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ói thầu 078\Tổng hợp dữ liệu\"/>
    </mc:Choice>
  </mc:AlternateContent>
  <xr:revisionPtr revIDLastSave="0" documentId="13_ncr:1_{068F6D0A-532A-4A30-96DF-9B7FB4FBC681}" xr6:coauthVersionLast="47" xr6:coauthVersionMax="47" xr10:uidLastSave="{00000000-0000-0000-0000-000000000000}"/>
  <bookViews>
    <workbookView xWindow="-19310" yWindow="-110" windowWidth="19420" windowHeight="10300" tabRatio="719" firstSheet="1" activeTab="3" xr2:uid="{00000000-000D-0000-FFFF-FFFF00000000}"/>
  </bookViews>
  <sheets>
    <sheet name="Vật tư keo 078 sửa chữa" sheetId="21" state="hidden" r:id="rId1"/>
    <sheet name="Vật tư bolt vsan 3-3" sheetId="22" r:id="rId2"/>
    <sheet name="Vật tư gioang xalaco" sheetId="20" r:id="rId3"/>
    <sheet name="078" sheetId="1" r:id="rId4"/>
    <sheet name="Tổng hợp" sheetId="19" r:id="rId5"/>
    <sheet name="BG Gnee 2" sheetId="13" state="hidden" r:id="rId6"/>
    <sheet name="Báo giá của GNEE" sheetId="10" state="hidden" r:id="rId7"/>
    <sheet name="Dieu kien giao hang" sheetId="5" state="hidden" r:id="rId8"/>
    <sheet name="PL01 Hung nguyen" sheetId="6" state="hidden" r:id="rId9"/>
    <sheet name="vogt 060_Plan_Khong su dung" sheetId="7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</externalReferences>
  <definedNames>
    <definedName name="\0">#REF!</definedName>
    <definedName name="\a" localSheetId="1">#N/A</definedName>
    <definedName name="\a" localSheetId="2">#N/A</definedName>
    <definedName name="\a" localSheetId="0">#N/A</definedName>
    <definedName name="\a">#REF!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 localSheetId="1">#N/A</definedName>
    <definedName name="\h" localSheetId="2">#N/A</definedName>
    <definedName name="\h" localSheetId="0">#N/A</definedName>
    <definedName name="\h">#REF!</definedName>
    <definedName name="\i" localSheetId="1">#N/A</definedName>
    <definedName name="\i" localSheetId="2">#N/A</definedName>
    <definedName name="\i" localSheetId="0">#N/A</definedName>
    <definedName name="\i">#REF!</definedName>
    <definedName name="\j">#N/A</definedName>
    <definedName name="\k">#N/A</definedName>
    <definedName name="\KWS123">#N/A</definedName>
    <definedName name="\m" localSheetId="1">#N/A</definedName>
    <definedName name="\m" localSheetId="2">#N/A</definedName>
    <definedName name="\m" localSheetId="0">#N/A</definedName>
    <definedName name="\m">#REF!</definedName>
    <definedName name="\n">#N/A</definedName>
    <definedName name="\p">#REF!</definedName>
    <definedName name="\s" localSheetId="1">#N/A</definedName>
    <definedName name="\s" localSheetId="2">#N/A</definedName>
    <definedName name="\s" localSheetId="0">#N/A</definedName>
    <definedName name="\s">#REF!</definedName>
    <definedName name="\t">#N/A</definedName>
    <definedName name="\v">#REF!</definedName>
    <definedName name="\w">#REF!</definedName>
    <definedName name="\z">#REF!</definedName>
    <definedName name="_" hidden="1">#REF!</definedName>
    <definedName name="__" hidden="1">#REF!</definedName>
    <definedName name="_______" hidden="1">#REF!</definedName>
    <definedName name="___________" hidden="1">{#N/A,#N/A,FALSE,"CCTV"}</definedName>
    <definedName name="_________________________________________H1" hidden="1">{#N/A,#N/A,TRUE,"Mhr_Sum"}</definedName>
    <definedName name="_________________________________________H4" hidden="1">{#N/A,#N/A,TRUE,"Mhr_Sum"}</definedName>
    <definedName name="_______________________________________H1" hidden="1">{#N/A,#N/A,TRUE,"Mhr_Sum"}</definedName>
    <definedName name="_______________________________________H4" hidden="1">{#N/A,#N/A,TRUE,"Mhr_Sum"}</definedName>
    <definedName name="______________________________________H1" hidden="1">{#N/A,#N/A,TRUE,"Mhr_Sum"}</definedName>
    <definedName name="______________________________________H4" hidden="1">{#N/A,#N/A,TRUE,"Mhr_Sum"}</definedName>
    <definedName name="_____________________________________H1" hidden="1">{#N/A,#N/A,TRUE,"Mhr_Sum"}</definedName>
    <definedName name="_____________________________________H4" hidden="1">{#N/A,#N/A,TRUE,"Mhr_Sum"}</definedName>
    <definedName name="____________________________________fsf2" hidden="1">{#N/A,#N/A,TRUE,"Mhr_Sum"}</definedName>
    <definedName name="____________________________________H1" hidden="1">{#N/A,#N/A,TRUE,"Mhr_Sum"}</definedName>
    <definedName name="____________________________________H4" hidden="1">{#N/A,#N/A,TRUE,"Mhr_Sum"}</definedName>
    <definedName name="___________________________________fsf2" hidden="1">{#N/A,#N/A,TRUE,"Mhr_Sum"}</definedName>
    <definedName name="___________________________________H1" hidden="1">{#N/A,#N/A,TRUE,"Mhr_Sum"}</definedName>
    <definedName name="___________________________________H4" hidden="1">{#N/A,#N/A,TRUE,"Mhr_Sum"}</definedName>
    <definedName name="__________________________________H1" hidden="1">{#N/A,#N/A,TRUE,"Mhr_Sum"}</definedName>
    <definedName name="__________________________________H4" hidden="1">{#N/A,#N/A,TRUE,"Mhr_Sum"}</definedName>
    <definedName name="_________________________________fsf2" hidden="1">{#N/A,#N/A,TRUE,"Mhr_Sum"}</definedName>
    <definedName name="_________________________________H1" hidden="1">{#N/A,#N/A,TRUE,"Mhr_Sum"}</definedName>
    <definedName name="_________________________________H4" hidden="1">{#N/A,#N/A,TRUE,"Mhr_Sum"}</definedName>
    <definedName name="________________________________H1" hidden="1">{#N/A,#N/A,TRUE,"Mhr_Sum"}</definedName>
    <definedName name="________________________________H4" hidden="1">{#N/A,#N/A,TRUE,"Mhr_Sum"}</definedName>
    <definedName name="_______________________________fsf2" hidden="1">{#N/A,#N/A,TRUE,"Mhr_Sum"}</definedName>
    <definedName name="_______________________________H1" hidden="1">{#N/A,#N/A,TRUE,"Mhr_Sum"}</definedName>
    <definedName name="_______________________________H4" hidden="1">{#N/A,#N/A,TRUE,"Mhr_Sum"}</definedName>
    <definedName name="______________________________fsf2" hidden="1">{#N/A,#N/A,TRUE,"Mhr_Sum"}</definedName>
    <definedName name="______________________________H1" hidden="1">{#N/A,#N/A,TRUE,"Mhr_Sum"}</definedName>
    <definedName name="______________________________H4" hidden="1">{#N/A,#N/A,TRUE,"Mhr_Sum"}</definedName>
    <definedName name="_____________________________fsf2" hidden="1">{#N/A,#N/A,TRUE,"Mhr_Sum"}</definedName>
    <definedName name="_____________________________H1" hidden="1">{#N/A,#N/A,TRUE,"Mhr_Sum"}</definedName>
    <definedName name="_____________________________H4" hidden="1">{#N/A,#N/A,TRUE,"Mhr_Sum"}</definedName>
    <definedName name="____________________________fsf2" hidden="1">{#N/A,#N/A,TRUE,"Mhr_Sum"}</definedName>
    <definedName name="____________________________H1" hidden="1">{#N/A,#N/A,TRUE,"Mhr_Sum"}</definedName>
    <definedName name="____________________________H4" hidden="1">{#N/A,#N/A,TRUE,"Mhr_Sum"}</definedName>
    <definedName name="___________________________fsf2" hidden="1">{#N/A,#N/A,TRUE,"Mhr_Sum"}</definedName>
    <definedName name="___________________________H1" hidden="1">{#N/A,#N/A,TRUE,"Mhr_Sum"}</definedName>
    <definedName name="___________________________H4" hidden="1">{#N/A,#N/A,TRUE,"Mhr_Sum"}</definedName>
    <definedName name="__________________________fsf2" hidden="1">{#N/A,#N/A,TRUE,"Mhr_Sum"}</definedName>
    <definedName name="__________________________H1" hidden="1">{#N/A,#N/A,TRUE,"Mhr_Sum"}</definedName>
    <definedName name="__________________________H4" hidden="1">{#N/A,#N/A,TRUE,"Mhr_Sum"}</definedName>
    <definedName name="_________________________fsf2" hidden="1">{#N/A,#N/A,TRUE,"Mhr_Sum"}</definedName>
    <definedName name="_________________________H1" hidden="1">{#N/A,#N/A,TRUE,"Mhr_Sum"}</definedName>
    <definedName name="_________________________H4" hidden="1">{#N/A,#N/A,TRUE,"Mhr_Sum"}</definedName>
    <definedName name="________________________fsf2" hidden="1">{#N/A,#N/A,TRUE,"Mhr_Sum"}</definedName>
    <definedName name="________________________H1" hidden="1">{#N/A,#N/A,TRUE,"Mhr_Sum"}</definedName>
    <definedName name="________________________H4" hidden="1">{#N/A,#N/A,TRUE,"Mhr_Sum"}</definedName>
    <definedName name="_______________________fsf2" hidden="1">{#N/A,#N/A,TRUE,"Mhr_Sum"}</definedName>
    <definedName name="_______________________H1" hidden="1">{#N/A,#N/A,TRUE,"Mhr_Sum"}</definedName>
    <definedName name="_______________________H4" hidden="1">{#N/A,#N/A,TRUE,"Mhr_Sum"}</definedName>
    <definedName name="______________________fsf2" hidden="1">{#N/A,#N/A,TRUE,"Mhr_Sum"}</definedName>
    <definedName name="______________________H1" hidden="1">{#N/A,#N/A,TRUE,"Mhr_Sum"}</definedName>
    <definedName name="______________________H4" hidden="1">{#N/A,#N/A,TRUE,"Mhr_Sum"}</definedName>
    <definedName name="_____________________fsf2" hidden="1">{#N/A,#N/A,TRUE,"Mhr_Sum"}</definedName>
    <definedName name="_____________________H1" hidden="1">{#N/A,#N/A,TRUE,"Mhr_Sum"}</definedName>
    <definedName name="_____________________H4" hidden="1">{#N/A,#N/A,TRUE,"Mhr_Sum"}</definedName>
    <definedName name="____________________fsf2" hidden="1">{#N/A,#N/A,TRUE,"Mhr_Sum"}</definedName>
    <definedName name="____________________H1" hidden="1">{#N/A,#N/A,TRUE,"Mhr_Sum"}</definedName>
    <definedName name="____________________H4" hidden="1">{#N/A,#N/A,TRUE,"Mhr_Sum"}</definedName>
    <definedName name="___________________fsf2" hidden="1">{#N/A,#N/A,TRUE,"Mhr_Sum"}</definedName>
    <definedName name="___________________H1" hidden="1">{#N/A,#N/A,TRUE,"Mhr_Sum"}</definedName>
    <definedName name="___________________H4" hidden="1">{#N/A,#N/A,TRUE,"Mhr_Sum"}</definedName>
    <definedName name="__________________fsf2" hidden="1">{#N/A,#N/A,TRUE,"Mhr_Sum"}</definedName>
    <definedName name="__________________H1" hidden="1">{#N/A,#N/A,TRUE,"Mhr_Sum"}</definedName>
    <definedName name="__________________H4" hidden="1">{#N/A,#N/A,TRUE,"Mhr_Sum"}</definedName>
    <definedName name="_________________fsf2" hidden="1">{#N/A,#N/A,TRUE,"Mhr_Sum"}</definedName>
    <definedName name="_________________H1" hidden="1">{#N/A,#N/A,TRUE,"Mhr_Sum"}</definedName>
    <definedName name="_________________H4" hidden="1">{#N/A,#N/A,TRUE,"Mhr_Sum"}</definedName>
    <definedName name="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fsf2" hidden="1">{#N/A,#N/A,TRUE,"Mhr_Sum"}</definedName>
    <definedName name="________________Goi8" localSheetId="1" hidden="1">{"'Sheet1'!$L$16"}</definedName>
    <definedName name="________________Goi8" localSheetId="2" hidden="1">{"'Sheet1'!$L$16"}</definedName>
    <definedName name="________________Goi8" localSheetId="0" hidden="1">{"'Sheet1'!$L$16"}</definedName>
    <definedName name="________________Goi8" hidden="1">{"'Sheet1'!$L$16"}</definedName>
    <definedName name="________________H1" hidden="1">{#N/A,#N/A,TRUE,"Mhr_Sum"}</definedName>
    <definedName name="________________H4" hidden="1">{#N/A,#N/A,TRUE,"Mhr_Sum"}</definedName>
    <definedName name="________________Lan1" localSheetId="1" hidden="1">{"'Sheet1'!$L$16"}</definedName>
    <definedName name="________________Lan1" localSheetId="2" hidden="1">{"'Sheet1'!$L$16"}</definedName>
    <definedName name="________________Lan1" localSheetId="0" hidden="1">{"'Sheet1'!$L$16"}</definedName>
    <definedName name="________________Lan1" hidden="1">{"'Sheet1'!$L$16"}</definedName>
    <definedName name="________________LAN3" localSheetId="1" hidden="1">{"'Sheet1'!$L$16"}</definedName>
    <definedName name="________________LAN3" localSheetId="2" hidden="1">{"'Sheet1'!$L$16"}</definedName>
    <definedName name="________________LAN3" localSheetId="0" hidden="1">{"'Sheet1'!$L$16"}</definedName>
    <definedName name="________________LAN3" hidden="1">{"'Sheet1'!$L$16"}</definedName>
    <definedName name="_______________fsf2" hidden="1">{#N/A,#N/A,TRUE,"Mhr_Sum"}</definedName>
    <definedName name="_______________H1" hidden="1">{#N/A,#N/A,TRUE,"Mhr_Sum"}</definedName>
    <definedName name="_______________H4" hidden="1">{#N/A,#N/A,TRUE,"Mhr_Sum"}</definedName>
    <definedName name="______________fsf2" hidden="1">{#N/A,#N/A,TRUE,"Mhr_Sum"}</definedName>
    <definedName name="______________H1" hidden="1">{#N/A,#N/A,TRUE,"Mhr_Sum"}</definedName>
    <definedName name="______________H4" hidden="1">{#N/A,#N/A,TRUE,"Mhr_Sum"}</definedName>
    <definedName name="______________PA3" localSheetId="1" hidden="1">{"'Sheet1'!$L$16"}</definedName>
    <definedName name="______________PA3" localSheetId="2" hidden="1">{"'Sheet1'!$L$16"}</definedName>
    <definedName name="______________PA3" localSheetId="0" hidden="1">{"'Sheet1'!$L$16"}</definedName>
    <definedName name="______________PA3" hidden="1">{"'Sheet1'!$L$16"}</definedName>
    <definedName name="______________SC2">#REF!</definedName>
    <definedName name="_____________fsf2" hidden="1">{#N/A,#N/A,TRUE,"Mhr_Sum"}</definedName>
    <definedName name="_____________H1" hidden="1">{#N/A,#N/A,TRUE,"Mhr_Sum"}</definedName>
    <definedName name="_____________H4" hidden="1">{#N/A,#N/A,TRUE,"Mhr_Sum"}</definedName>
    <definedName name="_____________MAC12">#REF!</definedName>
    <definedName name="_____________SC2">#REF!</definedName>
    <definedName name="____________a1" hidden="1">{"'Sheet1'!$L$16"}</definedName>
    <definedName name="____________a11" hidden="1">{"'장비'!$A$3:$M$12"}</definedName>
    <definedName name="____________fsf2" hidden="1">{#N/A,#N/A,TRUE,"Mhr_Sum"}</definedName>
    <definedName name="____________H1" hidden="1">{#N/A,#N/A,TRUE,"Mhr_Sum"}</definedName>
    <definedName name="____________H3" hidden="1">{"'장비'!$A$3:$M$12"}</definedName>
    <definedName name="____________H4" hidden="1">{#N/A,#N/A,TRUE,"Mhr_Sum"}</definedName>
    <definedName name="____________HE08">#REF!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7" hidden="1">{"'Sheet1'!$L$16"}</definedName>
    <definedName name="____________NO1">#REF!</definedName>
    <definedName name="____________T10" hidden="1">{"'Sheet1'!$L$16"}</definedName>
    <definedName name="___________ddn600">#REF!</definedName>
    <definedName name="___________fsf2" hidden="1">{#N/A,#N/A,TRUE,"Mhr_Sum"}</definedName>
    <definedName name="___________H1" hidden="1">{#N/A,#N/A,TRUE,"Mhr_Sum"}</definedName>
    <definedName name="___________H4" hidden="1">{#N/A,#N/A,TRUE,"Mhr_Sum"}</definedName>
    <definedName name="___________HE1">#REF!</definedName>
    <definedName name="___________sc1">#REF!</definedName>
    <definedName name="___________SN3">#REF!</definedName>
    <definedName name="___________TM2" localSheetId="1" hidden="1">{"'Sheet1'!$L$16"}</definedName>
    <definedName name="___________TM2" localSheetId="2" hidden="1">{"'Sheet1'!$L$16"}</definedName>
    <definedName name="___________TM2" localSheetId="0" hidden="1">{"'Sheet1'!$L$16"}</definedName>
    <definedName name="___________TM2" hidden="1">{"'Sheet1'!$L$16"}</definedName>
    <definedName name="___________tt3" localSheetId="1" hidden="1">{"'Sheet1'!$L$16"}</definedName>
    <definedName name="___________tt3" localSheetId="2" hidden="1">{"'Sheet1'!$L$16"}</definedName>
    <definedName name="___________tt3" localSheetId="0" hidden="1">{"'Sheet1'!$L$16"}</definedName>
    <definedName name="___________tt3" hidden="1">{"'Sheet1'!$L$16"}</definedName>
    <definedName name="___________TX1">#REF!</definedName>
    <definedName name="___________VL100">#REF!</definedName>
    <definedName name="___________VL200">#REF!</definedName>
    <definedName name="___________VL250">#REF!</definedName>
    <definedName name="__________fsf2" hidden="1">{#N/A,#N/A,TRUE,"Mhr_Sum"}</definedName>
    <definedName name="__________H1" hidden="1">{#N/A,#N/A,TRUE,"Mhr_Sum"}</definedName>
    <definedName name="__________H4" hidden="1">{#N/A,#N/A,TRUE,"Mhr_Sum"}</definedName>
    <definedName name="__________HE11">#REF!</definedName>
    <definedName name="__________nin190">#REF!</definedName>
    <definedName name="_________ddn600">#REF!</definedName>
    <definedName name="_________fsf2" hidden="1">{#N/A,#N/A,TRUE,"Mhr_Sum"}</definedName>
    <definedName name="_________Goi8" localSheetId="1" hidden="1">{"'Sheet1'!$L$16"}</definedName>
    <definedName name="_________Goi8" localSheetId="2" hidden="1">{"'Sheet1'!$L$16"}</definedName>
    <definedName name="_________Goi8" localSheetId="0" hidden="1">{"'Sheet1'!$L$16"}</definedName>
    <definedName name="_________Goi8" hidden="1">{"'Sheet1'!$L$16"}</definedName>
    <definedName name="_________H1" hidden="1">{#N/A,#N/A,TRUE,"Mhr_Sum"}</definedName>
    <definedName name="_________H4" hidden="1">{#N/A,#N/A,TRUE,"Mhr_Sum"}</definedName>
    <definedName name="_________HE2">#REF!</definedName>
    <definedName name="_________Lan1" localSheetId="1" hidden="1">{"'Sheet1'!$L$16"}</definedName>
    <definedName name="_________Lan1" localSheetId="2" hidden="1">{"'Sheet1'!$L$16"}</definedName>
    <definedName name="_________Lan1" localSheetId="0" hidden="1">{"'Sheet1'!$L$16"}</definedName>
    <definedName name="_________Lan1" hidden="1">{"'Sheet1'!$L$16"}</definedName>
    <definedName name="_________ro1">#REF!</definedName>
    <definedName name="_________SN3">#REF!</definedName>
    <definedName name="_________TL1">#REF!</definedName>
    <definedName name="_________TX1">#REF!</definedName>
    <definedName name="_________VL100">#REF!</definedName>
    <definedName name="_________VL200">#REF!</definedName>
    <definedName name="_________VL250">#REF!</definedName>
    <definedName name="________a1" localSheetId="1" hidden="1">{"'Sheet1'!$L$16"}</definedName>
    <definedName name="________a1" localSheetId="2" hidden="1">{"'Sheet1'!$L$16"}</definedName>
    <definedName name="________a1" localSheetId="0" hidden="1">{"'Sheet1'!$L$16"}</definedName>
    <definedName name="________a1" hidden="1">{"'Sheet1'!$L$16"}</definedName>
    <definedName name="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fsf2" hidden="1">{#N/A,#N/A,TRUE,"Mhr_Sum"}</definedName>
    <definedName name="________Goi8" localSheetId="1" hidden="1">{"'Sheet1'!$L$16"}</definedName>
    <definedName name="________Goi8" localSheetId="2" hidden="1">{"'Sheet1'!$L$16"}</definedName>
    <definedName name="________Goi8" localSheetId="0" hidden="1">{"'Sheet1'!$L$16"}</definedName>
    <definedName name="________Goi8" hidden="1">{"'Sheet1'!$L$16"}</definedName>
    <definedName name="________H1" hidden="1">{#N/A,#N/A,TRUE,"Mhr_Sum"}</definedName>
    <definedName name="________H4" hidden="1">{#N/A,#N/A,TRUE,"Mhr_Sum"}</definedName>
    <definedName name="________hu1" localSheetId="1" hidden="1">{"'Sheet1'!$L$16"}</definedName>
    <definedName name="________hu1" localSheetId="2" hidden="1">{"'Sheet1'!$L$16"}</definedName>
    <definedName name="________hu1" localSheetId="0" hidden="1">{"'Sheet1'!$L$16"}</definedName>
    <definedName name="________hu1" hidden="1">{"'Sheet1'!$L$16"}</definedName>
    <definedName name="________hu2" localSheetId="1" hidden="1">{"'Sheet1'!$L$16"}</definedName>
    <definedName name="________hu2" localSheetId="2" hidden="1">{"'Sheet1'!$L$16"}</definedName>
    <definedName name="________hu2" localSheetId="0" hidden="1">{"'Sheet1'!$L$16"}</definedName>
    <definedName name="________hu2" hidden="1">{"'Sheet1'!$L$16"}</definedName>
    <definedName name="________hu5" localSheetId="1" hidden="1">{"'Sheet1'!$L$16"}</definedName>
    <definedName name="________hu5" localSheetId="2" hidden="1">{"'Sheet1'!$L$16"}</definedName>
    <definedName name="________hu5" localSheetId="0" hidden="1">{"'Sheet1'!$L$16"}</definedName>
    <definedName name="________hu5" hidden="1">{"'Sheet1'!$L$16"}</definedName>
    <definedName name="________hu6" localSheetId="1" hidden="1">{"'Sheet1'!$L$16"}</definedName>
    <definedName name="________hu6" localSheetId="2" hidden="1">{"'Sheet1'!$L$16"}</definedName>
    <definedName name="________hu6" localSheetId="0" hidden="1">{"'Sheet1'!$L$16"}</definedName>
    <definedName name="________hu6" hidden="1">{"'Sheet1'!$L$16"}</definedName>
    <definedName name="________int6">#REF!</definedName>
    <definedName name="________Lan1" localSheetId="1" hidden="1">{"'Sheet1'!$L$16"}</definedName>
    <definedName name="________Lan1" localSheetId="2" hidden="1">{"'Sheet1'!$L$16"}</definedName>
    <definedName name="________Lan1" localSheetId="0" hidden="1">{"'Sheet1'!$L$16"}</definedName>
    <definedName name="________Lan1" hidden="1">{"'Sheet1'!$L$16"}</definedName>
    <definedName name="________LAN3" localSheetId="1" hidden="1">{"'Sheet1'!$L$16"}</definedName>
    <definedName name="________LAN3" localSheetId="2" hidden="1">{"'Sheet1'!$L$16"}</definedName>
    <definedName name="________LAN3" localSheetId="0" hidden="1">{"'Sheet1'!$L$16"}</definedName>
    <definedName name="________LAN3" hidden="1">{"'Sheet1'!$L$16"}</definedName>
    <definedName name="________nin190">#REF!</definedName>
    <definedName name="________TM2" localSheetId="1" hidden="1">{"'Sheet1'!$L$16"}</definedName>
    <definedName name="________TM2" localSheetId="2" hidden="1">{"'Sheet1'!$L$16"}</definedName>
    <definedName name="________TM2" localSheetId="0" hidden="1">{"'Sheet1'!$L$16"}</definedName>
    <definedName name="________TM2" hidden="1">{"'Sheet1'!$L$16"}</definedName>
    <definedName name="________tt3" localSheetId="1" hidden="1">{"'Sheet1'!$L$16"}</definedName>
    <definedName name="________tt3" localSheetId="2" hidden="1">{"'Sheet1'!$L$16"}</definedName>
    <definedName name="________tt3" localSheetId="0" hidden="1">{"'Sheet1'!$L$16"}</definedName>
    <definedName name="________tt3" hidden="1">{"'Sheet1'!$L$16"}</definedName>
    <definedName name="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fsf2" hidden="1">{#N/A,#N/A,TRUE,"Mhr_Sum"}</definedName>
    <definedName name="_______h1" localSheetId="1" hidden="1">{"'Sheet1'!$L$16"}</definedName>
    <definedName name="_______h1" localSheetId="2" hidden="1">{"'Sheet1'!$L$16"}</definedName>
    <definedName name="_______h1" localSheetId="0" hidden="1">{"'Sheet1'!$L$16"}</definedName>
    <definedName name="_______h1" hidden="1">{"'Sheet1'!$L$16"}</definedName>
    <definedName name="_______H4" hidden="1">{#N/A,#N/A,TRUE,"Mhr_Sum"}</definedName>
    <definedName name="_______HE1">#REF!</definedName>
    <definedName name="_______LAN3" localSheetId="1" hidden="1">{"'Sheet1'!$L$16"}</definedName>
    <definedName name="_______LAN3" localSheetId="2" hidden="1">{"'Sheet1'!$L$16"}</definedName>
    <definedName name="_______LAN3" localSheetId="0" hidden="1">{"'Sheet1'!$L$16"}</definedName>
    <definedName name="_______LAN3" hidden="1">{"'Sheet1'!$L$16"}</definedName>
    <definedName name="_______TM2" localSheetId="1" hidden="1">{"'Sheet1'!$L$16"}</definedName>
    <definedName name="_______TM2" localSheetId="2" hidden="1">{"'Sheet1'!$L$16"}</definedName>
    <definedName name="_______TM2" localSheetId="0" hidden="1">{"'Sheet1'!$L$16"}</definedName>
    <definedName name="_______TM2" hidden="1">{"'Sheet1'!$L$16"}</definedName>
    <definedName name="_______tt3" localSheetId="1" hidden="1">{"'Sheet1'!$L$16"}</definedName>
    <definedName name="_______tt3" localSheetId="2" hidden="1">{"'Sheet1'!$L$16"}</definedName>
    <definedName name="_______tt3" localSheetId="0" hidden="1">{"'Sheet1'!$L$16"}</definedName>
    <definedName name="_______tt3" hidden="1">{"'Sheet1'!$L$16"}</definedName>
    <definedName name="______a11" hidden="1">{"'장비'!$A$3:$M$12"}</definedName>
    <definedName name="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Bm2" localSheetId="1" hidden="1">{"'Sheet1'!$L$16"}</definedName>
    <definedName name="______Bm2" localSheetId="2" hidden="1">{"'Sheet1'!$L$16"}</definedName>
    <definedName name="______Bm2" localSheetId="0" hidden="1">{"'Sheet1'!$L$16"}</definedName>
    <definedName name="______Bm2" hidden="1">{"'Sheet1'!$L$16"}</definedName>
    <definedName name="______CP31" localSheetId="1" hidden="1">{"'Sheet1'!$L$16"}</definedName>
    <definedName name="______CP31" localSheetId="2" hidden="1">{"'Sheet1'!$L$16"}</definedName>
    <definedName name="______CP31" localSheetId="0" hidden="1">{"'Sheet1'!$L$16"}</definedName>
    <definedName name="______CP31" hidden="1">{"'Sheet1'!$L$16"}</definedName>
    <definedName name="______F3">#REF!</definedName>
    <definedName name="______fsf2" hidden="1">{#N/A,#N/A,TRUE,"Mhr_Sum"}</definedName>
    <definedName name="______Goi8" localSheetId="1" hidden="1">{"'Sheet1'!$L$16"}</definedName>
    <definedName name="______Goi8" localSheetId="2" hidden="1">{"'Sheet1'!$L$16"}</definedName>
    <definedName name="______Goi8" localSheetId="0" hidden="1">{"'Sheet1'!$L$16"}</definedName>
    <definedName name="______Goi8" hidden="1">{"'Sheet1'!$L$16"}</definedName>
    <definedName name="______H1" hidden="1">{#N/A,#N/A,TRUE,"Mhr_Sum"}</definedName>
    <definedName name="______H3" hidden="1">{"'장비'!$A$3:$M$12"}</definedName>
    <definedName name="______H4" hidden="1">{#N/A,#N/A,TRUE,"Mhr_Sum"}</definedName>
    <definedName name="______HE09">#REF!</definedName>
    <definedName name="______Lan1" localSheetId="1" hidden="1">{"'Sheet1'!$L$16"}</definedName>
    <definedName name="______Lan1" localSheetId="2" hidden="1">{"'Sheet1'!$L$16"}</definedName>
    <definedName name="______Lan1" localSheetId="0" hidden="1">{"'Sheet1'!$L$16"}</definedName>
    <definedName name="______Lan1" hidden="1">{"'Sheet1'!$L$16"}</definedName>
    <definedName name="______LAN3" localSheetId="1" hidden="1">{"'Sheet1'!$L$16"}</definedName>
    <definedName name="______LAN3" localSheetId="2" hidden="1">{"'Sheet1'!$L$16"}</definedName>
    <definedName name="______LAN3" localSheetId="0" hidden="1">{"'Sheet1'!$L$16"}</definedName>
    <definedName name="______LAN3" hidden="1">{"'Sheet1'!$L$16"}</definedName>
    <definedName name="______NCN15" localSheetId="1" hidden="1">{"'Sheet1'!$L$16"}</definedName>
    <definedName name="______NCN15" localSheetId="2" hidden="1">{"'Sheet1'!$L$16"}</definedName>
    <definedName name="______NCN15" localSheetId="0" hidden="1">{"'Sheet1'!$L$16"}</definedName>
    <definedName name="______NCN15" hidden="1">{"'Sheet1'!$L$16"}</definedName>
    <definedName name="______nin190">#REF!</definedName>
    <definedName name="______PA3" localSheetId="1" hidden="1">{"'Sheet1'!$L$16"}</definedName>
    <definedName name="______PA3" localSheetId="2" hidden="1">{"'Sheet1'!$L$16"}</definedName>
    <definedName name="______PA3" localSheetId="0" hidden="1">{"'Sheet1'!$L$16"}</definedName>
    <definedName name="______PA3" hidden="1">{"'Sheet1'!$L$16"}</definedName>
    <definedName name="______TH20004" localSheetId="1" hidden="1">{"'Sheet1'!$L$16"}</definedName>
    <definedName name="______TH20004" localSheetId="2" hidden="1">{"'Sheet1'!$L$16"}</definedName>
    <definedName name="______TH20004" localSheetId="0" hidden="1">{"'Sheet1'!$L$16"}</definedName>
    <definedName name="______TH20004" hidden="1">{"'Sheet1'!$L$16"}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localSheetId="1" hidden="1">{"'Sheet1'!$L$16"}</definedName>
    <definedName name="_____a2" localSheetId="2" hidden="1">{"'Sheet1'!$L$16"}</definedName>
    <definedName name="_____a2" localSheetId="0" hidden="1">{"'Sheet1'!$L$16"}</definedName>
    <definedName name="_____a2" hidden="1">{"'Sheet1'!$L$16"}</definedName>
    <definedName name="_____Bm2" localSheetId="1" hidden="1">{"'Sheet1'!$L$16"}</definedName>
    <definedName name="_____Bm2" localSheetId="2" hidden="1">{"'Sheet1'!$L$16"}</definedName>
    <definedName name="_____Bm2" localSheetId="0" hidden="1">{"'Sheet1'!$L$16"}</definedName>
    <definedName name="_____Bm2" hidden="1">{"'Sheet1'!$L$16"}</definedName>
    <definedName name="_____CON1">#REF!</definedName>
    <definedName name="_____CP31" localSheetId="1" hidden="1">{"'Sheet1'!$L$16"}</definedName>
    <definedName name="_____CP31" localSheetId="2" hidden="1">{"'Sheet1'!$L$16"}</definedName>
    <definedName name="_____CP31" localSheetId="0" hidden="1">{"'Sheet1'!$L$16"}</definedName>
    <definedName name="_____CP31" hidden="1">{"'Sheet1'!$L$16"}</definedName>
    <definedName name="_____d1500" localSheetId="1" hidden="1">{"'Sheet1'!$L$16"}</definedName>
    <definedName name="_____d1500" localSheetId="2" hidden="1">{"'Sheet1'!$L$16"}</definedName>
    <definedName name="_____d1500" localSheetId="0" hidden="1">{"'Sheet1'!$L$16"}</definedName>
    <definedName name="_____d1500" hidden="1">{"'Sheet1'!$L$16"}</definedName>
    <definedName name="_____fsf2" hidden="1">{#N/A,#N/A,TRUE,"Mhr_Sum"}</definedName>
    <definedName name="_____Goi8" localSheetId="1" hidden="1">{"'Sheet1'!$L$16"}</definedName>
    <definedName name="_____Goi8" localSheetId="2" hidden="1">{"'Sheet1'!$L$16"}</definedName>
    <definedName name="_____Goi8" localSheetId="0" hidden="1">{"'Sheet1'!$L$16"}</definedName>
    <definedName name="_____Goi8" hidden="1">{"'Sheet1'!$L$16"}</definedName>
    <definedName name="_____H1" hidden="1">{#N/A,#N/A,TRUE,"Mhr_Sum"}</definedName>
    <definedName name="_____H4" hidden="1">{#N/A,#N/A,TRUE,"Mhr_Sum"}</definedName>
    <definedName name="_____HE1">#REF!</definedName>
    <definedName name="_____KM130" localSheetId="1" hidden="1">{"'Sheet1'!$L$16"}</definedName>
    <definedName name="_____KM130" localSheetId="2" hidden="1">{"'Sheet1'!$L$16"}</definedName>
    <definedName name="_____KM130" localSheetId="0" hidden="1">{"'Sheet1'!$L$16"}</definedName>
    <definedName name="_____KM130" hidden="1">{"'Sheet1'!$L$16"}</definedName>
    <definedName name="_____Lan1" localSheetId="1" hidden="1">{"'Sheet1'!$L$16"}</definedName>
    <definedName name="_____Lan1" localSheetId="2" hidden="1">{"'Sheet1'!$L$16"}</definedName>
    <definedName name="_____Lan1" localSheetId="0" hidden="1">{"'Sheet1'!$L$16"}</definedName>
    <definedName name="_____Lan1" hidden="1">{"'Sheet1'!$L$16"}</definedName>
    <definedName name="_____LAN3" localSheetId="1" hidden="1">{"'Sheet1'!$L$16"}</definedName>
    <definedName name="_____LAN3" localSheetId="2" hidden="1">{"'Sheet1'!$L$16"}</definedName>
    <definedName name="_____LAN3" localSheetId="0" hidden="1">{"'Sheet1'!$L$16"}</definedName>
    <definedName name="_____LAN3" hidden="1">{"'Sheet1'!$L$16"}</definedName>
    <definedName name="_____lap2">#REF!</definedName>
    <definedName name="_____MAC12">#REF!</definedName>
    <definedName name="_____PA3" localSheetId="1" hidden="1">{"'Sheet1'!$L$16"}</definedName>
    <definedName name="_____PA3" localSheetId="2" hidden="1">{"'Sheet1'!$L$16"}</definedName>
    <definedName name="_____PA3" localSheetId="0" hidden="1">{"'Sheet1'!$L$16"}</definedName>
    <definedName name="_____PA3" hidden="1">{"'Sheet1'!$L$16"}</definedName>
    <definedName name="_____PK2" hidden="1">{"'장비'!$A$3:$M$12"}</definedName>
    <definedName name="_____PKG3" hidden="1">{"'장비'!$A$3:$M$12"}</definedName>
    <definedName name="_____qqq222" hidden="1">{"'장비'!$A$3:$M$12"}</definedName>
    <definedName name="_____sc1">#REF!</definedName>
    <definedName name="_____TH20004" localSheetId="1" hidden="1">{"'Sheet1'!$L$16"}</definedName>
    <definedName name="_____TH20004" localSheetId="2" hidden="1">{"'Sheet1'!$L$16"}</definedName>
    <definedName name="_____TH20004" localSheetId="0" hidden="1">{"'Sheet1'!$L$16"}</definedName>
    <definedName name="_____TH20004" hidden="1">{"'Sheet1'!$L$16"}</definedName>
    <definedName name="_____TM2" localSheetId="1" hidden="1">{"'Sheet1'!$L$16"}</definedName>
    <definedName name="_____TM2" localSheetId="2" hidden="1">{"'Sheet1'!$L$16"}</definedName>
    <definedName name="_____TM2" localSheetId="0" hidden="1">{"'Sheet1'!$L$16"}</definedName>
    <definedName name="_____TM2" hidden="1">{"'Sheet1'!$L$16"}</definedName>
    <definedName name="_____tt3" localSheetId="1" hidden="1">{"'Sheet1'!$L$16"}</definedName>
    <definedName name="_____tt3" localSheetId="2" hidden="1">{"'Sheet1'!$L$16"}</definedName>
    <definedName name="_____tt3" localSheetId="0" hidden="1">{"'Sheet1'!$L$16"}</definedName>
    <definedName name="_____tt3" hidden="1">{"'Sheet1'!$L$16"}</definedName>
    <definedName name="____a1" hidden="1">{"'Sheet1'!$L$16"}</definedName>
    <definedName name="____a11" hidden="1">{"'장비'!$A$3:$M$12"}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EE1" hidden="1">{#N/A,#N/A,FALSE,"단가표지"}</definedName>
    <definedName name="____fsf2" hidden="1">{#N/A,#N/A,TRUE,"Mhr_Sum"}</definedName>
    <definedName name="____Goi8" localSheetId="1" hidden="1">{"'Sheet1'!$L$16"}</definedName>
    <definedName name="____Goi8" localSheetId="2" hidden="1">{"'Sheet1'!$L$16"}</definedName>
    <definedName name="____Goi8" localSheetId="0" hidden="1">{"'Sheet1'!$L$16"}</definedName>
    <definedName name="____Goi8" hidden="1">{"'Sheet1'!$L$16"}</definedName>
    <definedName name="____H1" hidden="1">{#N/A,#N/A,TRUE,"Mhr_Sum"}</definedName>
    <definedName name="____H3" hidden="1">{"'장비'!$A$3:$M$12"}</definedName>
    <definedName name="____H4" hidden="1">{#N/A,#N/A,TRUE,"Mhr_Sum"}</definedName>
    <definedName name="____hu1" localSheetId="1" hidden="1">{"'Sheet1'!$L$16"}</definedName>
    <definedName name="____hu1" localSheetId="2" hidden="1">{"'Sheet1'!$L$16"}</definedName>
    <definedName name="____hu1" localSheetId="0" hidden="1">{"'Sheet1'!$L$16"}</definedName>
    <definedName name="____hu1" hidden="1">{"'Sheet1'!$L$16"}</definedName>
    <definedName name="____hu2" localSheetId="1" hidden="1">{"'Sheet1'!$L$16"}</definedName>
    <definedName name="____hu2" localSheetId="2" hidden="1">{"'Sheet1'!$L$16"}</definedName>
    <definedName name="____hu2" localSheetId="0" hidden="1">{"'Sheet1'!$L$16"}</definedName>
    <definedName name="____hu2" hidden="1">{"'Sheet1'!$L$16"}</definedName>
    <definedName name="____hu5" localSheetId="1" hidden="1">{"'Sheet1'!$L$16"}</definedName>
    <definedName name="____hu5" localSheetId="2" hidden="1">{"'Sheet1'!$L$16"}</definedName>
    <definedName name="____hu5" localSheetId="0" hidden="1">{"'Sheet1'!$L$16"}</definedName>
    <definedName name="____hu5" hidden="1">{"'Sheet1'!$L$16"}</definedName>
    <definedName name="____hu6" localSheetId="1" hidden="1">{"'Sheet1'!$L$16"}</definedName>
    <definedName name="____hu6" localSheetId="2" hidden="1">{"'Sheet1'!$L$16"}</definedName>
    <definedName name="____hu6" localSheetId="0" hidden="1">{"'Sheet1'!$L$16"}</definedName>
    <definedName name="____hu6" hidden="1">{"'Sheet1'!$L$16"}</definedName>
    <definedName name="____hu7" hidden="1">{"'Sheet1'!$L$16"}</definedName>
    <definedName name="____key2" localSheetId="1" hidden="1">[1]BM!#REF!</definedName>
    <definedName name="____key2" localSheetId="2" hidden="1">[1]BM!#REF!</definedName>
    <definedName name="____key2" localSheetId="0" hidden="1">[1]BM!#REF!</definedName>
    <definedName name="____key2" hidden="1">#REF!</definedName>
    <definedName name="____Lan1" localSheetId="1" hidden="1">{"'Sheet1'!$L$16"}</definedName>
    <definedName name="____Lan1" localSheetId="2" hidden="1">{"'Sheet1'!$L$16"}</definedName>
    <definedName name="____Lan1" localSheetId="0" hidden="1">{"'Sheet1'!$L$16"}</definedName>
    <definedName name="____Lan1" hidden="1">{"'Sheet1'!$L$16"}</definedName>
    <definedName name="____LAN3" localSheetId="1" hidden="1">{"'Sheet1'!$L$16"}</definedName>
    <definedName name="____LAN3" localSheetId="2" hidden="1">{"'Sheet1'!$L$16"}</definedName>
    <definedName name="____LAN3" localSheetId="0" hidden="1">{"'Sheet1'!$L$16"}</definedName>
    <definedName name="____LAN3" hidden="1">{"'Sheet1'!$L$16"}</definedName>
    <definedName name="____NCN15" localSheetId="1" hidden="1">{"'Sheet1'!$L$16"}</definedName>
    <definedName name="____NCN15" localSheetId="2" hidden="1">{"'Sheet1'!$L$16"}</definedName>
    <definedName name="____NCN15" localSheetId="0" hidden="1">{"'Sheet1'!$L$16"}</definedName>
    <definedName name="____NCN15" hidden="1">{"'Sheet1'!$L$16"}</definedName>
    <definedName name="____PA3" localSheetId="1" hidden="1">{"'Sheet1'!$L$16"}</definedName>
    <definedName name="____PA3" localSheetId="2" hidden="1">{"'Sheet1'!$L$16"}</definedName>
    <definedName name="____PA3" localSheetId="0" hidden="1">{"'Sheet1'!$L$16"}</definedName>
    <definedName name="____PA3" hidden="1">{"'Sheet1'!$L$16"}</definedName>
    <definedName name="____PK2" hidden="1">{"'장비'!$A$3:$M$12"}</definedName>
    <definedName name="____PKG3" hidden="1">{"'장비'!$A$3:$M$12"}</definedName>
    <definedName name="____qqq222" hidden="1">{"'장비'!$A$3:$M$12"}</definedName>
    <definedName name="____S3" hidden="1">{#N/A,#N/A,FALSE,"포장2"}</definedName>
    <definedName name="____T10" hidden="1">{"'Sheet1'!$L$16"}</definedName>
    <definedName name="____TM2" localSheetId="1" hidden="1">{"'Sheet1'!$L$16"}</definedName>
    <definedName name="____TM2" localSheetId="2" hidden="1">{"'Sheet1'!$L$16"}</definedName>
    <definedName name="____TM2" localSheetId="0" hidden="1">{"'Sheet1'!$L$16"}</definedName>
    <definedName name="____TM2" hidden="1">{"'Sheet1'!$L$16"}</definedName>
    <definedName name="____tt3" localSheetId="1" hidden="1">{"'Sheet1'!$L$16"}</definedName>
    <definedName name="____tt3" localSheetId="2" hidden="1">{"'Sheet1'!$L$16"}</definedName>
    <definedName name="____tt3" localSheetId="0" hidden="1">{"'Sheet1'!$L$16"}</definedName>
    <definedName name="____tt3" hidden="1">{"'Sheet1'!$L$16"}</definedName>
    <definedName name="___a1" localSheetId="1" hidden="1">{"'Sheet1'!$L$16"}</definedName>
    <definedName name="___a1" localSheetId="2" hidden="1">{"'Sheet1'!$L$16"}</definedName>
    <definedName name="___a1" localSheetId="0" hidden="1">{"'Sheet1'!$L$16"}</definedName>
    <definedName name="___a1" hidden="1">{"'Sheet1'!$L$16"}</definedName>
    <definedName name="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0000">#REF!</definedName>
    <definedName name="___att2">[2]!___att2</definedName>
    <definedName name="___AW0031" hidden="1">{#N/A,#N/A,FALSE,"CCTV"}</definedName>
    <definedName name="___cal1">[3]제출계산서!$I$185</definedName>
    <definedName name="___cal2">[3]제출계산서!$I$185</definedName>
    <definedName name="___can430">40.73</definedName>
    <definedName name="___can435">43.3</definedName>
    <definedName name="___CON1">#REF!</definedName>
    <definedName name="___ddn400">#REF!</definedName>
    <definedName name="___edn1">#REF!</definedName>
    <definedName name="___EE1" hidden="1">{#N/A,#N/A,FALSE,"단가표지"}</definedName>
    <definedName name="___F3">#REF!</definedName>
    <definedName name="___FF3">#REF!</definedName>
    <definedName name="___fsf2" hidden="1">{#N/A,#N/A,TRUE,"Mhr_Sum"}</definedName>
    <definedName name="___Goi8" localSheetId="1" hidden="1">{"'Sheet1'!$L$16"}</definedName>
    <definedName name="___Goi8" localSheetId="2" hidden="1">{"'Sheet1'!$L$16"}</definedName>
    <definedName name="___Goi8" localSheetId="0" hidden="1">{"'Sheet1'!$L$16"}</definedName>
    <definedName name="___Goi8" hidden="1">{"'Sheet1'!$L$16"}</definedName>
    <definedName name="___h1" localSheetId="1" hidden="1">{"'Sheet1'!$L$16"}</definedName>
    <definedName name="___h1" localSheetId="2" hidden="1">{"'Sheet1'!$L$16"}</definedName>
    <definedName name="___h1" localSheetId="0" hidden="1">{"'Sheet1'!$L$16"}</definedName>
    <definedName name="___h1" hidden="1">{"'Sheet1'!$L$16"}</definedName>
    <definedName name="___H4" hidden="1">{#N/A,#N/A,TRUE,"Mhr_Sum"}</definedName>
    <definedName name="___HE02">#REF!</definedName>
    <definedName name="___HE06">#REF!</definedName>
    <definedName name="___HE07">#REF!</definedName>
    <definedName name="___HE08">#REF!</definedName>
    <definedName name="___HE09">#REF!</definedName>
    <definedName name="___HE1">#REF!</definedName>
    <definedName name="___HE11">#REF!</definedName>
    <definedName name="___HE2">#REF!</definedName>
    <definedName name="___HE21">#REF!</definedName>
    <definedName name="___HE3">#REF!</definedName>
    <definedName name="___HE4">#REF!</definedName>
    <definedName name="___HE5">#REF!</definedName>
    <definedName name="___HE61">#REF!</definedName>
    <definedName name="___HE71">#REF!</definedName>
    <definedName name="___HE81">#REF!</definedName>
    <definedName name="___HE91">#REF!</definedName>
    <definedName name="___HM1">#REF!</definedName>
    <definedName name="___HM10">#REF!</definedName>
    <definedName name="___HM11">#REF!</definedName>
    <definedName name="___HM12">#REF!</definedName>
    <definedName name="___HM2">#REF!</definedName>
    <definedName name="___HM3">#REF!</definedName>
    <definedName name="___HM4">#REF!</definedName>
    <definedName name="___HM5">#REF!</definedName>
    <definedName name="___HM6">#REF!</definedName>
    <definedName name="___HM7">#REF!</definedName>
    <definedName name="___HM8">#REF!</definedName>
    <definedName name="___HM9">#REF!</definedName>
    <definedName name="___hu1" localSheetId="1" hidden="1">{"'Sheet1'!$L$16"}</definedName>
    <definedName name="___hu1" localSheetId="2" hidden="1">{"'Sheet1'!$L$16"}</definedName>
    <definedName name="___hu1" localSheetId="0" hidden="1">{"'Sheet1'!$L$16"}</definedName>
    <definedName name="___hu1" hidden="1">{"'Sheet1'!$L$16"}</definedName>
    <definedName name="___hu2" localSheetId="1" hidden="1">{"'Sheet1'!$L$16"}</definedName>
    <definedName name="___hu2" localSheetId="2" hidden="1">{"'Sheet1'!$L$16"}</definedName>
    <definedName name="___hu2" localSheetId="0" hidden="1">{"'Sheet1'!$L$16"}</definedName>
    <definedName name="___hu2" hidden="1">{"'Sheet1'!$L$16"}</definedName>
    <definedName name="___hu5" localSheetId="1" hidden="1">{"'Sheet1'!$L$16"}</definedName>
    <definedName name="___hu5" localSheetId="2" hidden="1">{"'Sheet1'!$L$16"}</definedName>
    <definedName name="___hu5" localSheetId="0" hidden="1">{"'Sheet1'!$L$16"}</definedName>
    <definedName name="___hu5" hidden="1">{"'Sheet1'!$L$16"}</definedName>
    <definedName name="___hu6" localSheetId="1" hidden="1">{"'Sheet1'!$L$16"}</definedName>
    <definedName name="___hu6" localSheetId="2" hidden="1">{"'Sheet1'!$L$16"}</definedName>
    <definedName name="___hu6" localSheetId="0" hidden="1">{"'Sheet1'!$L$16"}</definedName>
    <definedName name="___hu6" hidden="1">{"'Sheet1'!$L$16"}</definedName>
    <definedName name="___hu7" hidden="1">{"'Sheet1'!$L$16"}</definedName>
    <definedName name="___HV1">#REF!</definedName>
    <definedName name="___key2" localSheetId="1" hidden="1">[1]BM!#REF!</definedName>
    <definedName name="___key2" localSheetId="2" hidden="1">[1]BM!#REF!</definedName>
    <definedName name="___key2" localSheetId="0" hidden="1">[1]BM!#REF!</definedName>
    <definedName name="___key2" hidden="1">#REF!</definedName>
    <definedName name="___KWS1">#N/A</definedName>
    <definedName name="___KWS2">#N/A</definedName>
    <definedName name="___KWS3">#N/A</definedName>
    <definedName name="___Lan1" localSheetId="1" hidden="1">{"'Sheet1'!$L$16"}</definedName>
    <definedName name="___Lan1" localSheetId="2" hidden="1">{"'Sheet1'!$L$16"}</definedName>
    <definedName name="___Lan1" localSheetId="0" hidden="1">{"'Sheet1'!$L$16"}</definedName>
    <definedName name="___Lan1" hidden="1">{"'Sheet1'!$L$16"}</definedName>
    <definedName name="___LAN3" localSheetId="1" hidden="1">{"'Sheet1'!$L$16"}</definedName>
    <definedName name="___LAN3" localSheetId="2" hidden="1">{"'Sheet1'!$L$16"}</definedName>
    <definedName name="___LAN3" localSheetId="0" hidden="1">{"'Sheet1'!$L$16"}</definedName>
    <definedName name="___LAN3" hidden="1">{"'Sheet1'!$L$16"}</definedName>
    <definedName name="___mdf18">'[4]2.2 띠장의 설계'!$G$15</definedName>
    <definedName name="___NCL200">#REF!</definedName>
    <definedName name="___NCN15" localSheetId="1" hidden="1">{"'Sheet1'!$L$16"}</definedName>
    <definedName name="___NCN15" localSheetId="2" hidden="1">{"'Sheet1'!$L$16"}</definedName>
    <definedName name="___NCN15" localSheetId="0" hidden="1">{"'Sheet1'!$L$16"}</definedName>
    <definedName name="___NCN15" hidden="1">{"'Sheet1'!$L$16"}</definedName>
    <definedName name="___PA3" localSheetId="1" hidden="1">{"'Sheet1'!$L$16"}</definedName>
    <definedName name="___PA3" localSheetId="2" hidden="1">{"'Sheet1'!$L$16"}</definedName>
    <definedName name="___PA3" localSheetId="0" hidden="1">{"'Sheet1'!$L$16"}</definedName>
    <definedName name="___PA3" hidden="1">{"'Sheet1'!$L$16"}</definedName>
    <definedName name="___pag1000">#REF!</definedName>
    <definedName name="___PAG31">#REF!</definedName>
    <definedName name="___PAG51">#REF!</definedName>
    <definedName name="___PAG52">#REF!</definedName>
    <definedName name="___PCV1501" hidden="1">{"'Liquid'!$A$1:$U$57"}</definedName>
    <definedName name="___PCV4" hidden="1">{"'Liquid'!$A$1:$U$57"}</definedName>
    <definedName name="___PK2" hidden="1">{"'장비'!$A$3:$M$12"}</definedName>
    <definedName name="___PKG3" hidden="1">{"'장비'!$A$3:$M$12"}</definedName>
    <definedName name="___qqq222" hidden="1">{"'장비'!$A$3:$M$12"}</definedName>
    <definedName name="___S3" hidden="1">{#N/A,#N/A,FALSE,"포장2"}</definedName>
    <definedName name="___SCL4" localSheetId="1" hidden="1">{"'Sheet1'!$L$16"}</definedName>
    <definedName name="___SCL4" localSheetId="2" hidden="1">{"'Sheet1'!$L$16"}</definedName>
    <definedName name="___SCL4" localSheetId="0" hidden="1">{"'Sheet1'!$L$16"}</definedName>
    <definedName name="___SCL4" hidden="1">{"'Sheet1'!$L$16"}</definedName>
    <definedName name="___SEL32">#REF!</definedName>
    <definedName name="___SUN1">#N/A</definedName>
    <definedName name="___SUN2">#N/A</definedName>
    <definedName name="___T10" hidden="1">{"'Sheet1'!$L$16"}</definedName>
    <definedName name="___TB2">'[5]SPT vs PHI'!$B$2:$C$65</definedName>
    <definedName name="___tem1">[2]!___tem1</definedName>
    <definedName name="___TM2" localSheetId="1" hidden="1">{"'Sheet1'!$L$16"}</definedName>
    <definedName name="___TM2" localSheetId="2" hidden="1">{"'Sheet1'!$L$16"}</definedName>
    <definedName name="___TM2" localSheetId="0" hidden="1">{"'Sheet1'!$L$16"}</definedName>
    <definedName name="___TM2" hidden="1">{"'Sheet1'!$L$16"}</definedName>
    <definedName name="___tt3" localSheetId="1" hidden="1">{"'Sheet1'!$L$16"}</definedName>
    <definedName name="___tt3" localSheetId="2" hidden="1">{"'Sheet1'!$L$16"}</definedName>
    <definedName name="___tt3" localSheetId="0" hidden="1">{"'Sheet1'!$L$16"}</definedName>
    <definedName name="___tt3" hidden="1">{"'Sheet1'!$L$16"}</definedName>
    <definedName name="___vwo1">[3]제출계산서!$I$183</definedName>
    <definedName name="___vwo2">[3]제출계산서!$I$183</definedName>
    <definedName name="__123Graph_A" localSheetId="1" hidden="1">[6]TTL!$G$31:$AU$31</definedName>
    <definedName name="__123Graph_A" localSheetId="2" hidden="1">[6]TTL!$G$31:$AU$31</definedName>
    <definedName name="__123Graph_A" localSheetId="0" hidden="1">[6]TTL!$G$31:$AU$31</definedName>
    <definedName name="__123Graph_A" hidden="1">#REF!</definedName>
    <definedName name="__123Graph_ACHART1" hidden="1">#REF!</definedName>
    <definedName name="__123Graph_ACOSTI" localSheetId="1" hidden="1">'[7]TIPO 1'!#REF!</definedName>
    <definedName name="__123Graph_ACOSTI" localSheetId="2" hidden="1">'[7]TIPO 1'!#REF!</definedName>
    <definedName name="__123Graph_ACOSTI" localSheetId="0" hidden="1">'[7]TIPO 1'!#REF!</definedName>
    <definedName name="__123Graph_ACOSTI" hidden="1">#REF!</definedName>
    <definedName name="__123Graph_ACURRENT" hidden="1">#REF!</definedName>
    <definedName name="__123Graph_ANCF" localSheetId="1" hidden="1">'[8]Cashflow Analysis'!#REF!</definedName>
    <definedName name="__123Graph_ANCF" localSheetId="2" hidden="1">'[8]Cashflow Analysis'!#REF!</definedName>
    <definedName name="__123Graph_ANCF" localSheetId="0" hidden="1">'[8]Cashflow Analysis'!#REF!</definedName>
    <definedName name="__123Graph_ANCF" hidden="1">#REF!</definedName>
    <definedName name="__123Graph_B" localSheetId="1" hidden="1">[6]TTL!$G$32:$AU$32</definedName>
    <definedName name="__123Graph_B" localSheetId="2" hidden="1">[6]TTL!$G$32:$AU$32</definedName>
    <definedName name="__123Graph_B" localSheetId="0" hidden="1">[6]TTL!$G$32:$AU$32</definedName>
    <definedName name="__123Graph_B" hidden="1">#REF!</definedName>
    <definedName name="__123Graph_BNCF" localSheetId="1" hidden="1">'[8]Cashflow Analysis'!#REF!</definedName>
    <definedName name="__123Graph_BNCF" localSheetId="2" hidden="1">'[8]Cashflow Analysis'!#REF!</definedName>
    <definedName name="__123Graph_BNCF" localSheetId="0" hidden="1">'[8]Cashflow Analysis'!#REF!</definedName>
    <definedName name="__123Graph_BNCF" hidden="1">#REF!</definedName>
    <definedName name="__123Graph_BPERFORMANCE" hidden="1">#REF!</definedName>
    <definedName name="__123Graph_C" localSheetId="1" hidden="1">[6]TTL!$G$37:$AU$37</definedName>
    <definedName name="__123Graph_C" localSheetId="2" hidden="1">[6]TTL!$G$37:$AU$37</definedName>
    <definedName name="__123Graph_C" localSheetId="0" hidden="1">[6]TTL!$G$37:$AU$37</definedName>
    <definedName name="__123Graph_C" hidden="1">#REF!</definedName>
    <definedName name="__123Graph_D" localSheetId="1" hidden="1">[6]TTL!$G$38:$AU$38</definedName>
    <definedName name="__123Graph_D" localSheetId="2" hidden="1">[6]TTL!$G$38:$AU$38</definedName>
    <definedName name="__123Graph_D" localSheetId="0" hidden="1">[6]TTL!$G$38:$AU$38</definedName>
    <definedName name="__123Graph_D" hidden="1">#REF!</definedName>
    <definedName name="__123Graph_E" hidden="1">#REF!</definedName>
    <definedName name="__123Graph_F" hidden="1">#REF!</definedName>
    <definedName name="__123Graph_LBL_A" localSheetId="1" hidden="1">[9]운반!#REF!</definedName>
    <definedName name="__123Graph_LBL_A" localSheetId="2" hidden="1">[9]운반!#REF!</definedName>
    <definedName name="__123Graph_LBL_A" localSheetId="0" hidden="1">[9]운반!#REF!</definedName>
    <definedName name="__123Graph_LBL_A" hidden="1">#REF!</definedName>
    <definedName name="__123Graph_LBL_B" localSheetId="1" hidden="1">[9]운반!#REF!</definedName>
    <definedName name="__123Graph_LBL_B" localSheetId="2" hidden="1">[9]운반!#REF!</definedName>
    <definedName name="__123Graph_LBL_B" localSheetId="0" hidden="1">[9]운반!#REF!</definedName>
    <definedName name="__123Graph_LBL_B" hidden="1">#REF!</definedName>
    <definedName name="__123Graph_LBL_C" localSheetId="1" hidden="1">[9]운반!#REF!</definedName>
    <definedName name="__123Graph_LBL_C" localSheetId="2" hidden="1">[9]운반!#REF!</definedName>
    <definedName name="__123Graph_LBL_C" localSheetId="0" hidden="1">[9]운반!#REF!</definedName>
    <definedName name="__123Graph_LBL_C" hidden="1">#REF!</definedName>
    <definedName name="__123Graph_LBL_D" localSheetId="1" hidden="1">[9]운반!#REF!</definedName>
    <definedName name="__123Graph_LBL_D" localSheetId="2" hidden="1">[9]운반!#REF!</definedName>
    <definedName name="__123Graph_LBL_D" localSheetId="0" hidden="1">[9]운반!#REF!</definedName>
    <definedName name="__123Graph_LBL_D" hidden="1">#REF!</definedName>
    <definedName name="__123Graph_LBL_E" localSheetId="1" hidden="1">[9]운반!#REF!</definedName>
    <definedName name="__123Graph_LBL_E" localSheetId="2" hidden="1">[9]운반!#REF!</definedName>
    <definedName name="__123Graph_LBL_E" localSheetId="0" hidden="1">[9]운반!#REF!</definedName>
    <definedName name="__123Graph_LBL_E" hidden="1">#REF!</definedName>
    <definedName name="__123Graph_LBL_F" localSheetId="1" hidden="1">[9]운반!#REF!</definedName>
    <definedName name="__123Graph_LBL_F" localSheetId="2" hidden="1">[9]운반!#REF!</definedName>
    <definedName name="__123Graph_LBL_F" localSheetId="0" hidden="1">[9]운반!#REF!</definedName>
    <definedName name="__123Graph_LBL_F" hidden="1">#REF!</definedName>
    <definedName name="__123Graph_X" localSheetId="1" hidden="1">[6]TTL!$G$6:$AU$6</definedName>
    <definedName name="__123Graph_X" localSheetId="2" hidden="1">[6]TTL!$G$6:$AU$6</definedName>
    <definedName name="__123Graph_X" localSheetId="0" hidden="1">[6]TTL!$G$6:$AU$6</definedName>
    <definedName name="__123Graph_X" hidden="1">#REF!</definedName>
    <definedName name="__123Graph_XCHART1" hidden="1">#REF!</definedName>
    <definedName name="__123Graph_XCOSTI" localSheetId="1" hidden="1">'[7]TIPO 1'!$I$4:$AG$4</definedName>
    <definedName name="__123Graph_XCOSTI" localSheetId="2" hidden="1">'[7]TIPO 1'!$I$4:$AG$4</definedName>
    <definedName name="__123Graph_XCOSTI" localSheetId="0" hidden="1">'[7]TIPO 1'!$I$4:$AG$4</definedName>
    <definedName name="__123Graph_XCOSTI" hidden="1">#REF!</definedName>
    <definedName name="__123Graph_XCURRENT" hidden="1">#REF!</definedName>
    <definedName name="__123Graph_XNCF" localSheetId="1" hidden="1">'[10]Cashflow Analysis'!$E$63:$BL$63</definedName>
    <definedName name="__123Graph_XNCF" localSheetId="2" hidden="1">'[10]Cashflow Analysis'!$E$63:$BL$63</definedName>
    <definedName name="__123Graph_XNCF" localSheetId="0" hidden="1">'[10]Cashflow Analysis'!$E$63:$BL$63</definedName>
    <definedName name="__123Graph_XNCF" hidden="1">#REF!</definedName>
    <definedName name="__123lll" localSheetId="1" hidden="1">[11]Spread!#REF!</definedName>
    <definedName name="__123lll" localSheetId="2" hidden="1">[11]Spread!#REF!</definedName>
    <definedName name="__123lll" localSheetId="0" hidden="1">[11]Spread!#REF!</definedName>
    <definedName name="__123lll" hidden="1">#REF!</definedName>
    <definedName name="__124sr" localSheetId="1" hidden="1">[12]DRUM!#REF!</definedName>
    <definedName name="__124sr" localSheetId="2" hidden="1">[12]DRUM!#REF!</definedName>
    <definedName name="__124sr" localSheetId="0" hidden="1">[12]DRUM!#REF!</definedName>
    <definedName name="__124sr" hidden="1">#REF!</definedName>
    <definedName name="__1F" localSheetId="1" hidden="1">[13]대비표!#REF!</definedName>
    <definedName name="__1F" localSheetId="2" hidden="1">[13]대비표!#REF!</definedName>
    <definedName name="__1F" localSheetId="0" hidden="1">[13]대비표!#REF!</definedName>
    <definedName name="__1F" hidden="1">#REF!</definedName>
    <definedName name="__2_0_0_F" localSheetId="1" hidden="1">[13]대비표!#REF!</definedName>
    <definedName name="__2_0_0_F" localSheetId="2" hidden="1">[13]대비표!#REF!</definedName>
    <definedName name="__2_0_0_F" localSheetId="0" hidden="1">[13]대비표!#REF!</definedName>
    <definedName name="__2_0_0_F" hidden="1">#REF!</definedName>
    <definedName name="__4aa1_" hidden="1">{#N/A,#N/A,FALSE,"CCTV"}</definedName>
    <definedName name="__A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__A10" hidden="1">{#N/A,#N/A,FALSE,"CCTV"}</definedName>
    <definedName name="__a11" hidden="1">{"'장비'!$A$3:$M$12"}</definedName>
    <definedName name="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0000">#REF!</definedName>
    <definedName name="__A8" localSheetId="1" hidden="1">{"'Sheet1'!$L$16"}</definedName>
    <definedName name="__A8" localSheetId="2" hidden="1">{"'Sheet1'!$L$16"}</definedName>
    <definedName name="__A8" localSheetId="0" hidden="1">{"'Sheet1'!$L$16"}</definedName>
    <definedName name="__A8" hidden="1">{"'Sheet1'!$L$16"}</definedName>
    <definedName name="__a9" localSheetId="1" hidden="1">{"'Sheet1'!$L$16"}</definedName>
    <definedName name="__a9" localSheetId="2" hidden="1">{"'Sheet1'!$L$16"}</definedName>
    <definedName name="__a9" localSheetId="0" hidden="1">{"'Sheet1'!$L$16"}</definedName>
    <definedName name="__a9" hidden="1">{"'Sheet1'!$L$16"}</definedName>
    <definedName name="__aa1" hidden="1">{#N/A,#N/A,FALSE,"CCTV"}</definedName>
    <definedName name="__AW0031" hidden="1">{#N/A,#N/A,FALSE,"CCTV"}</definedName>
    <definedName name="__BD105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bob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_cal1">[3]제출계산서!$I$185</definedName>
    <definedName name="__cal2">[3]제출계산서!$I$185</definedName>
    <definedName name="__can430">40.73</definedName>
    <definedName name="__can435">43.3</definedName>
    <definedName name="__cf2" hidden="1">{#N/A,#N/A,FALSE,"Variables";#N/A,#N/A,FALSE,"NPV Cashflows NZ$";#N/A,#N/A,FALSE,"Cashflows NZ$"}</definedName>
    <definedName name="__ClientName_">"Eclipse CS Pty Ltd"</definedName>
    <definedName name="__CON1">#REF!</definedName>
    <definedName name="__CON2">#REF!</definedName>
    <definedName name="__ddn400">#REF!</definedName>
    <definedName name="__doi3" hidden="1">{"'Sheet1'!$L$16"}</definedName>
    <definedName name="__doi5" hidden="1">{"'Sheet1'!$L$16"}</definedName>
    <definedName name="__EE1" hidden="1">{#N/A,#N/A,FALSE,"단가표지"}</definedName>
    <definedName name="__F3">#REF!</definedName>
    <definedName name="__FF3">#REF!</definedName>
    <definedName name="__fsf2" hidden="1">{#N/A,#N/A,TRUE,"Mhr_Sum"}</definedName>
    <definedName name="__Goi8" localSheetId="1" hidden="1">{"'Sheet1'!$L$16"}</definedName>
    <definedName name="__Goi8" localSheetId="2" hidden="1">{"'Sheet1'!$L$16"}</definedName>
    <definedName name="__Goi8" localSheetId="0" hidden="1">{"'Sheet1'!$L$16"}</definedName>
    <definedName name="__Goi8" hidden="1">{"'Sheet1'!$L$16"}</definedName>
    <definedName name="__h1" localSheetId="1" hidden="1">{"'Sheet1'!$L$16"}</definedName>
    <definedName name="__h1" localSheetId="2" hidden="1">{"'Sheet1'!$L$16"}</definedName>
    <definedName name="__h1" localSheetId="0" hidden="1">{"'Sheet1'!$L$16"}</definedName>
    <definedName name="__h1" hidden="1">{"'Sheet1'!$L$16"}</definedName>
    <definedName name="__H3" hidden="1">{"'장비'!$A$3:$M$12"}</definedName>
    <definedName name="__H4" hidden="1">{#N/A,#N/A,TRUE,"Mhr_Sum"}</definedName>
    <definedName name="__HE02">#REF!</definedName>
    <definedName name="__HE06">#REF!</definedName>
    <definedName name="__HE07">#REF!</definedName>
    <definedName name="__HE08">#REF!</definedName>
    <definedName name="__HE09">#REF!</definedName>
    <definedName name="__HE1">#REF!</definedName>
    <definedName name="__HE11">#REF!</definedName>
    <definedName name="__HE2">#REF!</definedName>
    <definedName name="__HE21">#REF!</definedName>
    <definedName name="__HE3">#REF!</definedName>
    <definedName name="__HE4">#REF!</definedName>
    <definedName name="__HE5">#REF!</definedName>
    <definedName name="__HE61">#REF!</definedName>
    <definedName name="__HE71">#REF!</definedName>
    <definedName name="__HE81">#REF!</definedName>
    <definedName name="__HE91">#REF!</definedName>
    <definedName name="__HM1">#REF!</definedName>
    <definedName name="__HM10">#REF!</definedName>
    <definedName name="__HM11">#REF!</definedName>
    <definedName name="__HM12">#REF!</definedName>
    <definedName name="__HM2">#REF!</definedName>
    <definedName name="__HM3">#REF!</definedName>
    <definedName name="__HM4">#REF!</definedName>
    <definedName name="__HM5">#REF!</definedName>
    <definedName name="__HM6">#REF!</definedName>
    <definedName name="__HM7">#REF!</definedName>
    <definedName name="__HM8">#REF!</definedName>
    <definedName name="__HM9">#REF!</definedName>
    <definedName name="__hu1" localSheetId="1" hidden="1">{"'Sheet1'!$L$16"}</definedName>
    <definedName name="__hu1" localSheetId="2" hidden="1">{"'Sheet1'!$L$16"}</definedName>
    <definedName name="__hu1" localSheetId="0" hidden="1">{"'Sheet1'!$L$16"}</definedName>
    <definedName name="__hu1" hidden="1">{"'Sheet1'!$L$16"}</definedName>
    <definedName name="__hu2" localSheetId="1" hidden="1">{"'Sheet1'!$L$16"}</definedName>
    <definedName name="__hu2" localSheetId="2" hidden="1">{"'Sheet1'!$L$16"}</definedName>
    <definedName name="__hu2" localSheetId="0" hidden="1">{"'Sheet1'!$L$16"}</definedName>
    <definedName name="__hu2" hidden="1">{"'Sheet1'!$L$16"}</definedName>
    <definedName name="__hu5" localSheetId="1" hidden="1">{"'Sheet1'!$L$16"}</definedName>
    <definedName name="__hu5" localSheetId="2" hidden="1">{"'Sheet1'!$L$16"}</definedName>
    <definedName name="__hu5" localSheetId="0" hidden="1">{"'Sheet1'!$L$16"}</definedName>
    <definedName name="__hu5" hidden="1">{"'Sheet1'!$L$16"}</definedName>
    <definedName name="__hu6" localSheetId="1" hidden="1">{"'Sheet1'!$L$16"}</definedName>
    <definedName name="__hu6" localSheetId="2" hidden="1">{"'Sheet1'!$L$16"}</definedName>
    <definedName name="__hu6" localSheetId="0" hidden="1">{"'Sheet1'!$L$16"}</definedName>
    <definedName name="__hu6" hidden="1">{"'Sheet1'!$L$16"}</definedName>
    <definedName name="__hu7" localSheetId="1" hidden="1">{"'Sheet1'!$L$16"}</definedName>
    <definedName name="__hu7" localSheetId="2" hidden="1">{"'Sheet1'!$L$16"}</definedName>
    <definedName name="__hu7" localSheetId="0" hidden="1">{"'Sheet1'!$L$16"}</definedName>
    <definedName name="__hu7" hidden="1">{"'Sheet1'!$L$16"}</definedName>
    <definedName name="__HV1">#REF!</definedName>
    <definedName name="__IntlFixup" hidden="1">TRUE</definedName>
    <definedName name="__Key11" hidden="1">#REF!</definedName>
    <definedName name="__key2" hidden="1">#REF!</definedName>
    <definedName name="__KL3" localSheetId="1" hidden="1">{"'Sheet1'!$L$16"}</definedName>
    <definedName name="__KL3" localSheetId="2" hidden="1">{"'Sheet1'!$L$16"}</definedName>
    <definedName name="__KL3" localSheetId="0" hidden="1">{"'Sheet1'!$L$16"}</definedName>
    <definedName name="__KL3" hidden="1">{"'Sheet1'!$L$16"}</definedName>
    <definedName name="__KWS1">#N/A</definedName>
    <definedName name="__KWS2">#N/A</definedName>
    <definedName name="__KWS3">#N/A</definedName>
    <definedName name="__Lan1" localSheetId="1" hidden="1">{"'Sheet1'!$L$16"}</definedName>
    <definedName name="__Lan1" localSheetId="2" hidden="1">{"'Sheet1'!$L$16"}</definedName>
    <definedName name="__Lan1" localSheetId="0" hidden="1">{"'Sheet1'!$L$16"}</definedName>
    <definedName name="__Lan1" hidden="1">{"'Sheet1'!$L$16"}</definedName>
    <definedName name="__LAN3" localSheetId="1" hidden="1">{"'Sheet1'!$L$16"}</definedName>
    <definedName name="__LAN3" localSheetId="2" hidden="1">{"'Sheet1'!$L$16"}</definedName>
    <definedName name="__LAN3" localSheetId="0" hidden="1">{"'Sheet1'!$L$16"}</definedName>
    <definedName name="__LAN3" hidden="1">{"'Sheet1'!$L$16"}</definedName>
    <definedName name="__ld2" hidden="1">{"'Sheet1'!$L$16"}</definedName>
    <definedName name="__MCC3" hidden="1">{#N/A,#N/A,FALSE,"CCTV"}</definedName>
    <definedName name="__MES11">#REF!</definedName>
    <definedName name="__MES14">#REF!</definedName>
    <definedName name="__MES15">#REF!</definedName>
    <definedName name="__MES20">#REF!</definedName>
    <definedName name="__MES21">#REF!</definedName>
    <definedName name="__MES24">#REF!</definedName>
    <definedName name="__MES25">#REF!</definedName>
    <definedName name="__MES40">#REF!</definedName>
    <definedName name="__MES41">#REF!</definedName>
    <definedName name="__MES42">#REF!</definedName>
    <definedName name="__MES43">#REF!</definedName>
    <definedName name="__MES44">#REF!</definedName>
    <definedName name="__MES45">#REF!</definedName>
    <definedName name="__MES5">#REF!</definedName>
    <definedName name="__MES50">#REF!</definedName>
    <definedName name="__MES51">#REF!</definedName>
    <definedName name="__MES52">#REF!</definedName>
    <definedName name="__MES53">#REF!</definedName>
    <definedName name="__MES6">#REF!</definedName>
    <definedName name="__MES62">#REF!</definedName>
    <definedName name="__MES70">#REF!</definedName>
    <definedName name="__MES71">#REF!</definedName>
    <definedName name="__NCL100">#REF!</definedName>
    <definedName name="__NCL200">#REF!</definedName>
    <definedName name="__NCL250">#REF!</definedName>
    <definedName name="__NCN15" localSheetId="1" hidden="1">{"'Sheet1'!$L$16"}</definedName>
    <definedName name="__NCN15" localSheetId="2" hidden="1">{"'Sheet1'!$L$16"}</definedName>
    <definedName name="__NCN15" localSheetId="0" hidden="1">{"'Sheet1'!$L$16"}</definedName>
    <definedName name="__NCN15" hidden="1">{"'Sheet1'!$L$16"}</definedName>
    <definedName name="__nin190">#REF!</definedName>
    <definedName name="__NK5" localSheetId="1" hidden="1">{"'Sheet1'!$L$16"}</definedName>
    <definedName name="__NK5" localSheetId="2" hidden="1">{"'Sheet1'!$L$16"}</definedName>
    <definedName name="__NK5" localSheetId="0" hidden="1">{"'Sheet1'!$L$16"}</definedName>
    <definedName name="__NK5" hidden="1">{"'Sheet1'!$L$16"}</definedName>
    <definedName name="__PA3" localSheetId="1" hidden="1">{"'Sheet1'!$L$16"}</definedName>
    <definedName name="__PA3" localSheetId="2" hidden="1">{"'Sheet1'!$L$16"}</definedName>
    <definedName name="__PA3" localSheetId="0" hidden="1">{"'Sheet1'!$L$16"}</definedName>
    <definedName name="__PA3" hidden="1">{"'Sheet1'!$L$16"}</definedName>
    <definedName name="__PAG1">#REF!</definedName>
    <definedName name="__pag1000">#REF!</definedName>
    <definedName name="__PAG2">#REF!</definedName>
    <definedName name="__PAG3">#REF!</definedName>
    <definedName name="__PAG31">#REF!</definedName>
    <definedName name="__PAG4">#REF!</definedName>
    <definedName name="__PAG5">#REF!</definedName>
    <definedName name="__PAG51">#REF!</definedName>
    <definedName name="__PAG52">#REF!</definedName>
    <definedName name="__PCV1501" hidden="1">{"'Liquid'!$A$1:$U$57"}</definedName>
    <definedName name="__PCV4" hidden="1">{"'Liquid'!$A$1:$U$57"}</definedName>
    <definedName name="__pGNK">#REF!</definedName>
    <definedName name="__PK2" hidden="1">{"'장비'!$A$3:$M$12"}</definedName>
    <definedName name="__PKG3" hidden="1">{"'장비'!$A$3:$M$12"}</definedName>
    <definedName name="__ProjectCode_">"N3055/N3055T"</definedName>
    <definedName name="__ProjectDescription_">"Crows Nest Station Box/Tender Base"</definedName>
    <definedName name="__ProjectVersionCode_">"N3055T01.01C"</definedName>
    <definedName name="__ProjectVersionDescription_">"Tender No1 Client BOQ  R1"</definedName>
    <definedName name="__ProjectVersionFullTitle_">"Crows Nest Station Box/Tender Base - Tender No1 Client BOQ  R1"</definedName>
    <definedName name="__pZ3">#REF!</definedName>
    <definedName name="__QLO7">#REF!</definedName>
    <definedName name="__qqq222" hidden="1">{"'장비'!$A$3:$M$12"}</definedName>
    <definedName name="__S3" hidden="1">{#N/A,#N/A,FALSE,"포장2"}</definedName>
    <definedName name="__SEL32">#REF!</definedName>
    <definedName name="__SFA1">#REF!</definedName>
    <definedName name="__SFA10">#REF!</definedName>
    <definedName name="__SFA11">#REF!</definedName>
    <definedName name="__SFA12">#REF!</definedName>
    <definedName name="__SFA13">#REF!</definedName>
    <definedName name="__SFA14">#REF!</definedName>
    <definedName name="__SFA15">#REF!</definedName>
    <definedName name="__SFA2">#REF!</definedName>
    <definedName name="__SFA20">#REF!</definedName>
    <definedName name="__SFA21">#REF!</definedName>
    <definedName name="__SFA22">#REF!</definedName>
    <definedName name="__SFA23">#REF!</definedName>
    <definedName name="__SFA24">#REF!</definedName>
    <definedName name="__SFA25">#REF!</definedName>
    <definedName name="__SFA3">#REF!</definedName>
    <definedName name="__SFA4">#REF!</definedName>
    <definedName name="__SFA5">#REF!</definedName>
    <definedName name="__SFA6">#REF!</definedName>
    <definedName name="__SN3">#REF!</definedName>
    <definedName name="__Sum1111" hidden="1">{#N/A,#N/A,TRUE,"Basic";#N/A,#N/A,TRUE,"EXT-TABLE";#N/A,#N/A,TRUE,"STEEL";#N/A,#N/A,TRUE,"INT-Table";#N/A,#N/A,TRUE,"STEEL";#N/A,#N/A,TRUE,"Door"}</definedName>
    <definedName name="__SUN1">#N/A</definedName>
    <definedName name="__SUN2">#N/A</definedName>
    <definedName name="__T10" localSheetId="1" hidden="1">{"'Sheet1'!$L$16"}</definedName>
    <definedName name="__T10" localSheetId="2" hidden="1">{"'Sheet1'!$L$16"}</definedName>
    <definedName name="__T10" localSheetId="0" hidden="1">{"'Sheet1'!$L$16"}</definedName>
    <definedName name="__T10" hidden="1">{"'Sheet1'!$L$16"}</definedName>
    <definedName name="__tb2" localSheetId="1" hidden="1">{"'Sheet1'!$L$16"}</definedName>
    <definedName name="__tb2" localSheetId="2" hidden="1">{"'Sheet1'!$L$16"}</definedName>
    <definedName name="__tb2" localSheetId="0" hidden="1">{"'Sheet1'!$L$16"}</definedName>
    <definedName name="__tb2" hidden="1">{"'Sheet1'!$L$16"}</definedName>
    <definedName name="__td1" localSheetId="1" hidden="1">{"'Sheet1'!$L$16"}</definedName>
    <definedName name="__td1" localSheetId="2" hidden="1">{"'Sheet1'!$L$16"}</definedName>
    <definedName name="__td1" localSheetId="0" hidden="1">{"'Sheet1'!$L$16"}</definedName>
    <definedName name="__td1" hidden="1">{"'Sheet1'!$L$16"}</definedName>
    <definedName name="__TL3">#REF!</definedName>
    <definedName name="__TM2" localSheetId="1" hidden="1">{"'Sheet1'!$L$16"}</definedName>
    <definedName name="__TM2" localSheetId="2" hidden="1">{"'Sheet1'!$L$16"}</definedName>
    <definedName name="__TM2" localSheetId="0" hidden="1">{"'Sheet1'!$L$16"}</definedName>
    <definedName name="__TM2" hidden="1">{"'Sheet1'!$L$16"}</definedName>
    <definedName name="__tt3" localSheetId="1" hidden="1">{"'Sheet1'!$L$16"}</definedName>
    <definedName name="__tt3" localSheetId="2" hidden="1">{"'Sheet1'!$L$16"}</definedName>
    <definedName name="__tt3" localSheetId="0" hidden="1">{"'Sheet1'!$L$16"}</definedName>
    <definedName name="__tt3" hidden="1">{"'Sheet1'!$L$16"}</definedName>
    <definedName name="__UserName_">"skoh"</definedName>
    <definedName name="__version">"01192016"</definedName>
    <definedName name="__VL100">#REF!</definedName>
    <definedName name="__VL200">#REF!</definedName>
    <definedName name="__VL250">#REF!</definedName>
    <definedName name="__vwo1">[3]제출계산서!$I$183</definedName>
    <definedName name="__vwo2">[3]제출계산서!$I$183</definedName>
    <definedName name="__xlfn.BAHTTEXT" hidden="1">#NAME?</definedName>
    <definedName name="_001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">#REF!</definedName>
    <definedName name="_1__123Graph_ACHART_1" hidden="1">#REF!</definedName>
    <definedName name="_1__123Graph_ACHART_2" localSheetId="1" hidden="1">[11]Spread!$J$10:$BQ$10</definedName>
    <definedName name="_1__123Graph_ACHART_2" localSheetId="2" hidden="1">[11]Spread!$J$10:$BQ$10</definedName>
    <definedName name="_1__123Graph_ACHART_2" localSheetId="0" hidden="1">[11]Spread!$J$10:$BQ$10</definedName>
    <definedName name="_1__123Graph_ACHART_2" hidden="1">#REF!</definedName>
    <definedName name="_1_0_F" hidden="1">#REF!</definedName>
    <definedName name="_10__123Graph_BChart_1A" localSheetId="1" hidden="1">'[14]Eq. Mobilization'!#REF!</definedName>
    <definedName name="_10__123Graph_BChart_1A" localSheetId="2" hidden="1">'[14]Eq. Mobilization'!#REF!</definedName>
    <definedName name="_10__123Graph_BChart_1A" localSheetId="0" hidden="1">'[14]Eq. Mobilization'!#REF!</definedName>
    <definedName name="_10__123Graph_BChart_1A" hidden="1">#REF!</definedName>
    <definedName name="_10__123Graph_BCHART_3" hidden="1">#REF!</definedName>
    <definedName name="_10__123Graph_CCHART_4" localSheetId="1" hidden="1">[15]Productivity!$G$33:$AC$33</definedName>
    <definedName name="_10__123Graph_CCHART_4" localSheetId="2" hidden="1">[15]Productivity!$G$33:$AC$33</definedName>
    <definedName name="_10__123Graph_CCHART_4" localSheetId="0" hidden="1">[15]Productivity!$G$33:$AC$33</definedName>
    <definedName name="_10__123Graph_CCHART_4" hidden="1">#REF!</definedName>
    <definedName name="_10_0" localSheetId="1" hidden="1">[16]백분율!#REF!</definedName>
    <definedName name="_10_0" localSheetId="2" hidden="1">[16]백분율!#REF!</definedName>
    <definedName name="_10_0" localSheetId="0" hidden="1">[16]백분율!#REF!</definedName>
    <definedName name="_10_0" hidden="1">#REF!</definedName>
    <definedName name="_10_0_0_F" hidden="1">#REF!</definedName>
    <definedName name="_10¤§¤_¤¡" hidden="1">{#N/A,#N/A,FALSE,"Sheet1"}</definedName>
    <definedName name="_1000A01">#N/A</definedName>
    <definedName name="_11">#N/A</definedName>
    <definedName name="_11__123Graph_BCHART_4" hidden="1">#REF!</definedName>
    <definedName name="_11__123Graph_BMOB_01" hidden="1">#REF!</definedName>
    <definedName name="_11__123Graph_DCHART_1" hidden="1">#REF!</definedName>
    <definedName name="_11__123Graph_DCHART_4" localSheetId="1" hidden="1">[15]Productivity!$G$35:$AC$35</definedName>
    <definedName name="_11__123Graph_DCHART_4" localSheetId="2" hidden="1">[15]Productivity!$G$35:$AC$35</definedName>
    <definedName name="_11__123Graph_DCHART_4" localSheetId="0" hidden="1">[15]Productivity!$G$35:$AC$35</definedName>
    <definedName name="_11__123Graph_DCHART_4" hidden="1">#REF!</definedName>
    <definedName name="_11_0_0_F" hidden="1">#REF!</definedName>
    <definedName name="_11A1_" hidden="1">{#N/A,#N/A,TRUE,"Basic";#N/A,#N/A,TRUE,"EXT-TABLE";#N/A,#N/A,TRUE,"STEEL";#N/A,#N/A,TRUE,"INT-Table";#N/A,#N/A,TRUE,"STEEL";#N/A,#N/A,TRUE,"Door"}</definedName>
    <definedName name="_11A1__1" hidden="1">{#N/A,#N/A,TRUE,"Basic";#N/A,#N/A,TRUE,"EXT-TABLE";#N/A,#N/A,TRUE,"STEEL";#N/A,#N/A,TRUE,"INT-Table";#N/A,#N/A,TRUE,"STEEL";#N/A,#N/A,TRUE,"Door"}</definedName>
    <definedName name="_11A1__1_1" hidden="1">{#N/A,#N/A,TRUE,"Basic";#N/A,#N/A,TRUE,"EXT-TABLE";#N/A,#N/A,TRUE,"STEEL";#N/A,#N/A,TRUE,"INT-Table";#N/A,#N/A,TRUE,"STEEL";#N/A,#N/A,TRUE,"Door"}</definedName>
    <definedName name="_11A1__1_2" hidden="1">{#N/A,#N/A,TRUE,"Basic";#N/A,#N/A,TRUE,"EXT-TABLE";#N/A,#N/A,TRUE,"STEEL";#N/A,#N/A,TRUE,"INT-Table";#N/A,#N/A,TRUE,"STEEL";#N/A,#N/A,TRUE,"Door"}</definedName>
    <definedName name="_11A1__2" hidden="1">{#N/A,#N/A,TRUE,"Basic";#N/A,#N/A,TRUE,"EXT-TABLE";#N/A,#N/A,TRUE,"STEEL";#N/A,#N/A,TRUE,"INT-Table";#N/A,#N/A,TRUE,"STEEL";#N/A,#N/A,TRUE,"Door"}</definedName>
    <definedName name="_11A1__2_1" hidden="1">{#N/A,#N/A,TRUE,"Basic";#N/A,#N/A,TRUE,"EXT-TABLE";#N/A,#N/A,TRUE,"STEEL";#N/A,#N/A,TRUE,"INT-Table";#N/A,#N/A,TRUE,"STEEL";#N/A,#N/A,TRUE,"Door"}</definedName>
    <definedName name="_11A1__2_2" hidden="1">{#N/A,#N/A,TRUE,"Basic";#N/A,#N/A,TRUE,"EXT-TABLE";#N/A,#N/A,TRUE,"STEEL";#N/A,#N/A,TRUE,"INT-Table";#N/A,#N/A,TRUE,"STEEL";#N/A,#N/A,TRUE,"Door"}</definedName>
    <definedName name="_11A1__3" hidden="1">{#N/A,#N/A,TRUE,"Basic";#N/A,#N/A,TRUE,"EXT-TABLE";#N/A,#N/A,TRUE,"STEEL";#N/A,#N/A,TRUE,"INT-Table";#N/A,#N/A,TRUE,"STEEL";#N/A,#N/A,TRUE,"Door"}</definedName>
    <definedName name="_11A1__3_1" hidden="1">{#N/A,#N/A,TRUE,"Basic";#N/A,#N/A,TRUE,"EXT-TABLE";#N/A,#N/A,TRUE,"STEEL";#N/A,#N/A,TRUE,"INT-Table";#N/A,#N/A,TRUE,"STEEL";#N/A,#N/A,TRUE,"Door"}</definedName>
    <definedName name="_11A1__3_2" hidden="1">{#N/A,#N/A,TRUE,"Basic";#N/A,#N/A,TRUE,"EXT-TABLE";#N/A,#N/A,TRUE,"STEEL";#N/A,#N/A,TRUE,"INT-Table";#N/A,#N/A,TRUE,"STEEL";#N/A,#N/A,TRUE,"Door"}</definedName>
    <definedName name="_11A1__4" hidden="1">{#N/A,#N/A,TRUE,"Basic";#N/A,#N/A,TRUE,"EXT-TABLE";#N/A,#N/A,TRUE,"STEEL";#N/A,#N/A,TRUE,"INT-Table";#N/A,#N/A,TRUE,"STEEL";#N/A,#N/A,TRUE,"Door"}</definedName>
    <definedName name="_11A1__4_1" hidden="1">{#N/A,#N/A,TRUE,"Basic";#N/A,#N/A,TRUE,"EXT-TABLE";#N/A,#N/A,TRUE,"STEEL";#N/A,#N/A,TRUE,"INT-Table";#N/A,#N/A,TRUE,"STEEL";#N/A,#N/A,TRUE,"Door"}</definedName>
    <definedName name="_11A1__4_2" hidden="1">{#N/A,#N/A,TRUE,"Basic";#N/A,#N/A,TRUE,"EXT-TABLE";#N/A,#N/A,TRUE,"STEEL";#N/A,#N/A,TRUE,"INT-Table";#N/A,#N/A,TRUE,"STEEL";#N/A,#N/A,TRUE,"Door"}</definedName>
    <definedName name="_11A1__5" hidden="1">{#N/A,#N/A,TRUE,"Basic";#N/A,#N/A,TRUE,"EXT-TABLE";#N/A,#N/A,TRUE,"STEEL";#N/A,#N/A,TRUE,"INT-Table";#N/A,#N/A,TRUE,"STEEL";#N/A,#N/A,TRUE,"Door"}</definedName>
    <definedName name="_11A1__5_1" hidden="1">{#N/A,#N/A,TRUE,"Basic";#N/A,#N/A,TRUE,"EXT-TABLE";#N/A,#N/A,TRUE,"STEEL";#N/A,#N/A,TRUE,"INT-Table";#N/A,#N/A,TRUE,"STEEL";#N/A,#N/A,TRUE,"Door"}</definedName>
    <definedName name="_11A1__5_2" hidden="1">{#N/A,#N/A,TRUE,"Basic";#N/A,#N/A,TRUE,"EXT-TABLE";#N/A,#N/A,TRUE,"STEEL";#N/A,#N/A,TRUE,"INT-Table";#N/A,#N/A,TRUE,"STEEL";#N/A,#N/A,TRUE,"Door"}</definedName>
    <definedName name="_12__123Graph_BCHART_5" hidden="1">#REF!</definedName>
    <definedName name="_12__123Graph_BMOB_02" hidden="1">#REF!</definedName>
    <definedName name="_12__123Graph_DCONTRAC._OIL" localSheetId="1" hidden="1">'[8]Cashflow Analysis'!#REF!</definedName>
    <definedName name="_12__123Graph_DCONTRAC._OIL" localSheetId="2" hidden="1">'[8]Cashflow Analysis'!#REF!</definedName>
    <definedName name="_12__123Graph_DCONTRAC._OIL" localSheetId="0" hidden="1">'[8]Cashflow Analysis'!#REF!</definedName>
    <definedName name="_12__123Graph_DCONTRAC._OIL" hidden="1">#REF!</definedName>
    <definedName name="_12__123Graph_XCHART_1" localSheetId="1" hidden="1">[15]Productivity!$H$3:$AB$3</definedName>
    <definedName name="_12__123Graph_XCHART_1" localSheetId="2" hidden="1">[15]Productivity!$H$3:$AB$3</definedName>
    <definedName name="_12__123Graph_XCHART_1" localSheetId="0" hidden="1">[15]Productivity!$H$3:$AB$3</definedName>
    <definedName name="_12__123Graph_XCHART_1" hidden="1">#REF!</definedName>
    <definedName name="_123Graph_X" localSheetId="1" hidden="1">[17]PSV2701F!$Q$57:$BT$57</definedName>
    <definedName name="_123Graph_X" localSheetId="2" hidden="1">[17]PSV2701F!$Q$57:$BT$57</definedName>
    <definedName name="_123Graph_X" localSheetId="0" hidden="1">[17]PSV2701F!$Q$57:$BT$57</definedName>
    <definedName name="_123Graph_X" hidden="1">#REF!</definedName>
    <definedName name="_125wrn.Ã¶°ñÁý°èÇ_._.5Ä­." hidden="1">{#N/A,#N/A,FALSE,"Sheet1"}</definedName>
    <definedName name="_13__123Graph_BCHART_6" hidden="1">#REF!</definedName>
    <definedName name="_13__123Graph_CCHART_2" localSheetId="1" hidden="1">[11]Spread!#REF!</definedName>
    <definedName name="_13__123Graph_CCHART_2" localSheetId="2" hidden="1">[11]Spread!#REF!</definedName>
    <definedName name="_13__123Graph_CCHART_2" localSheetId="0" hidden="1">[11]Spread!#REF!</definedName>
    <definedName name="_13__123Graph_CCHART_2" hidden="1">#REF!</definedName>
    <definedName name="_13__123Graph_CMOB_01" hidden="1">#REF!</definedName>
    <definedName name="_13__123Graph_XCHART_2" localSheetId="1" hidden="1">[15]Productivity!$H$9:$AC$9</definedName>
    <definedName name="_13__123Graph_XCHART_2" localSheetId="2" hidden="1">[15]Productivity!$H$9:$AC$9</definedName>
    <definedName name="_13__123Graph_XCHART_2" localSheetId="0" hidden="1">[15]Productivity!$H$9:$AC$9</definedName>
    <definedName name="_13__123Graph_XCHART_2" hidden="1">#REF!</definedName>
    <definedName name="_13__123Graph_XCONTRAC._OIL" localSheetId="1" hidden="1">'[10]Cashflow Analysis'!$E$63:$BL$63</definedName>
    <definedName name="_13__123Graph_XCONTRAC._OIL" localSheetId="2" hidden="1">'[10]Cashflow Analysis'!$E$63:$BL$63</definedName>
    <definedName name="_13__123Graph_XCONTRAC._OIL" localSheetId="0" hidden="1">'[10]Cashflow Analysis'!$E$63:$BL$63</definedName>
    <definedName name="_13__123Graph_XCONTRAC._OIL" hidden="1">#REF!</definedName>
    <definedName name="_13F" hidden="1">#REF!</definedName>
    <definedName name="_14__123Graph_CMOB_02" hidden="1">#REF!</definedName>
    <definedName name="_14__123Graph_XCHART_1" hidden="1">#REF!</definedName>
    <definedName name="_14__123Graph_XCHART_3" localSheetId="1" hidden="1">[15]Productivity!$H$15:$AC$15</definedName>
    <definedName name="_14__123Graph_XCHART_3" localSheetId="2" hidden="1">[15]Productivity!$H$15:$AC$15</definedName>
    <definedName name="_14__123Graph_XCHART_3" localSheetId="0" hidden="1">[15]Productivity!$H$15:$AC$15</definedName>
    <definedName name="_14__123Graph_XCHART_3" hidden="1">#REF!</definedName>
    <definedName name="_14__OUTER_CASING">#REF!</definedName>
    <definedName name="_14_0_F" localSheetId="1" hidden="1">[16]백분율!#REF!</definedName>
    <definedName name="_14_0_F" localSheetId="2" hidden="1">[16]백분율!#REF!</definedName>
    <definedName name="_14_0_F" localSheetId="0" hidden="1">[16]백분율!#REF!</definedName>
    <definedName name="_14_0_F" hidden="1">#REF!</definedName>
    <definedName name="_15__123Graph_DMOB_01" hidden="1">#REF!</definedName>
    <definedName name="_15__123Graph_XCHART_2" hidden="1">#REF!</definedName>
    <definedName name="_15__123Graph_XCHART_4" localSheetId="1" hidden="1">[15]Productivity!$H$25:$AC$25</definedName>
    <definedName name="_15__123Graph_XCHART_4" localSheetId="2" hidden="1">[15]Productivity!$H$25:$AC$25</definedName>
    <definedName name="_15__123Graph_XCHART_4" localSheetId="0" hidden="1">[15]Productivity!$H$25:$AC$25</definedName>
    <definedName name="_15__123Graph_XCHART_4" hidden="1">#REF!</definedName>
    <definedName name="_15_0_0_F" hidden="1">#REF!</definedName>
    <definedName name="_15A">[18]금액내역서!$D$3:$D$10</definedName>
    <definedName name="_16__123Graph_DMOB_02" hidden="1">#REF!</definedName>
    <definedName name="_16__123Graph_XCHART_3" hidden="1">#REF!</definedName>
    <definedName name="_16_0_0_F" hidden="1">#REF!</definedName>
    <definedName name="_17__123Graph_EMOB_02" hidden="1">#REF!</definedName>
    <definedName name="_17__123Graph_XCHART_4" hidden="1">#REF!</definedName>
    <definedName name="_17n1_" hidden="1">{#N/A,#N/A,FALSE,"HO Rates";#N/A,#N/A,FALSE,"HO Sum"}</definedName>
    <definedName name="_18__123Graph_FMOB_02" hidden="1">#REF!</definedName>
    <definedName name="_18__123Graph_XCHART_5" hidden="1">#REF!</definedName>
    <definedName name="_19__123Graph_DCHART_2" localSheetId="1" hidden="1">[11]Spread!#REF!</definedName>
    <definedName name="_19__123Graph_DCHART_2" localSheetId="2" hidden="1">[11]Spread!#REF!</definedName>
    <definedName name="_19__123Graph_DCHART_2" localSheetId="0" hidden="1">[11]Spread!#REF!</definedName>
    <definedName name="_19__123Graph_DCHART_2" hidden="1">#REF!</definedName>
    <definedName name="_19__123Graph_LBL_AMOB_01" hidden="1">#REF!</definedName>
    <definedName name="_19__123Graph_XCHART_6" hidden="1">#REF!</definedName>
    <definedName name="_1F" hidden="1">#REF!</definedName>
    <definedName name="_2">#REF!</definedName>
    <definedName name="_2__123Graph_ACHART_1" hidden="1">#REF!</definedName>
    <definedName name="_2__123Graph_ACHART_1A" localSheetId="1" hidden="1">'[19]입찰내역 발주처 양식'!#REF!</definedName>
    <definedName name="_2__123Graph_ACHART_1A" localSheetId="2" hidden="1">'[19]입찰내역 발주처 양식'!#REF!</definedName>
    <definedName name="_2__123Graph_ACHART_1A" localSheetId="0" hidden="1">'[19]입찰내역 발주처 양식'!#REF!</definedName>
    <definedName name="_2__123Graph_ACHART_1A" hidden="1">#REF!</definedName>
    <definedName name="_2__123Graph_ACHART_2" hidden="1">#REF!</definedName>
    <definedName name="_2__123Graph_ACONTRAC._OIL" localSheetId="1" hidden="1">'[8]Cashflow Analysis'!#REF!</definedName>
    <definedName name="_2__123Graph_ACONTRAC._OIL" localSheetId="2" hidden="1">'[8]Cashflow Analysis'!#REF!</definedName>
    <definedName name="_2__123Graph_ACONTRAC._OIL" localSheetId="0" hidden="1">'[8]Cashflow Analysis'!#REF!</definedName>
    <definedName name="_2__123Graph_ACONTRAC._OIL" hidden="1">#REF!</definedName>
    <definedName name="_2__123Graph_BCHART_2" localSheetId="1" hidden="1">[11]Spread!#REF!</definedName>
    <definedName name="_2__123Graph_BCHART_2" localSheetId="2" hidden="1">[11]Spread!#REF!</definedName>
    <definedName name="_2__123Graph_BCHART_2" localSheetId="0" hidden="1">[11]Spread!#REF!</definedName>
    <definedName name="_2__123Graph_BCHART_2" hidden="1">#REF!</definedName>
    <definedName name="_2_0_0_F" localSheetId="1" hidden="1">[13]대비표!#REF!</definedName>
    <definedName name="_2_0_0_F" localSheetId="2" hidden="1">[13]대비표!#REF!</definedName>
    <definedName name="_2_0_0_F" localSheetId="0" hidden="1">[13]대비표!#REF!</definedName>
    <definedName name="_2_0_0_F" hidden="1">#REF!</definedName>
    <definedName name="_20__123Graph_LBL_AMOB_02" hidden="1">#REF!</definedName>
    <definedName name="_21__123Graph_LBL_BMOB_01" hidden="1">#REF!</definedName>
    <definedName name="_22">#N/A</definedName>
    <definedName name="_22__123Graph_LBL_BMOB_02" hidden="1">#REF!</definedName>
    <definedName name="_23__123Graph_LBL_CMOB_01" hidden="1">#REF!</definedName>
    <definedName name="_23_0_0_F" localSheetId="1" hidden="1">[13]대비표!#REF!</definedName>
    <definedName name="_23_0_0_F" localSheetId="2" hidden="1">[13]대비표!#REF!</definedName>
    <definedName name="_23_0_0_F" localSheetId="0" hidden="1">[13]대비표!#REF!</definedName>
    <definedName name="_23_0_0_F" hidden="1">#REF!</definedName>
    <definedName name="_2354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2354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2354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235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24__123Graph_LBL_CMOB_02" hidden="1">#REF!</definedName>
    <definedName name="_24_0_0_F" localSheetId="1" hidden="1">[13]대비표!#REF!</definedName>
    <definedName name="_24_0_0_F" localSheetId="2" hidden="1">[13]대비표!#REF!</definedName>
    <definedName name="_24_0_0_F" localSheetId="0" hidden="1">[13]대비표!#REF!</definedName>
    <definedName name="_24_0_0_F" hidden="1">#REF!</definedName>
    <definedName name="_24n2_" hidden="1">{#N/A,#N/A,FALSE,"HO Sum";#N/A,#N/A,FALSE,"HO Rates";#N/A,#N/A,FALSE,"Co Sum";#N/A,#N/A,FALSE,"Clients Office";#N/A,#N/A,FALSE,"Field Sum";#N/A,#N/A,FALSE,"Field Rates"}</definedName>
    <definedName name="_25__123Graph_ECHART_2" localSheetId="1" hidden="1">[11]Spread!#REF!</definedName>
    <definedName name="_25__123Graph_ECHART_2" localSheetId="2" hidden="1">[11]Spread!#REF!</definedName>
    <definedName name="_25__123Graph_ECHART_2" localSheetId="0" hidden="1">[11]Spread!#REF!</definedName>
    <definedName name="_25__123Graph_ECHART_2" hidden="1">#REF!</definedName>
    <definedName name="_25__123Graph_LBL_DMOB_01" hidden="1">#REF!</definedName>
    <definedName name="_26__123Graph_LBL_DMOB_02" hidden="1">#REF!</definedName>
    <definedName name="_27__123Graph_LBL_EMOB_02" hidden="1">#REF!</definedName>
    <definedName name="_28__123Graph_LBL_FMOB_02" hidden="1">#REF!</definedName>
    <definedName name="_29__123Graph_XChart_1A" hidden="1">#REF!</definedName>
    <definedName name="_2a" hidden="1">#REF!</definedName>
    <definedName name="_3">#REF!</definedName>
    <definedName name="_3__123Graph_ACHART_1" hidden="1">#REF!</definedName>
    <definedName name="_3__123Graph_ACHART_2" hidden="1">#REF!</definedName>
    <definedName name="_3__123Graph_ACHART_3" localSheetId="1" hidden="1">[15]Productivity!$H$16:$AC$16</definedName>
    <definedName name="_3__123Graph_ACHART_3" localSheetId="2" hidden="1">[15]Productivity!$H$16:$AC$16</definedName>
    <definedName name="_3__123Graph_ACHART_3" localSheetId="0" hidden="1">[15]Productivity!$H$16:$AC$16</definedName>
    <definedName name="_3__123Graph_ACHART_3" hidden="1">#REF!</definedName>
    <definedName name="_3__123Graph_ACONTRAC._OIL" localSheetId="1" hidden="1">'[8]Cashflow Analysis'!#REF!</definedName>
    <definedName name="_3__123Graph_ACONTRAC._OIL" localSheetId="2" hidden="1">'[8]Cashflow Analysis'!#REF!</definedName>
    <definedName name="_3__123Graph_ACONTRAC._OIL" localSheetId="0" hidden="1">'[8]Cashflow Analysis'!#REF!</definedName>
    <definedName name="_3__123Graph_ACONTRAC._OIL" hidden="1">#REF!</definedName>
    <definedName name="_3__123Graph_BCHART_2" hidden="1">#REF!</definedName>
    <definedName name="_3__123Graph_CCHART_2" localSheetId="1" hidden="1">[11]Spread!#REF!</definedName>
    <definedName name="_3__123Graph_CCHART_2" localSheetId="2" hidden="1">[11]Spread!#REF!</definedName>
    <definedName name="_3__123Graph_CCHART_2" localSheetId="0" hidden="1">[11]Spread!#REF!</definedName>
    <definedName name="_3__123Graph_CCHART_2" hidden="1">#REF!</definedName>
    <definedName name="_30__123Graph_XMOB_01" hidden="1">#REF!</definedName>
    <definedName name="_31__123Graph_FCHART_2" localSheetId="1" hidden="1">[11]Spread!#REF!</definedName>
    <definedName name="_31__123Graph_FCHART_2" localSheetId="2" hidden="1">[11]Spread!#REF!</definedName>
    <definedName name="_31__123Graph_FCHART_2" localSheetId="0" hidden="1">[11]Spread!#REF!</definedName>
    <definedName name="_31__123Graph_FCHART_2" hidden="1">#REF!</definedName>
    <definedName name="_31__123Graph_XMOB_02" hidden="1">#REF!</definedName>
    <definedName name="_31n3_" hidden="1">{#N/A,#N/A,FALSE,"HO Rates";#N/A,#N/A,FALSE,"HO Sum"}</definedName>
    <definedName name="_32__123Graph_XCHART_2" localSheetId="1" hidden="1">[11]Spread!$J$11:$BQ$11</definedName>
    <definedName name="_32__123Graph_XCHART_2" localSheetId="2" hidden="1">[11]Spread!$J$11:$BQ$11</definedName>
    <definedName name="_32__123Graph_XCHART_2" localSheetId="0" hidden="1">[11]Spread!$J$11:$BQ$11</definedName>
    <definedName name="_32__123Graph_XCHART_2" hidden="1">#REF!</definedName>
    <definedName name="_36_0_0_F" hidden="1">#REF!</definedName>
    <definedName name="_38n4_" hidden="1">{#N/A,#N/A,FALSE,"Clients Office";#N/A,#N/A,FALSE,"Co Sum"}</definedName>
    <definedName name="_3EE1_" hidden="1">{#N/A,#N/A,FALSE,"단가표지"}</definedName>
    <definedName name="_3F" hidden="1">#N/A</definedName>
    <definedName name="_4">#REF!</definedName>
    <definedName name="_4_" localSheetId="1" hidden="1">[16]DHEQSUPT!#REF!</definedName>
    <definedName name="_4_" localSheetId="2" hidden="1">[16]DHEQSUPT!#REF!</definedName>
    <definedName name="_4_" localSheetId="0" hidden="1">[16]DHEQSUPT!#REF!</definedName>
    <definedName name="_4_" hidden="1">#REF!</definedName>
    <definedName name="_4__123Graph_ACHART_2" hidden="1">#REF!</definedName>
    <definedName name="_4__123Graph_ACHART_3" hidden="1">#REF!</definedName>
    <definedName name="_4__123Graph_ACHART_4" localSheetId="1" hidden="1">[15]Productivity!$G$26:$AA$26</definedName>
    <definedName name="_4__123Graph_ACHART_4" localSheetId="2" hidden="1">[15]Productivity!$G$26:$AA$26</definedName>
    <definedName name="_4__123Graph_ACHART_4" localSheetId="0" hidden="1">[15]Productivity!$G$26:$AA$26</definedName>
    <definedName name="_4__123Graph_ACHART_4" hidden="1">#REF!</definedName>
    <definedName name="_4__123Graph_BCHART_2" localSheetId="1" hidden="1">[20]Z!$T$180:$AH$180</definedName>
    <definedName name="_4__123Graph_BCHART_2" localSheetId="2" hidden="1">[20]Z!$T$180:$AH$180</definedName>
    <definedName name="_4__123Graph_BCHART_2" localSheetId="0" hidden="1">[20]Z!$T$180:$AH$180</definedName>
    <definedName name="_4__123Graph_BCHART_2" hidden="1">#REF!</definedName>
    <definedName name="_4__123Graph_BCONTRAC._OIL" localSheetId="1" hidden="1">'[8]Cashflow Analysis'!#REF!</definedName>
    <definedName name="_4__123Graph_BCONTRAC._OIL" localSheetId="2" hidden="1">'[8]Cashflow Analysis'!#REF!</definedName>
    <definedName name="_4__123Graph_BCONTRAC._OIL" localSheetId="0" hidden="1">'[8]Cashflow Analysis'!#REF!</definedName>
    <definedName name="_4__123Graph_BCONTRAC._OIL" hidden="1">#REF!</definedName>
    <definedName name="_4__123Graph_CCHART_1" hidden="1">#REF!</definedName>
    <definedName name="_4__123Graph_DCHART_2" localSheetId="1" hidden="1">[11]Spread!#REF!</definedName>
    <definedName name="_4__123Graph_DCHART_2" localSheetId="2" hidden="1">[11]Spread!#REF!</definedName>
    <definedName name="_4__123Graph_DCHART_2" localSheetId="0" hidden="1">[11]Spread!#REF!</definedName>
    <definedName name="_4__123Graph_DCHART_2" hidden="1">#REF!</definedName>
    <definedName name="_4__123Graph_XCHART_1A" localSheetId="1" hidden="1">'[19]입찰내역 발주처 양식'!#REF!</definedName>
    <definedName name="_4__123Graph_XCHART_1A" localSheetId="2" hidden="1">'[19]입찰내역 발주처 양식'!#REF!</definedName>
    <definedName name="_4__123Graph_XCHART_1A" localSheetId="0" hidden="1">'[19]입찰내역 발주처 양식'!#REF!</definedName>
    <definedName name="_4__123Graph_XCHART_1A" hidden="1">#REF!</definedName>
    <definedName name="_4_0_0_F" hidden="1">#N/A</definedName>
    <definedName name="_41aa1_" hidden="1">{#N/A,#N/A,FALSE,"CCTV"}</definedName>
    <definedName name="_42BD105_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45n5_" hidden="1">{#N/A,#N/A,FALSE,"Clients Office";#N/A,#N/A,FALSE,"Co Sum"}</definedName>
    <definedName name="_4aa1_" hidden="1">{#N/A,#N/A,FALSE,"CCTV"}</definedName>
    <definedName name="_4F3_">#REF!</definedName>
    <definedName name="_4S3_" hidden="1">{#N/A,#N/A,FALSE,"포장2"}</definedName>
    <definedName name="_5" localSheetId="1">[21]당초!#REF!</definedName>
    <definedName name="_5" localSheetId="2">[21]당초!#REF!</definedName>
    <definedName name="_5" localSheetId="0">[21]당초!#REF!</definedName>
    <definedName name="_5" hidden="1">#REF!</definedName>
    <definedName name="_5__123Graph_ACHART_2" hidden="1">#REF!</definedName>
    <definedName name="_5__123Graph_ACHART_4" hidden="1">#REF!</definedName>
    <definedName name="_5__123Graph_BCHART_1" localSheetId="1" hidden="1">[15]Productivity!$H$5:$AB$5</definedName>
    <definedName name="_5__123Graph_BCHART_1" localSheetId="2" hidden="1">[15]Productivity!$H$5:$AB$5</definedName>
    <definedName name="_5__123Graph_BCHART_1" localSheetId="0" hidden="1">[15]Productivity!$H$5:$AB$5</definedName>
    <definedName name="_5__123Graph_BCHART_1" hidden="1">#REF!</definedName>
    <definedName name="_5__123Graph_BCHART_2" hidden="1">#REF!</definedName>
    <definedName name="_5__123Graph_CCHART_1" localSheetId="1" hidden="1">[20]Cash2!$J$16:$J$36</definedName>
    <definedName name="_5__123Graph_CCHART_1" localSheetId="2" hidden="1">[20]Cash2!$J$16:$J$36</definedName>
    <definedName name="_5__123Graph_CCHART_1" localSheetId="0" hidden="1">[20]Cash2!$J$16:$J$36</definedName>
    <definedName name="_5__123Graph_CCHART_1" hidden="1">#REF!</definedName>
    <definedName name="_5__123Graph_DCHART_1" hidden="1">#REF!</definedName>
    <definedName name="_5__123Graph_ECHART_2" localSheetId="1" hidden="1">[11]Spread!#REF!</definedName>
    <definedName name="_5__123Graph_ECHART_2" localSheetId="2" hidden="1">[11]Spread!#REF!</definedName>
    <definedName name="_5__123Graph_ECHART_2" localSheetId="0" hidden="1">[11]Spread!#REF!</definedName>
    <definedName name="_5__123Graph_ECHART_2" hidden="1">#REF!</definedName>
    <definedName name="_52n6_" hidden="1">{#N/A,#N/A,FALSE,"Field Rates";#N/A,#N/A,FALSE,"Field Sum"}</definedName>
    <definedName name="_59n7_" hidden="1">{#N/A,#N/A,FALSE,"HO Sum";#N/A,#N/A,FALSE,"HO Rates";#N/A,#N/A,FALSE,"Co Sum";#N/A,#N/A,FALSE,"Clients Office";#N/A,#N/A,FALSE,"Field Sum";#N/A,#N/A,FALSE,"Field Rates"}</definedName>
    <definedName name="_6__123Graph_ACHART_5" hidden="1">#REF!</definedName>
    <definedName name="_6__123Graph_BCHART_2" localSheetId="1" hidden="1">[15]Productivity!$H$11:$AC$11</definedName>
    <definedName name="_6__123Graph_BCHART_2" localSheetId="2" hidden="1">[15]Productivity!$H$11:$AC$11</definedName>
    <definedName name="_6__123Graph_BCHART_2" localSheetId="0" hidden="1">[15]Productivity!$H$11:$AC$11</definedName>
    <definedName name="_6__123Graph_BCHART_2" hidden="1">#REF!</definedName>
    <definedName name="_6__123Graph_BCONTRAC._OIL" localSheetId="1" hidden="1">'[8]Cashflow Analysis'!#REF!</definedName>
    <definedName name="_6__123Graph_BCONTRAC._OIL" localSheetId="2" hidden="1">'[8]Cashflow Analysis'!#REF!</definedName>
    <definedName name="_6__123Graph_BCONTRAC._OIL" localSheetId="0" hidden="1">'[8]Cashflow Analysis'!#REF!</definedName>
    <definedName name="_6__123Graph_BCONTRAC._OIL" hidden="1">#REF!</definedName>
    <definedName name="_6__123Graph_CCHART_1" hidden="1">#REF!</definedName>
    <definedName name="_6__123Graph_CCONTRAC._OIL" localSheetId="1" hidden="1">'[8]Cashflow Analysis'!#REF!</definedName>
    <definedName name="_6__123Graph_CCONTRAC._OIL" localSheetId="2" hidden="1">'[8]Cashflow Analysis'!#REF!</definedName>
    <definedName name="_6__123Graph_CCONTRAC._OIL" localSheetId="0" hidden="1">'[8]Cashflow Analysis'!#REF!</definedName>
    <definedName name="_6__123Graph_CCONTRAC._OIL" hidden="1">#REF!</definedName>
    <definedName name="_6__123Graph_DCHART_1" localSheetId="1" hidden="1">[20]Cash2!$K$16:$K$36</definedName>
    <definedName name="_6__123Graph_DCHART_1" localSheetId="2" hidden="1">[20]Cash2!$K$16:$K$36</definedName>
    <definedName name="_6__123Graph_DCHART_1" localSheetId="0" hidden="1">[20]Cash2!$K$16:$K$36</definedName>
    <definedName name="_6__123Graph_DCHART_1" hidden="1">#REF!</definedName>
    <definedName name="_6__123Graph_FCHART_2" localSheetId="1" hidden="1">[11]Spread!#REF!</definedName>
    <definedName name="_6__123Graph_FCHART_2" localSheetId="2" hidden="1">[11]Spread!#REF!</definedName>
    <definedName name="_6__123Graph_FCHART_2" localSheetId="0" hidden="1">[11]Spread!#REF!</definedName>
    <definedName name="_6__123Graph_FCHART_2" hidden="1">#REF!</definedName>
    <definedName name="_6_123Grap" hidden="1">#REF!</definedName>
    <definedName name="_66n8_" hidden="1">{#N/A,#N/A,FALSE,"HO Rates";#N/A,#N/A,FALSE,"HO Sum"}</definedName>
    <definedName name="_6cf2_" hidden="1">{#N/A,#N/A,FALSE,"Variables";#N/A,#N/A,FALSE,"NPV Cashflows NZ$";#N/A,#N/A,FALSE,"Cashflows NZ$"}</definedName>
    <definedName name="_7__123Graph_AChart_1A" localSheetId="1" hidden="1">'[14]Eq. Mobilization'!#REF!</definedName>
    <definedName name="_7__123Graph_AChart_1A" localSheetId="2" hidden="1">'[14]Eq. Mobilization'!#REF!</definedName>
    <definedName name="_7__123Graph_AChart_1A" localSheetId="0" hidden="1">'[14]Eq. Mobilization'!#REF!</definedName>
    <definedName name="_7__123Graph_AChart_1A" hidden="1">#REF!</definedName>
    <definedName name="_7__123Graph_ACHART_6" hidden="1">#REF!</definedName>
    <definedName name="_7__123Graph_BCHART_2" hidden="1">#REF!</definedName>
    <definedName name="_7__123Graph_BCHART_3" localSheetId="1" hidden="1">[15]Productivity!$H$17:$AC$17</definedName>
    <definedName name="_7__123Graph_BCHART_3" localSheetId="2" hidden="1">[15]Productivity!$H$17:$AC$17</definedName>
    <definedName name="_7__123Graph_BCHART_3" localSheetId="0" hidden="1">[15]Productivity!$H$17:$AC$17</definedName>
    <definedName name="_7__123Graph_BCHART_3" hidden="1">#REF!</definedName>
    <definedName name="_7__123Graph_DCHART_1" hidden="1">#REF!</definedName>
    <definedName name="_7__123Graph_XCHART_2" localSheetId="1" hidden="1">[11]Spread!$J$11:$BQ$11</definedName>
    <definedName name="_7__123Graph_XCHART_2" localSheetId="2" hidden="1">[11]Spread!$J$11:$BQ$11</definedName>
    <definedName name="_7__123Graph_XCHART_2" localSheetId="0" hidden="1">[11]Spread!$J$11:$BQ$11</definedName>
    <definedName name="_7__123Graph_XCHART_2" hidden="1">#REF!</definedName>
    <definedName name="_7_0_0_F" hidden="1">#REF!</definedName>
    <definedName name="_73n9_" hidden="1">{#N/A,#N/A,FALSE,"HO Sum";#N/A,#N/A,FALSE,"HO Rates";#N/A,#N/A,FALSE,"Co Sum";#N/A,#N/A,FALSE,"Clients Office";#N/A,#N/A,FALSE,"Field Sum";#N/A,#N/A,FALSE,"Field Rates"}</definedName>
    <definedName name="_7F" hidden="1">#REF!</definedName>
    <definedName name="_8__123Graph_AMOB_01" hidden="1">#REF!</definedName>
    <definedName name="_8__123Graph_BCHART_1" hidden="1">#REF!</definedName>
    <definedName name="_8__123Graph_BCHART_4" localSheetId="1" hidden="1">[15]Productivity!$G$27:$AC$27</definedName>
    <definedName name="_8__123Graph_BCHART_4" localSheetId="2" hidden="1">[15]Productivity!$G$27:$AC$27</definedName>
    <definedName name="_8__123Graph_BCHART_4" localSheetId="0" hidden="1">[15]Productivity!$G$27:$AC$27</definedName>
    <definedName name="_8__123Graph_BCHART_4" hidden="1">#REF!</definedName>
    <definedName name="_8__123Graph_DCONTRAC._OIL" localSheetId="1" hidden="1">'[8]Cashflow Analysis'!#REF!</definedName>
    <definedName name="_8__123Graph_DCONTRAC._OIL" localSheetId="2" hidden="1">'[8]Cashflow Analysis'!#REF!</definedName>
    <definedName name="_8__123Graph_DCONTRAC._OIL" localSheetId="0" hidden="1">'[8]Cashflow Analysis'!#REF!</definedName>
    <definedName name="_8__123Graph_DCONTRAC._OIL" hidden="1">#REF!</definedName>
    <definedName name="_8_0_0_F" hidden="1">#REF!</definedName>
    <definedName name="_8F" hidden="1">#REF!</definedName>
    <definedName name="_9__123Graph_AMOB_02" hidden="1">#REF!</definedName>
    <definedName name="_9__123Graph_BCHART_2" hidden="1">#REF!</definedName>
    <definedName name="_9__123Graph_CCHART_1" hidden="1">#REF!</definedName>
    <definedName name="_9__123Graph_CCHART_3" localSheetId="1" hidden="1">[15]Productivity!$H$18:$AC$18</definedName>
    <definedName name="_9__123Graph_CCHART_3" localSheetId="2" hidden="1">[15]Productivity!$H$18:$AC$18</definedName>
    <definedName name="_9__123Graph_CCHART_3" localSheetId="0" hidden="1">[15]Productivity!$H$18:$AC$18</definedName>
    <definedName name="_9__123Graph_CCHART_3" hidden="1">#REF!</definedName>
    <definedName name="_9__123Graph_CCONTRAC._OIL" localSheetId="1" hidden="1">'[8]Cashflow Analysis'!#REF!</definedName>
    <definedName name="_9__123Graph_CCONTRAC._OIL" localSheetId="2" hidden="1">'[8]Cashflow Analysis'!#REF!</definedName>
    <definedName name="_9__123Graph_CCONTRAC._OIL" localSheetId="0" hidden="1">'[8]Cashflow Analysis'!#REF!</definedName>
    <definedName name="_9__123Graph_CCONTRAC._OIL" hidden="1">#REF!</definedName>
    <definedName name="_9__123Graph_XCONTRAC._OIL" localSheetId="1" hidden="1">'[10]Cashflow Analysis'!$E$63:$BL$63</definedName>
    <definedName name="_9__123Graph_XCONTRAC._OIL" localSheetId="2" hidden="1">'[10]Cashflow Analysis'!$E$63:$BL$63</definedName>
    <definedName name="_9__123Graph_XCONTRAC._OIL" localSheetId="0" hidden="1">'[10]Cashflow Analysis'!$E$63:$BL$63</definedName>
    <definedName name="_9__123Graph_XCONTRAC._OIL" hidden="1">#REF!</definedName>
    <definedName name="_9_0_0_F" hidden="1">#REF!</definedName>
    <definedName name="_a1" localSheetId="1" hidden="1">{"'Sheet1'!$L$16"}</definedName>
    <definedName name="_a1" localSheetId="2" hidden="1">{"'Sheet1'!$L$16"}</definedName>
    <definedName name="_a1" localSheetId="0" hidden="1">{"'Sheet1'!$L$16"}</definedName>
    <definedName name="_a1" hidden="1">{"'Sheet1'!$L$16"}</definedName>
    <definedName name="_A10" hidden="1">{#N/A,#N/A,FALSE,"CCTV"}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 localSheetId="1" hidden="1">{"'Sheet1'!$L$16"}</definedName>
    <definedName name="_a2" localSheetId="2" hidden="1">{"'Sheet1'!$L$16"}</definedName>
    <definedName name="_a2" localSheetId="0" hidden="1">{"'Sheet1'!$L$16"}</definedName>
    <definedName name="_a2" hidden="1">{"'Sheet1'!$L$16"}</definedName>
    <definedName name="_A20000">#REF!</definedName>
    <definedName name="_a3">[2]!_a3</definedName>
    <definedName name="_A8" localSheetId="1" hidden="1">{"'Sheet1'!$L$16"}</definedName>
    <definedName name="_A8" localSheetId="2" hidden="1">{"'Sheet1'!$L$16"}</definedName>
    <definedName name="_A8" localSheetId="0" hidden="1">{"'Sheet1'!$L$16"}</definedName>
    <definedName name="_A8" hidden="1">{"'Sheet1'!$L$16"}</definedName>
    <definedName name="_a9" localSheetId="1" hidden="1">{"'Sheet1'!$L$16"}</definedName>
    <definedName name="_a9" localSheetId="2" hidden="1">{"'Sheet1'!$L$16"}</definedName>
    <definedName name="_a9" localSheetId="0" hidden="1">{"'Sheet1'!$L$16"}</definedName>
    <definedName name="_a9" hidden="1">{"'Sheet1'!$L$16"}</definedName>
    <definedName name="_aa1" hidden="1">{#N/A,#N/A,FALSE,"CCTV"}</definedName>
    <definedName name="_AAA1" hidden="1">{#N/A,#N/A,FALSE,"JACKETS (1100 t) (1)"}</definedName>
    <definedName name="_ars1" hidden="1">{#N/A,#N/A,TRUE,"Mhr_Sum"}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1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255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tt2">[2]!_att2</definedName>
    <definedName name="_AW0031" hidden="1">{#N/A,#N/A,FALSE,"CCTV"}</definedName>
    <definedName name="_BD105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bob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Builtin13" hidden="1">#N/A</definedName>
    <definedName name="_Builtin155">#REF!</definedName>
    <definedName name="_cal1">[3]제출계산서!$I$185</definedName>
    <definedName name="_cal2">[3]제출계산서!$I$185</definedName>
    <definedName name="_can430">40.73</definedName>
    <definedName name="_can435">43.3</definedName>
    <definedName name="_cf2" hidden="1">{#N/A,#N/A,FALSE,"Variables";#N/A,#N/A,FALSE,"NPV Cashflows NZ$";#N/A,#N/A,FALSE,"Cashflows NZ$"}</definedName>
    <definedName name="_Coc39" localSheetId="1" hidden="1">{"'Sheet1'!$L$16"}</definedName>
    <definedName name="_Coc39" localSheetId="2" hidden="1">{"'Sheet1'!$L$16"}</definedName>
    <definedName name="_Coc39" localSheetId="0" hidden="1">{"'Sheet1'!$L$16"}</definedName>
    <definedName name="_Coc39" hidden="1">{"'Sheet1'!$L$16"}</definedName>
    <definedName name="_CPBFECA">"4680"</definedName>
    <definedName name="_CTubeDS" hidden="1">"trs"</definedName>
    <definedName name="_cTubeVer" hidden="1">#REF!</definedName>
    <definedName name="_d1500" localSheetId="1" hidden="1">{"'Sheet1'!$L$16"}</definedName>
    <definedName name="_d1500" localSheetId="2" hidden="1">{"'Sheet1'!$L$16"}</definedName>
    <definedName name="_d1500" localSheetId="0" hidden="1">{"'Sheet1'!$L$16"}</definedName>
    <definedName name="_d1500" hidden="1">{"'Sheet1'!$L$16"}</definedName>
    <definedName name="_ddn400">#REF!</definedName>
    <definedName name="_Dist_Bin" localSheetId="1" hidden="1">[22]찍기!#REF!</definedName>
    <definedName name="_Dist_Bin" localSheetId="2" hidden="1">[22]찍기!#REF!</definedName>
    <definedName name="_Dist_Bin" localSheetId="0" hidden="1">[22]찍기!#REF!</definedName>
    <definedName name="_Dist_Bin" hidden="1">#REF!</definedName>
    <definedName name="_doi3" hidden="1">{"'Sheet1'!$L$16"}</definedName>
    <definedName name="_doi5" hidden="1">{"'Sheet1'!$L$16"}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E1" hidden="1">{#N/A,#N/A,FALSE,"단가표지"}</definedName>
    <definedName name="_ENS235">#REF!</definedName>
    <definedName name="_F3">#REF!</definedName>
    <definedName name="_FECA">"4680"</definedName>
    <definedName name="_FF3">#REF!</definedName>
    <definedName name="_Fill">#REF!</definedName>
    <definedName name="_FillQU" hidden="1">#REF!</definedName>
    <definedName name="_xlnm._FilterDatabase" localSheetId="3" hidden="1">'078'!$A$6:$CW$401</definedName>
    <definedName name="_xlnm._FilterDatabase" localSheetId="6" hidden="1">'Báo giá của GNEE'!$A$27:$J$54</definedName>
    <definedName name="_xlnm._FilterDatabase" localSheetId="5" hidden="1">'BG Gnee 2'!$A$27:$J$54</definedName>
    <definedName name="_xlnm._FilterDatabase" localSheetId="8" hidden="1">'PL01 Hung nguyen'!$A$6:$G$45</definedName>
    <definedName name="_xlnm._FilterDatabase" localSheetId="1" hidden="1">#REF!</definedName>
    <definedName name="_xlnm._FilterDatabase" localSheetId="2" hidden="1">#REF!</definedName>
    <definedName name="_xlnm._FilterDatabase" localSheetId="0" hidden="1">#REF!</definedName>
    <definedName name="_xlnm._FilterDatabase" localSheetId="9" hidden="1">'vogt 060_Plan_Khong su dung'!$A$6:$AM$102</definedName>
    <definedName name="_xlnm._FilterDatabase" hidden="1">#REF!</definedName>
    <definedName name="_fll" localSheetId="1" hidden="1">[23]HX!$A$4:$A$65</definedName>
    <definedName name="_fll" localSheetId="2" hidden="1">[23]HX!$A$4:$A$65</definedName>
    <definedName name="_fll" localSheetId="0" hidden="1">[23]HX!$A$4:$A$65</definedName>
    <definedName name="_fll" hidden="1">#REF!</definedName>
    <definedName name="_FLL2" hidden="1">#REF!</definedName>
    <definedName name="_fsf2" hidden="1">{#N/A,#N/A,TRUE,"Mhr_Sum"}</definedName>
    <definedName name="_Goi8" localSheetId="1" hidden="1">{"'Sheet1'!$L$16"}</definedName>
    <definedName name="_Goi8" localSheetId="2" hidden="1">{"'Sheet1'!$L$16"}</definedName>
    <definedName name="_Goi8" localSheetId="0" hidden="1">{"'Sheet1'!$L$16"}</definedName>
    <definedName name="_Goi8" hidden="1">{"'Sheet1'!$L$16"}</definedName>
    <definedName name="_h1" localSheetId="1" hidden="1">{"'Sheet1'!$L$16"}</definedName>
    <definedName name="_h1" localSheetId="2" hidden="1">{"'Sheet1'!$L$16"}</definedName>
    <definedName name="_h1" localSheetId="0" hidden="1">{"'Sheet1'!$L$16"}</definedName>
    <definedName name="_h1" hidden="1">{"'Sheet1'!$L$16"}</definedName>
    <definedName name="_H4" hidden="1">{#N/A,#N/A,TRUE,"Mhr_Sum"}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u1" localSheetId="1" hidden="1">{"'Sheet1'!$L$16"}</definedName>
    <definedName name="_hu1" localSheetId="2" hidden="1">{"'Sheet1'!$L$16"}</definedName>
    <definedName name="_hu1" localSheetId="0" hidden="1">{"'Sheet1'!$L$16"}</definedName>
    <definedName name="_hu1" hidden="1">{"'Sheet1'!$L$16"}</definedName>
    <definedName name="_hu2" localSheetId="1" hidden="1">{"'Sheet1'!$L$16"}</definedName>
    <definedName name="_hu2" localSheetId="2" hidden="1">{"'Sheet1'!$L$16"}</definedName>
    <definedName name="_hu2" localSheetId="0" hidden="1">{"'Sheet1'!$L$16"}</definedName>
    <definedName name="_hu2" hidden="1">{"'Sheet1'!$L$16"}</definedName>
    <definedName name="_hu5" localSheetId="1" hidden="1">{"'Sheet1'!$L$16"}</definedName>
    <definedName name="_hu5" localSheetId="2" hidden="1">{"'Sheet1'!$L$16"}</definedName>
    <definedName name="_hu5" localSheetId="0" hidden="1">{"'Sheet1'!$L$16"}</definedName>
    <definedName name="_hu5" hidden="1">{"'Sheet1'!$L$16"}</definedName>
    <definedName name="_hu6" localSheetId="1" hidden="1">{"'Sheet1'!$L$16"}</definedName>
    <definedName name="_hu6" localSheetId="2" hidden="1">{"'Sheet1'!$L$16"}</definedName>
    <definedName name="_hu6" localSheetId="0" hidden="1">{"'Sheet1'!$L$16"}</definedName>
    <definedName name="_hu6" hidden="1">{"'Sheet1'!$L$16"}</definedName>
    <definedName name="_hu7" localSheetId="1" hidden="1">{"'Sheet1'!$L$16"}</definedName>
    <definedName name="_hu7" localSheetId="2" hidden="1">{"'Sheet1'!$L$16"}</definedName>
    <definedName name="_hu7" localSheetId="0" hidden="1">{"'Sheet1'!$L$16"}</definedName>
    <definedName name="_hu7" hidden="1">{"'Sheet1'!$L$16"}</definedName>
    <definedName name="_HV1">#REF!</definedName>
    <definedName name="_II1" hidden="1">{#N/A,#N/A,FALSE,"JACKETS (1100 t) (1)"}</definedName>
    <definedName name="_Key1">#REF!</definedName>
    <definedName name="_Key11" hidden="1">#REF!</definedName>
    <definedName name="_Key2">#REF!</definedName>
    <definedName name="_kfkf" localSheetId="1" hidden="1">#N/A</definedName>
    <definedName name="_kfkf" localSheetId="2" hidden="1">#N/A</definedName>
    <definedName name="_kfkf" localSheetId="0" hidden="1">#N/A</definedName>
    <definedName name="_kfkf" hidden="1">#REF!</definedName>
    <definedName name="_KM130" localSheetId="1" hidden="1">{"'Sheet1'!$L$16"}</definedName>
    <definedName name="_KM130" localSheetId="2" hidden="1">{"'Sheet1'!$L$16"}</definedName>
    <definedName name="_KM130" localSheetId="0" hidden="1">{"'Sheet1'!$L$16"}</definedName>
    <definedName name="_KM130" hidden="1">{"'Sheet1'!$L$16"}</definedName>
    <definedName name="_KWS1">#N/A</definedName>
    <definedName name="_KWS2">#N/A</definedName>
    <definedName name="_KWS3">#N/A</definedName>
    <definedName name="_Lan1" localSheetId="1" hidden="1">{"'Sheet1'!$L$16"}</definedName>
    <definedName name="_Lan1" localSheetId="2" hidden="1">{"'Sheet1'!$L$16"}</definedName>
    <definedName name="_Lan1" localSheetId="0" hidden="1">{"'Sheet1'!$L$16"}</definedName>
    <definedName name="_Lan1" hidden="1">{"'Sheet1'!$L$16"}</definedName>
    <definedName name="_LAN3" localSheetId="1" hidden="1">{"'Sheet1'!$L$16"}</definedName>
    <definedName name="_LAN3" localSheetId="2" hidden="1">{"'Sheet1'!$L$16"}</definedName>
    <definedName name="_LAN3" localSheetId="0" hidden="1">{"'Sheet1'!$L$16"}</definedName>
    <definedName name="_LAN3" hidden="1">{"'Sheet1'!$L$16"}</definedName>
    <definedName name="_ld2" localSheetId="1" hidden="1">{"'Sheet1'!$L$16"}</definedName>
    <definedName name="_ld2" localSheetId="2" hidden="1">{"'Sheet1'!$L$16"}</definedName>
    <definedName name="_ld2" localSheetId="0" hidden="1">{"'Sheet1'!$L$16"}</definedName>
    <definedName name="_ld2" hidden="1">{"'Sheet1'!$L$16"}</definedName>
    <definedName name="_lk2" localSheetId="1" hidden="1">{"'Sheet1'!$L$16"}</definedName>
    <definedName name="_lk2" localSheetId="2" hidden="1">{"'Sheet1'!$L$16"}</definedName>
    <definedName name="_lk2" localSheetId="0" hidden="1">{"'Sheet1'!$L$16"}</definedName>
    <definedName name="_lk2" hidden="1">{"'Sheet1'!$L$16"}</definedName>
    <definedName name="_MatInverse_In" hidden="1">#REF!</definedName>
    <definedName name="_MatInverse_Out" hidden="1">#REF!</definedName>
    <definedName name="_MatMult_A" localSheetId="1" hidden="1">[24]재료비!#REF!</definedName>
    <definedName name="_MatMult_A" localSheetId="2" hidden="1">[24]재료비!#REF!</definedName>
    <definedName name="_MatMult_A" localSheetId="0" hidden="1">[24]재료비!#REF!</definedName>
    <definedName name="_MatMult_A" hidden="1">#REF!</definedName>
    <definedName name="_MatMult_AxB" hidden="1">#REF!</definedName>
    <definedName name="_MatMult_B" hidden="1">#REF!</definedName>
    <definedName name="_MCC3" hidden="1">{#N/A,#N/A,FALSE,"CCTV"}</definedName>
    <definedName name="_MES10">#REF!</definedName>
    <definedName name="_MES11">#REF!</definedName>
    <definedName name="_MES14">#REF!</definedName>
    <definedName name="_MES15">#REF!</definedName>
    <definedName name="_MES20">#REF!</definedName>
    <definedName name="_MES21">#REF!</definedName>
    <definedName name="_MES24">#REF!</definedName>
    <definedName name="_MES25">#REF!</definedName>
    <definedName name="_MES40">#REF!</definedName>
    <definedName name="_MES41">#REF!</definedName>
    <definedName name="_MES42">#REF!</definedName>
    <definedName name="_MES43">#REF!</definedName>
    <definedName name="_MES44">#REF!</definedName>
    <definedName name="_MES45">#REF!</definedName>
    <definedName name="_MES5">#REF!</definedName>
    <definedName name="_MES50">#REF!</definedName>
    <definedName name="_MES51">#REF!</definedName>
    <definedName name="_MES52">#REF!</definedName>
    <definedName name="_MES53">#REF!</definedName>
    <definedName name="_MES6">#REF!</definedName>
    <definedName name="_MES62">#REF!</definedName>
    <definedName name="_MES70">#REF!</definedName>
    <definedName name="_MES71">#REF!</definedName>
    <definedName name="_NCL200">#REF!</definedName>
    <definedName name="_NCN15" localSheetId="1" hidden="1">{"'Sheet1'!$L$16"}</definedName>
    <definedName name="_NCN15" localSheetId="2" hidden="1">{"'Sheet1'!$L$16"}</definedName>
    <definedName name="_NCN15" localSheetId="0" hidden="1">{"'Sheet1'!$L$16"}</definedName>
    <definedName name="_NCN15" hidden="1">{"'Sheet1'!$L$16"}</definedName>
    <definedName name="_new2" hidden="1">{#N/A,#N/A,FALSE,"Field Rates";#N/A,#N/A,FALSE,"Field Sum"}</definedName>
    <definedName name="_new3" hidden="1">{#N/A,#N/A,FALSE,"HO Sum";#N/A,#N/A,FALSE,"HO Rates";#N/A,#N/A,FALSE,"Co Sum";#N/A,#N/A,FALSE,"Clients Office";#N/A,#N/A,FALSE,"Field Sum";#N/A,#N/A,FALSE,"Field Rates"}</definedName>
    <definedName name="_new4" hidden="1">{#N/A,#N/A,FALSE,"HO Rates";#N/A,#N/A,FALSE,"HO Sum"}</definedName>
    <definedName name="_NK5" localSheetId="1" hidden="1">{"'Sheet1'!$L$16"}</definedName>
    <definedName name="_NK5" localSheetId="2" hidden="1">{"'Sheet1'!$L$16"}</definedName>
    <definedName name="_NK5" localSheetId="0" hidden="1">{"'Sheet1'!$L$16"}</definedName>
    <definedName name="_NK5" hidden="1">{"'Sheet1'!$L$16"}</definedName>
    <definedName name="_nom1">#REF!</definedName>
    <definedName name="_nom10">#REF!</definedName>
    <definedName name="_nom11">#REF!</definedName>
    <definedName name="_nom12">#REF!</definedName>
    <definedName name="_nom13">#REF!</definedName>
    <definedName name="_nom14">#REF!</definedName>
    <definedName name="_nom15">#REF!</definedName>
    <definedName name="_nom16">#REF!</definedName>
    <definedName name="_nom2">#REF!</definedName>
    <definedName name="_nom3">#REF!</definedName>
    <definedName name="_nom4">#REF!</definedName>
    <definedName name="_nom5">#REF!</definedName>
    <definedName name="_nom6">#REF!</definedName>
    <definedName name="_nom7">#REF!</definedName>
    <definedName name="_nom8">#REF!</definedName>
    <definedName name="_nom9">#REF!</definedName>
    <definedName name="_Order1" hidden="1">255</definedName>
    <definedName name="_Order2" hidden="1">255</definedName>
    <definedName name="_ordr2" hidden="1">0</definedName>
    <definedName name="_ordwre2" hidden="1">0</definedName>
    <definedName name="_PA3" localSheetId="1" hidden="1">{"'Sheet1'!$L$16"}</definedName>
    <definedName name="_PA3" localSheetId="2" hidden="1">{"'Sheet1'!$L$16"}</definedName>
    <definedName name="_PA3" localSheetId="0" hidden="1">{"'Sheet1'!$L$16"}</definedName>
    <definedName name="_PA3" hidden="1">{"'Sheet1'!$L$16"}</definedName>
    <definedName name="_PAG1">#REF!</definedName>
    <definedName name="_pag1000">#REF!</definedName>
    <definedName name="_PAG2">#REF!</definedName>
    <definedName name="_PAG3">#REF!</definedName>
    <definedName name="_PAG31">#REF!</definedName>
    <definedName name="_PAG4">#REF!</definedName>
    <definedName name="_PAG5">#REF!</definedName>
    <definedName name="_PAG51">#REF!</definedName>
    <definedName name="_PAG52">#REF!</definedName>
    <definedName name="_Parse_In" hidden="1">#REF!</definedName>
    <definedName name="_Parse_Out" hidden="1">[25]Quantity!#REF!</definedName>
    <definedName name="_pidCSE">#REF!</definedName>
    <definedName name="_pidSelect">#REF!</definedName>
    <definedName name="_PK2" hidden="1">{"'장비'!$A$3:$M$12"}</definedName>
    <definedName name="_PKG3" hidden="1">{"'장비'!$A$3:$M$12"}</definedName>
    <definedName name="_PT100">#REF!</definedName>
    <definedName name="_pZ3">#REF!</definedName>
    <definedName name="_QLO7">#REF!</definedName>
    <definedName name="_qqq222" hidden="1">{"'장비'!$A$3:$M$12"}</definedName>
    <definedName name="_R" localSheetId="1">[26]Breech_Duct!$B$65</definedName>
    <definedName name="_R" localSheetId="2">[26]Breech_Duct!$B$65</definedName>
    <definedName name="_R" localSheetId="0">[26]Breech_Duct!$B$65</definedName>
    <definedName name="_R">#REF!</definedName>
    <definedName name="_RAP2">#REF!</definedName>
    <definedName name="_RE100">#REF!</definedName>
    <definedName name="_ref2" localSheetId="1" hidden="1">[27]산근!#REF!</definedName>
    <definedName name="_ref2" localSheetId="2" hidden="1">[27]산근!#REF!</definedName>
    <definedName name="_ref2" localSheetId="0" hidden="1">[27]산근!#REF!</definedName>
    <definedName name="_ref2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o1" hidden="1">{"VISTA_1",#N/A,FALSE,"GRAFO"}</definedName>
    <definedName name="_reo2" hidden="1">{#N/A,#N/A,FALSE,"COPERTINA"}</definedName>
    <definedName name="_REO3" hidden="1">{"VISTA_1",#N/A,FALSE,"GRAFO"}</definedName>
    <definedName name="_REO4" hidden="1">{#N/A,#N/A,FALSE,"COPERTINA"}</definedName>
    <definedName name="_S3" hidden="1">{#N/A,#N/A,FALSE,"포장2"}</definedName>
    <definedName name="_SCL4" localSheetId="1" hidden="1">{"'Sheet1'!$L$16"}</definedName>
    <definedName name="_SCL4" localSheetId="2" hidden="1">{"'Sheet1'!$L$16"}</definedName>
    <definedName name="_SCL4" localSheetId="0" hidden="1">{"'Sheet1'!$L$16"}</definedName>
    <definedName name="_SCL4" hidden="1">{"'Sheet1'!$L$16"}</definedName>
    <definedName name="_SEL32">#REF!</definedName>
    <definedName name="_SFA1">#REF!</definedName>
    <definedName name="_SFA10">#REF!</definedName>
    <definedName name="_SFA11">#REF!</definedName>
    <definedName name="_SFA12">#REF!</definedName>
    <definedName name="_SFA13">#REF!</definedName>
    <definedName name="_SFA14">#REF!</definedName>
    <definedName name="_SFA15">#REF!</definedName>
    <definedName name="_SFA2">#REF!</definedName>
    <definedName name="_SFA20">#REF!</definedName>
    <definedName name="_SFA21">#REF!</definedName>
    <definedName name="_SFA22">#REF!</definedName>
    <definedName name="_SFA23">#REF!</definedName>
    <definedName name="_SFA24">#REF!</definedName>
    <definedName name="_SFA25">#REF!</definedName>
    <definedName name="_SFA3">#REF!</definedName>
    <definedName name="_SFA4">#REF!</definedName>
    <definedName name="_SFA5">#REF!</definedName>
    <definedName name="_SFA6">#REF!</definedName>
    <definedName name="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ort">#REF!</definedName>
    <definedName name="_Sortmoi">#REF!</definedName>
    <definedName name="_SUN1">#N/A</definedName>
    <definedName name="_SUN2">#N/A</definedName>
    <definedName name="_T04" hidden="1">{#N/A,#N/A,FALSE,"CCTV"}</definedName>
    <definedName name="_t1" hidden="1">#REF!</definedName>
    <definedName name="_T10" localSheetId="1" hidden="1">{"'Sheet1'!$L$16"}</definedName>
    <definedName name="_T10" localSheetId="2" hidden="1">{"'Sheet1'!$L$16"}</definedName>
    <definedName name="_T10" localSheetId="0" hidden="1">{"'Sheet1'!$L$16"}</definedName>
    <definedName name="_T10" hidden="1">{"'Sheet1'!$L$16"}</definedName>
    <definedName name="_t2" hidden="1">#REF!</definedName>
    <definedName name="_Table1_In1" localSheetId="1" hidden="1">#N/A</definedName>
    <definedName name="_Table1_In1" localSheetId="2" hidden="1">#N/A</definedName>
    <definedName name="_Table1_In1" localSheetId="0" hidden="1">#N/A</definedName>
    <definedName name="_Table1_In1" hidden="1">#REF!</definedName>
    <definedName name="_Table1_Out" localSheetId="1" hidden="1">#N/A</definedName>
    <definedName name="_Table1_Out" localSheetId="2" hidden="1">#N/A</definedName>
    <definedName name="_Table1_Out" localSheetId="0" hidden="1">#N/A</definedName>
    <definedName name="_Table1_Out" hidden="1">#REF!</definedName>
    <definedName name="_Table2_In1" hidden="1">#REF!</definedName>
    <definedName name="_tb2" localSheetId="1" hidden="1">{"'Sheet1'!$L$16"}</definedName>
    <definedName name="_tb2" localSheetId="2" hidden="1">{"'Sheet1'!$L$16"}</definedName>
    <definedName name="_tb2" localSheetId="0" hidden="1">{"'Sheet1'!$L$16"}</definedName>
    <definedName name="_tb2" hidden="1">{"'Sheet1'!$L$16"}</definedName>
    <definedName name="_td1" localSheetId="1" hidden="1">{"'Sheet1'!$L$16"}</definedName>
    <definedName name="_td1" localSheetId="2" hidden="1">{"'Sheet1'!$L$16"}</definedName>
    <definedName name="_td1" localSheetId="0" hidden="1">{"'Sheet1'!$L$16"}</definedName>
    <definedName name="_td1" hidden="1">{"'Sheet1'!$L$16"}</definedName>
    <definedName name="_tem1">[2]!_tem1</definedName>
    <definedName name="_TM2" localSheetId="1" hidden="1">{"'Sheet1'!$L$16"}</definedName>
    <definedName name="_TM2" localSheetId="2" hidden="1">{"'Sheet1'!$L$16"}</definedName>
    <definedName name="_TM2" localSheetId="0" hidden="1">{"'Sheet1'!$L$16"}</definedName>
    <definedName name="_TM2" hidden="1">{"'Sheet1'!$L$16"}</definedName>
    <definedName name="_tot776">#REF!</definedName>
    <definedName name="_tt3" localSheetId="1" hidden="1">{"'Sheet1'!$L$16"}</definedName>
    <definedName name="_tt3" localSheetId="2" hidden="1">{"'Sheet1'!$L$16"}</definedName>
    <definedName name="_tt3" localSheetId="0" hidden="1">{"'Sheet1'!$L$16"}</definedName>
    <definedName name="_tt3" hidden="1">{"'Sheet1'!$L$16"}</definedName>
    <definedName name="_UU1" hidden="1">{#N/A,#N/A,FALSE,"JACKETS (1100 t) (1)"}</definedName>
    <definedName name="_vwo1">[3]제출계산서!$I$183</definedName>
    <definedName name="_vwo2">[3]제출계산서!$I$183</definedName>
    <definedName name="_WFD">"0.2"</definedName>
    <definedName name="_WGR">"0.08"</definedName>
    <definedName name="_woogi" localSheetId="1" hidden="1">#N/A</definedName>
    <definedName name="_woogi" localSheetId="2" hidden="1">#N/A</definedName>
    <definedName name="_woogi" localSheetId="0" hidden="1">#N/A</definedName>
    <definedName name="_woogi" hidden="1">#REF!</definedName>
    <definedName name="_woogi2" localSheetId="1" hidden="1">#N/A</definedName>
    <definedName name="_woogi2" localSheetId="2" hidden="1">#N/A</definedName>
    <definedName name="_woogi2" localSheetId="0" hidden="1">#N/A</definedName>
    <definedName name="_woogi2" hidden="1">#REF!</definedName>
    <definedName name="_woogi24" localSheetId="1" hidden="1">#N/A</definedName>
    <definedName name="_woogi24" localSheetId="2" hidden="1">#N/A</definedName>
    <definedName name="_woogi24" localSheetId="0" hidden="1">#N/A</definedName>
    <definedName name="_woogi24" hidden="1">#REF!</definedName>
    <definedName name="_woogi3" localSheetId="1" hidden="1">#N/A</definedName>
    <definedName name="_woogi3" localSheetId="2" hidden="1">#N/A</definedName>
    <definedName name="_woogi3" localSheetId="0" hidden="1">#N/A</definedName>
    <definedName name="_woogi3" hidden="1">#REF!</definedName>
    <definedName name="_재ㅐ햐" localSheetId="1" hidden="1">#N/A</definedName>
    <definedName name="_재ㅐ햐" localSheetId="2" hidden="1">#N/A</definedName>
    <definedName name="_재ㅐ햐" localSheetId="0" hidden="1">#N/A</definedName>
    <definedName name="_재ㅐ햐" hidden="1">#REF!</definedName>
    <definedName name="´cAE°eE¹" hidden="1">#REF!</definedName>
    <definedName name="￠´￠￢￠´¡×￠´￠￢￠´¡×">#N/A</definedName>
    <definedName name="￠￥cAE¡ÆeEⓒo" hidden="1">#REF!</definedName>
    <definedName name="√">"SQRT"</definedName>
    <definedName name="◈002MONO현황">#REF!</definedName>
    <definedName name="A" localSheetId="1">#REF!</definedName>
    <definedName name="A" localSheetId="2">#REF!</definedName>
    <definedName name="A" localSheetId="0">#REF!</definedName>
    <definedName name="A">#REF!</definedName>
    <definedName name="â" localSheetId="1" hidden="1">{"'Sheet1'!$L$16"}</definedName>
    <definedName name="â" localSheetId="2" hidden="1">{"'Sheet1'!$L$16"}</definedName>
    <definedName name="â" localSheetId="0" hidden="1">{"'Sheet1'!$L$16"}</definedName>
    <definedName name="â" hidden="1">{"'Sheet1'!$L$16"}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1C1" hidden="1">#REF!</definedName>
    <definedName name="a1moi" localSheetId="1" hidden="1">{"'Sheet1'!$L$16"}</definedName>
    <definedName name="a1moi" localSheetId="2" hidden="1">{"'Sheet1'!$L$16"}</definedName>
    <definedName name="a1moi" localSheetId="0" hidden="1">{"'Sheet1'!$L$16"}</definedName>
    <definedName name="a1moi" hidden="1">{"'Sheet1'!$L$16"}</definedName>
    <definedName name="A35_">#REF!</definedName>
    <definedName name="A50_">#REF!</definedName>
    <definedName name="A70_">#REF!</definedName>
    <definedName name="A8b" hidden="1">#REF!</definedName>
    <definedName name="A95_">#REF!</definedName>
    <definedName name="AA" localSheetId="1" hidden="1">[11]Spread!$J$10:$BQ$10</definedName>
    <definedName name="AA" localSheetId="2" hidden="1">[11]Spread!$J$10:$BQ$10</definedName>
    <definedName name="AA" localSheetId="0" hidden="1">[11]Spread!$J$10:$BQ$10</definedName>
    <definedName name="AA" hidden="1">#REF!</definedName>
    <definedName name="aaa" localSheetId="1">[28]Categories!$A$1:$A$11</definedName>
    <definedName name="aaa" localSheetId="2">[28]Categories!$A$1:$A$11</definedName>
    <definedName name="aaa" localSheetId="0">[28]Categories!$A$1:$A$11</definedName>
    <definedName name="AAA" hidden="1">{#N/A,#N/A,FALSE,"JACKETS (1100 t) (1)"}</definedName>
    <definedName name="aaaa" localSheetId="1" hidden="1">{"'Sheet1'!$A$3:$I$11"}</definedName>
    <definedName name="aaaa" localSheetId="2" hidden="1">{"'Sheet1'!$A$3:$I$11"}</definedName>
    <definedName name="aaaa" localSheetId="0" hidden="1">{"'Sheet1'!$A$3:$I$11"}</definedName>
    <definedName name="aaaa" hidden="1">{#N/A,#N/A,FALSE,"CCTV"}</definedName>
    <definedName name="aaaa1" hidden="1">{#N/A,#N/A,TRUE,"Basic";#N/A,#N/A,TRUE,"EXT-TABLE";#N/A,#N/A,TRUE,"STEEL";#N/A,#N/A,TRUE,"INT-Table";#N/A,#N/A,TRUE,"STEEL";#N/A,#N/A,TRUE,"Door"}</definedName>
    <definedName name="aaaaa" localSheetId="1" hidden="1">{"'Sheet1'!$A$3:$I$11"}</definedName>
    <definedName name="aaaaa" localSheetId="2" hidden="1">{"'Sheet1'!$A$3:$I$11"}</definedName>
    <definedName name="aaaaa" localSheetId="0" hidden="1">{"'Sheet1'!$A$3:$I$11"}</definedName>
    <definedName name="aaaaa" hidden="1">{#N/A,#N/A,TRUE,"Mhr_Sum"}</definedName>
    <definedName name="aaaaa_1" hidden="1">{#N/A,#N/A,TRUE,"Basic";#N/A,#N/A,TRUE,"EXT-TABLE";#N/A,#N/A,TRUE,"STEEL";#N/A,#N/A,TRUE,"INT-Table";#N/A,#N/A,TRUE,"STEEL";#N/A,#N/A,TRUE,"Door"}</definedName>
    <definedName name="aaaaa_1_1" hidden="1">{#N/A,#N/A,TRUE,"Basic";#N/A,#N/A,TRUE,"EXT-TABLE";#N/A,#N/A,TRUE,"STEEL";#N/A,#N/A,TRUE,"INT-Table";#N/A,#N/A,TRUE,"STEEL";#N/A,#N/A,TRUE,"Door"}</definedName>
    <definedName name="aaaaa_1_2" hidden="1">{#N/A,#N/A,TRUE,"Basic";#N/A,#N/A,TRUE,"EXT-TABLE";#N/A,#N/A,TRUE,"STEEL";#N/A,#N/A,TRUE,"INT-Table";#N/A,#N/A,TRUE,"STEEL";#N/A,#N/A,TRUE,"Door"}</definedName>
    <definedName name="aaaaa_2" hidden="1">{#N/A,#N/A,TRUE,"Basic";#N/A,#N/A,TRUE,"EXT-TABLE";#N/A,#N/A,TRUE,"STEEL";#N/A,#N/A,TRUE,"INT-Table";#N/A,#N/A,TRUE,"STEEL";#N/A,#N/A,TRUE,"Door"}</definedName>
    <definedName name="aaaaa_2_1" hidden="1">{#N/A,#N/A,TRUE,"Basic";#N/A,#N/A,TRUE,"EXT-TABLE";#N/A,#N/A,TRUE,"STEEL";#N/A,#N/A,TRUE,"INT-Table";#N/A,#N/A,TRUE,"STEEL";#N/A,#N/A,TRUE,"Door"}</definedName>
    <definedName name="aaaaa_2_2" hidden="1">{#N/A,#N/A,TRUE,"Basic";#N/A,#N/A,TRUE,"EXT-TABLE";#N/A,#N/A,TRUE,"STEEL";#N/A,#N/A,TRUE,"INT-Table";#N/A,#N/A,TRUE,"STEEL";#N/A,#N/A,TRUE,"Door"}</definedName>
    <definedName name="aaaaa_3" hidden="1">{#N/A,#N/A,TRUE,"Basic";#N/A,#N/A,TRUE,"EXT-TABLE";#N/A,#N/A,TRUE,"STEEL";#N/A,#N/A,TRUE,"INT-Table";#N/A,#N/A,TRUE,"STEEL";#N/A,#N/A,TRUE,"Door"}</definedName>
    <definedName name="aaaaa_3_1" hidden="1">{#N/A,#N/A,TRUE,"Basic";#N/A,#N/A,TRUE,"EXT-TABLE";#N/A,#N/A,TRUE,"STEEL";#N/A,#N/A,TRUE,"INT-Table";#N/A,#N/A,TRUE,"STEEL";#N/A,#N/A,TRUE,"Door"}</definedName>
    <definedName name="aaaaa_3_2" hidden="1">{#N/A,#N/A,TRUE,"Basic";#N/A,#N/A,TRUE,"EXT-TABLE";#N/A,#N/A,TRUE,"STEEL";#N/A,#N/A,TRUE,"INT-Table";#N/A,#N/A,TRUE,"STEEL";#N/A,#N/A,TRUE,"Door"}</definedName>
    <definedName name="aaaaa_4" hidden="1">{#N/A,#N/A,TRUE,"Basic";#N/A,#N/A,TRUE,"EXT-TABLE";#N/A,#N/A,TRUE,"STEEL";#N/A,#N/A,TRUE,"INT-Table";#N/A,#N/A,TRUE,"STEEL";#N/A,#N/A,TRUE,"Door"}</definedName>
    <definedName name="aaaaa_4_1" hidden="1">{#N/A,#N/A,TRUE,"Basic";#N/A,#N/A,TRUE,"EXT-TABLE";#N/A,#N/A,TRUE,"STEEL";#N/A,#N/A,TRUE,"INT-Table";#N/A,#N/A,TRUE,"STEEL";#N/A,#N/A,TRUE,"Door"}</definedName>
    <definedName name="aaaaa_4_2" hidden="1">{#N/A,#N/A,TRUE,"Basic";#N/A,#N/A,TRUE,"EXT-TABLE";#N/A,#N/A,TRUE,"STEEL";#N/A,#N/A,TRUE,"INT-Table";#N/A,#N/A,TRUE,"STEEL";#N/A,#N/A,TRUE,"Door"}</definedName>
    <definedName name="aaaaa_5" hidden="1">{#N/A,#N/A,TRUE,"Basic";#N/A,#N/A,TRUE,"EXT-TABLE";#N/A,#N/A,TRUE,"STEEL";#N/A,#N/A,TRUE,"INT-Table";#N/A,#N/A,TRUE,"STEEL";#N/A,#N/A,TRUE,"Door"}</definedName>
    <definedName name="aaaaa_5_1" hidden="1">{#N/A,#N/A,TRUE,"Basic";#N/A,#N/A,TRUE,"EXT-TABLE";#N/A,#N/A,TRUE,"STEEL";#N/A,#N/A,TRUE,"INT-Table";#N/A,#N/A,TRUE,"STEEL";#N/A,#N/A,TRUE,"Door"}</definedName>
    <definedName name="aaaaa_5_2" hidden="1">{#N/A,#N/A,TRUE,"Basic";#N/A,#N/A,TRUE,"EXT-TABLE";#N/A,#N/A,TRUE,"STEEL";#N/A,#N/A,TRUE,"INT-Table";#N/A,#N/A,TRUE,"STEEL";#N/A,#N/A,TRUE,"Door"}</definedName>
    <definedName name="AAAAA1" hidden="1">{#N/A,#N/A,TRUE,"Basic";#N/A,#N/A,TRUE,"EXT-TABLE";#N/A,#N/A,TRUE,"STEEL";#N/A,#N/A,TRUE,"INT-Table";#N/A,#N/A,TRUE,"STEEL";#N/A,#N/A,TRUE,"Door"}</definedName>
    <definedName name="AAAAA1_1" hidden="1">{#N/A,#N/A,TRUE,"Basic";#N/A,#N/A,TRUE,"EXT-TABLE";#N/A,#N/A,TRUE,"STEEL";#N/A,#N/A,TRUE,"INT-Table";#N/A,#N/A,TRUE,"STEEL";#N/A,#N/A,TRUE,"Door"}</definedName>
    <definedName name="AAAAA1_1_1" hidden="1">{#N/A,#N/A,TRUE,"Basic";#N/A,#N/A,TRUE,"EXT-TABLE";#N/A,#N/A,TRUE,"STEEL";#N/A,#N/A,TRUE,"INT-Table";#N/A,#N/A,TRUE,"STEEL";#N/A,#N/A,TRUE,"Door"}</definedName>
    <definedName name="AAAAA1_1_2" hidden="1">{#N/A,#N/A,TRUE,"Basic";#N/A,#N/A,TRUE,"EXT-TABLE";#N/A,#N/A,TRUE,"STEEL";#N/A,#N/A,TRUE,"INT-Table";#N/A,#N/A,TRUE,"STEEL";#N/A,#N/A,TRUE,"Door"}</definedName>
    <definedName name="AAAAA1_2" hidden="1">{#N/A,#N/A,TRUE,"Basic";#N/A,#N/A,TRUE,"EXT-TABLE";#N/A,#N/A,TRUE,"STEEL";#N/A,#N/A,TRUE,"INT-Table";#N/A,#N/A,TRUE,"STEEL";#N/A,#N/A,TRUE,"Door"}</definedName>
    <definedName name="AAAAA1_2_1" hidden="1">{#N/A,#N/A,TRUE,"Basic";#N/A,#N/A,TRUE,"EXT-TABLE";#N/A,#N/A,TRUE,"STEEL";#N/A,#N/A,TRUE,"INT-Table";#N/A,#N/A,TRUE,"STEEL";#N/A,#N/A,TRUE,"Door"}</definedName>
    <definedName name="AAAAA1_2_2" hidden="1">{#N/A,#N/A,TRUE,"Basic";#N/A,#N/A,TRUE,"EXT-TABLE";#N/A,#N/A,TRUE,"STEEL";#N/A,#N/A,TRUE,"INT-Table";#N/A,#N/A,TRUE,"STEEL";#N/A,#N/A,TRUE,"Door"}</definedName>
    <definedName name="AAAAA1_3" hidden="1">{#N/A,#N/A,TRUE,"Basic";#N/A,#N/A,TRUE,"EXT-TABLE";#N/A,#N/A,TRUE,"STEEL";#N/A,#N/A,TRUE,"INT-Table";#N/A,#N/A,TRUE,"STEEL";#N/A,#N/A,TRUE,"Door"}</definedName>
    <definedName name="AAAAA1_3_1" hidden="1">{#N/A,#N/A,TRUE,"Basic";#N/A,#N/A,TRUE,"EXT-TABLE";#N/A,#N/A,TRUE,"STEEL";#N/A,#N/A,TRUE,"INT-Table";#N/A,#N/A,TRUE,"STEEL";#N/A,#N/A,TRUE,"Door"}</definedName>
    <definedName name="AAAAA1_3_2" hidden="1">{#N/A,#N/A,TRUE,"Basic";#N/A,#N/A,TRUE,"EXT-TABLE";#N/A,#N/A,TRUE,"STEEL";#N/A,#N/A,TRUE,"INT-Table";#N/A,#N/A,TRUE,"STEEL";#N/A,#N/A,TRUE,"Door"}</definedName>
    <definedName name="AAAAA1_4" hidden="1">{#N/A,#N/A,TRUE,"Basic";#N/A,#N/A,TRUE,"EXT-TABLE";#N/A,#N/A,TRUE,"STEEL";#N/A,#N/A,TRUE,"INT-Table";#N/A,#N/A,TRUE,"STEEL";#N/A,#N/A,TRUE,"Door"}</definedName>
    <definedName name="AAAAA1_4_1" hidden="1">{#N/A,#N/A,TRUE,"Basic";#N/A,#N/A,TRUE,"EXT-TABLE";#N/A,#N/A,TRUE,"STEEL";#N/A,#N/A,TRUE,"INT-Table";#N/A,#N/A,TRUE,"STEEL";#N/A,#N/A,TRUE,"Door"}</definedName>
    <definedName name="AAAAA1_4_2" hidden="1">{#N/A,#N/A,TRUE,"Basic";#N/A,#N/A,TRUE,"EXT-TABLE";#N/A,#N/A,TRUE,"STEEL";#N/A,#N/A,TRUE,"INT-Table";#N/A,#N/A,TRUE,"STEEL";#N/A,#N/A,TRUE,"Door"}</definedName>
    <definedName name="AAAAA1_5" hidden="1">{#N/A,#N/A,TRUE,"Basic";#N/A,#N/A,TRUE,"EXT-TABLE";#N/A,#N/A,TRUE,"STEEL";#N/A,#N/A,TRUE,"INT-Table";#N/A,#N/A,TRUE,"STEEL";#N/A,#N/A,TRUE,"Door"}</definedName>
    <definedName name="AAAAA1_5_1" hidden="1">{#N/A,#N/A,TRUE,"Basic";#N/A,#N/A,TRUE,"EXT-TABLE";#N/A,#N/A,TRUE,"STEEL";#N/A,#N/A,TRUE,"INT-Table";#N/A,#N/A,TRUE,"STEEL";#N/A,#N/A,TRUE,"Door"}</definedName>
    <definedName name="AAAAA1_5_2" hidden="1">{#N/A,#N/A,TRUE,"Basic";#N/A,#N/A,TRUE,"EXT-TABLE";#N/A,#N/A,TRUE,"STEEL";#N/A,#N/A,TRUE,"INT-Table";#N/A,#N/A,TRUE,"STEEL";#N/A,#N/A,TRUE,"Door"}</definedName>
    <definedName name="AAAAAA" hidden="1">#REF!</definedName>
    <definedName name="AAAAAAA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AAAAA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AAAAA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aaaaa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a" hidden="1">{#N/A,#N/A,TRUE,"Mhr_Sum"}</definedName>
    <definedName name="aaaaaaaaa" hidden="1">{#N/A,#N/A,FALSE,"CCTV"}</definedName>
    <definedName name="aaaaaaaaaa" localSheetId="1" hidden="1">{#N/A,#N/A,FALSE,"Project Cost Summary";#N/A,#N/A,FALSE,"Man Hour Summary"}</definedName>
    <definedName name="aaaaaaaaaa" localSheetId="2" hidden="1">{#N/A,#N/A,FALSE,"Project Cost Summary";#N/A,#N/A,FALSE,"Man Hour Summary"}</definedName>
    <definedName name="aaaaaaaaaa" localSheetId="0" hidden="1">{#N/A,#N/A,FALSE,"Project Cost Summary";#N/A,#N/A,FALSE,"Man Hour Summary"}</definedName>
    <definedName name="aaaaaaaaaa" hidden="1">{#N/A,#N/A,FALSE,"Project Cost Summary";#N/A,#N/A,FALSE,"Man Hour Summary"}</definedName>
    <definedName name="AAAAAAAAAAAAAAAAA" hidden="1">{#N/A,#N/A,FALSE,"배수2"}</definedName>
    <definedName name="aaafff" hidden="1">{"'장비'!$A$3:$M$12"}</definedName>
    <definedName name="aaag" hidden="1">{#N/A,#N/A,TRUE,"SUM";#N/A,#N/A,TRUE,"EE";#N/A,#N/A,TRUE,"AC";#N/A,#N/A,TRUE,"SN"}</definedName>
    <definedName name="ab" hidden="1">{#N/A,#N/A,TRUE,"Mhr_Sum"}</definedName>
    <definedName name="ab_1" hidden="1">{#N/A,#N/A,TRUE,"Basic";#N/A,#N/A,TRUE,"EXT-TABLE";#N/A,#N/A,TRUE,"STEEL";#N/A,#N/A,TRUE,"INT-Table";#N/A,#N/A,TRUE,"STEEL";#N/A,#N/A,TRUE,"Door"}</definedName>
    <definedName name="ab_1_1" hidden="1">{#N/A,#N/A,TRUE,"Basic";#N/A,#N/A,TRUE,"EXT-TABLE";#N/A,#N/A,TRUE,"STEEL";#N/A,#N/A,TRUE,"INT-Table";#N/A,#N/A,TRUE,"STEEL";#N/A,#N/A,TRUE,"Door"}</definedName>
    <definedName name="ab_1_2" hidden="1">{#N/A,#N/A,TRUE,"Basic";#N/A,#N/A,TRUE,"EXT-TABLE";#N/A,#N/A,TRUE,"STEEL";#N/A,#N/A,TRUE,"INT-Table";#N/A,#N/A,TRUE,"STEEL";#N/A,#N/A,TRUE,"Door"}</definedName>
    <definedName name="ab_2" hidden="1">{#N/A,#N/A,TRUE,"Basic";#N/A,#N/A,TRUE,"EXT-TABLE";#N/A,#N/A,TRUE,"STEEL";#N/A,#N/A,TRUE,"INT-Table";#N/A,#N/A,TRUE,"STEEL";#N/A,#N/A,TRUE,"Door"}</definedName>
    <definedName name="ab_2_1" hidden="1">{#N/A,#N/A,TRUE,"Basic";#N/A,#N/A,TRUE,"EXT-TABLE";#N/A,#N/A,TRUE,"STEEL";#N/A,#N/A,TRUE,"INT-Table";#N/A,#N/A,TRUE,"STEEL";#N/A,#N/A,TRUE,"Door"}</definedName>
    <definedName name="ab_2_2" hidden="1">{#N/A,#N/A,TRUE,"Basic";#N/A,#N/A,TRUE,"EXT-TABLE";#N/A,#N/A,TRUE,"STEEL";#N/A,#N/A,TRUE,"INT-Table";#N/A,#N/A,TRUE,"STEEL";#N/A,#N/A,TRUE,"Door"}</definedName>
    <definedName name="ab_3" hidden="1">{#N/A,#N/A,TRUE,"Basic";#N/A,#N/A,TRUE,"EXT-TABLE";#N/A,#N/A,TRUE,"STEEL";#N/A,#N/A,TRUE,"INT-Table";#N/A,#N/A,TRUE,"STEEL";#N/A,#N/A,TRUE,"Door"}</definedName>
    <definedName name="ab_3_1" hidden="1">{#N/A,#N/A,TRUE,"Basic";#N/A,#N/A,TRUE,"EXT-TABLE";#N/A,#N/A,TRUE,"STEEL";#N/A,#N/A,TRUE,"INT-Table";#N/A,#N/A,TRUE,"STEEL";#N/A,#N/A,TRUE,"Door"}</definedName>
    <definedName name="ab_3_2" hidden="1">{#N/A,#N/A,TRUE,"Basic";#N/A,#N/A,TRUE,"EXT-TABLE";#N/A,#N/A,TRUE,"STEEL";#N/A,#N/A,TRUE,"INT-Table";#N/A,#N/A,TRUE,"STEEL";#N/A,#N/A,TRUE,"Door"}</definedName>
    <definedName name="ab_4" hidden="1">{#N/A,#N/A,TRUE,"Basic";#N/A,#N/A,TRUE,"EXT-TABLE";#N/A,#N/A,TRUE,"STEEL";#N/A,#N/A,TRUE,"INT-Table";#N/A,#N/A,TRUE,"STEEL";#N/A,#N/A,TRUE,"Door"}</definedName>
    <definedName name="ab_4_1" hidden="1">{#N/A,#N/A,TRUE,"Basic";#N/A,#N/A,TRUE,"EXT-TABLE";#N/A,#N/A,TRUE,"STEEL";#N/A,#N/A,TRUE,"INT-Table";#N/A,#N/A,TRUE,"STEEL";#N/A,#N/A,TRUE,"Door"}</definedName>
    <definedName name="ab_4_2" hidden="1">{#N/A,#N/A,TRUE,"Basic";#N/A,#N/A,TRUE,"EXT-TABLE";#N/A,#N/A,TRUE,"STEEL";#N/A,#N/A,TRUE,"INT-Table";#N/A,#N/A,TRUE,"STEEL";#N/A,#N/A,TRUE,"Door"}</definedName>
    <definedName name="ab_5" hidden="1">{#N/A,#N/A,TRUE,"Basic";#N/A,#N/A,TRUE,"EXT-TABLE";#N/A,#N/A,TRUE,"STEEL";#N/A,#N/A,TRUE,"INT-Table";#N/A,#N/A,TRUE,"STEEL";#N/A,#N/A,TRUE,"Door"}</definedName>
    <definedName name="ab_5_1" hidden="1">{#N/A,#N/A,TRUE,"Basic";#N/A,#N/A,TRUE,"EXT-TABLE";#N/A,#N/A,TRUE,"STEEL";#N/A,#N/A,TRUE,"INT-Table";#N/A,#N/A,TRUE,"STEEL";#N/A,#N/A,TRUE,"Door"}</definedName>
    <definedName name="ab_5_2" hidden="1">{#N/A,#N/A,TRUE,"Basic";#N/A,#N/A,TRUE,"EXT-TABLE";#N/A,#N/A,TRUE,"STEEL";#N/A,#N/A,TRUE,"INT-Table";#N/A,#N/A,TRUE,"STEEL";#N/A,#N/A,TRUE,"Door"}</definedName>
    <definedName name="abc" localSheetId="1" hidden="1">{"'ｺｽﾄ予算ﾍｯﾀﾞ'!$I$5:$K$6","'ｺｽﾄ予算ﾍｯﾀﾞ'!$A$1:$K$44"}</definedName>
    <definedName name="abc" localSheetId="2" hidden="1">{"'ｺｽﾄ予算ﾍｯﾀﾞ'!$I$5:$K$6","'ｺｽﾄ予算ﾍｯﾀﾞ'!$A$1:$K$44"}</definedName>
    <definedName name="abc" localSheetId="0" hidden="1">{"'ｺｽﾄ予算ﾍｯﾀﾞ'!$I$5:$K$6","'ｺｽﾄ予算ﾍｯﾀﾞ'!$A$1:$K$44"}</definedName>
    <definedName name="abc" hidden="1">{#N/A,#N/A,TRUE,"Basic";#N/A,#N/A,TRUE,"EXT-TABLE";#N/A,#N/A,TRUE,"STEEL";#N/A,#N/A,TRUE,"INT-Table";#N/A,#N/A,TRUE,"STEEL";#N/A,#N/A,TRUE,"Door"}</definedName>
    <definedName name="abc_1" hidden="1">{#N/A,#N/A,TRUE,"Basic";#N/A,#N/A,TRUE,"EXT-TABLE";#N/A,#N/A,TRUE,"STEEL";#N/A,#N/A,TRUE,"INT-Table";#N/A,#N/A,TRUE,"STEEL";#N/A,#N/A,TRUE,"Door"}</definedName>
    <definedName name="abc_1_1" hidden="1">{#N/A,#N/A,TRUE,"Basic";#N/A,#N/A,TRUE,"EXT-TABLE";#N/A,#N/A,TRUE,"STEEL";#N/A,#N/A,TRUE,"INT-Table";#N/A,#N/A,TRUE,"STEEL";#N/A,#N/A,TRUE,"Door"}</definedName>
    <definedName name="abc_1_2" hidden="1">{#N/A,#N/A,TRUE,"Basic";#N/A,#N/A,TRUE,"EXT-TABLE";#N/A,#N/A,TRUE,"STEEL";#N/A,#N/A,TRUE,"INT-Table";#N/A,#N/A,TRUE,"STEEL";#N/A,#N/A,TRUE,"Door"}</definedName>
    <definedName name="abc_2" hidden="1">{#N/A,#N/A,TRUE,"Basic";#N/A,#N/A,TRUE,"EXT-TABLE";#N/A,#N/A,TRUE,"STEEL";#N/A,#N/A,TRUE,"INT-Table";#N/A,#N/A,TRUE,"STEEL";#N/A,#N/A,TRUE,"Door"}</definedName>
    <definedName name="abc_2_1" hidden="1">{#N/A,#N/A,TRUE,"Basic";#N/A,#N/A,TRUE,"EXT-TABLE";#N/A,#N/A,TRUE,"STEEL";#N/A,#N/A,TRUE,"INT-Table";#N/A,#N/A,TRUE,"STEEL";#N/A,#N/A,TRUE,"Door"}</definedName>
    <definedName name="abc_2_2" hidden="1">{#N/A,#N/A,TRUE,"Basic";#N/A,#N/A,TRUE,"EXT-TABLE";#N/A,#N/A,TRUE,"STEEL";#N/A,#N/A,TRUE,"INT-Table";#N/A,#N/A,TRUE,"STEEL";#N/A,#N/A,TRUE,"Door"}</definedName>
    <definedName name="abc_3" hidden="1">{#N/A,#N/A,TRUE,"Basic";#N/A,#N/A,TRUE,"EXT-TABLE";#N/A,#N/A,TRUE,"STEEL";#N/A,#N/A,TRUE,"INT-Table";#N/A,#N/A,TRUE,"STEEL";#N/A,#N/A,TRUE,"Door"}</definedName>
    <definedName name="abc_3_1" hidden="1">{#N/A,#N/A,TRUE,"Basic";#N/A,#N/A,TRUE,"EXT-TABLE";#N/A,#N/A,TRUE,"STEEL";#N/A,#N/A,TRUE,"INT-Table";#N/A,#N/A,TRUE,"STEEL";#N/A,#N/A,TRUE,"Door"}</definedName>
    <definedName name="abc_3_2" hidden="1">{#N/A,#N/A,TRUE,"Basic";#N/A,#N/A,TRUE,"EXT-TABLE";#N/A,#N/A,TRUE,"STEEL";#N/A,#N/A,TRUE,"INT-Table";#N/A,#N/A,TRUE,"STEEL";#N/A,#N/A,TRUE,"Door"}</definedName>
    <definedName name="abc_4" hidden="1">{#N/A,#N/A,TRUE,"Basic";#N/A,#N/A,TRUE,"EXT-TABLE";#N/A,#N/A,TRUE,"STEEL";#N/A,#N/A,TRUE,"INT-Table";#N/A,#N/A,TRUE,"STEEL";#N/A,#N/A,TRUE,"Door"}</definedName>
    <definedName name="abc_4_1" hidden="1">{#N/A,#N/A,TRUE,"Basic";#N/A,#N/A,TRUE,"EXT-TABLE";#N/A,#N/A,TRUE,"STEEL";#N/A,#N/A,TRUE,"INT-Table";#N/A,#N/A,TRUE,"STEEL";#N/A,#N/A,TRUE,"Door"}</definedName>
    <definedName name="abc_4_2" hidden="1">{#N/A,#N/A,TRUE,"Basic";#N/A,#N/A,TRUE,"EXT-TABLE";#N/A,#N/A,TRUE,"STEEL";#N/A,#N/A,TRUE,"INT-Table";#N/A,#N/A,TRUE,"STEEL";#N/A,#N/A,TRUE,"Door"}</definedName>
    <definedName name="abc_5" hidden="1">{#N/A,#N/A,TRUE,"Basic";#N/A,#N/A,TRUE,"EXT-TABLE";#N/A,#N/A,TRUE,"STEEL";#N/A,#N/A,TRUE,"INT-Table";#N/A,#N/A,TRUE,"STEEL";#N/A,#N/A,TRUE,"Door"}</definedName>
    <definedName name="abc_5_1" hidden="1">{#N/A,#N/A,TRUE,"Basic";#N/A,#N/A,TRUE,"EXT-TABLE";#N/A,#N/A,TRUE,"STEEL";#N/A,#N/A,TRUE,"INT-Table";#N/A,#N/A,TRUE,"STEEL";#N/A,#N/A,TRUE,"Door"}</definedName>
    <definedName name="abc_5_2" hidden="1">{#N/A,#N/A,TRUE,"Basic";#N/A,#N/A,TRUE,"EXT-TABLE";#N/A,#N/A,TRUE,"STEEL";#N/A,#N/A,TRUE,"INT-Table";#N/A,#N/A,TRUE,"STEEL";#N/A,#N/A,TRUE,"Door"}</definedName>
    <definedName name="abcd" hidden="1">{#N/A,#N/A,FALSE,"CCTV"}</definedName>
    <definedName name="ABCVAL_09">[29]Curves!$E$112:$L$123</definedName>
    <definedName name="ABCVAL_11">[30]Curves!$B$166:$J$177</definedName>
    <definedName name="ABIII" hidden="1">#REF!</definedName>
    <definedName name="ac" hidden="1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"PJTFINAL_F02F11_List"</definedName>
    <definedName name="AccessDatabase" localSheetId="1" hidden="1">"A:\My Documents\見積比較鏡.mdb"</definedName>
    <definedName name="AccessDatabase" localSheetId="2" hidden="1">"A:\My Documents\見積比較鏡.mdb"</definedName>
    <definedName name="AccessDatabase" localSheetId="0" hidden="1">"A:\My Documents\見積比較鏡.mdb"</definedName>
    <definedName name="AccessDatabase" hidden="1">"D:\D4914_~5.mdb"</definedName>
    <definedName name="AccessDoorSize" localSheetId="1">[31]DATA_LIST!$D$15:$D$20</definedName>
    <definedName name="AccessDoorSize" localSheetId="2">[31]DATA_LIST!$D$15:$D$20</definedName>
    <definedName name="AccessDoorSize" localSheetId="0">[31]DATA_LIST!$D$15:$D$20</definedName>
    <definedName name="AccessDoorSize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upac">#REF!</definedName>
    <definedName name="ActualBreachingRatio">#REF!</definedName>
    <definedName name="ACwvu.DETT.._.COSTI." hidden="1">#REF!</definedName>
    <definedName name="ACwvu.RIEPIL.." hidden="1">#REF!</definedName>
    <definedName name="adaptation" localSheetId="1" hidden="1">{#N/A,#N/A,FALSE,"CCTV"}</definedName>
    <definedName name="adaptation" localSheetId="2" hidden="1">{#N/A,#N/A,FALSE,"CCTV"}</definedName>
    <definedName name="adaptation" localSheetId="0" hidden="1">{#N/A,#N/A,FALSE,"CCTV"}</definedName>
    <definedName name="adaptation" hidden="1">{#N/A,#N/A,FALSE,"CCTV"}</definedName>
    <definedName name="ADC" hidden="1">#REF!</definedName>
    <definedName name="ADD_IN_VERSION">#REF!</definedName>
    <definedName name="addd" hidden="1">{#N/A,#N/A,TRUE,"Mhr_Sum"}</definedName>
    <definedName name="ADG" localSheetId="1" hidden="1">[32]기계내역서!#REF!</definedName>
    <definedName name="ADG" localSheetId="2" hidden="1">[32]기계내역서!#REF!</definedName>
    <definedName name="ADG" localSheetId="0" hidden="1">[32]기계내역서!#REF!</definedName>
    <definedName name="ADG" hidden="1">#REF!</definedName>
    <definedName name="ADITION" hidden="1">{"'장비'!$A$3:$M$12"}</definedName>
    <definedName name="Admin_exp">#REF!</definedName>
    <definedName name="admint" localSheetId="1" hidden="1">'[33]Schedule(overall)'!#REF!</definedName>
    <definedName name="admint" localSheetId="2" hidden="1">'[33]Schedule(overall)'!#REF!</definedName>
    <definedName name="admint" localSheetId="0" hidden="1">'[33]Schedule(overall)'!#REF!</definedName>
    <definedName name="admint" hidden="1">#REF!</definedName>
    <definedName name="ADV_FC">#REF!</definedName>
    <definedName name="ADV_LC">#REF!</definedName>
    <definedName name="ADV_SUP">#REF!</definedName>
    <definedName name="ADVANCE">#REF!</definedName>
    <definedName name="ae">#REF!</definedName>
    <definedName name="AEFWTWRWE" hidden="1">{#N/A,#N/A,FALSE,"배수1"}</definedName>
    <definedName name="AF" hidden="1">{#N/A,#N/A,FALSE,"포장2"}</definedName>
    <definedName name="AFAFA" hidden="1">{#N/A,#N/A,FALSE,"부대1"}</definedName>
    <definedName name="afasd" hidden="1">{#N/A,#N/A,FALSE,"단가표지"}</definedName>
    <definedName name="AFASFAS" hidden="1">{#N/A,#N/A,FALSE,"조골재"}</definedName>
    <definedName name="afasfsagfas" localSheetId="1" hidden="1">{#N/A,#N/A,FALSE,"Chi tiÆt"}</definedName>
    <definedName name="afasfsagfas" localSheetId="2" hidden="1">{#N/A,#N/A,FALSE,"Chi tiÆt"}</definedName>
    <definedName name="afasfsagfas" localSheetId="0" hidden="1">{#N/A,#N/A,FALSE,"Chi tiÆt"}</definedName>
    <definedName name="afasfsagfas" hidden="1">{#N/A,#N/A,FALSE,"Chi tiÆt"}</definedName>
    <definedName name="afd" hidden="1">{#N/A,#N/A,FALSE,"운반시간"}</definedName>
    <definedName name="afdasgh" localSheetId="1" hidden="1">{#N/A,#N/A,FALSE,"CCTV"}</definedName>
    <definedName name="afdasgh" localSheetId="2" hidden="1">{#N/A,#N/A,FALSE,"CCTV"}</definedName>
    <definedName name="afdasgh" localSheetId="0" hidden="1">{#N/A,#N/A,FALSE,"CCTV"}</definedName>
    <definedName name="afdasgh" hidden="1">{#N/A,#N/A,FALSE,"CCTV"}</definedName>
    <definedName name="afdsfdg" localSheetId="1" hidden="1">{#N/A,#N/A,FALSE,"CCTV"}</definedName>
    <definedName name="afdsfdg" localSheetId="2" hidden="1">{#N/A,#N/A,FALSE,"CCTV"}</definedName>
    <definedName name="afdsfdg" localSheetId="0" hidden="1">{#N/A,#N/A,FALSE,"CCTV"}</definedName>
    <definedName name="afdsfdg" hidden="1">{#N/A,#N/A,FALSE,"CCTV"}</definedName>
    <definedName name="AFDSFDSFDSAF" hidden="1">{#N/A,#N/A,FALSE,"혼합골재"}</definedName>
    <definedName name="AFDSFSADFSA" hidden="1">{#N/A,#N/A,FALSE,"토공2"}</definedName>
    <definedName name="AFFFFFFFFFFFFFFF" hidden="1">{#N/A,#N/A,FALSE,"단가표지"}</definedName>
    <definedName name="afffgff" localSheetId="1" hidden="1">{#N/A,#N/A,FALSE,"CCTV"}</definedName>
    <definedName name="afffgff" localSheetId="2" hidden="1">{#N/A,#N/A,FALSE,"CCTV"}</definedName>
    <definedName name="afffgff" localSheetId="0" hidden="1">{#N/A,#N/A,FALSE,"CCTV"}</definedName>
    <definedName name="afffgff" hidden="1">{#N/A,#N/A,FALSE,"CCTV"}</definedName>
    <definedName name="AFSAFS" hidden="1">{#N/A,#N/A,FALSE,"표지목차"}</definedName>
    <definedName name="AFSAFSA" hidden="1">{#N/A,#N/A,FALSE,"이정표"}</definedName>
    <definedName name="AFSAFSAF" hidden="1">{#N/A,#N/A,FALSE,"운반시간"}</definedName>
    <definedName name="AFSDAFSA" hidden="1">{#N/A,#N/A,FALSE,"속도"}</definedName>
    <definedName name="AFSSAFSAFSAFSAFSAD" hidden="1">{#N/A,#N/A,FALSE,"배수1"}</definedName>
    <definedName name="agfg" hidden="1">{"'장비'!$A$3:$M$12"}</definedName>
    <definedName name="AH" hidden="1">{#N/A,#N/A,FALSE,"CCTV"}</definedName>
    <definedName name="ahole">#REF!</definedName>
    <definedName name="air_trap">#REF!</definedName>
    <definedName name="ajartjr">#REF!</definedName>
    <definedName name="AL">[34]작성기준!$C$21</definedName>
    <definedName name="aLKFJFH" hidden="1">{#N/A,#N/A,FALSE,"CCTV"}</definedName>
    <definedName name="All_Item">#REF!</definedName>
    <definedName name="ALPIN">#N/A</definedName>
    <definedName name="ALPJYOU">#N/A</definedName>
    <definedName name="ALPTOI">#N/A</definedName>
    <definedName name="Alto_coducto">#REF!</definedName>
    <definedName name="Alto_nominal_coducto">#REF!</definedName>
    <definedName name="AmbP">#REF!</definedName>
    <definedName name="amit" hidden="1">{"Cost Summary",#N/A,FALSE,"B";"Cost Detail 1",#N/A,FALSE,"C";"Cost Detail 2",#N/A,FALSE,"C"}</definedName>
    <definedName name="amoi" localSheetId="1" hidden="1">{"'Sheet1'!$L$16"}</definedName>
    <definedName name="amoi" localSheetId="2" hidden="1">{"'Sheet1'!$L$16"}</definedName>
    <definedName name="amoi" localSheetId="0" hidden="1">{"'Sheet1'!$L$16"}</definedName>
    <definedName name="amoi" hidden="1">{"'Sheet1'!$L$16"}</definedName>
    <definedName name="an">#REF!</definedName>
    <definedName name="Ancho_conducto">#REF!</definedName>
    <definedName name="Ancho_nominal_conducto">#REF!</definedName>
    <definedName name="AnchoConducto">#REF!</definedName>
    <definedName name="Anhängelast">#REF!</definedName>
    <definedName name="anscount" hidden="1">1</definedName>
    <definedName name="ANTFC">#REF!</definedName>
    <definedName name="ANTFC_1">#REF!</definedName>
    <definedName name="ANTFC_2">#REF!</definedName>
    <definedName name="ANTFO">#REF!</definedName>
    <definedName name="ANTFO_1">#REF!</definedName>
    <definedName name="ANTFO_2">#REF!</definedName>
    <definedName name="ANTLC">#REF!</definedName>
    <definedName name="ANTLC_1">#REF!</definedName>
    <definedName name="ANTLC_2">#REF!</definedName>
    <definedName name="Antoan" localSheetId="1" hidden="1">{"'Sheet1'!$L$16"}</definedName>
    <definedName name="Antoan" localSheetId="2" hidden="1">{"'Sheet1'!$L$16"}</definedName>
    <definedName name="Antoan" localSheetId="0" hidden="1">{"'Sheet1'!$L$16"}</definedName>
    <definedName name="Antoan" hidden="1">{"'Sheet1'!$L$16"}</definedName>
    <definedName name="ANTS">#REF!</definedName>
    <definedName name="ANTS_1">#REF!</definedName>
    <definedName name="ANTS_2">#REF!</definedName>
    <definedName name="AppType">#REF!</definedName>
    <definedName name="aq" localSheetId="1">#REF!</definedName>
    <definedName name="aq" localSheetId="2">#REF!</definedName>
    <definedName name="aq" localSheetId="0">#REF!</definedName>
    <definedName name="aq" hidden="1">1</definedName>
    <definedName name="AQE" hidden="1">{"'장비'!$A$3:$M$12"}</definedName>
    <definedName name="AQW" hidden="1">{#N/A,#N/A,FALSE,"CCTV"}</definedName>
    <definedName name="AQWS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" hidden="1">{#N/A,#N/A,FALSE,"Mhr_Sum"}</definedName>
    <definedName name="AREA_SORT">#REF!</definedName>
    <definedName name="area1" hidden="1">{#N/A,#N/A,TRUE,"Basic";#N/A,#N/A,TRUE,"EXT-TABLE";#N/A,#N/A,TRUE,"STEEL";#N/A,#N/A,TRUE,"INT-Table";#N/A,#N/A,TRUE,"STEEL";#N/A,#N/A,TRUE,"Door"}</definedName>
    <definedName name="area1_1" hidden="1">{#N/A,#N/A,TRUE,"Basic";#N/A,#N/A,TRUE,"EXT-TABLE";#N/A,#N/A,TRUE,"STEEL";#N/A,#N/A,TRUE,"INT-Table";#N/A,#N/A,TRUE,"STEEL";#N/A,#N/A,TRUE,"Door"}</definedName>
    <definedName name="area1_1_1" hidden="1">{#N/A,#N/A,TRUE,"Basic";#N/A,#N/A,TRUE,"EXT-TABLE";#N/A,#N/A,TRUE,"STEEL";#N/A,#N/A,TRUE,"INT-Table";#N/A,#N/A,TRUE,"STEEL";#N/A,#N/A,TRUE,"Door"}</definedName>
    <definedName name="area1_1_2" hidden="1">{#N/A,#N/A,TRUE,"Basic";#N/A,#N/A,TRUE,"EXT-TABLE";#N/A,#N/A,TRUE,"STEEL";#N/A,#N/A,TRUE,"INT-Table";#N/A,#N/A,TRUE,"STEEL";#N/A,#N/A,TRUE,"Door"}</definedName>
    <definedName name="area1_2" hidden="1">{#N/A,#N/A,TRUE,"Basic";#N/A,#N/A,TRUE,"EXT-TABLE";#N/A,#N/A,TRUE,"STEEL";#N/A,#N/A,TRUE,"INT-Table";#N/A,#N/A,TRUE,"STEEL";#N/A,#N/A,TRUE,"Door"}</definedName>
    <definedName name="area1_2_1" hidden="1">{#N/A,#N/A,TRUE,"Basic";#N/A,#N/A,TRUE,"EXT-TABLE";#N/A,#N/A,TRUE,"STEEL";#N/A,#N/A,TRUE,"INT-Table";#N/A,#N/A,TRUE,"STEEL";#N/A,#N/A,TRUE,"Door"}</definedName>
    <definedName name="area1_2_2" hidden="1">{#N/A,#N/A,TRUE,"Basic";#N/A,#N/A,TRUE,"EXT-TABLE";#N/A,#N/A,TRUE,"STEEL";#N/A,#N/A,TRUE,"INT-Table";#N/A,#N/A,TRUE,"STEEL";#N/A,#N/A,TRUE,"Door"}</definedName>
    <definedName name="area1_3" hidden="1">{#N/A,#N/A,TRUE,"Basic";#N/A,#N/A,TRUE,"EXT-TABLE";#N/A,#N/A,TRUE,"STEEL";#N/A,#N/A,TRUE,"INT-Table";#N/A,#N/A,TRUE,"STEEL";#N/A,#N/A,TRUE,"Door"}</definedName>
    <definedName name="area1_3_1" hidden="1">{#N/A,#N/A,TRUE,"Basic";#N/A,#N/A,TRUE,"EXT-TABLE";#N/A,#N/A,TRUE,"STEEL";#N/A,#N/A,TRUE,"INT-Table";#N/A,#N/A,TRUE,"STEEL";#N/A,#N/A,TRUE,"Door"}</definedName>
    <definedName name="area1_3_2" hidden="1">{#N/A,#N/A,TRUE,"Basic";#N/A,#N/A,TRUE,"EXT-TABLE";#N/A,#N/A,TRUE,"STEEL";#N/A,#N/A,TRUE,"INT-Table";#N/A,#N/A,TRUE,"STEEL";#N/A,#N/A,TRUE,"Door"}</definedName>
    <definedName name="area1_4" hidden="1">{#N/A,#N/A,TRUE,"Basic";#N/A,#N/A,TRUE,"EXT-TABLE";#N/A,#N/A,TRUE,"STEEL";#N/A,#N/A,TRUE,"INT-Table";#N/A,#N/A,TRUE,"STEEL";#N/A,#N/A,TRUE,"Door"}</definedName>
    <definedName name="area1_4_1" hidden="1">{#N/A,#N/A,TRUE,"Basic";#N/A,#N/A,TRUE,"EXT-TABLE";#N/A,#N/A,TRUE,"STEEL";#N/A,#N/A,TRUE,"INT-Table";#N/A,#N/A,TRUE,"STEEL";#N/A,#N/A,TRUE,"Door"}</definedName>
    <definedName name="area1_4_2" hidden="1">{#N/A,#N/A,TRUE,"Basic";#N/A,#N/A,TRUE,"EXT-TABLE";#N/A,#N/A,TRUE,"STEEL";#N/A,#N/A,TRUE,"INT-Table";#N/A,#N/A,TRUE,"STEEL";#N/A,#N/A,TRUE,"Door"}</definedName>
    <definedName name="area1_5" hidden="1">{#N/A,#N/A,TRUE,"Basic";#N/A,#N/A,TRUE,"EXT-TABLE";#N/A,#N/A,TRUE,"STEEL";#N/A,#N/A,TRUE,"INT-Table";#N/A,#N/A,TRUE,"STEEL";#N/A,#N/A,TRUE,"Door"}</definedName>
    <definedName name="area1_5_1" hidden="1">{#N/A,#N/A,TRUE,"Basic";#N/A,#N/A,TRUE,"EXT-TABLE";#N/A,#N/A,TRUE,"STEEL";#N/A,#N/A,TRUE,"INT-Table";#N/A,#N/A,TRUE,"STEEL";#N/A,#N/A,TRUE,"Door"}</definedName>
    <definedName name="area1_5_2" hidden="1">{#N/A,#N/A,TRUE,"Basic";#N/A,#N/A,TRUE,"EXT-TABLE";#N/A,#N/A,TRUE,"STEEL";#N/A,#N/A,TRUE,"INT-Table";#N/A,#N/A,TRUE,"STEEL";#N/A,#N/A,TRUE,"Door"}</definedName>
    <definedName name="Arial">#REF!</definedName>
    <definedName name="ARPASEVAN" hidden="1">{#N/A,#N/A,FALSE,"CCTV"}</definedName>
    <definedName name="ars" hidden="1">{#N/A,#N/A,TRUE,"Mhr_Sum"}</definedName>
    <definedName name="Artikel">#REF!</definedName>
    <definedName name="as" localSheetId="1" hidden="1">'[35]Cashflow Analysis'!#REF!</definedName>
    <definedName name="as" localSheetId="2" hidden="1">'[35]Cashflow Analysis'!#REF!</definedName>
    <definedName name="as" localSheetId="0" hidden="1">'[35]Cashflow Analysis'!#REF!</definedName>
    <definedName name="as" hidden="1">#REF!</definedName>
    <definedName name="AS2DocOpenMode" hidden="1">"AS2DocumentEdit"</definedName>
    <definedName name="AS2ReportLS" hidden="1">1</definedName>
    <definedName name="AS2SyncStepLS" hidden="1">0</definedName>
    <definedName name="AS2TickmarkLS">#REF!</definedName>
    <definedName name="AS2VersionLS" hidden="1">300</definedName>
    <definedName name="asas" hidden="1">{#N/A,#N/A,TRUE,"Basic";#N/A,#N/A,TRUE,"EXT-TABLE";#N/A,#N/A,TRUE,"STEEL";#N/A,#N/A,TRUE,"INT-Table";#N/A,#N/A,TRUE,"STEEL";#N/A,#N/A,TRUE,"Door"}</definedName>
    <definedName name="asas_1" hidden="1">{#N/A,#N/A,TRUE,"Basic";#N/A,#N/A,TRUE,"EXT-TABLE";#N/A,#N/A,TRUE,"STEEL";#N/A,#N/A,TRUE,"INT-Table";#N/A,#N/A,TRUE,"STEEL";#N/A,#N/A,TRUE,"Door"}</definedName>
    <definedName name="asas_1_1" hidden="1">{#N/A,#N/A,TRUE,"Basic";#N/A,#N/A,TRUE,"EXT-TABLE";#N/A,#N/A,TRUE,"STEEL";#N/A,#N/A,TRUE,"INT-Table";#N/A,#N/A,TRUE,"STEEL";#N/A,#N/A,TRUE,"Door"}</definedName>
    <definedName name="asas_1_2" hidden="1">{#N/A,#N/A,TRUE,"Basic";#N/A,#N/A,TRUE,"EXT-TABLE";#N/A,#N/A,TRUE,"STEEL";#N/A,#N/A,TRUE,"INT-Table";#N/A,#N/A,TRUE,"STEEL";#N/A,#N/A,TRUE,"Door"}</definedName>
    <definedName name="asas_2" hidden="1">{#N/A,#N/A,TRUE,"Basic";#N/A,#N/A,TRUE,"EXT-TABLE";#N/A,#N/A,TRUE,"STEEL";#N/A,#N/A,TRUE,"INT-Table";#N/A,#N/A,TRUE,"STEEL";#N/A,#N/A,TRUE,"Door"}</definedName>
    <definedName name="asas_2_1" hidden="1">{#N/A,#N/A,TRUE,"Basic";#N/A,#N/A,TRUE,"EXT-TABLE";#N/A,#N/A,TRUE,"STEEL";#N/A,#N/A,TRUE,"INT-Table";#N/A,#N/A,TRUE,"STEEL";#N/A,#N/A,TRUE,"Door"}</definedName>
    <definedName name="asas_2_2" hidden="1">{#N/A,#N/A,TRUE,"Basic";#N/A,#N/A,TRUE,"EXT-TABLE";#N/A,#N/A,TRUE,"STEEL";#N/A,#N/A,TRUE,"INT-Table";#N/A,#N/A,TRUE,"STEEL";#N/A,#N/A,TRUE,"Door"}</definedName>
    <definedName name="asas_3" hidden="1">{#N/A,#N/A,TRUE,"Basic";#N/A,#N/A,TRUE,"EXT-TABLE";#N/A,#N/A,TRUE,"STEEL";#N/A,#N/A,TRUE,"INT-Table";#N/A,#N/A,TRUE,"STEEL";#N/A,#N/A,TRUE,"Door"}</definedName>
    <definedName name="asas_3_1" hidden="1">{#N/A,#N/A,TRUE,"Basic";#N/A,#N/A,TRUE,"EXT-TABLE";#N/A,#N/A,TRUE,"STEEL";#N/A,#N/A,TRUE,"INT-Table";#N/A,#N/A,TRUE,"STEEL";#N/A,#N/A,TRUE,"Door"}</definedName>
    <definedName name="asas_3_2" hidden="1">{#N/A,#N/A,TRUE,"Basic";#N/A,#N/A,TRUE,"EXT-TABLE";#N/A,#N/A,TRUE,"STEEL";#N/A,#N/A,TRUE,"INT-Table";#N/A,#N/A,TRUE,"STEEL";#N/A,#N/A,TRUE,"Door"}</definedName>
    <definedName name="asas_4" hidden="1">{#N/A,#N/A,TRUE,"Basic";#N/A,#N/A,TRUE,"EXT-TABLE";#N/A,#N/A,TRUE,"STEEL";#N/A,#N/A,TRUE,"INT-Table";#N/A,#N/A,TRUE,"STEEL";#N/A,#N/A,TRUE,"Door"}</definedName>
    <definedName name="asas_4_1" hidden="1">{#N/A,#N/A,TRUE,"Basic";#N/A,#N/A,TRUE,"EXT-TABLE";#N/A,#N/A,TRUE,"STEEL";#N/A,#N/A,TRUE,"INT-Table";#N/A,#N/A,TRUE,"STEEL";#N/A,#N/A,TRUE,"Door"}</definedName>
    <definedName name="asas_4_2" hidden="1">{#N/A,#N/A,TRUE,"Basic";#N/A,#N/A,TRUE,"EXT-TABLE";#N/A,#N/A,TRUE,"STEEL";#N/A,#N/A,TRUE,"INT-Table";#N/A,#N/A,TRUE,"STEEL";#N/A,#N/A,TRUE,"Door"}</definedName>
    <definedName name="asas_5" hidden="1">{#N/A,#N/A,TRUE,"Basic";#N/A,#N/A,TRUE,"EXT-TABLE";#N/A,#N/A,TRUE,"STEEL";#N/A,#N/A,TRUE,"INT-Table";#N/A,#N/A,TRUE,"STEEL";#N/A,#N/A,TRUE,"Door"}</definedName>
    <definedName name="asas_5_1" hidden="1">{#N/A,#N/A,TRUE,"Basic";#N/A,#N/A,TRUE,"EXT-TABLE";#N/A,#N/A,TRUE,"STEEL";#N/A,#N/A,TRUE,"INT-Table";#N/A,#N/A,TRUE,"STEEL";#N/A,#N/A,TRUE,"Door"}</definedName>
    <definedName name="asas_5_2" hidden="1">{#N/A,#N/A,TRUE,"Basic";#N/A,#N/A,TRUE,"EXT-TABLE";#N/A,#N/A,TRUE,"STEEL";#N/A,#N/A,TRUE,"INT-Table";#N/A,#N/A,TRUE,"STEEL";#N/A,#N/A,TRUE,"Door"}</definedName>
    <definedName name="asasd" hidden="1">#REF!</definedName>
    <definedName name="asd" localSheetId="1">#REF!</definedName>
    <definedName name="asd" localSheetId="2">#REF!</definedName>
    <definedName name="asd" localSheetId="0">#REF!</definedName>
    <definedName name="ASD" hidden="1">{#N/A,#N/A,TRUE,"Mhr_Sum"}</definedName>
    <definedName name="ASDA" hidden="1">{#N/A,#N/A,FALSE,"CCTV"}</definedName>
    <definedName name="ASDASDASD" hidden="1">#REF!</definedName>
    <definedName name="asdcad" hidden="1">{#N/A,#N/A,FALSE,"CCTV"}</definedName>
    <definedName name="asdf" localSheetId="1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hidden="1">{"'장비'!$A$3:$M$12"}</definedName>
    <definedName name="asdfc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ASDFD" hidden="1">{#N/A,#N/A,FALSE,"CCTV"}</definedName>
    <definedName name="asdffgggh" localSheetId="1" hidden="1">{"'Sheet1'!$L$16"}</definedName>
    <definedName name="asdffgggh" localSheetId="2" hidden="1">{"'Sheet1'!$L$16"}</definedName>
    <definedName name="asdffgggh" localSheetId="0" hidden="1">{"'Sheet1'!$L$16"}</definedName>
    <definedName name="asdffgggh" hidden="1">{"'Sheet1'!$L$16"}</definedName>
    <definedName name="AS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DFGH" hidden="1">{#N/A,#N/A,FALSE,"CCTV"}</definedName>
    <definedName name="asdfqwedf" hidden="1">{#N/A,#N/A,TRUE,"Basic";#N/A,#N/A,TRUE,"EXT-TABLE";#N/A,#N/A,TRUE,"STEEL";#N/A,#N/A,TRUE,"INT-Table";#N/A,#N/A,TRUE,"STEEL";#N/A,#N/A,TRUE,"Door"}</definedName>
    <definedName name="asdfs" localSheetId="1" hidden="1">[36]Cash2!$G$16:$G$31</definedName>
    <definedName name="asdfs" localSheetId="2" hidden="1">[36]Cash2!$G$16:$G$31</definedName>
    <definedName name="asdfs" localSheetId="0" hidden="1">[36]Cash2!$G$16:$G$31</definedName>
    <definedName name="asdfs" hidden="1">#REF!</definedName>
    <definedName name="asdsadfsd" localSheetId="1" hidden="1">[37]R2564AHDTS!#REF!</definedName>
    <definedName name="asdsadfsd" localSheetId="2" hidden="1">[37]R2564AHDTS!#REF!</definedName>
    <definedName name="asdsadfsd" localSheetId="0" hidden="1">[37]R2564AHDTS!#REF!</definedName>
    <definedName name="asdsadfsd" hidden="1">#REF!</definedName>
    <definedName name="asf" localSheetId="1" hidden="1">{"'Sheet1'!$L$16"}</definedName>
    <definedName name="asf" localSheetId="2" hidden="1">{"'Sheet1'!$L$16"}</definedName>
    <definedName name="asf" localSheetId="0" hidden="1">{"'Sheet1'!$L$16"}</definedName>
    <definedName name="asf" hidden="1">{"'Sheet1'!$L$16"}</definedName>
    <definedName name="asfas" hidden="1">{#N/A,#N/A,FALSE,"표지목차"}</definedName>
    <definedName name="asfasf" localSheetId="1" hidden="1">{#N/A,#N/A,FALSE,"CCTV"}</definedName>
    <definedName name="asfasf" localSheetId="2" hidden="1">{#N/A,#N/A,FALSE,"CCTV"}</definedName>
    <definedName name="asfasf" localSheetId="0" hidden="1">{#N/A,#N/A,FALSE,"CCTV"}</definedName>
    <definedName name="asfasf" hidden="1">{#N/A,#N/A,FALSE,"CCTV"}</definedName>
    <definedName name="ASFG" hidden="1">#REF!</definedName>
    <definedName name="ASFSA" hidden="1">{#N/A,#N/A,FALSE,"포장1";#N/A,#N/A,FALSE,"포장1"}</definedName>
    <definedName name="ASFSADFSAFSA" hidden="1">{#N/A,#N/A,FALSE,"부대2"}</definedName>
    <definedName name="ASFSADFSDGAFDSAF" hidden="1">{#N/A,#N/A,FALSE,"2~8번"}</definedName>
    <definedName name="ASFSAFAS" hidden="1">{#N/A,#N/A,FALSE,"2~8번"}</definedName>
    <definedName name="ASFSAFASFSA" hidden="1">{#N/A,#N/A,FALSE,"혼합골재"}</definedName>
    <definedName name="ASFSAFSA" hidden="1">{#N/A,#N/A,FALSE,"혼합골재"}</definedName>
    <definedName name="ASFSDAFSAF" hidden="1">{#N/A,#N/A,FALSE,"표지목차"}</definedName>
    <definedName name="ASFSDFSDFSAD" hidden="1">{#N/A,#N/A,FALSE,"2~8번"}</definedName>
    <definedName name="ASG" hidden="1">#REF!</definedName>
    <definedName name="ash" hidden="1">{"'现金流量表（全部投资）'!$B$4:$P$23"}</definedName>
    <definedName name="ASMEMinTemp">#REF!</definedName>
    <definedName name="assdf" localSheetId="1" hidden="1">[36]Z!$T$179:$AH$179</definedName>
    <definedName name="assdf" localSheetId="2" hidden="1">[36]Z!$T$179:$AH$179</definedName>
    <definedName name="assdf" localSheetId="0" hidden="1">[36]Z!$T$179:$AH$179</definedName>
    <definedName name="assdf" hidden="1">#REF!</definedName>
    <definedName name="ASTMA36">#REF!</definedName>
    <definedName name="ATGT" localSheetId="1" hidden="1">{"'Sheet1'!$L$16"}</definedName>
    <definedName name="ATGT" localSheetId="2" hidden="1">{"'Sheet1'!$L$16"}</definedName>
    <definedName name="ATGT" localSheetId="0" hidden="1">{"'Sheet1'!$L$16"}</definedName>
    <definedName name="ATGT" hidden="1">{"'Sheet1'!$L$16"}</definedName>
    <definedName name="Atten_Lg_Inc" localSheetId="1">'[38]Noise (3)'!$O$35</definedName>
    <definedName name="Atten_Lg_Inc" localSheetId="2">'[38]Noise (3)'!$O$35</definedName>
    <definedName name="Atten_Lg_Inc" localSheetId="0">'[38]Noise (3)'!$O$35</definedName>
    <definedName name="Atten_Lg_Inc">#REF!</definedName>
    <definedName name="AttenuationLength" localSheetId="1">'[38]Noise (3)'!$C$40</definedName>
    <definedName name="AttenuationLength" localSheetId="2">'[38]Noise (3)'!$C$40</definedName>
    <definedName name="AttenuationLength" localSheetId="0">'[38]Noise (3)'!$C$40</definedName>
    <definedName name="AttenuationLength">#REF!</definedName>
    <definedName name="AttenuationLength_input" localSheetId="1">'[38]Noise (3)'!$C$16</definedName>
    <definedName name="AttenuationLength_input" localSheetId="2">'[38]Noise (3)'!$C$16</definedName>
    <definedName name="AttenuationLength_input" localSheetId="0">'[38]Noise (3)'!$C$16</definedName>
    <definedName name="AttenuationLength_input">#REF!</definedName>
    <definedName name="attic_basement_ship_data">#REF!</definedName>
    <definedName name="Aufstellungsart">#REF!</definedName>
    <definedName name="Auslandstabelle">#REF!</definedName>
    <definedName name="Autor">#REF!</definedName>
    <definedName name="av" hidden="1">{"'Liquid'!$A$1:$U$57"}</definedName>
    <definedName name="Avg_Splitter_Lg" localSheetId="1">'[38]Estimation of splitter length'!$E$23</definedName>
    <definedName name="Avg_Splitter_Lg" localSheetId="2">'[38]Estimation of splitter length'!$E$23</definedName>
    <definedName name="Avg_Splitter_Lg" localSheetId="0">'[38]Estimation of splitter length'!$E$23</definedName>
    <definedName name="Avg_Splitter_Lg">#REF!</definedName>
    <definedName name="avigilia" localSheetId="1" hidden="1">{#N/A,#N/A,FALSE,"Project Cost Summary";#N/A,#N/A,FALSE,"Man Hour Summary"}</definedName>
    <definedName name="avigilia" localSheetId="2" hidden="1">{#N/A,#N/A,FALSE,"Project Cost Summary";#N/A,#N/A,FALSE,"Man Hour Summary"}</definedName>
    <definedName name="avigilia" localSheetId="0" hidden="1">{#N/A,#N/A,FALSE,"Project Cost Summary";#N/A,#N/A,FALSE,"Man Hour Summary"}</definedName>
    <definedName name="avigilia" hidden="1">{#N/A,#N/A,FALSE,"Project Cost Summary";#N/A,#N/A,FALSE,"Man Hour Summary"}</definedName>
    <definedName name="avigilia1" localSheetId="1" hidden="1">{#N/A,#N/A,FALSE,"Project Cost Summary";#N/A,#N/A,FALSE,"Man Hour Summary"}</definedName>
    <definedName name="avigilia1" localSheetId="2" hidden="1">{#N/A,#N/A,FALSE,"Project Cost Summary";#N/A,#N/A,FALSE,"Man Hour Summary"}</definedName>
    <definedName name="avigilia1" localSheetId="0" hidden="1">{#N/A,#N/A,FALSE,"Project Cost Summary";#N/A,#N/A,FALSE,"Man Hour Summary"}</definedName>
    <definedName name="avigilia1" hidden="1">{#N/A,#N/A,FALSE,"Project Cost Summary";#N/A,#N/A,FALSE,"Man Hour Summary"}</definedName>
    <definedName name="avigilia2" localSheetId="1" hidden="1">{#N/A,#N/A,FALSE,"Project Cost Summary";#N/A,#N/A,FALSE,"Man Hour Summary"}</definedName>
    <definedName name="avigilia2" localSheetId="2" hidden="1">{#N/A,#N/A,FALSE,"Project Cost Summary";#N/A,#N/A,FALSE,"Man Hour Summary"}</definedName>
    <definedName name="avigilia2" localSheetId="0" hidden="1">{#N/A,#N/A,FALSE,"Project Cost Summary";#N/A,#N/A,FALSE,"Man Hour Summary"}</definedName>
    <definedName name="avigilia2" hidden="1">{#N/A,#N/A,FALSE,"Project Cost Summary";#N/A,#N/A,FALSE,"Man Hour Summary"}</definedName>
    <definedName name="avigilia3" localSheetId="1" hidden="1">{#N/A,#N/A,FALSE,"Project Cost Summary";#N/A,#N/A,FALSE,"Man Hour Summary"}</definedName>
    <definedName name="avigilia3" localSheetId="2" hidden="1">{#N/A,#N/A,FALSE,"Project Cost Summary";#N/A,#N/A,FALSE,"Man Hour Summary"}</definedName>
    <definedName name="avigilia3" localSheetId="0" hidden="1">{#N/A,#N/A,FALSE,"Project Cost Summary";#N/A,#N/A,FALSE,"Man Hour Summary"}</definedName>
    <definedName name="avigilia3" hidden="1">{#N/A,#N/A,FALSE,"Project Cost Summary";#N/A,#N/A,FALSE,"Man Hour Summary"}</definedName>
    <definedName name="avigilia4" localSheetId="1" hidden="1">{#N/A,#N/A,FALSE,"Project Cost Summary";#N/A,#N/A,FALSE,"Man Hour Summary"}</definedName>
    <definedName name="avigilia4" localSheetId="2" hidden="1">{#N/A,#N/A,FALSE,"Project Cost Summary";#N/A,#N/A,FALSE,"Man Hour Summary"}</definedName>
    <definedName name="avigilia4" localSheetId="0" hidden="1">{#N/A,#N/A,FALSE,"Project Cost Summary";#N/A,#N/A,FALSE,"Man Hour Summary"}</definedName>
    <definedName name="avigilia4" hidden="1">{#N/A,#N/A,FALSE,"Project Cost Summary";#N/A,#N/A,FALSE,"Man Hour Summary"}</definedName>
    <definedName name="avigilia5" localSheetId="1" hidden="1">{#N/A,#N/A,FALSE,"Project Cost Summary";#N/A,#N/A,FALSE,"Man Hour Summary"}</definedName>
    <definedName name="avigilia5" localSheetId="2" hidden="1">{#N/A,#N/A,FALSE,"Project Cost Summary";#N/A,#N/A,FALSE,"Man Hour Summary"}</definedName>
    <definedName name="avigilia5" localSheetId="0" hidden="1">{#N/A,#N/A,FALSE,"Project Cost Summary";#N/A,#N/A,FALSE,"Man Hour Summary"}</definedName>
    <definedName name="avigilia5" hidden="1">{#N/A,#N/A,FALSE,"Project Cost Summary";#N/A,#N/A,FALSE,"Man Hour Summary"}</definedName>
    <definedName name="avigilia6" localSheetId="1" hidden="1">{#N/A,#N/A,FALSE,"Project Cost Summary";#N/A,#N/A,FALSE,"Man Hour Summary"}</definedName>
    <definedName name="avigilia6" localSheetId="2" hidden="1">{#N/A,#N/A,FALSE,"Project Cost Summary";#N/A,#N/A,FALSE,"Man Hour Summary"}</definedName>
    <definedName name="avigilia6" localSheetId="0" hidden="1">{#N/A,#N/A,FALSE,"Project Cost Summary";#N/A,#N/A,FALSE,"Man Hour Summary"}</definedName>
    <definedName name="avigilia6" hidden="1">{#N/A,#N/A,FALSE,"Project Cost Summary";#N/A,#N/A,FALSE,"Man Hour Summary"}</definedName>
    <definedName name="avigilia7" localSheetId="1" hidden="1">{#N/A,#N/A,FALSE,"Project Cost Summary";#N/A,#N/A,FALSE,"Man Hour Summary"}</definedName>
    <definedName name="avigilia7" localSheetId="2" hidden="1">{#N/A,#N/A,FALSE,"Project Cost Summary";#N/A,#N/A,FALSE,"Man Hour Summary"}</definedName>
    <definedName name="avigilia7" localSheetId="0" hidden="1">{#N/A,#N/A,FALSE,"Project Cost Summary";#N/A,#N/A,FALSE,"Man Hour Summary"}</definedName>
    <definedName name="avigilia7" hidden="1">{#N/A,#N/A,FALSE,"Project Cost Summary";#N/A,#N/A,FALSE,"Man Hour Summary"}</definedName>
    <definedName name="AVIGILIA8" localSheetId="1" hidden="1">{#N/A,#N/A,FALSE,"Project Cost Summary";#N/A,#N/A,FALSE,"Man Hour Summary"}</definedName>
    <definedName name="AVIGILIA8" localSheetId="2" hidden="1">{#N/A,#N/A,FALSE,"Project Cost Summary";#N/A,#N/A,FALSE,"Man Hour Summary"}</definedName>
    <definedName name="AVIGILIA8" localSheetId="0" hidden="1">{#N/A,#N/A,FALSE,"Project Cost Summary";#N/A,#N/A,FALSE,"Man Hour Summary"}</definedName>
    <definedName name="AVIGILIA8" hidden="1">{#N/A,#N/A,FALSE,"Project Cost Summary";#N/A,#N/A,FALSE,"Man Hour Summary"}</definedName>
    <definedName name="azerty" hidden="1">#REF!</definedName>
    <definedName name="b" localSheetId="1" hidden="1">{"'Sheet1'!$A$3:$I$11"}</definedName>
    <definedName name="b" localSheetId="2" hidden="1">{"'Sheet1'!$A$3:$I$11"}</definedName>
    <definedName name="b" localSheetId="0" hidden="1">{"'Sheet1'!$A$3:$I$11"}</definedName>
    <definedName name="B">#REF!</definedName>
    <definedName name="b0">#REF!</definedName>
    <definedName name="BaffleOrientation" localSheetId="1">'[38]Noise (3)'!$C$12</definedName>
    <definedName name="BaffleOrientation" localSheetId="2">'[38]Noise (3)'!$C$12</definedName>
    <definedName name="BaffleOrientation" localSheetId="0">'[38]Noise (3)'!$C$12</definedName>
    <definedName name="BaffleOrientation">#REF!</definedName>
    <definedName name="ball">#REF!</definedName>
    <definedName name="banQL" localSheetId="1" hidden="1">{"'Sheet1'!$L$16"}</definedName>
    <definedName name="banQL" localSheetId="2" hidden="1">{"'Sheet1'!$L$16"}</definedName>
    <definedName name="banQL" localSheetId="0" hidden="1">{"'Sheet1'!$L$16"}</definedName>
    <definedName name="banQL" hidden="1">{"'Sheet1'!$L$16"}</definedName>
    <definedName name="baogia2" hidden="1">#REF!</definedName>
    <definedName name="baogio" hidden="1">{#N/A,#N/A,FALSE,"CCTV"}</definedName>
    <definedName name="BAR_FC">#REF!</definedName>
    <definedName name="BAR_LC">#REF!</definedName>
    <definedName name="BAR_SUP">#REF!</definedName>
    <definedName name="barge" hidden="1">{#N/A,#N/A,FALSE,"Mhr_Sum"}</definedName>
    <definedName name="BASE" hidden="1">{#N/A,#N/A,TRUE,"Basic";#N/A,#N/A,TRUE,"EXT-TABLE";#N/A,#N/A,TRUE,"STEEL";#N/A,#N/A,TRUE,"INT-Table";#N/A,#N/A,TRUE,"STEEL";#N/A,#N/A,TRUE,"Door"}</definedName>
    <definedName name="BASE_1" hidden="1">{#N/A,#N/A,TRUE,"Basic";#N/A,#N/A,TRUE,"EXT-TABLE";#N/A,#N/A,TRUE,"STEEL";#N/A,#N/A,TRUE,"INT-Table";#N/A,#N/A,TRUE,"STEEL";#N/A,#N/A,TRUE,"Door"}</definedName>
    <definedName name="BASE_1_1" hidden="1">{#N/A,#N/A,TRUE,"Basic";#N/A,#N/A,TRUE,"EXT-TABLE";#N/A,#N/A,TRUE,"STEEL";#N/A,#N/A,TRUE,"INT-Table";#N/A,#N/A,TRUE,"STEEL";#N/A,#N/A,TRUE,"Door"}</definedName>
    <definedName name="BASE_1_2" hidden="1">{#N/A,#N/A,TRUE,"Basic";#N/A,#N/A,TRUE,"EXT-TABLE";#N/A,#N/A,TRUE,"STEEL";#N/A,#N/A,TRUE,"INT-Table";#N/A,#N/A,TRUE,"STEEL";#N/A,#N/A,TRUE,"Door"}</definedName>
    <definedName name="BASE_2" hidden="1">{#N/A,#N/A,TRUE,"Basic";#N/A,#N/A,TRUE,"EXT-TABLE";#N/A,#N/A,TRUE,"STEEL";#N/A,#N/A,TRUE,"INT-Table";#N/A,#N/A,TRUE,"STEEL";#N/A,#N/A,TRUE,"Door"}</definedName>
    <definedName name="BASE_2_1" hidden="1">{#N/A,#N/A,TRUE,"Basic";#N/A,#N/A,TRUE,"EXT-TABLE";#N/A,#N/A,TRUE,"STEEL";#N/A,#N/A,TRUE,"INT-Table";#N/A,#N/A,TRUE,"STEEL";#N/A,#N/A,TRUE,"Door"}</definedName>
    <definedName name="BASE_2_2" hidden="1">{#N/A,#N/A,TRUE,"Basic";#N/A,#N/A,TRUE,"EXT-TABLE";#N/A,#N/A,TRUE,"STEEL";#N/A,#N/A,TRUE,"INT-Table";#N/A,#N/A,TRUE,"STEEL";#N/A,#N/A,TRUE,"Door"}</definedName>
    <definedName name="BASE_3" hidden="1">{#N/A,#N/A,TRUE,"Basic";#N/A,#N/A,TRUE,"EXT-TABLE";#N/A,#N/A,TRUE,"STEEL";#N/A,#N/A,TRUE,"INT-Table";#N/A,#N/A,TRUE,"STEEL";#N/A,#N/A,TRUE,"Door"}</definedName>
    <definedName name="BASE_3_1" hidden="1">{#N/A,#N/A,TRUE,"Basic";#N/A,#N/A,TRUE,"EXT-TABLE";#N/A,#N/A,TRUE,"STEEL";#N/A,#N/A,TRUE,"INT-Table";#N/A,#N/A,TRUE,"STEEL";#N/A,#N/A,TRUE,"Door"}</definedName>
    <definedName name="BASE_3_2" hidden="1">{#N/A,#N/A,TRUE,"Basic";#N/A,#N/A,TRUE,"EXT-TABLE";#N/A,#N/A,TRUE,"STEEL";#N/A,#N/A,TRUE,"INT-Table";#N/A,#N/A,TRUE,"STEEL";#N/A,#N/A,TRUE,"Door"}</definedName>
    <definedName name="BASE_4" hidden="1">{#N/A,#N/A,TRUE,"Basic";#N/A,#N/A,TRUE,"EXT-TABLE";#N/A,#N/A,TRUE,"STEEL";#N/A,#N/A,TRUE,"INT-Table";#N/A,#N/A,TRUE,"STEEL";#N/A,#N/A,TRUE,"Door"}</definedName>
    <definedName name="BASE_4_1" hidden="1">{#N/A,#N/A,TRUE,"Basic";#N/A,#N/A,TRUE,"EXT-TABLE";#N/A,#N/A,TRUE,"STEEL";#N/A,#N/A,TRUE,"INT-Table";#N/A,#N/A,TRUE,"STEEL";#N/A,#N/A,TRUE,"Door"}</definedName>
    <definedName name="BASE_4_2" hidden="1">{#N/A,#N/A,TRUE,"Basic";#N/A,#N/A,TRUE,"EXT-TABLE";#N/A,#N/A,TRUE,"STEEL";#N/A,#N/A,TRUE,"INT-Table";#N/A,#N/A,TRUE,"STEEL";#N/A,#N/A,TRUE,"Door"}</definedName>
    <definedName name="BASE_5" hidden="1">{#N/A,#N/A,TRUE,"Basic";#N/A,#N/A,TRUE,"EXT-TABLE";#N/A,#N/A,TRUE,"STEEL";#N/A,#N/A,TRUE,"INT-Table";#N/A,#N/A,TRUE,"STEEL";#N/A,#N/A,TRUE,"Door"}</definedName>
    <definedName name="BASE_5_1" hidden="1">{#N/A,#N/A,TRUE,"Basic";#N/A,#N/A,TRUE,"EXT-TABLE";#N/A,#N/A,TRUE,"STEEL";#N/A,#N/A,TRUE,"INT-Table";#N/A,#N/A,TRUE,"STEEL";#N/A,#N/A,TRUE,"Door"}</definedName>
    <definedName name="BASE_5_2" hidden="1">{#N/A,#N/A,TRUE,"Basic";#N/A,#N/A,TRUE,"EXT-TABLE";#N/A,#N/A,TRUE,"STEEL";#N/A,#N/A,TRUE,"INT-Table";#N/A,#N/A,TRUE,"STEEL";#N/A,#N/A,TRUE,"Door"}</definedName>
    <definedName name="Base_Total_Matl">[39]BQ!#REF!</definedName>
    <definedName name="baseplate_ht">#REF!</definedName>
    <definedName name="baseplate_len">#REF!</definedName>
    <definedName name="baseplate_wid">#REF!</definedName>
    <definedName name="baseplate_wid_add">#REF!</definedName>
    <definedName name="basin" hidden="1">{"'장비'!$A$3:$M$12"}</definedName>
    <definedName name="bb" localSheetId="1" hidden="1">{"'Sheet1'!$A$3:$I$11"}</definedName>
    <definedName name="bb" localSheetId="2" hidden="1">{"'Sheet1'!$A$3:$I$11"}</definedName>
    <definedName name="bb" localSheetId="0" hidden="1">{"'Sheet1'!$A$3:$I$11"}</definedName>
    <definedName name="BB" hidden="1">#REF!</definedName>
    <definedName name="bbb" localSheetId="1">#REF!</definedName>
    <definedName name="bbb" localSheetId="2">#REF!</definedName>
    <definedName name="bbb" localSheetId="0">#REF!</definedName>
    <definedName name="BB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bb" hidden="1">{"'Sheet1'!$A$3:$I$11"}</definedName>
    <definedName name="BBBBBBB" hidden="1">#REF!</definedName>
    <definedName name="bcd" hidden="1">{#N/A,#N/A,TRUE,"Basic";#N/A,#N/A,TRUE,"EXT-TABLE";#N/A,#N/A,TRUE,"STEEL";#N/A,#N/A,TRUE,"INT-Table";#N/A,#N/A,TRUE,"STEEL";#N/A,#N/A,TRUE,"Door"}</definedName>
    <definedName name="bcd_1" hidden="1">{#N/A,#N/A,TRUE,"Basic";#N/A,#N/A,TRUE,"EXT-TABLE";#N/A,#N/A,TRUE,"STEEL";#N/A,#N/A,TRUE,"INT-Table";#N/A,#N/A,TRUE,"STEEL";#N/A,#N/A,TRUE,"Door"}</definedName>
    <definedName name="bcd_1_1" hidden="1">{#N/A,#N/A,TRUE,"Basic";#N/A,#N/A,TRUE,"EXT-TABLE";#N/A,#N/A,TRUE,"STEEL";#N/A,#N/A,TRUE,"INT-Table";#N/A,#N/A,TRUE,"STEEL";#N/A,#N/A,TRUE,"Door"}</definedName>
    <definedName name="bcd_1_2" hidden="1">{#N/A,#N/A,TRUE,"Basic";#N/A,#N/A,TRUE,"EXT-TABLE";#N/A,#N/A,TRUE,"STEEL";#N/A,#N/A,TRUE,"INT-Table";#N/A,#N/A,TRUE,"STEEL";#N/A,#N/A,TRUE,"Door"}</definedName>
    <definedName name="bcd_2" hidden="1">{#N/A,#N/A,TRUE,"Basic";#N/A,#N/A,TRUE,"EXT-TABLE";#N/A,#N/A,TRUE,"STEEL";#N/A,#N/A,TRUE,"INT-Table";#N/A,#N/A,TRUE,"STEEL";#N/A,#N/A,TRUE,"Door"}</definedName>
    <definedName name="bcd_2_1" hidden="1">{#N/A,#N/A,TRUE,"Basic";#N/A,#N/A,TRUE,"EXT-TABLE";#N/A,#N/A,TRUE,"STEEL";#N/A,#N/A,TRUE,"INT-Table";#N/A,#N/A,TRUE,"STEEL";#N/A,#N/A,TRUE,"Door"}</definedName>
    <definedName name="bcd_2_2" hidden="1">{#N/A,#N/A,TRUE,"Basic";#N/A,#N/A,TRUE,"EXT-TABLE";#N/A,#N/A,TRUE,"STEEL";#N/A,#N/A,TRUE,"INT-Table";#N/A,#N/A,TRUE,"STEEL";#N/A,#N/A,TRUE,"Door"}</definedName>
    <definedName name="bcd_3" hidden="1">{#N/A,#N/A,TRUE,"Basic";#N/A,#N/A,TRUE,"EXT-TABLE";#N/A,#N/A,TRUE,"STEEL";#N/A,#N/A,TRUE,"INT-Table";#N/A,#N/A,TRUE,"STEEL";#N/A,#N/A,TRUE,"Door"}</definedName>
    <definedName name="bcd_3_1" hidden="1">{#N/A,#N/A,TRUE,"Basic";#N/A,#N/A,TRUE,"EXT-TABLE";#N/A,#N/A,TRUE,"STEEL";#N/A,#N/A,TRUE,"INT-Table";#N/A,#N/A,TRUE,"STEEL";#N/A,#N/A,TRUE,"Door"}</definedName>
    <definedName name="bcd_3_2" hidden="1">{#N/A,#N/A,TRUE,"Basic";#N/A,#N/A,TRUE,"EXT-TABLE";#N/A,#N/A,TRUE,"STEEL";#N/A,#N/A,TRUE,"INT-Table";#N/A,#N/A,TRUE,"STEEL";#N/A,#N/A,TRUE,"Door"}</definedName>
    <definedName name="bcd_4" hidden="1">{#N/A,#N/A,TRUE,"Basic";#N/A,#N/A,TRUE,"EXT-TABLE";#N/A,#N/A,TRUE,"STEEL";#N/A,#N/A,TRUE,"INT-Table";#N/A,#N/A,TRUE,"STEEL";#N/A,#N/A,TRUE,"Door"}</definedName>
    <definedName name="bcd_4_1" hidden="1">{#N/A,#N/A,TRUE,"Basic";#N/A,#N/A,TRUE,"EXT-TABLE";#N/A,#N/A,TRUE,"STEEL";#N/A,#N/A,TRUE,"INT-Table";#N/A,#N/A,TRUE,"STEEL";#N/A,#N/A,TRUE,"Door"}</definedName>
    <definedName name="bcd_4_2" hidden="1">{#N/A,#N/A,TRUE,"Basic";#N/A,#N/A,TRUE,"EXT-TABLE";#N/A,#N/A,TRUE,"STEEL";#N/A,#N/A,TRUE,"INT-Table";#N/A,#N/A,TRUE,"STEEL";#N/A,#N/A,TRUE,"Door"}</definedName>
    <definedName name="bcd_5" hidden="1">{#N/A,#N/A,TRUE,"Basic";#N/A,#N/A,TRUE,"EXT-TABLE";#N/A,#N/A,TRUE,"STEEL";#N/A,#N/A,TRUE,"INT-Table";#N/A,#N/A,TRUE,"STEEL";#N/A,#N/A,TRUE,"Door"}</definedName>
    <definedName name="bcd_5_1" hidden="1">{#N/A,#N/A,TRUE,"Basic";#N/A,#N/A,TRUE,"EXT-TABLE";#N/A,#N/A,TRUE,"STEEL";#N/A,#N/A,TRUE,"INT-Table";#N/A,#N/A,TRUE,"STEEL";#N/A,#N/A,TRUE,"Door"}</definedName>
    <definedName name="bcd_5_2" hidden="1">{#N/A,#N/A,TRUE,"Basic";#N/A,#N/A,TRUE,"EXT-TABLE";#N/A,#N/A,TRUE,"STEEL";#N/A,#N/A,TRUE,"INT-Table";#N/A,#N/A,TRUE,"STEEL";#N/A,#N/A,TRUE,"Door"}</definedName>
    <definedName name="BCHC1" localSheetId="1" hidden="1">{"'Sheet1'!$L$16"}</definedName>
    <definedName name="BCHC1" localSheetId="2" hidden="1">{"'Sheet1'!$L$16"}</definedName>
    <definedName name="BCHC1" localSheetId="0" hidden="1">{"'Sheet1'!$L$16"}</definedName>
    <definedName name="BCHC1" hidden="1">{"'Sheet1'!$L$16"}</definedName>
    <definedName name="beam">1.15</definedName>
    <definedName name="BELL" hidden="1">{#N/A,#N/A,TRUE,"Basic";#N/A,#N/A,TRUE,"EXT-TABLE";#N/A,#N/A,TRUE,"STEEL";#N/A,#N/A,TRUE,"INT-Table";#N/A,#N/A,TRUE,"STEEL";#N/A,#N/A,TRUE,"Door"}</definedName>
    <definedName name="BELL_1" hidden="1">{#N/A,#N/A,TRUE,"Basic";#N/A,#N/A,TRUE,"EXT-TABLE";#N/A,#N/A,TRUE,"STEEL";#N/A,#N/A,TRUE,"INT-Table";#N/A,#N/A,TRUE,"STEEL";#N/A,#N/A,TRUE,"Door"}</definedName>
    <definedName name="BELL_1_1" hidden="1">{#N/A,#N/A,TRUE,"Basic";#N/A,#N/A,TRUE,"EXT-TABLE";#N/A,#N/A,TRUE,"STEEL";#N/A,#N/A,TRUE,"INT-Table";#N/A,#N/A,TRUE,"STEEL";#N/A,#N/A,TRUE,"Door"}</definedName>
    <definedName name="BELL_1_2" hidden="1">{#N/A,#N/A,TRUE,"Basic";#N/A,#N/A,TRUE,"EXT-TABLE";#N/A,#N/A,TRUE,"STEEL";#N/A,#N/A,TRUE,"INT-Table";#N/A,#N/A,TRUE,"STEEL";#N/A,#N/A,TRUE,"Door"}</definedName>
    <definedName name="BELL_2" hidden="1">{#N/A,#N/A,TRUE,"Basic";#N/A,#N/A,TRUE,"EXT-TABLE";#N/A,#N/A,TRUE,"STEEL";#N/A,#N/A,TRUE,"INT-Table";#N/A,#N/A,TRUE,"STEEL";#N/A,#N/A,TRUE,"Door"}</definedName>
    <definedName name="BELL_2_1" hidden="1">{#N/A,#N/A,TRUE,"Basic";#N/A,#N/A,TRUE,"EXT-TABLE";#N/A,#N/A,TRUE,"STEEL";#N/A,#N/A,TRUE,"INT-Table";#N/A,#N/A,TRUE,"STEEL";#N/A,#N/A,TRUE,"Door"}</definedName>
    <definedName name="BELL_2_2" hidden="1">{#N/A,#N/A,TRUE,"Basic";#N/A,#N/A,TRUE,"EXT-TABLE";#N/A,#N/A,TRUE,"STEEL";#N/A,#N/A,TRUE,"INT-Table";#N/A,#N/A,TRUE,"STEEL";#N/A,#N/A,TRUE,"Door"}</definedName>
    <definedName name="BELL_3" hidden="1">{#N/A,#N/A,TRUE,"Basic";#N/A,#N/A,TRUE,"EXT-TABLE";#N/A,#N/A,TRUE,"STEEL";#N/A,#N/A,TRUE,"INT-Table";#N/A,#N/A,TRUE,"STEEL";#N/A,#N/A,TRUE,"Door"}</definedName>
    <definedName name="BELL_3_1" hidden="1">{#N/A,#N/A,TRUE,"Basic";#N/A,#N/A,TRUE,"EXT-TABLE";#N/A,#N/A,TRUE,"STEEL";#N/A,#N/A,TRUE,"INT-Table";#N/A,#N/A,TRUE,"STEEL";#N/A,#N/A,TRUE,"Door"}</definedName>
    <definedName name="BELL_3_2" hidden="1">{#N/A,#N/A,TRUE,"Basic";#N/A,#N/A,TRUE,"EXT-TABLE";#N/A,#N/A,TRUE,"STEEL";#N/A,#N/A,TRUE,"INT-Table";#N/A,#N/A,TRUE,"STEEL";#N/A,#N/A,TRUE,"Door"}</definedName>
    <definedName name="BELL_4" hidden="1">{#N/A,#N/A,TRUE,"Basic";#N/A,#N/A,TRUE,"EXT-TABLE";#N/A,#N/A,TRUE,"STEEL";#N/A,#N/A,TRUE,"INT-Table";#N/A,#N/A,TRUE,"STEEL";#N/A,#N/A,TRUE,"Door"}</definedName>
    <definedName name="BELL_4_1" hidden="1">{#N/A,#N/A,TRUE,"Basic";#N/A,#N/A,TRUE,"EXT-TABLE";#N/A,#N/A,TRUE,"STEEL";#N/A,#N/A,TRUE,"INT-Table";#N/A,#N/A,TRUE,"STEEL";#N/A,#N/A,TRUE,"Door"}</definedName>
    <definedName name="BELL_4_2" hidden="1">{#N/A,#N/A,TRUE,"Basic";#N/A,#N/A,TRUE,"EXT-TABLE";#N/A,#N/A,TRUE,"STEEL";#N/A,#N/A,TRUE,"INT-Table";#N/A,#N/A,TRUE,"STEEL";#N/A,#N/A,TRUE,"Door"}</definedName>
    <definedName name="BELL_5" hidden="1">{#N/A,#N/A,TRUE,"Basic";#N/A,#N/A,TRUE,"EXT-TABLE";#N/A,#N/A,TRUE,"STEEL";#N/A,#N/A,TRUE,"INT-Table";#N/A,#N/A,TRUE,"STEEL";#N/A,#N/A,TRUE,"Door"}</definedName>
    <definedName name="BELL_5_1" hidden="1">{#N/A,#N/A,TRUE,"Basic";#N/A,#N/A,TRUE,"EXT-TABLE";#N/A,#N/A,TRUE,"STEEL";#N/A,#N/A,TRUE,"INT-Table";#N/A,#N/A,TRUE,"STEEL";#N/A,#N/A,TRUE,"Door"}</definedName>
    <definedName name="BELL_5_2" hidden="1">{#N/A,#N/A,TRUE,"Basic";#N/A,#N/A,TRUE,"EXT-TABLE";#N/A,#N/A,TRUE,"STEEL";#N/A,#N/A,TRUE,"INT-Table";#N/A,#N/A,TRUE,"STEEL";#N/A,#N/A,TRUE,"Door"}</definedName>
    <definedName name="BendReduction" localSheetId="1">'[38]Noise (3)'!$C$28</definedName>
    <definedName name="BendReduction" localSheetId="2">'[38]Noise (3)'!$C$28</definedName>
    <definedName name="BendReduction" localSheetId="0">'[38]Noise (3)'!$C$28</definedName>
    <definedName name="BendReduction">#REF!</definedName>
    <definedName name="Bendreductions" localSheetId="1">'[38]Noise (3)'!$G$79:$P$79</definedName>
    <definedName name="Bendreductions" localSheetId="2">'[38]Noise (3)'!$G$79:$P$79</definedName>
    <definedName name="Bendreductions" localSheetId="0">'[38]Noise (3)'!$G$79:$P$79</definedName>
    <definedName name="Bendreductions">#REF!</definedName>
    <definedName name="Bends" localSheetId="1">[38]Tables!$A$5:$A$8</definedName>
    <definedName name="Bends" localSheetId="2">[38]Tables!$A$5:$A$8</definedName>
    <definedName name="Bends" localSheetId="0">[38]Tables!$A$5:$A$8</definedName>
    <definedName name="Bends">#REF!</definedName>
    <definedName name="BendTable" localSheetId="1">[38]Tables!$A$5:$J$8</definedName>
    <definedName name="BendTable" localSheetId="2">[38]Tables!$A$5:$J$8</definedName>
    <definedName name="BendTable" localSheetId="0">[38]Tables!$A$5:$J$8</definedName>
    <definedName name="BendTable">#REF!</definedName>
    <definedName name="best0563" localSheetId="1" hidden="1">{"Übersicht","Bestellübersicht",FALSE,"Best.-Übersicht"}</definedName>
    <definedName name="best0563" localSheetId="2" hidden="1">{"Übersicht","Bestellübersicht",FALSE,"Best.-Übersicht"}</definedName>
    <definedName name="best0563" localSheetId="0" hidden="1">{"Übersicht","Bestellübersicht",FALSE,"Best.-Übersicht"}</definedName>
    <definedName name="best0563" hidden="1">{"Übersicht","Bestellübersicht",FALSE,"Best.-Übersicht"}</definedName>
    <definedName name="bfbfdhfdhdfgh" localSheetId="1" hidden="1">{#N/A,#N/A,FALSE,"CCTV"}</definedName>
    <definedName name="bfbfdhfdhdfgh" localSheetId="2" hidden="1">{#N/A,#N/A,FALSE,"CCTV"}</definedName>
    <definedName name="bfbfdhfdhdfgh" localSheetId="0" hidden="1">{#N/A,#N/A,FALSE,"CCTV"}</definedName>
    <definedName name="bfbfdhfdhdfgh" hidden="1">{#N/A,#N/A,FALSE,"CCTV"}</definedName>
    <definedName name="BFDFB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G_Del" hidden="1">15</definedName>
    <definedName name="BG_Ins" hidden="1">4</definedName>
    <definedName name="BG_Mod" hidden="1">6</definedName>
    <definedName name="BGRRR" localSheetId="1" hidden="1">[11]Spread!#REF!</definedName>
    <definedName name="BGRRR" localSheetId="2" hidden="1">[11]Spread!#REF!</definedName>
    <definedName name="BGRRR" localSheetId="0" hidden="1">[11]Spread!#REF!</definedName>
    <definedName name="BGRRR" hidden="1">#REF!</definedName>
    <definedName name="BIGC" hidden="1">{#N/A,#N/A,TRUE,"Str.";#N/A,#N/A,TRUE,"Steel &amp; Roof";#N/A,#N/A,TRUE,"Arc.";#N/A,#N/A,TRUE,"Preliminary";#N/A,#N/A,TRUE,"Sum_Prelim"}</definedName>
    <definedName name="BJJ" hidden="1">{#N/A,#N/A,FALSE,"CCTV"}</definedName>
    <definedName name="bkd" hidden="1">{"'Sheet1'!$L$16"}</definedName>
    <definedName name="BL">#REF!</definedName>
    <definedName name="bl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lechdicke">#REF!</definedName>
    <definedName name="Blechverkleidung">#REF!</definedName>
    <definedName name="BLR_COMP">#REF!</definedName>
    <definedName name="BLR_COMP1">#REF!</definedName>
    <definedName name="BM" localSheetId="1" hidden="1">{#N/A,#N/A,FALSE,"CCTV"}</definedName>
    <definedName name="BM" localSheetId="2" hidden="1">{#N/A,#N/A,FALSE,"CCTV"}</definedName>
    <definedName name="BM" localSheetId="0" hidden="1">{#N/A,#N/A,FALSE,"CCTV"}</definedName>
    <definedName name="bm" hidden="1">{"'Sheet1'!$L$16"}</definedName>
    <definedName name="BM.1">#REF!</definedName>
    <definedName name="bn" hidden="1">{"'Sheet1'!$L$16"}</definedName>
    <definedName name="BNMH" hidden="1">{#N/A,#N/A,FALSE,"CCTV"}</definedName>
    <definedName name="bob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Bodenausführung">#REF!</definedName>
    <definedName name="BODY">#REF!</definedName>
    <definedName name="Boiler" localSheetId="1">[38]Tables!$A$31:$A$48</definedName>
    <definedName name="Boiler" localSheetId="2">[38]Tables!$A$31:$A$48</definedName>
    <definedName name="Boiler" localSheetId="0">[38]Tables!$A$31:$A$48</definedName>
    <definedName name="Boiler">#REF!</definedName>
    <definedName name="boiler_depth">#REF!</definedName>
    <definedName name="BoilerReductionTotal" localSheetId="1">'[38]Radiation (6)'!$C$164:$L$164</definedName>
    <definedName name="BoilerReductionTotal" localSheetId="2">'[38]Radiation (6)'!$C$164:$L$164</definedName>
    <definedName name="BoilerReductionTotal" localSheetId="0">'[38]Radiation (6)'!$C$164:$L$164</definedName>
    <definedName name="BoilerReductionTotal">#REF!</definedName>
    <definedName name="bolts">#REF!</definedName>
    <definedName name="BoltSpec">#REF!</definedName>
    <definedName name="book1" hidden="1">#REF!</definedName>
    <definedName name="BOQ">#REF!</definedName>
    <definedName name="BOQ_SUMMARY" hidden="1">{#N/A,#N/A,TRUE,"Basic";#N/A,#N/A,TRUE,"EXT-TABLE";#N/A,#N/A,TRUE,"STEEL";#N/A,#N/A,TRUE,"INT-Table";#N/A,#N/A,TRUE,"STEEL";#N/A,#N/A,TRUE,"Door"}</definedName>
    <definedName name="BOR_P3">#REF!</definedName>
    <definedName name="BOR_P5">#REF!</definedName>
    <definedName name="botdl">#REF!</definedName>
    <definedName name="BP">#REF!</definedName>
    <definedName name="BraceAmt">#REF!</definedName>
    <definedName name="BRAnd" hidden="1">{#N/A,#N/A,FALSE,"P&amp;LSUM";#N/A,#N/A,FALSE,"P&amp;LSUM Construction";#N/A,#N/A,FALSE,"P&amp;LSUM ROV";#N/A,#N/A,FALSE,"jobreport";#N/A,#N/A,FALSE,"OJI";#N/A,#N/A,FALSE,"OH"}</definedName>
    <definedName name="Breaks">#REF!</definedName>
    <definedName name="BRIGADE_1">#REF!</definedName>
    <definedName name="BRIGADE_2">#REF!</definedName>
    <definedName name="BrkPts">#REF!</definedName>
    <definedName name="bs" localSheetId="1" hidden="1">[17]PSV2701F!$C$148:$C$170</definedName>
    <definedName name="bs" localSheetId="2" hidden="1">[17]PSV2701F!$C$148:$C$170</definedName>
    <definedName name="bs" localSheetId="0" hidden="1">[17]PSV2701F!$C$148:$C$170</definedName>
    <definedName name="bs" hidden="1">#REF!</definedName>
    <definedName name="BSBSBS" localSheetId="1" hidden="1">[17]PSV2701F!$Q$57:$BT$57</definedName>
    <definedName name="BSBSBS" localSheetId="2" hidden="1">[17]PSV2701F!$Q$57:$BT$57</definedName>
    <definedName name="BSBSBS" localSheetId="0" hidden="1">[17]PSV2701F!$Q$57:$BT$57</definedName>
    <definedName name="BSBSBS" hidden="1">#REF!</definedName>
    <definedName name="bsvv" hidden="1">{#N/A,#N/A,TRUE,"Mhr_Sum"}</definedName>
    <definedName name="BT">[40]작성기준!$C$22</definedName>
    <definedName name="BTH" localSheetId="1" hidden="1">{"'Sheet1'!$L$16"}</definedName>
    <definedName name="BTH" localSheetId="2" hidden="1">{"'Sheet1'!$L$16"}</definedName>
    <definedName name="BTH" localSheetId="0" hidden="1">{"'Sheet1'!$L$16"}</definedName>
    <definedName name="BTH" hidden="1">{"'Sheet1'!$L$16"}</definedName>
    <definedName name="btl" localSheetId="1" hidden="1">{"'Sheet1'!$L$16"}</definedName>
    <definedName name="btl" localSheetId="2" hidden="1">{"'Sheet1'!$L$16"}</definedName>
    <definedName name="btl" localSheetId="0" hidden="1">{"'Sheet1'!$L$16"}</definedName>
    <definedName name="btl" hidden="1">{"'Sheet1'!$L$16"}</definedName>
    <definedName name="bua">#REF!</definedName>
    <definedName name="Budgetstundenermittlung">#REF!</definedName>
    <definedName name="BULYANGPNT" localSheetId="1">[41]!BULYANGPNT</definedName>
    <definedName name="BULYANGPNT" localSheetId="2">[41]!BULYANGPNT</definedName>
    <definedName name="BULYANGPNT" localSheetId="0">[41]!BULYANGPNT</definedName>
    <definedName name="BULYANGPNT">[41]!BULYANGPNT</definedName>
    <definedName name="BundleWeight1">#REF!</definedName>
    <definedName name="BundleWeight10">#REF!</definedName>
    <definedName name="BundleWeight11">#REF!</definedName>
    <definedName name="BundleWeight12">#REF!</definedName>
    <definedName name="BundleWeight2">#REF!</definedName>
    <definedName name="BundleWeight3">#REF!</definedName>
    <definedName name="BundleWeight4">#REF!</definedName>
    <definedName name="BundleWeight5">#REF!</definedName>
    <definedName name="BundleWeight6">#REF!</definedName>
    <definedName name="BundleWeight7">#REF!</definedName>
    <definedName name="BundleWeight8">#REF!</definedName>
    <definedName name="BundleWeight9">#REF!</definedName>
    <definedName name="burner_col">#REF!</definedName>
    <definedName name="BVCISUMMARY">#REF!</definedName>
    <definedName name="BW">#REF!</definedName>
    <definedName name="bxcs" hidden="1">{#N/A,#N/A,FALSE,"Mhr_Sum"}</definedName>
    <definedName name="c.BaMuoi" localSheetId="1" hidden="1">{"'Sheet1'!$L$16"}</definedName>
    <definedName name="c.BaMuoi" localSheetId="2" hidden="1">{"'Sheet1'!$L$16"}</definedName>
    <definedName name="c.BaMuoi" localSheetId="0" hidden="1">{"'Sheet1'!$L$16"}</definedName>
    <definedName name="c.BaMuoi" hidden="1">{"'Sheet1'!$L$16"}</definedName>
    <definedName name="C.MocTom" localSheetId="1" hidden="1">{"'Sheet1'!$L$16"}</definedName>
    <definedName name="C.MocTom" localSheetId="2" hidden="1">{"'Sheet1'!$L$16"}</definedName>
    <definedName name="C.MocTom" localSheetId="0" hidden="1">{"'Sheet1'!$L$16"}</definedName>
    <definedName name="C.MocTom" hidden="1">{"'Sheet1'!$L$16"}</definedName>
    <definedName name="C_">#REF!</definedName>
    <definedName name="CA" hidden="1">{#N/A,#N/A,TRUE,"SUM";#N/A,#N/A,TRUE,"EE";#N/A,#N/A,TRUE,"AC";#N/A,#N/A,TRUE,"SN"}</definedName>
    <definedName name="cable_bm" hidden="1">{"'rev8'!$B$3:$S$203"}</definedName>
    <definedName name="cal">#REF!</definedName>
    <definedName name="Calculate_Cash_Flow">#REF!</definedName>
    <definedName name="cao">#REF!</definedName>
    <definedName name="CAP">#REF!</definedName>
    <definedName name="CardsUnitCode">#REF!</definedName>
    <definedName name="CARL" hidden="1">{#N/A,#N/A,FALSE,"CCTV"}</definedName>
    <definedName name="CARL1" hidden="1">{#N/A,#N/A,FALSE,"CCTV"}</definedName>
    <definedName name="CARL2" hidden="1">{#N/A,#N/A,FALSE,"CCTV"}</definedName>
    <definedName name="CASH">#REF!</definedName>
    <definedName name="CASH_COS">#REF!</definedName>
    <definedName name="CASH_PAY">#REF!</definedName>
    <definedName name="Casing_Thickness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dal">#REF!</definedName>
    <definedName name="Caudal_másico">#REF!</definedName>
    <definedName name="CBWorkbookPriority" hidden="1">-1411612577</definedName>
    <definedName name="cc" localSheetId="1">#REF!</definedName>
    <definedName name="cc" localSheetId="2">#REF!</definedName>
    <definedName name="cc" localSheetId="0">#REF!</definedName>
    <definedName name="CC" hidden="1">#REF!</definedName>
    <definedName name="CCC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CCCC" hidden="1">#REF!</definedName>
    <definedName name="CCS">#REF!</definedName>
    <definedName name="CCW">[34]작성기준!$C$25</definedName>
    <definedName name="CDD">#REF!</definedName>
    <definedName name="CdL">#REF!</definedName>
    <definedName name="Cdnum">#REF!</definedName>
    <definedName name="cdsdim">[42]csdim!$A$2:$A$1375</definedName>
    <definedName name="cdsloadrange">[42]cdsload!$A$3:$A$70</definedName>
    <definedName name="CFT_09">[29]Tables!$B$24:$Q$25</definedName>
    <definedName name="CF요인" hidden="1">#REF!</definedName>
    <definedName name="ch">#REF!</definedName>
    <definedName name="Chart" hidden="1">#REF!</definedName>
    <definedName name="CHECK">#REF!</definedName>
    <definedName name="Check_B" localSheetId="1">[43]!Check_B</definedName>
    <definedName name="Check_B" localSheetId="2">[43]!Check_B</definedName>
    <definedName name="Check_B" localSheetId="0">[43]!Check_B</definedName>
    <definedName name="Check_B">[43]!Check_B</definedName>
    <definedName name="chemical" localSheetId="1" hidden="1">{#N/A,#N/A,FALSE,"CCTV"}</definedName>
    <definedName name="chemical" localSheetId="2" hidden="1">{#N/A,#N/A,FALSE,"CCTV"}</definedName>
    <definedName name="chemical" localSheetId="0" hidden="1">{#N/A,#N/A,FALSE,"CCTV"}</definedName>
    <definedName name="chemical" hidden="1">{#N/A,#N/A,FALSE,"CCTV"}</definedName>
    <definedName name="Chi_tieát_phi">#REF!</definedName>
    <definedName name="chien">#REF!</definedName>
    <definedName name="chietchai2" localSheetId="1" hidden="1">{"'Sheet1'!$L$16"}</definedName>
    <definedName name="chietchai2" localSheetId="2" hidden="1">{"'Sheet1'!$L$16"}</definedName>
    <definedName name="chietchai2" localSheetId="0" hidden="1">{"'Sheet1'!$L$16"}</definedName>
    <definedName name="chietchai2" hidden="1">{"'Sheet1'!$L$16"}</definedName>
    <definedName name="chitietbgiang2" localSheetId="1" hidden="1">{"'Sheet1'!$L$16"}</definedName>
    <definedName name="chitietbgiang2" localSheetId="2" hidden="1">{"'Sheet1'!$L$16"}</definedName>
    <definedName name="chitietbgiang2" localSheetId="0" hidden="1">{"'Sheet1'!$L$16"}</definedName>
    <definedName name="chitietbgiang2" hidden="1">{"'Sheet1'!$L$16"}</definedName>
    <definedName name="chl" localSheetId="1" hidden="1">{"'Sheet1'!$L$16"}</definedName>
    <definedName name="chl" localSheetId="2" hidden="1">{"'Sheet1'!$L$16"}</definedName>
    <definedName name="chl" localSheetId="0" hidden="1">{"'Sheet1'!$L$16"}</definedName>
    <definedName name="chl" hidden="1">{"'Sheet1'!$L$16"}</definedName>
    <definedName name="chl_1" hidden="1">{#N/A,#N/A,TRUE,"Basic";#N/A,#N/A,TRUE,"EXT-TABLE";#N/A,#N/A,TRUE,"STEEL";#N/A,#N/A,TRUE,"INT-Table";#N/A,#N/A,TRUE,"STEEL";#N/A,#N/A,TRUE,"Door"}</definedName>
    <definedName name="chl_1_1" hidden="1">{#N/A,#N/A,TRUE,"Basic";#N/A,#N/A,TRUE,"EXT-TABLE";#N/A,#N/A,TRUE,"STEEL";#N/A,#N/A,TRUE,"INT-Table";#N/A,#N/A,TRUE,"STEEL";#N/A,#N/A,TRUE,"Door"}</definedName>
    <definedName name="chl_1_2" hidden="1">{#N/A,#N/A,TRUE,"Basic";#N/A,#N/A,TRUE,"EXT-TABLE";#N/A,#N/A,TRUE,"STEEL";#N/A,#N/A,TRUE,"INT-Table";#N/A,#N/A,TRUE,"STEEL";#N/A,#N/A,TRUE,"Door"}</definedName>
    <definedName name="chl_2" hidden="1">{#N/A,#N/A,TRUE,"Basic";#N/A,#N/A,TRUE,"EXT-TABLE";#N/A,#N/A,TRUE,"STEEL";#N/A,#N/A,TRUE,"INT-Table";#N/A,#N/A,TRUE,"STEEL";#N/A,#N/A,TRUE,"Door"}</definedName>
    <definedName name="chl_2_1" hidden="1">{#N/A,#N/A,TRUE,"Basic";#N/A,#N/A,TRUE,"EXT-TABLE";#N/A,#N/A,TRUE,"STEEL";#N/A,#N/A,TRUE,"INT-Table";#N/A,#N/A,TRUE,"STEEL";#N/A,#N/A,TRUE,"Door"}</definedName>
    <definedName name="chl_2_2" hidden="1">{#N/A,#N/A,TRUE,"Basic";#N/A,#N/A,TRUE,"EXT-TABLE";#N/A,#N/A,TRUE,"STEEL";#N/A,#N/A,TRUE,"INT-Table";#N/A,#N/A,TRUE,"STEEL";#N/A,#N/A,TRUE,"Door"}</definedName>
    <definedName name="chl_3" hidden="1">{#N/A,#N/A,TRUE,"Basic";#N/A,#N/A,TRUE,"EXT-TABLE";#N/A,#N/A,TRUE,"STEEL";#N/A,#N/A,TRUE,"INT-Table";#N/A,#N/A,TRUE,"STEEL";#N/A,#N/A,TRUE,"Door"}</definedName>
    <definedName name="chl_3_1" hidden="1">{#N/A,#N/A,TRUE,"Basic";#N/A,#N/A,TRUE,"EXT-TABLE";#N/A,#N/A,TRUE,"STEEL";#N/A,#N/A,TRUE,"INT-Table";#N/A,#N/A,TRUE,"STEEL";#N/A,#N/A,TRUE,"Door"}</definedName>
    <definedName name="chl_3_2" hidden="1">{#N/A,#N/A,TRUE,"Basic";#N/A,#N/A,TRUE,"EXT-TABLE";#N/A,#N/A,TRUE,"STEEL";#N/A,#N/A,TRUE,"INT-Table";#N/A,#N/A,TRUE,"STEEL";#N/A,#N/A,TRUE,"Door"}</definedName>
    <definedName name="chl_4" hidden="1">{#N/A,#N/A,TRUE,"Basic";#N/A,#N/A,TRUE,"EXT-TABLE";#N/A,#N/A,TRUE,"STEEL";#N/A,#N/A,TRUE,"INT-Table";#N/A,#N/A,TRUE,"STEEL";#N/A,#N/A,TRUE,"Door"}</definedName>
    <definedName name="chl_4_1" hidden="1">{#N/A,#N/A,TRUE,"Basic";#N/A,#N/A,TRUE,"EXT-TABLE";#N/A,#N/A,TRUE,"STEEL";#N/A,#N/A,TRUE,"INT-Table";#N/A,#N/A,TRUE,"STEEL";#N/A,#N/A,TRUE,"Door"}</definedName>
    <definedName name="chl_4_2" hidden="1">{#N/A,#N/A,TRUE,"Basic";#N/A,#N/A,TRUE,"EXT-TABLE";#N/A,#N/A,TRUE,"STEEL";#N/A,#N/A,TRUE,"INT-Table";#N/A,#N/A,TRUE,"STEEL";#N/A,#N/A,TRUE,"Door"}</definedName>
    <definedName name="chl_5" hidden="1">{#N/A,#N/A,TRUE,"Basic";#N/A,#N/A,TRUE,"EXT-TABLE";#N/A,#N/A,TRUE,"STEEL";#N/A,#N/A,TRUE,"INT-Table";#N/A,#N/A,TRUE,"STEEL";#N/A,#N/A,TRUE,"Door"}</definedName>
    <definedName name="chl_5_1" hidden="1">{#N/A,#N/A,TRUE,"Basic";#N/A,#N/A,TRUE,"EXT-TABLE";#N/A,#N/A,TRUE,"STEEL";#N/A,#N/A,TRUE,"INT-Table";#N/A,#N/A,TRUE,"STEEL";#N/A,#N/A,TRUE,"Door"}</definedName>
    <definedName name="chl_5_2" hidden="1">{#N/A,#N/A,TRUE,"Basic";#N/A,#N/A,TRUE,"EXT-TABLE";#N/A,#N/A,TRUE,"STEEL";#N/A,#N/A,TRUE,"INT-Table";#N/A,#N/A,TRUE,"STEEL";#N/A,#N/A,TRUE,"Door"}</definedName>
    <definedName name="CHRIS" hidden="1">{#N/A,#N/A,FALSE,"CCTV"}</definedName>
    <definedName name="chsdim">[42]csdim!$A$1376:$A$2509</definedName>
    <definedName name="chsloadrange">[42]chsload!$A$3:$A$62</definedName>
    <definedName name="chu_vi__m">[44]Data_analysis!$O$2:$O$1048576</definedName>
    <definedName name="chuyen" localSheetId="1" hidden="1">{"'Sheet1'!$L$16"}</definedName>
    <definedName name="chuyen" localSheetId="2" hidden="1">{"'Sheet1'!$L$16"}</definedName>
    <definedName name="chuyen" localSheetId="0" hidden="1">{"'Sheet1'!$L$16"}</definedName>
    <definedName name="chuyen" hidden="1">{"'Sheet1'!$L$16"}</definedName>
    <definedName name="ci" hidden="1">{"'Sheet1'!$L$16"}</definedName>
    <definedName name="CK">#REF!</definedName>
    <definedName name="clear">#REF!,#REF!,#REF!,#REF!,#REF!,#REF!,#REF!,#REF!,#REF!,#REF!,#REF!,#REF!,#REF!,#REF!,#REF!,#REF!,#REF!,#REF!</definedName>
    <definedName name="CLVC3">0.1</definedName>
    <definedName name="CLVCTB">#REF!</definedName>
    <definedName name="cn" hidden="1">{"'Sheet1'!$L$16"}</definedName>
    <definedName name="Cname">#REF!</definedName>
    <definedName name="Cnum">#REF!</definedName>
    <definedName name="COA_11">'[45]COA-17'!#REF!</definedName>
    <definedName name="COA_12">'[45]COA-17'!#REF!</definedName>
    <definedName name="COA_13">'[45]COA-17'!#REF!</definedName>
    <definedName name="COA_14">'[45]COA-17'!#REF!</definedName>
    <definedName name="COA_19">'[46]COA-17'!#REF!</definedName>
    <definedName name="Coc_60" localSheetId="1" hidden="1">{"'Sheet1'!$L$16"}</definedName>
    <definedName name="Coc_60" localSheetId="2" hidden="1">{"'Sheet1'!$L$16"}</definedName>
    <definedName name="Coc_60" localSheetId="0" hidden="1">{"'Sheet1'!$L$16"}</definedName>
    <definedName name="Coc_60" hidden="1">{"'Sheet1'!$L$16"}</definedName>
    <definedName name="CODE_HD_BL">'[47] HOP DONG'!$B$2:$F$601</definedName>
    <definedName name="codes">#REF!</definedName>
    <definedName name="codew">#REF!</definedName>
    <definedName name="coef">#REF!</definedName>
    <definedName name="coef1">#REF!</definedName>
    <definedName name="coef2">#REF!</definedName>
    <definedName name="coef3">#REF!</definedName>
    <definedName name="coeff">#REF!</definedName>
    <definedName name="coefiso" localSheetId="1">'[48]Unit Price'!#REF!</definedName>
    <definedName name="coefiso" localSheetId="2">'[48]Unit Price'!#REF!</definedName>
    <definedName name="coefiso" localSheetId="0">'[48]Unit Price'!#REF!</definedName>
    <definedName name="coefiso">#REF!</definedName>
    <definedName name="coefpoids">#REF!</definedName>
    <definedName name="Cöï_ly_vaän_chuyeãn">#REF!</definedName>
    <definedName name="CÖÏ_LY_VAÄN_CHUYEÅN">#REF!</definedName>
    <definedName name="colorCode">#REF!</definedName>
    <definedName name="ColumnSpacing1">#REF!</definedName>
    <definedName name="ColumnSpacing10">#REF!</definedName>
    <definedName name="ColumnSpacing11">#REF!</definedName>
    <definedName name="ColumnSpacing12">#REF!</definedName>
    <definedName name="ColumnSpacing2">#REF!</definedName>
    <definedName name="ColumnSpacing3">#REF!</definedName>
    <definedName name="ColumnSpacing4">#REF!</definedName>
    <definedName name="ColumnSpacing5">#REF!</definedName>
    <definedName name="ColumnSpacing6">#REF!</definedName>
    <definedName name="ColumnSpacing7">#REF!</definedName>
    <definedName name="ColumnSpacing8">#REF!</definedName>
    <definedName name="ColumnSpacing9">#REF!</definedName>
    <definedName name="comm_admin_esp1">#REF!</definedName>
    <definedName name="comm_admin_esp2">#REF!</definedName>
    <definedName name="Comm_exp">#REF!</definedName>
    <definedName name="COMMERCIALI">#REF!</definedName>
    <definedName name="COMMON">#REF!</definedName>
    <definedName name="COMMPART">[42]CLAMP!$A$2:$D$605</definedName>
    <definedName name="compl" hidden="1">{#N/A,#N/A,FALSE,"JACKETS (1100 t) (1)"}</definedName>
    <definedName name="Composite">#REF!</definedName>
    <definedName name="CON_EQP_COS">#REF!</definedName>
    <definedName name="CON_EQP_COST">#REF!</definedName>
    <definedName name="condition" hidden="1">{"'장비'!$A$3:$M$12"}</definedName>
    <definedName name="CONFIT">[46]PBS!$A$2:$IV$7</definedName>
    <definedName name="Cons_equip" hidden="1">{"'장비'!$A$3:$M$12"}</definedName>
    <definedName name="CONST_EQ">#REF!</definedName>
    <definedName name="constr_approach">#REF!</definedName>
    <definedName name="CONSUME1" hidden="1">{#N/A,#N/A,FALSE,"CCTV"}</definedName>
    <definedName name="Container">#REF!</definedName>
    <definedName name="Containerverpackung">#REF!</definedName>
    <definedName name="Contingency" localSheetId="1">[48]Summary!$D$22</definedName>
    <definedName name="Contingency" localSheetId="2">[48]Summary!$D$22</definedName>
    <definedName name="Contingency" localSheetId="0">[48]Summary!$D$22</definedName>
    <definedName name="Contingency">#REF!</definedName>
    <definedName name="Contingency_Start">#REF!</definedName>
    <definedName name="Continua">#REF!</definedName>
    <definedName name="contr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actor">#REF!</definedName>
    <definedName name="Contry_risk">#REF!</definedName>
    <definedName name="Copia">#REF!</definedName>
    <definedName name="Copyright" hidden="1">"© 1995 Worley Limited"</definedName>
    <definedName name="corr">#REF!</definedName>
    <definedName name="COS_FC">#REF!</definedName>
    <definedName name="COS_LC">#REF!</definedName>
    <definedName name="COS_SUP">#REF!</definedName>
    <definedName name="COST" localSheetId="1">[49]PipeSummary!$AJ$10:$AO$28</definedName>
    <definedName name="COST" localSheetId="2">[49]PipeSummary!$AJ$10:$AO$28</definedName>
    <definedName name="COST" localSheetId="0">[49]PipeSummary!$AJ$10:$AO$28</definedName>
    <definedName name="cost" hidden="1">{#N/A,#N/A,TRUE,"Basic";#N/A,#N/A,TRUE,"EXT-TABLE";#N/A,#N/A,TRUE,"STEEL";#N/A,#N/A,TRUE,"INT-Table";#N/A,#N/A,TRUE,"STEEL";#N/A,#N/A,TRUE,"Door"}</definedName>
    <definedName name="COST.020">#REF!</definedName>
    <definedName name="COST.030">#REF!</definedName>
    <definedName name="COST.040">#REF!</definedName>
    <definedName name="COST.050">#REF!</definedName>
    <definedName name="COST.060">#REF!</definedName>
    <definedName name="COST.070">#REF!</definedName>
    <definedName name="COST.080">#REF!</definedName>
    <definedName name="COST.100">#REF!</definedName>
    <definedName name="COST.110">#REF!</definedName>
    <definedName name="COST.120">#REF!</definedName>
    <definedName name="COST.130">#REF!</definedName>
    <definedName name="COST.140">#REF!</definedName>
    <definedName name="COST.150">#REF!</definedName>
    <definedName name="COST.210">#REF!</definedName>
    <definedName name="COST.220">#REF!</definedName>
    <definedName name="COST.230">#REF!</definedName>
    <definedName name="COST.240">#REF!</definedName>
    <definedName name="COST.270">#REF!</definedName>
    <definedName name="COST.280">#REF!</definedName>
    <definedName name="COST.300">#REF!</definedName>
    <definedName name="COST.320">#REF!</definedName>
    <definedName name="COST.330">#REF!</definedName>
    <definedName name="COST.350">#REF!</definedName>
    <definedName name="COST.360">#REF!</definedName>
    <definedName name="COST.370">#REF!</definedName>
    <definedName name="COST.380">#REF!</definedName>
    <definedName name="COST.400">#REF!</definedName>
    <definedName name="cost_1" hidden="1">{#N/A,#N/A,TRUE,"Basic";#N/A,#N/A,TRUE,"EXT-TABLE";#N/A,#N/A,TRUE,"STEEL";#N/A,#N/A,TRUE,"INT-Table";#N/A,#N/A,TRUE,"STEEL";#N/A,#N/A,TRUE,"Door"}</definedName>
    <definedName name="cost_1_1" hidden="1">{#N/A,#N/A,TRUE,"Basic";#N/A,#N/A,TRUE,"EXT-TABLE";#N/A,#N/A,TRUE,"STEEL";#N/A,#N/A,TRUE,"INT-Table";#N/A,#N/A,TRUE,"STEEL";#N/A,#N/A,TRUE,"Door"}</definedName>
    <definedName name="cost_1_2" hidden="1">{#N/A,#N/A,TRUE,"Basic";#N/A,#N/A,TRUE,"EXT-TABLE";#N/A,#N/A,TRUE,"STEEL";#N/A,#N/A,TRUE,"INT-Table";#N/A,#N/A,TRUE,"STEEL";#N/A,#N/A,TRUE,"Door"}</definedName>
    <definedName name="cost_2" hidden="1">{#N/A,#N/A,TRUE,"Basic";#N/A,#N/A,TRUE,"EXT-TABLE";#N/A,#N/A,TRUE,"STEEL";#N/A,#N/A,TRUE,"INT-Table";#N/A,#N/A,TRUE,"STEEL";#N/A,#N/A,TRUE,"Door"}</definedName>
    <definedName name="cost_2_1" hidden="1">{#N/A,#N/A,TRUE,"Basic";#N/A,#N/A,TRUE,"EXT-TABLE";#N/A,#N/A,TRUE,"STEEL";#N/A,#N/A,TRUE,"INT-Table";#N/A,#N/A,TRUE,"STEEL";#N/A,#N/A,TRUE,"Door"}</definedName>
    <definedName name="cost_2_2" hidden="1">{#N/A,#N/A,TRUE,"Basic";#N/A,#N/A,TRUE,"EXT-TABLE";#N/A,#N/A,TRUE,"STEEL";#N/A,#N/A,TRUE,"INT-Table";#N/A,#N/A,TRUE,"STEEL";#N/A,#N/A,TRUE,"Door"}</definedName>
    <definedName name="cost_3" hidden="1">{#N/A,#N/A,TRUE,"Basic";#N/A,#N/A,TRUE,"EXT-TABLE";#N/A,#N/A,TRUE,"STEEL";#N/A,#N/A,TRUE,"INT-Table";#N/A,#N/A,TRUE,"STEEL";#N/A,#N/A,TRUE,"Door"}</definedName>
    <definedName name="cost_3_1" hidden="1">{#N/A,#N/A,TRUE,"Basic";#N/A,#N/A,TRUE,"EXT-TABLE";#N/A,#N/A,TRUE,"STEEL";#N/A,#N/A,TRUE,"INT-Table";#N/A,#N/A,TRUE,"STEEL";#N/A,#N/A,TRUE,"Door"}</definedName>
    <definedName name="cost_3_2" hidden="1">{#N/A,#N/A,TRUE,"Basic";#N/A,#N/A,TRUE,"EXT-TABLE";#N/A,#N/A,TRUE,"STEEL";#N/A,#N/A,TRUE,"INT-Table";#N/A,#N/A,TRUE,"STEEL";#N/A,#N/A,TRUE,"Door"}</definedName>
    <definedName name="cost_4" hidden="1">{#N/A,#N/A,TRUE,"Basic";#N/A,#N/A,TRUE,"EXT-TABLE";#N/A,#N/A,TRUE,"STEEL";#N/A,#N/A,TRUE,"INT-Table";#N/A,#N/A,TRUE,"STEEL";#N/A,#N/A,TRUE,"Door"}</definedName>
    <definedName name="cost_4_1" hidden="1">{#N/A,#N/A,TRUE,"Basic";#N/A,#N/A,TRUE,"EXT-TABLE";#N/A,#N/A,TRUE,"STEEL";#N/A,#N/A,TRUE,"INT-Table";#N/A,#N/A,TRUE,"STEEL";#N/A,#N/A,TRUE,"Door"}</definedName>
    <definedName name="cost_4_2" hidden="1">{#N/A,#N/A,TRUE,"Basic";#N/A,#N/A,TRUE,"EXT-TABLE";#N/A,#N/A,TRUE,"STEEL";#N/A,#N/A,TRUE,"INT-Table";#N/A,#N/A,TRUE,"STEEL";#N/A,#N/A,TRUE,"Door"}</definedName>
    <definedName name="cost_5" hidden="1">{#N/A,#N/A,TRUE,"Basic";#N/A,#N/A,TRUE,"EXT-TABLE";#N/A,#N/A,TRUE,"STEEL";#N/A,#N/A,TRUE,"INT-Table";#N/A,#N/A,TRUE,"STEEL";#N/A,#N/A,TRUE,"Door"}</definedName>
    <definedName name="cost_5_1" hidden="1">{#N/A,#N/A,TRUE,"Basic";#N/A,#N/A,TRUE,"EXT-TABLE";#N/A,#N/A,TRUE,"STEEL";#N/A,#N/A,TRUE,"INT-Table";#N/A,#N/A,TRUE,"STEEL";#N/A,#N/A,TRUE,"Door"}</definedName>
    <definedName name="cost_5_2" hidden="1">{#N/A,#N/A,TRUE,"Basic";#N/A,#N/A,TRUE,"EXT-TABLE";#N/A,#N/A,TRUE,"STEEL";#N/A,#N/A,TRUE,"INT-Table";#N/A,#N/A,TRUE,"STEEL";#N/A,#N/A,TRUE,"Door"}</definedName>
    <definedName name="COST2" hidden="1">{#N/A,#N/A,TRUE,"Basic";#N/A,#N/A,TRUE,"EXT-TABLE";#N/A,#N/A,TRUE,"STEEL";#N/A,#N/A,TRUE,"INT-Table";#N/A,#N/A,TRUE,"STEEL";#N/A,#N/A,TRUE,"Door"}</definedName>
    <definedName name="COST2_1" hidden="1">{#N/A,#N/A,TRUE,"Basic";#N/A,#N/A,TRUE,"EXT-TABLE";#N/A,#N/A,TRUE,"STEEL";#N/A,#N/A,TRUE,"INT-Table";#N/A,#N/A,TRUE,"STEEL";#N/A,#N/A,TRUE,"Door"}</definedName>
    <definedName name="COST2_1_1" hidden="1">{#N/A,#N/A,TRUE,"Basic";#N/A,#N/A,TRUE,"EXT-TABLE";#N/A,#N/A,TRUE,"STEEL";#N/A,#N/A,TRUE,"INT-Table";#N/A,#N/A,TRUE,"STEEL";#N/A,#N/A,TRUE,"Door"}</definedName>
    <definedName name="COST2_1_2" hidden="1">{#N/A,#N/A,TRUE,"Basic";#N/A,#N/A,TRUE,"EXT-TABLE";#N/A,#N/A,TRUE,"STEEL";#N/A,#N/A,TRUE,"INT-Table";#N/A,#N/A,TRUE,"STEEL";#N/A,#N/A,TRUE,"Door"}</definedName>
    <definedName name="COST2_2" hidden="1">{#N/A,#N/A,TRUE,"Basic";#N/A,#N/A,TRUE,"EXT-TABLE";#N/A,#N/A,TRUE,"STEEL";#N/A,#N/A,TRUE,"INT-Table";#N/A,#N/A,TRUE,"STEEL";#N/A,#N/A,TRUE,"Door"}</definedName>
    <definedName name="COST2_2_1" hidden="1">{#N/A,#N/A,TRUE,"Basic";#N/A,#N/A,TRUE,"EXT-TABLE";#N/A,#N/A,TRUE,"STEEL";#N/A,#N/A,TRUE,"INT-Table";#N/A,#N/A,TRUE,"STEEL";#N/A,#N/A,TRUE,"Door"}</definedName>
    <definedName name="COST2_2_2" hidden="1">{#N/A,#N/A,TRUE,"Basic";#N/A,#N/A,TRUE,"EXT-TABLE";#N/A,#N/A,TRUE,"STEEL";#N/A,#N/A,TRUE,"INT-Table";#N/A,#N/A,TRUE,"STEEL";#N/A,#N/A,TRUE,"Door"}</definedName>
    <definedName name="COST2_3" hidden="1">{#N/A,#N/A,TRUE,"Basic";#N/A,#N/A,TRUE,"EXT-TABLE";#N/A,#N/A,TRUE,"STEEL";#N/A,#N/A,TRUE,"INT-Table";#N/A,#N/A,TRUE,"STEEL";#N/A,#N/A,TRUE,"Door"}</definedName>
    <definedName name="COST2_3_1" hidden="1">{#N/A,#N/A,TRUE,"Basic";#N/A,#N/A,TRUE,"EXT-TABLE";#N/A,#N/A,TRUE,"STEEL";#N/A,#N/A,TRUE,"INT-Table";#N/A,#N/A,TRUE,"STEEL";#N/A,#N/A,TRUE,"Door"}</definedName>
    <definedName name="COST2_3_2" hidden="1">{#N/A,#N/A,TRUE,"Basic";#N/A,#N/A,TRUE,"EXT-TABLE";#N/A,#N/A,TRUE,"STEEL";#N/A,#N/A,TRUE,"INT-Table";#N/A,#N/A,TRUE,"STEEL";#N/A,#N/A,TRUE,"Door"}</definedName>
    <definedName name="COST2_4" hidden="1">{#N/A,#N/A,TRUE,"Basic";#N/A,#N/A,TRUE,"EXT-TABLE";#N/A,#N/A,TRUE,"STEEL";#N/A,#N/A,TRUE,"INT-Table";#N/A,#N/A,TRUE,"STEEL";#N/A,#N/A,TRUE,"Door"}</definedName>
    <definedName name="COST2_4_1" hidden="1">{#N/A,#N/A,TRUE,"Basic";#N/A,#N/A,TRUE,"EXT-TABLE";#N/A,#N/A,TRUE,"STEEL";#N/A,#N/A,TRUE,"INT-Table";#N/A,#N/A,TRUE,"STEEL";#N/A,#N/A,TRUE,"Door"}</definedName>
    <definedName name="COST2_4_2" hidden="1">{#N/A,#N/A,TRUE,"Basic";#N/A,#N/A,TRUE,"EXT-TABLE";#N/A,#N/A,TRUE,"STEEL";#N/A,#N/A,TRUE,"INT-Table";#N/A,#N/A,TRUE,"STEEL";#N/A,#N/A,TRUE,"Door"}</definedName>
    <definedName name="COST2_5" hidden="1">{#N/A,#N/A,TRUE,"Basic";#N/A,#N/A,TRUE,"EXT-TABLE";#N/A,#N/A,TRUE,"STEEL";#N/A,#N/A,TRUE,"INT-Table";#N/A,#N/A,TRUE,"STEEL";#N/A,#N/A,TRUE,"Door"}</definedName>
    <definedName name="COST2_5_1" hidden="1">{#N/A,#N/A,TRUE,"Basic";#N/A,#N/A,TRUE,"EXT-TABLE";#N/A,#N/A,TRUE,"STEEL";#N/A,#N/A,TRUE,"INT-Table";#N/A,#N/A,TRUE,"STEEL";#N/A,#N/A,TRUE,"Door"}</definedName>
    <definedName name="COST2_5_2" hidden="1">{#N/A,#N/A,TRUE,"Basic";#N/A,#N/A,TRUE,"EXT-TABLE";#N/A,#N/A,TRUE,"STEEL";#N/A,#N/A,TRUE,"INT-Table";#N/A,#N/A,TRUE,"STEEL";#N/A,#N/A,TRUE,"Door"}</definedName>
    <definedName name="COST290">#REF!</definedName>
    <definedName name="cotycap" hidden="1">{"'Sheet1'!$L$16"}</definedName>
    <definedName name="Country" localSheetId="1">'[50]GM 000'!$I$4</definedName>
    <definedName name="Country" localSheetId="2">'[50]GM 000'!$I$4</definedName>
    <definedName name="Country" localSheetId="0">'[50]GM 000'!$I$4</definedName>
    <definedName name="COUNTRY">#REF!</definedName>
    <definedName name="Country_name">#REF!</definedName>
    <definedName name="Country_risk">#REF!</definedName>
    <definedName name="COVER" localSheetId="1">#REF!</definedName>
    <definedName name="COVER" localSheetId="2">#REF!</definedName>
    <definedName name="COVER" localSheetId="0">#REF!</definedName>
    <definedName name="cover" hidden="1">#REF!</definedName>
    <definedName name="CP">#REF!</definedName>
    <definedName name="CP_CA">#REF!</definedName>
    <definedName name="CP_DPres">#REF!</definedName>
    <definedName name="CP_DTemp">#REF!</definedName>
    <definedName name="CP_MaterialCode">#REF!</definedName>
    <definedName name="CP_OutsideDiameter">#REF!</definedName>
    <definedName name="CPDATA">#REF!</definedName>
    <definedName name="cpf" hidden="1">{#N/A,#N/A,TRUE,"Basic";#N/A,#N/A,TRUE,"EXT-TABLE";#N/A,#N/A,TRUE,"STEEL";#N/A,#N/A,TRUE,"INT-Table";#N/A,#N/A,TRUE,"STEEL";#N/A,#N/A,TRUE,"Door"}</definedName>
    <definedName name="cpf_1" hidden="1">{#N/A,#N/A,TRUE,"Basic";#N/A,#N/A,TRUE,"EXT-TABLE";#N/A,#N/A,TRUE,"STEEL";#N/A,#N/A,TRUE,"INT-Table";#N/A,#N/A,TRUE,"STEEL";#N/A,#N/A,TRUE,"Door"}</definedName>
    <definedName name="cpf_1_1" hidden="1">{#N/A,#N/A,TRUE,"Basic";#N/A,#N/A,TRUE,"EXT-TABLE";#N/A,#N/A,TRUE,"STEEL";#N/A,#N/A,TRUE,"INT-Table";#N/A,#N/A,TRUE,"STEEL";#N/A,#N/A,TRUE,"Door"}</definedName>
    <definedName name="cpf_1_2" hidden="1">{#N/A,#N/A,TRUE,"Basic";#N/A,#N/A,TRUE,"EXT-TABLE";#N/A,#N/A,TRUE,"STEEL";#N/A,#N/A,TRUE,"INT-Table";#N/A,#N/A,TRUE,"STEEL";#N/A,#N/A,TRUE,"Door"}</definedName>
    <definedName name="cpf_2" hidden="1">{#N/A,#N/A,TRUE,"Basic";#N/A,#N/A,TRUE,"EXT-TABLE";#N/A,#N/A,TRUE,"STEEL";#N/A,#N/A,TRUE,"INT-Table";#N/A,#N/A,TRUE,"STEEL";#N/A,#N/A,TRUE,"Door"}</definedName>
    <definedName name="cpf_2_1" hidden="1">{#N/A,#N/A,TRUE,"Basic";#N/A,#N/A,TRUE,"EXT-TABLE";#N/A,#N/A,TRUE,"STEEL";#N/A,#N/A,TRUE,"INT-Table";#N/A,#N/A,TRUE,"STEEL";#N/A,#N/A,TRUE,"Door"}</definedName>
    <definedName name="cpf_2_2" hidden="1">{#N/A,#N/A,TRUE,"Basic";#N/A,#N/A,TRUE,"EXT-TABLE";#N/A,#N/A,TRUE,"STEEL";#N/A,#N/A,TRUE,"INT-Table";#N/A,#N/A,TRUE,"STEEL";#N/A,#N/A,TRUE,"Door"}</definedName>
    <definedName name="cpf_3" hidden="1">{#N/A,#N/A,TRUE,"Basic";#N/A,#N/A,TRUE,"EXT-TABLE";#N/A,#N/A,TRUE,"STEEL";#N/A,#N/A,TRUE,"INT-Table";#N/A,#N/A,TRUE,"STEEL";#N/A,#N/A,TRUE,"Door"}</definedName>
    <definedName name="cpf_3_1" hidden="1">{#N/A,#N/A,TRUE,"Basic";#N/A,#N/A,TRUE,"EXT-TABLE";#N/A,#N/A,TRUE,"STEEL";#N/A,#N/A,TRUE,"INT-Table";#N/A,#N/A,TRUE,"STEEL";#N/A,#N/A,TRUE,"Door"}</definedName>
    <definedName name="cpf_3_2" hidden="1">{#N/A,#N/A,TRUE,"Basic";#N/A,#N/A,TRUE,"EXT-TABLE";#N/A,#N/A,TRUE,"STEEL";#N/A,#N/A,TRUE,"INT-Table";#N/A,#N/A,TRUE,"STEEL";#N/A,#N/A,TRUE,"Door"}</definedName>
    <definedName name="cpf_4" hidden="1">{#N/A,#N/A,TRUE,"Basic";#N/A,#N/A,TRUE,"EXT-TABLE";#N/A,#N/A,TRUE,"STEEL";#N/A,#N/A,TRUE,"INT-Table";#N/A,#N/A,TRUE,"STEEL";#N/A,#N/A,TRUE,"Door"}</definedName>
    <definedName name="cpf_4_1" hidden="1">{#N/A,#N/A,TRUE,"Basic";#N/A,#N/A,TRUE,"EXT-TABLE";#N/A,#N/A,TRUE,"STEEL";#N/A,#N/A,TRUE,"INT-Table";#N/A,#N/A,TRUE,"STEEL";#N/A,#N/A,TRUE,"Door"}</definedName>
    <definedName name="cpf_4_2" hidden="1">{#N/A,#N/A,TRUE,"Basic";#N/A,#N/A,TRUE,"EXT-TABLE";#N/A,#N/A,TRUE,"STEEL";#N/A,#N/A,TRUE,"INT-Table";#N/A,#N/A,TRUE,"STEEL";#N/A,#N/A,TRUE,"Door"}</definedName>
    <definedName name="cpf_5" hidden="1">{#N/A,#N/A,TRUE,"Basic";#N/A,#N/A,TRUE,"EXT-TABLE";#N/A,#N/A,TRUE,"STEEL";#N/A,#N/A,TRUE,"INT-Table";#N/A,#N/A,TRUE,"STEEL";#N/A,#N/A,TRUE,"Door"}</definedName>
    <definedName name="cpf_5_1" hidden="1">{#N/A,#N/A,TRUE,"Basic";#N/A,#N/A,TRUE,"EXT-TABLE";#N/A,#N/A,TRUE,"STEEL";#N/A,#N/A,TRUE,"INT-Table";#N/A,#N/A,TRUE,"STEEL";#N/A,#N/A,TRUE,"Door"}</definedName>
    <definedName name="cpf_5_2" hidden="1">{#N/A,#N/A,TRUE,"Basic";#N/A,#N/A,TRUE,"EXT-TABLE";#N/A,#N/A,TRUE,"STEEL";#N/A,#N/A,TRUE,"INT-Table";#N/A,#N/A,TRUE,"STEEL";#N/A,#N/A,TRUE,"Door"}</definedName>
    <definedName name="CPL">#REF!</definedName>
    <definedName name="CPLG">#REF!</definedName>
    <definedName name="CPM" localSheetId="1" hidden="1">{#N/A,#N/A,FALSE,"Chi tiÆt"}</definedName>
    <definedName name="CPM" localSheetId="2" hidden="1">{#N/A,#N/A,FALSE,"Chi tiÆt"}</definedName>
    <definedName name="CPM" localSheetId="0" hidden="1">{#N/A,#N/A,FALSE,"Chi tiÆt"}</definedName>
    <definedName name="CPM" hidden="1">{#N/A,#N/A,FALSE,"Chi tiÆt"}</definedName>
    <definedName name="CPVC100">#REF!</definedName>
    <definedName name="CQ" localSheetId="1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2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R_FC">#REF!</definedName>
    <definedName name="CR_LC">#REF!</definedName>
    <definedName name="CR_SUP">#REF!</definedName>
    <definedName name="CRD">#REF!</definedName>
    <definedName name="CREATOR">#REF!</definedName>
    <definedName name="_xlnm.Criteria" localSheetId="1">[51]八幡!$L$200</definedName>
    <definedName name="_xlnm.Criteria" localSheetId="2">[51]八幡!$L$200</definedName>
    <definedName name="_xlnm.Criteria" localSheetId="0">[51]八幡!$L$200</definedName>
    <definedName name="_xlnm.Criteria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SODJWO" hidden="1">{#N/A,#N/A,TRUE,"SUM";#N/A,#N/A,TRUE,"EE";#N/A,#N/A,TRUE,"AC";#N/A,#N/A,TRUE,"SN"}</definedName>
    <definedName name="CT_ActualThickness">#REF!</definedName>
    <definedName name="CT_CA">#REF!</definedName>
    <definedName name="CT_DPress">#REF!</definedName>
    <definedName name="CT_LigamentEfficiency">#REF!</definedName>
    <definedName name="CT_MaterialCode">#REF!</definedName>
    <definedName name="CT_OutsideDiameter">#REF!</definedName>
    <definedName name="ctbbt" localSheetId="1" hidden="1">{"'Sheet1'!$L$16"}</definedName>
    <definedName name="ctbbt" localSheetId="2" hidden="1">{"'Sheet1'!$L$16"}</definedName>
    <definedName name="ctbbt" localSheetId="0" hidden="1">{"'Sheet1'!$L$16"}</definedName>
    <definedName name="ctbbt" hidden="1">{"'Sheet1'!$L$16"}</definedName>
    <definedName name="CTCS_DF">#REF!</definedName>
    <definedName name="CTCT1" localSheetId="1" hidden="1">{"'Sheet1'!$L$16"}</definedName>
    <definedName name="CTCT1" localSheetId="2" hidden="1">{"'Sheet1'!$L$16"}</definedName>
    <definedName name="CTCT1" localSheetId="0" hidden="1">{"'Sheet1'!$L$16"}</definedName>
    <definedName name="CTCT1" hidden="1">{"'Sheet1'!$L$16"}</definedName>
    <definedName name="CTDG_A">[52]CTDG!$H$10</definedName>
    <definedName name="CTDG_B">[52]CTDG!$I$10</definedName>
    <definedName name="CTDG_C">[52]CTDG!$J$10</definedName>
    <definedName name="CTGS" localSheetId="1" hidden="1">{"'Sheet1'!$L$16"}</definedName>
    <definedName name="CTGS" localSheetId="2" hidden="1">{"'Sheet1'!$L$16"}</definedName>
    <definedName name="CTGS" localSheetId="0" hidden="1">{"'Sheet1'!$L$16"}</definedName>
    <definedName name="CTGS" hidden="1">{"'Sheet1'!$L$16"}</definedName>
    <definedName name="ctieu" localSheetId="1" hidden="1">{"'Sheet1'!$L$16"}</definedName>
    <definedName name="ctieu" localSheetId="2" hidden="1">{"'Sheet1'!$L$16"}</definedName>
    <definedName name="ctieu" localSheetId="0" hidden="1">{"'Sheet1'!$L$16"}</definedName>
    <definedName name="ctieu" hidden="1">{"'Sheet1'!$L$16"}</definedName>
    <definedName name="cung" localSheetId="1" hidden="1">{"'Sheet1'!$L$16"}</definedName>
    <definedName name="cung" localSheetId="2" hidden="1">{"'Sheet1'!$L$16"}</definedName>
    <definedName name="cung" localSheetId="0" hidden="1">{"'Sheet1'!$L$16"}</definedName>
    <definedName name="cung" hidden="1">{"'Sheet1'!$L$16"}</definedName>
    <definedName name="CURRENCY">#REF!</definedName>
    <definedName name="CurrencyOffer" localSheetId="1">'[38]Material for Silencers (8)'!$I$52</definedName>
    <definedName name="CurrencyOffer" localSheetId="2">'[38]Material for Silencers (8)'!$I$52</definedName>
    <definedName name="CurrencyOffer" localSheetId="0">'[38]Material for Silencers (8)'!$I$52</definedName>
    <definedName name="CurrencyOffer">#REF!</definedName>
    <definedName name="CurrencyRateActual" localSheetId="1">[38]Rates!$J$10</definedName>
    <definedName name="CurrencyRateActual" localSheetId="2">[38]Rates!$J$10</definedName>
    <definedName name="CurrencyRateActual" localSheetId="0">[38]Rates!$J$10</definedName>
    <definedName name="CurrencyRateActual">#REF!</definedName>
    <definedName name="CurrencyRateUsed" localSheetId="1">[38]Rates!$J$4</definedName>
    <definedName name="CurrencyRateUsed" localSheetId="2">[38]Rates!$J$4</definedName>
    <definedName name="CurrencyRateUsed" localSheetId="0">[38]Rates!$J$4</definedName>
    <definedName name="CurrencyRateUsed">#REF!</definedName>
    <definedName name="Customer" localSheetId="1">'[38]Input (1)'!$B$2</definedName>
    <definedName name="Customer" localSheetId="2">'[38]Input (1)'!$B$2</definedName>
    <definedName name="Customer" localSheetId="0">'[38]Input (1)'!$B$2</definedName>
    <definedName name="Customer">#REF!</definedName>
    <definedName name="CV" localSheetId="1">[53]costing_CV!$B$7:$O$82</definedName>
    <definedName name="CV" localSheetId="2">[53]costing_CV!$B$7:$O$82</definedName>
    <definedName name="CV" localSheetId="0">[53]costing_CV!$B$7:$O$82</definedName>
    <definedName name="CV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_1">'[45]C-18'!#REF!</definedName>
    <definedName name="CV_11">'[45]C-18'!#REF!</definedName>
    <definedName name="CV_14">'[46]C-18'!#REF!</definedName>
    <definedName name="CV_15">'[46]C-18'!#REF!</definedName>
    <definedName name="CV_16">'[46]C-18'!#REF!</definedName>
    <definedName name="CV_17">'[46]C-18'!#REF!</definedName>
    <definedName name="CV_19">'[46]C-18'!#REF!</definedName>
    <definedName name="CV_20">'[46]C-18'!#REF!</definedName>
    <definedName name="CV_30">'[46]C-18'!#REF!</definedName>
    <definedName name="CV_40">'[46]C-18'!#REF!</definedName>
    <definedName name="CV_50">'[46]C-18'!#REF!</definedName>
    <definedName name="CV_60">'[46]C-18'!#REF!</definedName>
    <definedName name="CV_70">'[46]C-18'!#REF!</definedName>
    <definedName name="CV_80">'[46]C-18'!#REF!</definedName>
    <definedName name="cvsdim">[43]csdim!$A$2510:$A$3147</definedName>
    <definedName name="cvsloadrange">[43]cvsload!$A$3:$A$66</definedName>
    <definedName name="CW">[54]작성기준!$C$24</definedName>
    <definedName name="CX">#REF!</definedName>
    <definedName name="D" hidden="1">{"EqList",#N/A,FALSE,"Process"}</definedName>
    <definedName name="D_7101A_B">#REF!</definedName>
    <definedName name="D1FO">#REF!</definedName>
    <definedName name="D2FO">#REF!</definedName>
    <definedName name="D3FO">#REF!</definedName>
    <definedName name="da" hidden="1">{#N/A,#N/A,FALSE,"CCTV"}</definedName>
    <definedName name="Dachanzahl">#REF!</definedName>
    <definedName name="Dachausführung">#REF!</definedName>
    <definedName name="Dachform">#REF!</definedName>
    <definedName name="Dachzuordnung">#REF!</definedName>
    <definedName name="DANGA">'[55]Y-WORK'!$D$19:$D$19,'[55]Y-WORK'!$F$19:$BD$19</definedName>
    <definedName name="dao" hidden="1">{"'Sheet1'!$L$16"}</definedName>
    <definedName name="dasfadsf" hidden="1">{#N/A,#N/A,FALSE,"CCTV"}</definedName>
    <definedName name="data">#REF!</definedName>
    <definedName name="data1">#REF!</definedName>
    <definedName name="data2">#REF!</definedName>
    <definedName name="data3">#REF!</definedName>
    <definedName name="_xlnm.Database" localSheetId="1">#REF!</definedName>
    <definedName name="_xlnm.Database" localSheetId="2">#REF!</definedName>
    <definedName name="_xlnm.Database" localSheetId="0">#REF!</definedName>
    <definedName name="_xlnm.Database">#REF!</definedName>
    <definedName name="Database_MI" localSheetId="1">[56]PP!$C$53:$C$107</definedName>
    <definedName name="Database_MI" localSheetId="2">[56]PP!$C$53:$C$107</definedName>
    <definedName name="Database_MI" localSheetId="0">[56]PP!$C$53:$C$107</definedName>
    <definedName name="Database_MI">#REF!</definedName>
    <definedName name="DATABASE_VERSION">#REF!</definedName>
    <definedName name="databasegrezzi" localSheetId="1">[57]Repilogo!#REF!</definedName>
    <definedName name="databasegrezzi" localSheetId="2">[57]Repilogo!#REF!</definedName>
    <definedName name="databasegrezzi" localSheetId="0">[57]Repilogo!#REF!</definedName>
    <definedName name="databasegrezzi">#REF!</definedName>
    <definedName name="DataFilter" localSheetId="1">[58]!DataFilter</definedName>
    <definedName name="DataFilter" localSheetId="2">[58]!DataFilter</definedName>
    <definedName name="DataFilter" localSheetId="0">[58]!DataFilter</definedName>
    <definedName name="DataFilter">[58]!DataFilter</definedName>
    <definedName name="datalist">#REF!</definedName>
    <definedName name="DataSort" localSheetId="1">[58]!DataSort</definedName>
    <definedName name="DataSort" localSheetId="2">[58]!DataSort</definedName>
    <definedName name="DataSort" localSheetId="0">[58]!DataSort</definedName>
    <definedName name="DataSort">[58]!DataSort</definedName>
    <definedName name="dataww" localSheetId="1" hidden="1">#N/A</definedName>
    <definedName name="dataww" localSheetId="2" hidden="1">#N/A</definedName>
    <definedName name="dataww" localSheetId="0" hidden="1">#N/A</definedName>
    <definedName name="dataww" hidden="1">#REF!</definedName>
    <definedName name="DATA영역">#REF!,#REF!,#REF!,#REF!,#REF!,#REF!,#REF!</definedName>
    <definedName name="Date">'[50]GM 000'!$H$1</definedName>
    <definedName name="DATE_TIME">#REF!</definedName>
    <definedName name="Datum">#REF!</definedName>
    <definedName name="DB">#REF!</definedName>
    <definedName name="DBP_PersonalkostenCSV">#REF!</definedName>
    <definedName name="DBSumme_Lohnkosten">#REF!</definedName>
    <definedName name="DBSumme_Material">#REF!</definedName>
    <definedName name="DBSumme_Montage">#REF!</definedName>
    <definedName name="DBSumme_Reisekosten">#REF!</definedName>
    <definedName name="DBSumme_Transportkosten">#REF!</definedName>
    <definedName name="DC7per" hidden="1">#REF!</definedName>
    <definedName name="DD">#REF!</definedName>
    <definedName name="DDD" localSheetId="1">#REF!</definedName>
    <definedName name="DDD" localSheetId="2">#REF!</definedName>
    <definedName name="DDD" localSheetId="0">#REF!</definedName>
    <definedName name="ddd" hidden="1">{#N/A,#N/A,FALSE,"Chi tiÆt"}</definedName>
    <definedName name="ddda" hidden="1">{#N/A,#N/A,TRUE,"Str.";#N/A,#N/A,TRUE,"Steel &amp; Roof";#N/A,#N/A,TRUE,"Arc.";#N/A,#N/A,TRUE,"Preliminary";#N/A,#N/A,TRUE,"Sum_Prelim"}</definedName>
    <definedName name="ddddd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" hidden="1">{#N/A,#N/A,TRUE,"Basic";#N/A,#N/A,TRUE,"EXT-TABLE";#N/A,#N/A,TRUE,"STEEL";#N/A,#N/A,TRUE,"INT-Table";#N/A,#N/A,TRUE,"STEEL";#N/A,#N/A,TRUE,"Door"}</definedName>
    <definedName name="ddddd_1" hidden="1">{#N/A,#N/A,TRUE,"Basic";#N/A,#N/A,TRUE,"EXT-TABLE";#N/A,#N/A,TRUE,"STEEL";#N/A,#N/A,TRUE,"INT-Table";#N/A,#N/A,TRUE,"STEEL";#N/A,#N/A,TRUE,"Door"}</definedName>
    <definedName name="ddddd_1_1" hidden="1">{#N/A,#N/A,TRUE,"Basic";#N/A,#N/A,TRUE,"EXT-TABLE";#N/A,#N/A,TRUE,"STEEL";#N/A,#N/A,TRUE,"INT-Table";#N/A,#N/A,TRUE,"STEEL";#N/A,#N/A,TRUE,"Door"}</definedName>
    <definedName name="ddddd_1_2" hidden="1">{#N/A,#N/A,TRUE,"Basic";#N/A,#N/A,TRUE,"EXT-TABLE";#N/A,#N/A,TRUE,"STEEL";#N/A,#N/A,TRUE,"INT-Table";#N/A,#N/A,TRUE,"STEEL";#N/A,#N/A,TRUE,"Door"}</definedName>
    <definedName name="ddddd_2" hidden="1">{#N/A,#N/A,TRUE,"Basic";#N/A,#N/A,TRUE,"EXT-TABLE";#N/A,#N/A,TRUE,"STEEL";#N/A,#N/A,TRUE,"INT-Table";#N/A,#N/A,TRUE,"STEEL";#N/A,#N/A,TRUE,"Door"}</definedName>
    <definedName name="ddddd_2_1" hidden="1">{#N/A,#N/A,TRUE,"Basic";#N/A,#N/A,TRUE,"EXT-TABLE";#N/A,#N/A,TRUE,"STEEL";#N/A,#N/A,TRUE,"INT-Table";#N/A,#N/A,TRUE,"STEEL";#N/A,#N/A,TRUE,"Door"}</definedName>
    <definedName name="ddddd_2_2" hidden="1">{#N/A,#N/A,TRUE,"Basic";#N/A,#N/A,TRUE,"EXT-TABLE";#N/A,#N/A,TRUE,"STEEL";#N/A,#N/A,TRUE,"INT-Table";#N/A,#N/A,TRUE,"STEEL";#N/A,#N/A,TRUE,"Door"}</definedName>
    <definedName name="ddddd_3" hidden="1">{#N/A,#N/A,TRUE,"Basic";#N/A,#N/A,TRUE,"EXT-TABLE";#N/A,#N/A,TRUE,"STEEL";#N/A,#N/A,TRUE,"INT-Table";#N/A,#N/A,TRUE,"STEEL";#N/A,#N/A,TRUE,"Door"}</definedName>
    <definedName name="ddddd_3_1" hidden="1">{#N/A,#N/A,TRUE,"Basic";#N/A,#N/A,TRUE,"EXT-TABLE";#N/A,#N/A,TRUE,"STEEL";#N/A,#N/A,TRUE,"INT-Table";#N/A,#N/A,TRUE,"STEEL";#N/A,#N/A,TRUE,"Door"}</definedName>
    <definedName name="ddddd_3_2" hidden="1">{#N/A,#N/A,TRUE,"Basic";#N/A,#N/A,TRUE,"EXT-TABLE";#N/A,#N/A,TRUE,"STEEL";#N/A,#N/A,TRUE,"INT-Table";#N/A,#N/A,TRUE,"STEEL";#N/A,#N/A,TRUE,"Door"}</definedName>
    <definedName name="ddddd_4" hidden="1">{#N/A,#N/A,TRUE,"Basic";#N/A,#N/A,TRUE,"EXT-TABLE";#N/A,#N/A,TRUE,"STEEL";#N/A,#N/A,TRUE,"INT-Table";#N/A,#N/A,TRUE,"STEEL";#N/A,#N/A,TRUE,"Door"}</definedName>
    <definedName name="ddddd_4_1" hidden="1">{#N/A,#N/A,TRUE,"Basic";#N/A,#N/A,TRUE,"EXT-TABLE";#N/A,#N/A,TRUE,"STEEL";#N/A,#N/A,TRUE,"INT-Table";#N/A,#N/A,TRUE,"STEEL";#N/A,#N/A,TRUE,"Door"}</definedName>
    <definedName name="ddddd_4_2" hidden="1">{#N/A,#N/A,TRUE,"Basic";#N/A,#N/A,TRUE,"EXT-TABLE";#N/A,#N/A,TRUE,"STEEL";#N/A,#N/A,TRUE,"INT-Table";#N/A,#N/A,TRUE,"STEEL";#N/A,#N/A,TRUE,"Door"}</definedName>
    <definedName name="ddddd_5" hidden="1">{#N/A,#N/A,TRUE,"Basic";#N/A,#N/A,TRUE,"EXT-TABLE";#N/A,#N/A,TRUE,"STEEL";#N/A,#N/A,TRUE,"INT-Table";#N/A,#N/A,TRUE,"STEEL";#N/A,#N/A,TRUE,"Door"}</definedName>
    <definedName name="ddddd_5_1" hidden="1">{#N/A,#N/A,TRUE,"Basic";#N/A,#N/A,TRUE,"EXT-TABLE";#N/A,#N/A,TRUE,"STEEL";#N/A,#N/A,TRUE,"INT-Table";#N/A,#N/A,TRUE,"STEEL";#N/A,#N/A,TRUE,"Door"}</definedName>
    <definedName name="ddddd_5_2" hidden="1">{#N/A,#N/A,TRUE,"Basic";#N/A,#N/A,TRUE,"EXT-TABLE";#N/A,#N/A,TRUE,"STEEL";#N/A,#N/A,TRUE,"INT-Table";#N/A,#N/A,TRUE,"STEEL";#N/A,#N/A,TRUE,"Door"}</definedName>
    <definedName name="dddddd" hidden="1">{#N/A,#N/A,TRUE,"SUM";#N/A,#N/A,TRUE,"EE";#N/A,#N/A,TRUE,"AC";#N/A,#N/A,TRUE,"SN"}</definedName>
    <definedName name="DDDDDDDD" hidden="1">#REF!</definedName>
    <definedName name="dddddddddddddd" hidden="1">{#N/A,#N/A,TRUE,"Basic";#N/A,#N/A,TRUE,"EXT-TABLE";#N/A,#N/A,TRUE,"STEEL";#N/A,#N/A,TRUE,"INT-Table";#N/A,#N/A,TRUE,"STEEL";#N/A,#N/A,TRUE,"Door"}</definedName>
    <definedName name="dddddddddddddd_1" hidden="1">{#N/A,#N/A,TRUE,"Basic";#N/A,#N/A,TRUE,"EXT-TABLE";#N/A,#N/A,TRUE,"STEEL";#N/A,#N/A,TRUE,"INT-Table";#N/A,#N/A,TRUE,"STEEL";#N/A,#N/A,TRUE,"Door"}</definedName>
    <definedName name="dddddddddddddd_1_1" hidden="1">{#N/A,#N/A,TRUE,"Basic";#N/A,#N/A,TRUE,"EXT-TABLE";#N/A,#N/A,TRUE,"STEEL";#N/A,#N/A,TRUE,"INT-Table";#N/A,#N/A,TRUE,"STEEL";#N/A,#N/A,TRUE,"Door"}</definedName>
    <definedName name="dddddddddddddd_1_2" hidden="1">{#N/A,#N/A,TRUE,"Basic";#N/A,#N/A,TRUE,"EXT-TABLE";#N/A,#N/A,TRUE,"STEEL";#N/A,#N/A,TRUE,"INT-Table";#N/A,#N/A,TRUE,"STEEL";#N/A,#N/A,TRUE,"Door"}</definedName>
    <definedName name="dddddddddddddd_2" hidden="1">{#N/A,#N/A,TRUE,"Basic";#N/A,#N/A,TRUE,"EXT-TABLE";#N/A,#N/A,TRUE,"STEEL";#N/A,#N/A,TRUE,"INT-Table";#N/A,#N/A,TRUE,"STEEL";#N/A,#N/A,TRUE,"Door"}</definedName>
    <definedName name="dddddddddddddd_2_1" hidden="1">{#N/A,#N/A,TRUE,"Basic";#N/A,#N/A,TRUE,"EXT-TABLE";#N/A,#N/A,TRUE,"STEEL";#N/A,#N/A,TRUE,"INT-Table";#N/A,#N/A,TRUE,"STEEL";#N/A,#N/A,TRUE,"Door"}</definedName>
    <definedName name="dddddddddddddd_2_2" hidden="1">{#N/A,#N/A,TRUE,"Basic";#N/A,#N/A,TRUE,"EXT-TABLE";#N/A,#N/A,TRUE,"STEEL";#N/A,#N/A,TRUE,"INT-Table";#N/A,#N/A,TRUE,"STEEL";#N/A,#N/A,TRUE,"Door"}</definedName>
    <definedName name="dddddddddddddd_3" hidden="1">{#N/A,#N/A,TRUE,"Basic";#N/A,#N/A,TRUE,"EXT-TABLE";#N/A,#N/A,TRUE,"STEEL";#N/A,#N/A,TRUE,"INT-Table";#N/A,#N/A,TRUE,"STEEL";#N/A,#N/A,TRUE,"Door"}</definedName>
    <definedName name="dddddddddddddd_3_1" hidden="1">{#N/A,#N/A,TRUE,"Basic";#N/A,#N/A,TRUE,"EXT-TABLE";#N/A,#N/A,TRUE,"STEEL";#N/A,#N/A,TRUE,"INT-Table";#N/A,#N/A,TRUE,"STEEL";#N/A,#N/A,TRUE,"Door"}</definedName>
    <definedName name="dddddddddddddd_3_2" hidden="1">{#N/A,#N/A,TRUE,"Basic";#N/A,#N/A,TRUE,"EXT-TABLE";#N/A,#N/A,TRUE,"STEEL";#N/A,#N/A,TRUE,"INT-Table";#N/A,#N/A,TRUE,"STEEL";#N/A,#N/A,TRUE,"Door"}</definedName>
    <definedName name="dddddddddddddd_4" hidden="1">{#N/A,#N/A,TRUE,"Basic";#N/A,#N/A,TRUE,"EXT-TABLE";#N/A,#N/A,TRUE,"STEEL";#N/A,#N/A,TRUE,"INT-Table";#N/A,#N/A,TRUE,"STEEL";#N/A,#N/A,TRUE,"Door"}</definedName>
    <definedName name="dddddddddddddd_4_1" hidden="1">{#N/A,#N/A,TRUE,"Basic";#N/A,#N/A,TRUE,"EXT-TABLE";#N/A,#N/A,TRUE,"STEEL";#N/A,#N/A,TRUE,"INT-Table";#N/A,#N/A,TRUE,"STEEL";#N/A,#N/A,TRUE,"Door"}</definedName>
    <definedName name="dddddddddddddd_4_2" hidden="1">{#N/A,#N/A,TRUE,"Basic";#N/A,#N/A,TRUE,"EXT-TABLE";#N/A,#N/A,TRUE,"STEEL";#N/A,#N/A,TRUE,"INT-Table";#N/A,#N/A,TRUE,"STEEL";#N/A,#N/A,TRUE,"Door"}</definedName>
    <definedName name="dddddddddddddd_5" hidden="1">{#N/A,#N/A,TRUE,"Basic";#N/A,#N/A,TRUE,"EXT-TABLE";#N/A,#N/A,TRUE,"STEEL";#N/A,#N/A,TRUE,"INT-Table";#N/A,#N/A,TRUE,"STEEL";#N/A,#N/A,TRUE,"Door"}</definedName>
    <definedName name="dddddddddddddd_5_1" hidden="1">{#N/A,#N/A,TRUE,"Basic";#N/A,#N/A,TRUE,"EXT-TABLE";#N/A,#N/A,TRUE,"STEEL";#N/A,#N/A,TRUE,"INT-Table";#N/A,#N/A,TRUE,"STEEL";#N/A,#N/A,TRUE,"Door"}</definedName>
    <definedName name="dddddddddddddd_5_2" hidden="1">{#N/A,#N/A,TRUE,"Basic";#N/A,#N/A,TRUE,"EXT-TABLE";#N/A,#N/A,TRUE,"STEEL";#N/A,#N/A,TRUE,"INT-Table";#N/A,#N/A,TRUE,"STEEL";#N/A,#N/A,TRUE,"Door"}</definedName>
    <definedName name="dddf" hidden="1">{"'장비'!$A$3:$M$12"}</definedName>
    <definedName name="DDFD" localSheetId="1" hidden="1">{#N/A,#N/A,FALSE,"CCTV"}</definedName>
    <definedName name="DDFD" localSheetId="2" hidden="1">{#N/A,#N/A,FALSE,"CCTV"}</definedName>
    <definedName name="DDFD" localSheetId="0" hidden="1">{#N/A,#N/A,FALSE,"CCTV"}</definedName>
    <definedName name="DDFD" hidden="1">{#N/A,#N/A,FALSE,"CCTV"}</definedName>
    <definedName name="DE" localSheetId="1" hidden="1">'[59]갑지(추정)'!#REF!</definedName>
    <definedName name="DE" localSheetId="2" hidden="1">'[59]갑지(추정)'!#REF!</definedName>
    <definedName name="DE" localSheetId="0" hidden="1">'[59]갑지(추정)'!#REF!</definedName>
    <definedName name="DE" hidden="1">#REF!</definedName>
    <definedName name="dem">#REF!</definedName>
    <definedName name="Densidad_de_los_gases____0__C">#REF!</definedName>
    <definedName name="DensityUnits" localSheetId="1">[31]DATA_LIST!$G$41:$G$42</definedName>
    <definedName name="DensityUnits" localSheetId="2">[31]DATA_LIST!$G$41:$G$42</definedName>
    <definedName name="DensityUnits" localSheetId="0">[31]DATA_LIST!$G$41:$G$42</definedName>
    <definedName name="DensityUnits">#REF!</definedName>
    <definedName name="DESC_BRIDGE">#REF!</definedName>
    <definedName name="DESCR" localSheetId="1">[56]PP!$IO$4891</definedName>
    <definedName name="DESCR" localSheetId="2">[56]PP!$IO$4891</definedName>
    <definedName name="DESCR" localSheetId="0">[56]PP!$IO$4891</definedName>
    <definedName name="DESCR">#REF!</definedName>
    <definedName name="Design_Temp" localSheetId="1">'[38]Noise (3)'!$C$6</definedName>
    <definedName name="Design_Temp" localSheetId="2">'[38]Noise (3)'!$C$6</definedName>
    <definedName name="Design_Temp" localSheetId="0">'[38]Noise (3)'!$C$6</definedName>
    <definedName name="Design_Temp">#REF!</definedName>
    <definedName name="desy" hidden="1">{"'Liquid'!$A$1:$U$57"}</definedName>
    <definedName name="dev">#REF!</definedName>
    <definedName name="DEWSLDW" hidden="1">{#N/A,#N/A,TRUE,"SUM";#N/A,#N/A,TRUE,"EE";#N/A,#N/A,TRUE,"AC";#N/A,#N/A,TRUE,"SN"}</definedName>
    <definedName name="dfaf" hidden="1">{"'장비'!$A$3:$M$12"}</definedName>
    <definedName name="dfasf" hidden="1">{#N/A,#N/A,TRUE,"Basic";#N/A,#N/A,TRUE,"EXT-TABLE";#N/A,#N/A,TRUE,"STEEL";#N/A,#N/A,TRUE,"INT-Table";#N/A,#N/A,TRUE,"STEEL";#N/A,#N/A,TRUE,"Door"}</definedName>
    <definedName name="dfd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df" hidden="1">{"'장비'!$A$3:$M$12"}</definedName>
    <definedName name="DFDFDS" hidden="1">{#N/A,#N/A,TRUE,"SUM";#N/A,#N/A,TRUE,"EE";#N/A,#N/A,TRUE,"AC";#N/A,#N/A,TRUE,"SN"}</definedName>
    <definedName name="DFDFSDFSD" hidden="1">{#N/A,#N/A,TRUE,"SUM";#N/A,#N/A,TRUE,"EE";#N/A,#N/A,TRUE,"AC";#N/A,#N/A,TRUE,"SN"}</definedName>
    <definedName name="DFF" hidden="1">{#N/A,#N/A,TRUE,"SUM";#N/A,#N/A,TRUE,"EE";#N/A,#N/A,TRUE,"AC";#N/A,#N/A,TRUE,"SN"}</definedName>
    <definedName name="dffdfd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gh" hidden="1">{#N/A,#N/A,FALSE,"Chi tiÆt"}</definedName>
    <definedName name="DFGSDFGSDGSD" hidden="1">{"'장비'!$A$3:$M$12"}</definedName>
    <definedName name="dfh" localSheetId="1" hidden="1">{"'Sheet1'!$L$16"}</definedName>
    <definedName name="dfh" localSheetId="2" hidden="1">{"'Sheet1'!$L$16"}</definedName>
    <definedName name="dfh" localSheetId="0" hidden="1">{"'Sheet1'!$L$16"}</definedName>
    <definedName name="dfh" hidden="1">{"'Sheet1'!$L$16"}</definedName>
    <definedName name="DFHDFHRE" hidden="1">{#N/A,#N/A,FALSE,"속도"}</definedName>
    <definedName name="dfs" hidden="1">#REF!</definedName>
    <definedName name="DFSDF" localSheetId="1" hidden="1">{"'Sheet1'!$L$16"}</definedName>
    <definedName name="DFSDF" localSheetId="2" hidden="1">{"'Sheet1'!$L$16"}</definedName>
    <definedName name="DFSDF" localSheetId="0" hidden="1">{"'Sheet1'!$L$16"}</definedName>
    <definedName name="DFSDF" hidden="1">{"'Sheet1'!$L$16"}</definedName>
    <definedName name="dfsfsd" localSheetId="1" hidden="1">{"'Sheet1'!$L$16"}</definedName>
    <definedName name="dfsfsd" localSheetId="2" hidden="1">{"'Sheet1'!$L$16"}</definedName>
    <definedName name="dfsfsd" localSheetId="0" hidden="1">{"'Sheet1'!$L$16"}</definedName>
    <definedName name="dfsfsd" hidden="1">{"'Sheet1'!$L$16"}</definedName>
    <definedName name="dgagd" hidden="1">{#N/A,#N/A,TRUE,"Basic";#N/A,#N/A,TRUE,"EXT-TABLE";#N/A,#N/A,TRUE,"STEEL";#N/A,#N/A,TRUE,"INT-Table";#N/A,#N/A,TRUE,"STEEL";#N/A,#N/A,TRUE,"Door"}</definedName>
    <definedName name="dgagd_1" hidden="1">{#N/A,#N/A,TRUE,"Basic";#N/A,#N/A,TRUE,"EXT-TABLE";#N/A,#N/A,TRUE,"STEEL";#N/A,#N/A,TRUE,"INT-Table";#N/A,#N/A,TRUE,"STEEL";#N/A,#N/A,TRUE,"Door"}</definedName>
    <definedName name="dgagd_1_1" hidden="1">{#N/A,#N/A,TRUE,"Basic";#N/A,#N/A,TRUE,"EXT-TABLE";#N/A,#N/A,TRUE,"STEEL";#N/A,#N/A,TRUE,"INT-Table";#N/A,#N/A,TRUE,"STEEL";#N/A,#N/A,TRUE,"Door"}</definedName>
    <definedName name="dgagd_1_2" hidden="1">{#N/A,#N/A,TRUE,"Basic";#N/A,#N/A,TRUE,"EXT-TABLE";#N/A,#N/A,TRUE,"STEEL";#N/A,#N/A,TRUE,"INT-Table";#N/A,#N/A,TRUE,"STEEL";#N/A,#N/A,TRUE,"Door"}</definedName>
    <definedName name="dgagd_2" hidden="1">{#N/A,#N/A,TRUE,"Basic";#N/A,#N/A,TRUE,"EXT-TABLE";#N/A,#N/A,TRUE,"STEEL";#N/A,#N/A,TRUE,"INT-Table";#N/A,#N/A,TRUE,"STEEL";#N/A,#N/A,TRUE,"Door"}</definedName>
    <definedName name="dgagd_2_1" hidden="1">{#N/A,#N/A,TRUE,"Basic";#N/A,#N/A,TRUE,"EXT-TABLE";#N/A,#N/A,TRUE,"STEEL";#N/A,#N/A,TRUE,"INT-Table";#N/A,#N/A,TRUE,"STEEL";#N/A,#N/A,TRUE,"Door"}</definedName>
    <definedName name="dgagd_2_2" hidden="1">{#N/A,#N/A,TRUE,"Basic";#N/A,#N/A,TRUE,"EXT-TABLE";#N/A,#N/A,TRUE,"STEEL";#N/A,#N/A,TRUE,"INT-Table";#N/A,#N/A,TRUE,"STEEL";#N/A,#N/A,TRUE,"Door"}</definedName>
    <definedName name="dgagd_3" hidden="1">{#N/A,#N/A,TRUE,"Basic";#N/A,#N/A,TRUE,"EXT-TABLE";#N/A,#N/A,TRUE,"STEEL";#N/A,#N/A,TRUE,"INT-Table";#N/A,#N/A,TRUE,"STEEL";#N/A,#N/A,TRUE,"Door"}</definedName>
    <definedName name="dgagd_3_1" hidden="1">{#N/A,#N/A,TRUE,"Basic";#N/A,#N/A,TRUE,"EXT-TABLE";#N/A,#N/A,TRUE,"STEEL";#N/A,#N/A,TRUE,"INT-Table";#N/A,#N/A,TRUE,"STEEL";#N/A,#N/A,TRUE,"Door"}</definedName>
    <definedName name="dgagd_3_2" hidden="1">{#N/A,#N/A,TRUE,"Basic";#N/A,#N/A,TRUE,"EXT-TABLE";#N/A,#N/A,TRUE,"STEEL";#N/A,#N/A,TRUE,"INT-Table";#N/A,#N/A,TRUE,"STEEL";#N/A,#N/A,TRUE,"Door"}</definedName>
    <definedName name="dgagd_4" hidden="1">{#N/A,#N/A,TRUE,"Basic";#N/A,#N/A,TRUE,"EXT-TABLE";#N/A,#N/A,TRUE,"STEEL";#N/A,#N/A,TRUE,"INT-Table";#N/A,#N/A,TRUE,"STEEL";#N/A,#N/A,TRUE,"Door"}</definedName>
    <definedName name="dgagd_4_1" hidden="1">{#N/A,#N/A,TRUE,"Basic";#N/A,#N/A,TRUE,"EXT-TABLE";#N/A,#N/A,TRUE,"STEEL";#N/A,#N/A,TRUE,"INT-Table";#N/A,#N/A,TRUE,"STEEL";#N/A,#N/A,TRUE,"Door"}</definedName>
    <definedName name="dgagd_4_2" hidden="1">{#N/A,#N/A,TRUE,"Basic";#N/A,#N/A,TRUE,"EXT-TABLE";#N/A,#N/A,TRUE,"STEEL";#N/A,#N/A,TRUE,"INT-Table";#N/A,#N/A,TRUE,"STEEL";#N/A,#N/A,TRUE,"Door"}</definedName>
    <definedName name="dgagd_5" hidden="1">{#N/A,#N/A,TRUE,"Basic";#N/A,#N/A,TRUE,"EXT-TABLE";#N/A,#N/A,TRUE,"STEEL";#N/A,#N/A,TRUE,"INT-Table";#N/A,#N/A,TRUE,"STEEL";#N/A,#N/A,TRUE,"Door"}</definedName>
    <definedName name="dgagd_5_1" hidden="1">{#N/A,#N/A,TRUE,"Basic";#N/A,#N/A,TRUE,"EXT-TABLE";#N/A,#N/A,TRUE,"STEEL";#N/A,#N/A,TRUE,"INT-Table";#N/A,#N/A,TRUE,"STEEL";#N/A,#N/A,TRUE,"Door"}</definedName>
    <definedName name="dgagd_5_2" hidden="1">{#N/A,#N/A,TRUE,"Basic";#N/A,#N/A,TRUE,"EXT-TABLE";#N/A,#N/A,TRUE,"STEEL";#N/A,#N/A,TRUE,"INT-Table";#N/A,#N/A,TRUE,"STEEL";#N/A,#N/A,TRUE,"Door"}</definedName>
    <definedName name="DGD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jgj" localSheetId="1" hidden="1">{#N/A,#N/A,FALSE,"CCTV"}</definedName>
    <definedName name="dgfgjgj" localSheetId="2" hidden="1">{#N/A,#N/A,FALSE,"CCTV"}</definedName>
    <definedName name="dgfgjgj" localSheetId="0" hidden="1">{#N/A,#N/A,FALSE,"CCTV"}</definedName>
    <definedName name="dgfgjgj" hidden="1">{#N/A,#N/A,FALSE,"CCTV"}</definedName>
    <definedName name="dgn">#REF!</definedName>
    <definedName name="dgnc">#REF!</definedName>
    <definedName name="dgvl">#REF!</definedName>
    <definedName name="DH" hidden="1">#REF!</definedName>
    <definedName name="diam" localSheetId="1">[60]RESPSP!$B$28:$S$95</definedName>
    <definedName name="diam" localSheetId="2">[60]RESPSP!$B$28:$S$95</definedName>
    <definedName name="diam" localSheetId="0">[60]RESPSP!$B$28:$S$95</definedName>
    <definedName name="diam">#REF!</definedName>
    <definedName name="diameter">#REF!</definedName>
    <definedName name="Diámetro_chimenea_de_bypass">#REF!</definedName>
    <definedName name="DIAMIN">#REF!</definedName>
    <definedName name="diengiai" localSheetId="1" hidden="1">{"'Sheet1'!$L$16"}</definedName>
    <definedName name="diengiai" localSheetId="2" hidden="1">{"'Sheet1'!$L$16"}</definedName>
    <definedName name="diengiai" localSheetId="0" hidden="1">{"'Sheet1'!$L$16"}</definedName>
    <definedName name="diengiai" hidden="1">{"'Sheet1'!$L$16"}</definedName>
    <definedName name="Differenzdruckschalter">#REF!</definedName>
    <definedName name="DIGN" hidden="1">{#N/A,#N/A,TRUE,"Basic";#N/A,#N/A,TRUE,"EXT-TABLE";#N/A,#N/A,TRUE,"STEEL";#N/A,#N/A,TRUE,"INT-Table";#N/A,#N/A,TRUE,"STEEL";#N/A,#N/A,TRUE,"Door"}</definedName>
    <definedName name="DIGN_1" hidden="1">{#N/A,#N/A,TRUE,"Basic";#N/A,#N/A,TRUE,"EXT-TABLE";#N/A,#N/A,TRUE,"STEEL";#N/A,#N/A,TRUE,"INT-Table";#N/A,#N/A,TRUE,"STEEL";#N/A,#N/A,TRUE,"Door"}</definedName>
    <definedName name="DIGN_1_1" hidden="1">{#N/A,#N/A,TRUE,"Basic";#N/A,#N/A,TRUE,"EXT-TABLE";#N/A,#N/A,TRUE,"STEEL";#N/A,#N/A,TRUE,"INT-Table";#N/A,#N/A,TRUE,"STEEL";#N/A,#N/A,TRUE,"Door"}</definedName>
    <definedName name="DIGN_1_2" hidden="1">{#N/A,#N/A,TRUE,"Basic";#N/A,#N/A,TRUE,"EXT-TABLE";#N/A,#N/A,TRUE,"STEEL";#N/A,#N/A,TRUE,"INT-Table";#N/A,#N/A,TRUE,"STEEL";#N/A,#N/A,TRUE,"Door"}</definedName>
    <definedName name="DIGN_2" hidden="1">{#N/A,#N/A,TRUE,"Basic";#N/A,#N/A,TRUE,"EXT-TABLE";#N/A,#N/A,TRUE,"STEEL";#N/A,#N/A,TRUE,"INT-Table";#N/A,#N/A,TRUE,"STEEL";#N/A,#N/A,TRUE,"Door"}</definedName>
    <definedName name="DIGN_2_1" hidden="1">{#N/A,#N/A,TRUE,"Basic";#N/A,#N/A,TRUE,"EXT-TABLE";#N/A,#N/A,TRUE,"STEEL";#N/A,#N/A,TRUE,"INT-Table";#N/A,#N/A,TRUE,"STEEL";#N/A,#N/A,TRUE,"Door"}</definedName>
    <definedName name="DIGN_2_2" hidden="1">{#N/A,#N/A,TRUE,"Basic";#N/A,#N/A,TRUE,"EXT-TABLE";#N/A,#N/A,TRUE,"STEEL";#N/A,#N/A,TRUE,"INT-Table";#N/A,#N/A,TRUE,"STEEL";#N/A,#N/A,TRUE,"Door"}</definedName>
    <definedName name="DIGN_3" hidden="1">{#N/A,#N/A,TRUE,"Basic";#N/A,#N/A,TRUE,"EXT-TABLE";#N/A,#N/A,TRUE,"STEEL";#N/A,#N/A,TRUE,"INT-Table";#N/A,#N/A,TRUE,"STEEL";#N/A,#N/A,TRUE,"Door"}</definedName>
    <definedName name="DIGN_3_1" hidden="1">{#N/A,#N/A,TRUE,"Basic";#N/A,#N/A,TRUE,"EXT-TABLE";#N/A,#N/A,TRUE,"STEEL";#N/A,#N/A,TRUE,"INT-Table";#N/A,#N/A,TRUE,"STEEL";#N/A,#N/A,TRUE,"Door"}</definedName>
    <definedName name="DIGN_3_2" hidden="1">{#N/A,#N/A,TRUE,"Basic";#N/A,#N/A,TRUE,"EXT-TABLE";#N/A,#N/A,TRUE,"STEEL";#N/A,#N/A,TRUE,"INT-Table";#N/A,#N/A,TRUE,"STEEL";#N/A,#N/A,TRUE,"Door"}</definedName>
    <definedName name="DIGN_4" hidden="1">{#N/A,#N/A,TRUE,"Basic";#N/A,#N/A,TRUE,"EXT-TABLE";#N/A,#N/A,TRUE,"STEEL";#N/A,#N/A,TRUE,"INT-Table";#N/A,#N/A,TRUE,"STEEL";#N/A,#N/A,TRUE,"Door"}</definedName>
    <definedName name="DIGN_4_1" hidden="1">{#N/A,#N/A,TRUE,"Basic";#N/A,#N/A,TRUE,"EXT-TABLE";#N/A,#N/A,TRUE,"STEEL";#N/A,#N/A,TRUE,"INT-Table";#N/A,#N/A,TRUE,"STEEL";#N/A,#N/A,TRUE,"Door"}</definedName>
    <definedName name="DIGN_4_2" hidden="1">{#N/A,#N/A,TRUE,"Basic";#N/A,#N/A,TRUE,"EXT-TABLE";#N/A,#N/A,TRUE,"STEEL";#N/A,#N/A,TRUE,"INT-Table";#N/A,#N/A,TRUE,"STEEL";#N/A,#N/A,TRUE,"Door"}</definedName>
    <definedName name="DIGN_5" hidden="1">{#N/A,#N/A,TRUE,"Basic";#N/A,#N/A,TRUE,"EXT-TABLE";#N/A,#N/A,TRUE,"STEEL";#N/A,#N/A,TRUE,"INT-Table";#N/A,#N/A,TRUE,"STEEL";#N/A,#N/A,TRUE,"Door"}</definedName>
    <definedName name="DIGN_5_1" hidden="1">{#N/A,#N/A,TRUE,"Basic";#N/A,#N/A,TRUE,"EXT-TABLE";#N/A,#N/A,TRUE,"STEEL";#N/A,#N/A,TRUE,"INT-Table";#N/A,#N/A,TRUE,"STEEL";#N/A,#N/A,TRUE,"Door"}</definedName>
    <definedName name="DIGN_5_2" hidden="1">{#N/A,#N/A,TRUE,"Basic";#N/A,#N/A,TRUE,"EXT-TABLE";#N/A,#N/A,TRUE,"STEEL";#N/A,#N/A,TRUE,"INT-Table";#N/A,#N/A,TRUE,"STEEL";#N/A,#N/A,TRUE,"Door"}</definedName>
    <definedName name="DIR" localSheetId="1">[38]Tables!$A$11:$A$28</definedName>
    <definedName name="DIR" localSheetId="2">[38]Tables!$A$11:$A$28</definedName>
    <definedName name="DIR" localSheetId="0">[38]Tables!$A$11:$A$28</definedName>
    <definedName name="DIR">#REF!</definedName>
    <definedName name="Dir_FC_ConsMat">#REF!</definedName>
    <definedName name="Dir_FC_EquipDepr">#REF!</definedName>
    <definedName name="Dir_FC_EquipTransp">#REF!</definedName>
    <definedName name="Dir_FC_ExpLab">#REF!</definedName>
    <definedName name="Dir_FC_LocalLab">#REF!</definedName>
    <definedName name="Dir_FC_Spare">#REF!</definedName>
    <definedName name="Dir_LC_ClearCost">#REF!</definedName>
    <definedName name="Dir_LC_ConsMat">#REF!</definedName>
    <definedName name="Dir_LC_CustDuty">#REF!</definedName>
    <definedName name="Dir_LC_EquipTransp">#REF!</definedName>
    <definedName name="Dir_LC_ExpLab">#REF!</definedName>
    <definedName name="Dir_LC_LocalLab">#REF!</definedName>
    <definedName name="Dir_LC_Spare">#REF!</definedName>
    <definedName name="direct1">#REF!</definedName>
    <definedName name="DirectHours">#REF!</definedName>
    <definedName name="DirectLabor" hidden="1">{#N/A,#N/A,FALSE,"CCTV"}</definedName>
    <definedName name="DirectLobor" hidden="1">{#N/A,#N/A,FALSE,"CCTV"}</definedName>
    <definedName name="Discount">#REF!</definedName>
    <definedName name="display_area_2">#REF!</definedName>
    <definedName name="dj" localSheetId="1" hidden="1">{"'Sheet1'!$L$16"}</definedName>
    <definedName name="dj" localSheetId="2" hidden="1">{"'Sheet1'!$L$16"}</definedName>
    <definedName name="dj" localSheetId="0" hidden="1">{"'Sheet1'!$L$16"}</definedName>
    <definedName name="dj" hidden="1">{"'Sheet1'!$L$16"}</definedName>
    <definedName name="DK">#REF!</definedName>
    <definedName name="DKDLFJKDS" hidden="1">{#N/A,#N/A,TRUE,"Basic";#N/A,#N/A,TRUE,"EXT-TABLE";#N/A,#N/A,TRUE,"STEEL";#N/A,#N/A,TRUE,"INT-Table";#N/A,#N/A,TRUE,"STEEL";#N/A,#N/A,TRUE,"Door"}</definedName>
    <definedName name="DKDLFJKDS_1" hidden="1">{#N/A,#N/A,TRUE,"Basic";#N/A,#N/A,TRUE,"EXT-TABLE";#N/A,#N/A,TRUE,"STEEL";#N/A,#N/A,TRUE,"INT-Table";#N/A,#N/A,TRUE,"STEEL";#N/A,#N/A,TRUE,"Door"}</definedName>
    <definedName name="DKDLFJKDS_1_1" hidden="1">{#N/A,#N/A,TRUE,"Basic";#N/A,#N/A,TRUE,"EXT-TABLE";#N/A,#N/A,TRUE,"STEEL";#N/A,#N/A,TRUE,"INT-Table";#N/A,#N/A,TRUE,"STEEL";#N/A,#N/A,TRUE,"Door"}</definedName>
    <definedName name="DKDLFJKDS_1_2" hidden="1">{#N/A,#N/A,TRUE,"Basic";#N/A,#N/A,TRUE,"EXT-TABLE";#N/A,#N/A,TRUE,"STEEL";#N/A,#N/A,TRUE,"INT-Table";#N/A,#N/A,TRUE,"STEEL";#N/A,#N/A,TRUE,"Door"}</definedName>
    <definedName name="DKDLFJKDS_2" hidden="1">{#N/A,#N/A,TRUE,"Basic";#N/A,#N/A,TRUE,"EXT-TABLE";#N/A,#N/A,TRUE,"STEEL";#N/A,#N/A,TRUE,"INT-Table";#N/A,#N/A,TRUE,"STEEL";#N/A,#N/A,TRUE,"Door"}</definedName>
    <definedName name="DKDLFJKDS_2_1" hidden="1">{#N/A,#N/A,TRUE,"Basic";#N/A,#N/A,TRUE,"EXT-TABLE";#N/A,#N/A,TRUE,"STEEL";#N/A,#N/A,TRUE,"INT-Table";#N/A,#N/A,TRUE,"STEEL";#N/A,#N/A,TRUE,"Door"}</definedName>
    <definedName name="DKDLFJKDS_2_2" hidden="1">{#N/A,#N/A,TRUE,"Basic";#N/A,#N/A,TRUE,"EXT-TABLE";#N/A,#N/A,TRUE,"STEEL";#N/A,#N/A,TRUE,"INT-Table";#N/A,#N/A,TRUE,"STEEL";#N/A,#N/A,TRUE,"Door"}</definedName>
    <definedName name="DKDLFJKDS_3" hidden="1">{#N/A,#N/A,TRUE,"Basic";#N/A,#N/A,TRUE,"EXT-TABLE";#N/A,#N/A,TRUE,"STEEL";#N/A,#N/A,TRUE,"INT-Table";#N/A,#N/A,TRUE,"STEEL";#N/A,#N/A,TRUE,"Door"}</definedName>
    <definedName name="DKDLFJKDS_3_1" hidden="1">{#N/A,#N/A,TRUE,"Basic";#N/A,#N/A,TRUE,"EXT-TABLE";#N/A,#N/A,TRUE,"STEEL";#N/A,#N/A,TRUE,"INT-Table";#N/A,#N/A,TRUE,"STEEL";#N/A,#N/A,TRUE,"Door"}</definedName>
    <definedName name="DKDLFJKDS_3_2" hidden="1">{#N/A,#N/A,TRUE,"Basic";#N/A,#N/A,TRUE,"EXT-TABLE";#N/A,#N/A,TRUE,"STEEL";#N/A,#N/A,TRUE,"INT-Table";#N/A,#N/A,TRUE,"STEEL";#N/A,#N/A,TRUE,"Door"}</definedName>
    <definedName name="DKDLFJKDS_4" hidden="1">{#N/A,#N/A,TRUE,"Basic";#N/A,#N/A,TRUE,"EXT-TABLE";#N/A,#N/A,TRUE,"STEEL";#N/A,#N/A,TRUE,"INT-Table";#N/A,#N/A,TRUE,"STEEL";#N/A,#N/A,TRUE,"Door"}</definedName>
    <definedName name="DKDLFJKDS_4_1" hidden="1">{#N/A,#N/A,TRUE,"Basic";#N/A,#N/A,TRUE,"EXT-TABLE";#N/A,#N/A,TRUE,"STEEL";#N/A,#N/A,TRUE,"INT-Table";#N/A,#N/A,TRUE,"STEEL";#N/A,#N/A,TRUE,"Door"}</definedName>
    <definedName name="DKDLFJKDS_4_2" hidden="1">{#N/A,#N/A,TRUE,"Basic";#N/A,#N/A,TRUE,"EXT-TABLE";#N/A,#N/A,TRUE,"STEEL";#N/A,#N/A,TRUE,"INT-Table";#N/A,#N/A,TRUE,"STEEL";#N/A,#N/A,TRUE,"Door"}</definedName>
    <definedName name="DKDLFJKDS_5" hidden="1">{#N/A,#N/A,TRUE,"Basic";#N/A,#N/A,TRUE,"EXT-TABLE";#N/A,#N/A,TRUE,"STEEL";#N/A,#N/A,TRUE,"INT-Table";#N/A,#N/A,TRUE,"STEEL";#N/A,#N/A,TRUE,"Door"}</definedName>
    <definedName name="DKDLFJKDS_5_1" hidden="1">{#N/A,#N/A,TRUE,"Basic";#N/A,#N/A,TRUE,"EXT-TABLE";#N/A,#N/A,TRUE,"STEEL";#N/A,#N/A,TRUE,"INT-Table";#N/A,#N/A,TRUE,"STEEL";#N/A,#N/A,TRUE,"Door"}</definedName>
    <definedName name="DKDLFJKDS_5_2" hidden="1">{#N/A,#N/A,TRUE,"Basic";#N/A,#N/A,TRUE,"EXT-TABLE";#N/A,#N/A,TRUE,"STEEL";#N/A,#N/A,TRUE,"INT-Table";#N/A,#N/A,TRUE,"STEEL";#N/A,#N/A,TRUE,"Door"}</definedName>
    <definedName name="DL" hidden="1">{#N/A,#N/A,FALSE,"이정표"}</definedName>
    <definedName name="dlq">#N/A</definedName>
    <definedName name="DM">#REF!</definedName>
    <definedName name="dnc_floor_ship_data">#REF!</definedName>
    <definedName name="dnc_roof_ship_data">#REF!</definedName>
    <definedName name="dnc_wall_ship_data">#REF!</definedName>
    <definedName name="DOC_Title">'[50]GM 000'!$C$1</definedName>
    <definedName name="DOCNO">#REF!</definedName>
    <definedName name="Door">#REF!</definedName>
    <definedName name="dP_Calc" localSheetId="1">'[38]Noise (3)'!$C$58</definedName>
    <definedName name="dP_Calc" localSheetId="2">'[38]Noise (3)'!$C$58</definedName>
    <definedName name="dP_Calc" localSheetId="0">'[38]Noise (3)'!$C$58</definedName>
    <definedName name="dP_Calc">#REF!</definedName>
    <definedName name="DP_CPTDesign">#REF!</definedName>
    <definedName name="dP_Max" localSheetId="1">'[38]Noise (3)'!$C$25</definedName>
    <definedName name="dP_Max" localSheetId="2">'[38]Noise (3)'!$C$25</definedName>
    <definedName name="dP_Max" localSheetId="0">'[38]Noise (3)'!$C$25</definedName>
    <definedName name="dP_Max">#REF!</definedName>
    <definedName name="DPEL">#REF!</definedName>
    <definedName name="DPLEL">#REF!</definedName>
    <definedName name="DPLwt">#REF!</definedName>
    <definedName name="Dpt">#REF!</definedName>
    <definedName name="DPWT">#REF!</definedName>
    <definedName name="DR" hidden="1">#REF!</definedName>
    <definedName name="DRF" hidden="1">#REF!</definedName>
    <definedName name="ds" localSheetId="1">#N/A</definedName>
    <definedName name="ds" localSheetId="2">#N/A</definedName>
    <definedName name="ds" localSheetId="0">#N/A</definedName>
    <definedName name="ds" hidden="1">#REF!</definedName>
    <definedName name="DS1JobInfo\174xx\17439\Thermal9S9Documents\Performance\174399S9Rev.1.tdb" hidden="1">"BW505"</definedName>
    <definedName name="ds1pnc">#REF!</definedName>
    <definedName name="DS1ProposalWork\2000\0042\Design\HRSG9S9Design\Cards\Design9S9B\DesignB_Plaquemine" hidden="1">#REF!</definedName>
    <definedName name="DS1ProposalWork\2001\1028\Design\HRSG9S9Design\Design9S9G\Montg9I9CedarB_G.dat" hidden="1">#REF!</definedName>
    <definedName name="DS1ProposalWork\2002\2004\Design\HRSG9S9Design\Design9S9B\Wallula_B3_Optimized.dat" hidden="1">#REF!</definedName>
    <definedName name="DS1ProposalWork\2002\2010\Design\HRSG9S9Design\Design9S9B\2010_B_3.dat" hidden="1">#REF!</definedName>
    <definedName name="DS1ProposalWork\2006\6016\Design\HRSG9S9Design\Design9S9A\P6016A1.tdb" hidden="1">"BW505"</definedName>
    <definedName name="DS1ProposalWork\2006\6028\Design\HRSG9S9Design\Design9S9B\P9M96028B.tdb" hidden="1">"BW505"</definedName>
    <definedName name="DS1ProposalWork\2006\6057\Design\HRSG9S9Design\Design9S9B\P9M96057B1.tdb" hidden="1">"BW505"</definedName>
    <definedName name="DS1ProposalWork\2007\7108\Design\HRSG9S9Design\Design9S9A\P9M97108A.tdb" hidden="1">"BW505"</definedName>
    <definedName name="DS1ProposalWork\2007\7109\Design\HRSG9S9Design\Design9S9A\P9M97109A.tdb" hidden="1">"BW505"</definedName>
    <definedName name="DS1ProposalWork\2008\8101\Design\HRSG9S9Design\Design9S9E\TRS\P9M98101E.tdb" hidden="1">"BW505"</definedName>
    <definedName name="DS1ProposalWork\2011\1072\Design\Design9S9A\TRS\P9M91072A5.tdb" hidden="1">"BW505"</definedName>
    <definedName name="DS1ProposalWork\2012\2036\Design\Design9S9C\TRS\P9M92036C29S99M99S9Base9S9Model.tdb" hidden="1">"BW505"</definedName>
    <definedName name="DS1ProposalWork\2012\2072\Design\Design9S9A\TRS\2072A_Rev059S99M99S9Option9S9A.tdb" hidden="1">"BW505"</definedName>
    <definedName name="DS1ProposalWork\2012\2072\Design\Design9S9A\TRS\2072A_Rev069S99M99S9Option9S9A.tdb" hidden="1">"BW505"</definedName>
    <definedName name="DS1ProposalWork\2012\2072\Design\Design9S9B\TRS\2072B_RHAtt9S99M99S9Rev00.tdb" hidden="1">"BW505"</definedName>
    <definedName name="DS1ProposalWork\2012\2072\Design\Design9S9D9S9Low9S9Cost\TRS\P2072D19S99M99S9Rev00.tdb" hidden="1">"BW505"</definedName>
    <definedName name="DS1ProposalWork\2012\2091\Design\Design9S9A\TRS\P9M92091A_Rev09S99M99S9Rev0.tdb" hidden="1">"BW505"</definedName>
    <definedName name="DS1ProposalWork\2012\2091\Design\Design9S9B\TRS\P9M92091B_Rev09S99M99S9.tdb" hidden="1">"BW505"</definedName>
    <definedName name="DS1ProposalWork\2012\2091\Design\Design9S9D\TRS\P9M92091D_Rev09S99M99S9.tdb" hidden="1">"BW505"</definedName>
    <definedName name="DS1ProposalWork\2012\2091\Design\Design9S9E\TRS\P9M92091E_Rev09S99M99S99S9.tdb" hidden="1">"BW505"</definedName>
    <definedName name="DS1ProposalWork\2012\2091\Design\Design9S9H\TRS\P9M92091H_Rev09S99M99S99S9.tdb" hidden="1">"BW505"</definedName>
    <definedName name="DS1ProposalWork\2012\2091\Design\Design9S9H\TRS\P9M92091H_Rev19S99M99S99S9.tdb" hidden="1">"BW505"</definedName>
    <definedName name="DS1ProposalWork\2013\3043\Design\Design9S9A\TRS\P9M93043A9S99M99S9Base9S9Model.tdb" hidden="1">"BW505"</definedName>
    <definedName name="DS1ProposalWork\2013\3051\Design\Design9S9G9S99M99S9Bent9S9Serrated\TRS\P3051G9S9rev09S99M99S9Base.tdb" hidden="1">"BW505"</definedName>
    <definedName name="DS1ProposalWork\2013\3063\Design\Design9S9A\TRS\P9M93063A9S9GE_2x6_Rev19S99M99S9Base9S9Design.tdb" hidden="1">"BW505"</definedName>
    <definedName name="DS1ProposalWork\2013\3507\Design\Design9S9D\TRS\P3507D39S99M99S9D0.tdb" hidden="1">"BW505"</definedName>
    <definedName name="DS1ProposalWork\2013\3507\Design\Design9S9D\TRS\P3507D49S99M99S9D0.tdb" hidden="1">"BW505"</definedName>
    <definedName name="ds1pvl">#REF!</definedName>
    <definedName name="DS1TRSTest\17419.tdb" hidden="1">"BW505"</definedName>
    <definedName name="ds3pnc">#REF!</definedName>
    <definedName name="ds3pvl">#REF!</definedName>
    <definedName name="DSFAR" hidden="1">{#N/A,#N/A,FALSE,"CCTV"}</definedName>
    <definedName name="DSFC">#REF!</definedName>
    <definedName name="dsfl" localSheetId="1">[61]DATA!#REF!</definedName>
    <definedName name="dsfl" localSheetId="2">[61]DATA!#REF!</definedName>
    <definedName name="dsfl" localSheetId="0">[61]DATA!#REF!</definedName>
    <definedName name="dsfl">#REF!</definedName>
    <definedName name="DSFSDFS" hidden="1">#REF!</definedName>
    <definedName name="DSGSFWERD" hidden="1">{#N/A,#N/A,FALSE,"골재소요량";#N/A,#N/A,FALSE,"골재소요량"}</definedName>
    <definedName name="DSJKLDE" hidden="1">{#N/A,#N/A,TRUE,"SUM";#N/A,#N/A,TRUE,"EE";#N/A,#N/A,TRUE,"AC";#N/A,#N/A,TRUE,"SN"}</definedName>
    <definedName name="DSKH">#REF!</definedName>
    <definedName name="DSLC">#REF!</definedName>
    <definedName name="DsNo">'[62]Data Input'!$D$7</definedName>
    <definedName name="dsrl" localSheetId="1">[61]DATA!#REF!</definedName>
    <definedName name="dsrl" localSheetId="2">[61]DATA!#REF!</definedName>
    <definedName name="dsrl" localSheetId="0">[61]DATA!#REF!</definedName>
    <definedName name="dsrl">#REF!</definedName>
    <definedName name="DSS">#REF!</definedName>
    <definedName name="DSUMDATA">#REF!</definedName>
    <definedName name="dthft" localSheetId="1" hidden="1">{"'Sheet1'!$L$16"}</definedName>
    <definedName name="dthft" localSheetId="2" hidden="1">{"'Sheet1'!$L$16"}</definedName>
    <definedName name="dthft" localSheetId="0" hidden="1">{"'Sheet1'!$L$16"}</definedName>
    <definedName name="dthft" hidden="1">{"'Sheet1'!$L$16"}</definedName>
    <definedName name="dtnps">#REF!</definedName>
    <definedName name="DTTVGM163" localSheetId="1" hidden="1">{"'Sheet1'!$L$16"}</definedName>
    <definedName name="DTTVGM163" localSheetId="2" hidden="1">{"'Sheet1'!$L$16"}</definedName>
    <definedName name="DTTVGM163" localSheetId="0" hidden="1">{"'Sheet1'!$L$16"}</definedName>
    <definedName name="DTTVGM163" hidden="1">{"'Sheet1'!$L$16"}</definedName>
    <definedName name="Du">#REF!</definedName>
    <definedName name="DỰ_ÁN">'[63]Nhan cong 2020'!$C$7:$C$50000</definedName>
    <definedName name="duct_bottom_angle">#REF!</definedName>
    <definedName name="duct_height_add">#REF!</definedName>
    <definedName name="duct_len_add">#REF!</definedName>
    <definedName name="duct_wid_add">#REF!</definedName>
    <definedName name="duct_wt_add">#REF!</definedName>
    <definedName name="DUE" localSheetId="1">[56]PP!#REF!</definedName>
    <definedName name="DUE" localSheetId="2">[56]PP!#REF!</definedName>
    <definedName name="DUE" localSheetId="0">[56]PP!#REF!</definedName>
    <definedName name="DUE">#REF!</definedName>
    <definedName name="Duongnaco" localSheetId="1" hidden="1">{"'Sheet1'!$L$16"}</definedName>
    <definedName name="Duongnaco" localSheetId="2" hidden="1">{"'Sheet1'!$L$16"}</definedName>
    <definedName name="Duongnaco" localSheetId="0" hidden="1">{"'Sheet1'!$L$16"}</definedName>
    <definedName name="Duongnaco" hidden="1">{"'Sheet1'!$L$16"}</definedName>
    <definedName name="DVC" hidden="1">"BW503"</definedName>
    <definedName name="DVF" hidden="1">#REF!</definedName>
    <definedName name="dw" hidden="1">{"'Sheet1'!$L$16"}</definedName>
    <definedName name="DWPRICE" hidden="1">[64]Quantity!#REF!</definedName>
    <definedName name="dwv" hidden="1">{#N/A,#N/A,TRUE,"Basic";#N/A,#N/A,TRUE,"EXT-TABLE";#N/A,#N/A,TRUE,"STEEL";#N/A,#N/A,TRUE,"INT-Table";#N/A,#N/A,TRUE,"STEEL";#N/A,#N/A,TRUE,"Door"}</definedName>
    <definedName name="dwv_1" hidden="1">{#N/A,#N/A,TRUE,"Basic";#N/A,#N/A,TRUE,"EXT-TABLE";#N/A,#N/A,TRUE,"STEEL";#N/A,#N/A,TRUE,"INT-Table";#N/A,#N/A,TRUE,"STEEL";#N/A,#N/A,TRUE,"Door"}</definedName>
    <definedName name="dwv_1_1" hidden="1">{#N/A,#N/A,TRUE,"Basic";#N/A,#N/A,TRUE,"EXT-TABLE";#N/A,#N/A,TRUE,"STEEL";#N/A,#N/A,TRUE,"INT-Table";#N/A,#N/A,TRUE,"STEEL";#N/A,#N/A,TRUE,"Door"}</definedName>
    <definedName name="dwv_1_2" hidden="1">{#N/A,#N/A,TRUE,"Basic";#N/A,#N/A,TRUE,"EXT-TABLE";#N/A,#N/A,TRUE,"STEEL";#N/A,#N/A,TRUE,"INT-Table";#N/A,#N/A,TRUE,"STEEL";#N/A,#N/A,TRUE,"Door"}</definedName>
    <definedName name="dwv_2" hidden="1">{#N/A,#N/A,TRUE,"Basic";#N/A,#N/A,TRUE,"EXT-TABLE";#N/A,#N/A,TRUE,"STEEL";#N/A,#N/A,TRUE,"INT-Table";#N/A,#N/A,TRUE,"STEEL";#N/A,#N/A,TRUE,"Door"}</definedName>
    <definedName name="dwv_2_1" hidden="1">{#N/A,#N/A,TRUE,"Basic";#N/A,#N/A,TRUE,"EXT-TABLE";#N/A,#N/A,TRUE,"STEEL";#N/A,#N/A,TRUE,"INT-Table";#N/A,#N/A,TRUE,"STEEL";#N/A,#N/A,TRUE,"Door"}</definedName>
    <definedName name="dwv_2_2" hidden="1">{#N/A,#N/A,TRUE,"Basic";#N/A,#N/A,TRUE,"EXT-TABLE";#N/A,#N/A,TRUE,"STEEL";#N/A,#N/A,TRUE,"INT-Table";#N/A,#N/A,TRUE,"STEEL";#N/A,#N/A,TRUE,"Door"}</definedName>
    <definedName name="dwv_3" hidden="1">{#N/A,#N/A,TRUE,"Basic";#N/A,#N/A,TRUE,"EXT-TABLE";#N/A,#N/A,TRUE,"STEEL";#N/A,#N/A,TRUE,"INT-Table";#N/A,#N/A,TRUE,"STEEL";#N/A,#N/A,TRUE,"Door"}</definedName>
    <definedName name="dwv_3_1" hidden="1">{#N/A,#N/A,TRUE,"Basic";#N/A,#N/A,TRUE,"EXT-TABLE";#N/A,#N/A,TRUE,"STEEL";#N/A,#N/A,TRUE,"INT-Table";#N/A,#N/A,TRUE,"STEEL";#N/A,#N/A,TRUE,"Door"}</definedName>
    <definedName name="dwv_3_2" hidden="1">{#N/A,#N/A,TRUE,"Basic";#N/A,#N/A,TRUE,"EXT-TABLE";#N/A,#N/A,TRUE,"STEEL";#N/A,#N/A,TRUE,"INT-Table";#N/A,#N/A,TRUE,"STEEL";#N/A,#N/A,TRUE,"Door"}</definedName>
    <definedName name="dwv_4" hidden="1">{#N/A,#N/A,TRUE,"Basic";#N/A,#N/A,TRUE,"EXT-TABLE";#N/A,#N/A,TRUE,"STEEL";#N/A,#N/A,TRUE,"INT-Table";#N/A,#N/A,TRUE,"STEEL";#N/A,#N/A,TRUE,"Door"}</definedName>
    <definedName name="dwv_4_1" hidden="1">{#N/A,#N/A,TRUE,"Basic";#N/A,#N/A,TRUE,"EXT-TABLE";#N/A,#N/A,TRUE,"STEEL";#N/A,#N/A,TRUE,"INT-Table";#N/A,#N/A,TRUE,"STEEL";#N/A,#N/A,TRUE,"Door"}</definedName>
    <definedName name="dwv_4_2" hidden="1">{#N/A,#N/A,TRUE,"Basic";#N/A,#N/A,TRUE,"EXT-TABLE";#N/A,#N/A,TRUE,"STEEL";#N/A,#N/A,TRUE,"INT-Table";#N/A,#N/A,TRUE,"STEEL";#N/A,#N/A,TRUE,"Door"}</definedName>
    <definedName name="dwv_5" hidden="1">{#N/A,#N/A,TRUE,"Basic";#N/A,#N/A,TRUE,"EXT-TABLE";#N/A,#N/A,TRUE,"STEEL";#N/A,#N/A,TRUE,"INT-Table";#N/A,#N/A,TRUE,"STEEL";#N/A,#N/A,TRUE,"Door"}</definedName>
    <definedName name="dwv_5_1" hidden="1">{#N/A,#N/A,TRUE,"Basic";#N/A,#N/A,TRUE,"EXT-TABLE";#N/A,#N/A,TRUE,"STEEL";#N/A,#N/A,TRUE,"INT-Table";#N/A,#N/A,TRUE,"STEEL";#N/A,#N/A,TRUE,"Door"}</definedName>
    <definedName name="dwv_5_2" hidden="1">{#N/A,#N/A,TRUE,"Basic";#N/A,#N/A,TRUE,"EXT-TABLE";#N/A,#N/A,TRUE,"STEEL";#N/A,#N/A,TRUE,"INT-Table";#N/A,#N/A,TRUE,"STEEL";#N/A,#N/A,TRUE,"Door"}</definedName>
    <definedName name="Dy">#REF!</definedName>
    <definedName name="e" localSheetId="1" hidden="1">{"'Sheet1'!$L$16"}</definedName>
    <definedName name="e" localSheetId="2" hidden="1">{"'Sheet1'!$L$16"}</definedName>
    <definedName name="e" localSheetId="0" hidden="1">{"'Sheet1'!$L$16"}</definedName>
    <definedName name="e" hidden="1">{"'Sheet1'!$L$16"}</definedName>
    <definedName name="EC" localSheetId="1" hidden="1">{#N/A,#N/A,FALSE,"CCTV"}</definedName>
    <definedName name="EC" localSheetId="2" hidden="1">{#N/A,#N/A,FALSE,"CCTV"}</definedName>
    <definedName name="EC" localSheetId="0" hidden="1">{#N/A,#N/A,FALSE,"CCTV"}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" localSheetId="1" hidden="1">{#N/A,#N/A,FALSE,"CCTV"}</definedName>
    <definedName name="ED" localSheetId="2" hidden="1">{#N/A,#N/A,FALSE,"CCTV"}</definedName>
    <definedName name="ED" localSheetId="0" hidden="1">{#N/A,#N/A,FALSE,"CCTV"}</definedName>
    <definedName name="ED" hidden="1">{#N/A,#N/A,FALSE,"CCTV"}</definedName>
    <definedName name="edqaf" hidden="1">{#N/A,#N/A,TRUE,"Basic";#N/A,#N/A,TRUE,"EXT-TABLE";#N/A,#N/A,TRUE,"STEEL";#N/A,#N/A,TRUE,"INT-Table";#N/A,#N/A,TRUE,"STEEL";#N/A,#N/A,TRUE,"Door"}</definedName>
    <definedName name="EE" hidden="1">#REF!</definedName>
    <definedName name="eee" hidden="1">#REF!</definedName>
    <definedName name="EEEE" hidden="1">{#N/A,#N/A,TRUE,"Basic";#N/A,#N/A,TRUE,"EXT-TABLE";#N/A,#N/A,TRUE,"STEEL";#N/A,#N/A,TRUE,"INT-Table";#N/A,#N/A,TRUE,"STEEL";#N/A,#N/A,TRUE,"Door"}</definedName>
    <definedName name="eeeee" hidden="1">{#N/A,#N/A,TRUE,"SUM";#N/A,#N/A,TRUE,"EE";#N/A,#N/A,TRUE,"AC";#N/A,#N/A,TRUE,"SN"}</definedName>
    <definedName name="EEEEEEEEE" hidden="1">#REF!</definedName>
    <definedName name="efon" localSheetId="1">[65]Tube!#REF!</definedName>
    <definedName name="efon" localSheetId="2">[65]Tube!#REF!</definedName>
    <definedName name="efon" localSheetId="0">[65]Tube!#REF!</definedName>
    <definedName name="efon">#REF!</definedName>
    <definedName name="egsf" localSheetId="1" hidden="1">{"'Sheet1'!$L$16"}</definedName>
    <definedName name="egsf" localSheetId="2" hidden="1">{"'Sheet1'!$L$16"}</definedName>
    <definedName name="egsf" localSheetId="0" hidden="1">{"'Sheet1'!$L$16"}</definedName>
    <definedName name="egsf" hidden="1">{"'Sheet1'!$L$16"}</definedName>
    <definedName name="EJL">#REF!</definedName>
    <definedName name="EK" hidden="1">#REF!</definedName>
    <definedName name="ELEC">'[43]S N'!$B$43:$I$60</definedName>
    <definedName name="Electrical" localSheetId="1">[48]Summary!$E$11</definedName>
    <definedName name="Electrical" localSheetId="2">[48]Summary!$E$11</definedName>
    <definedName name="Electrical" localSheetId="0">[48]Summary!$E$11</definedName>
    <definedName name="Electrical">#REF!</definedName>
    <definedName name="Elementanzahl">#REF!</definedName>
    <definedName name="Elementausführung">#REF!</definedName>
    <definedName name="elements">#REF!</definedName>
    <definedName name="Elementzuordnung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LT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_COS_FC">#REF!</definedName>
    <definedName name="END_COS_SUP">#REF!</definedName>
    <definedName name="END_EX_COSS">#REF!</definedName>
    <definedName name="END_EX_PAYFC">#REF!</definedName>
    <definedName name="END_EX_PAYLC">#REF!</definedName>
    <definedName name="END_EX_PAYS">#REF!</definedName>
    <definedName name="END_PAY_FC">#REF!</definedName>
    <definedName name="END_PAY_LC">#REF!</definedName>
    <definedName name="END_PAY_SUP">#REF!</definedName>
    <definedName name="END_PLATES" localSheetId="1">'[66]DATA LISTS'!#REF!</definedName>
    <definedName name="END_PLATES" localSheetId="2">'[66]DATA LISTS'!#REF!</definedName>
    <definedName name="END_PLATES" localSheetId="0">'[66]DATA LISTS'!#REF!</definedName>
    <definedName name="END_PLATES">#REF!</definedName>
    <definedName name="Eng_costs_FC">#REF!</definedName>
    <definedName name="Eng_costs_LC">#REF!</definedName>
    <definedName name="ENG_Manag_Transport">#REF!</definedName>
    <definedName name="ENS235JR">#REF!</definedName>
    <definedName name="Env_ASMETableName">#REF!</definedName>
    <definedName name="Env_MaterialNames">#REF!:INDEX(#REF!,SUMPRODUCT(--(#REF!&lt;&gt;"")))</definedName>
    <definedName name="EOL">#REF!</definedName>
    <definedName name="EPA">#REF!</definedName>
    <definedName name="EPrice" localSheetId="1">'[48]Labor Sum'!$C$32</definedName>
    <definedName name="EPrice" localSheetId="2">'[48]Labor Sum'!$C$32</definedName>
    <definedName name="EPrice" localSheetId="0">'[48]Labor Sum'!$C$32</definedName>
    <definedName name="EPrice">#REF!</definedName>
    <definedName name="EQPT">'[43]S N'!$B$5:$I$23</definedName>
    <definedName name="equipment" hidden="1">{#N/A,#N/A,FALSE,"CCTV"}</definedName>
    <definedName name="equptdist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ER" localSheetId="1" hidden="1">{#N/A,#N/A,FALSE,"CCTV"}</definedName>
    <definedName name="ER" localSheetId="2" hidden="1">{#N/A,#N/A,FALSE,"CCTV"}</definedName>
    <definedName name="ER" localSheetId="0" hidden="1">{#N/A,#N/A,FALSE,"CCTV"}</definedName>
    <definedName name="ER" hidden="1">{#N/A,#N/A,FALSE,"CCTV"}</definedName>
    <definedName name="ERD" hidden="1">{#N/A,#N/A,TRUE,"Basic";#N/A,#N/A,TRUE,"EXT-TABLE";#N/A,#N/A,TRUE,"STEEL";#N/A,#N/A,TRUE,"INT-Table";#N/A,#N/A,TRUE,"STEEL";#N/A,#N/A,TRUE,"Door"}</definedName>
    <definedName name="Erect_FC">#REF!</definedName>
    <definedName name="Erect_LC">#REF!</definedName>
    <definedName name="erect_ttl">#REF!</definedName>
    <definedName name="ErrName014017641">#REF!</definedName>
    <definedName name="ErrName162821590" localSheetId="1" hidden="1">[67]Cash2!$K$16:$K$36</definedName>
    <definedName name="ErrName162821590" localSheetId="2" hidden="1">[67]Cash2!$K$16:$K$36</definedName>
    <definedName name="ErrName162821590" localSheetId="0" hidden="1">[67]Cash2!$K$16:$K$36</definedName>
    <definedName name="ErrName162821590" hidden="1">#REF!</definedName>
    <definedName name="ErrName301948010" hidden="1">{0,0,0,0;0,0,0,0;0,0,0,0;0,0,0,0;0,0,0,0;0,0,0,0}</definedName>
    <definedName name="ErrName301948010_1" hidden="1">{0,0,0,0;0,0,0,0;0,0,0,0;0,0,0,0;0,0,0,0;0,0,0,0}</definedName>
    <definedName name="ErrName301948010_1_1" hidden="1">{0,0,0,0;0,0,0,0;0,0,0,0;0,0,0,0;0,0,0,0;0,0,0,0}</definedName>
    <definedName name="ErrName301948010_1_2" hidden="1">{0,0,0,0;0,0,0,0;0,0,0,0;0,0,0,0;0,0,0,0;0,0,0,0}</definedName>
    <definedName name="ErrName301948010_2" hidden="1">{0,0,0,0;0,0,0,0;0,0,0,0;0,0,0,0;0,0,0,0;0,0,0,0}</definedName>
    <definedName name="ErrName301948010_2_1" hidden="1">{0,0,0,0;0,0,0,0;0,0,0,0;0,0,0,0;0,0,0,0;0,0,0,0}</definedName>
    <definedName name="ErrName301948010_2_2" hidden="1">{0,0,0,0;0,0,0,0;0,0,0,0;0,0,0,0;0,0,0,0;0,0,0,0}</definedName>
    <definedName name="ErrName301948010_3" hidden="1">{0,0,0,0;0,0,0,0;0,0,0,0;0,0,0,0;0,0,0,0;0,0,0,0}</definedName>
    <definedName name="ErrName301948010_3_1" hidden="1">{0,0,0,0;0,0,0,0;0,0,0,0;0,0,0,0;0,0,0,0;0,0,0,0}</definedName>
    <definedName name="ErrName301948010_3_2" hidden="1">{0,0,0,0;0,0,0,0;0,0,0,0;0,0,0,0;0,0,0,0;0,0,0,0}</definedName>
    <definedName name="ErrName301948010_4" hidden="1">{0,0,0,0;0,0,0,0;0,0,0,0;0,0,0,0;0,0,0,0;0,0,0,0}</definedName>
    <definedName name="ErrName301948010_4_1" hidden="1">{0,0,0,0;0,0,0,0;0,0,0,0;0,0,0,0;0,0,0,0;0,0,0,0}</definedName>
    <definedName name="ErrName301948010_4_2" hidden="1">{0,0,0,0;0,0,0,0;0,0,0,0;0,0,0,0;0,0,0,0;0,0,0,0}</definedName>
    <definedName name="ErrName301948010_5" hidden="1">{0,0,0,0;0,0,0,0;0,0,0,0;0,0,0,0;0,0,0,0;0,0,0,0}</definedName>
    <definedName name="ErrName301948010_5_1" hidden="1">{0,0,0,0;0,0,0,0;0,0,0,0;0,0,0,0;0,0,0,0;0,0,0,0}</definedName>
    <definedName name="ErrName301948010_5_2" hidden="1">{0,0,0,0;0,0,0,0;0,0,0,0;0,0,0,0;0,0,0,0;0,0,0,0}</definedName>
    <definedName name="ErrName410073220">#REF!</definedName>
    <definedName name="ErrName646587132">"SQRT"</definedName>
    <definedName name="ErrName760723590">#REF!</definedName>
    <definedName name="error_summary">#REF!</definedName>
    <definedName name="ERS">#REF!</definedName>
    <definedName name="ert" hidden="1">{"'장비'!$A$3:$M$12"}</definedName>
    <definedName name="ertert" hidden="1">{#N/A,#N/A,FALSE,"Chi tiÆt"}</definedName>
    <definedName name="ERTRE" hidden="1">{#N/A,#N/A,TRUE,"Mhr_Sum"}</definedName>
    <definedName name="ertre3" hidden="1">{#N/A,#N/A,TRUE,"Mhr_Sum"}</definedName>
    <definedName name="erty" hidden="1">{"'장비'!$A$3:$M$12"}</definedName>
    <definedName name="es" hidden="1">{"'Sheet1'!$L$16"}</definedName>
    <definedName name="ESDV">[53]costing_ESDV!$B$7:$O$62</definedName>
    <definedName name="estrazione" localSheetId="1">'[68]ESTRAZIONE TUBI'!$C$6:$K$136,'[68]ESTRAZIONE TUBI'!$L$6:$T$89</definedName>
    <definedName name="estrazione" localSheetId="2">'[68]ESTRAZIONE TUBI'!$C$6:$K$136,'[68]ESTRAZIONE TUBI'!$L$6:$T$89</definedName>
    <definedName name="estrazione" localSheetId="0">'[68]ESTRAZIONE TUBI'!$C$6:$K$136,'[68]ESTRAZIONE TUBI'!$L$6:$T$89</definedName>
    <definedName name="estrazione">#REF!,#REF!</definedName>
    <definedName name="ET" localSheetId="1" hidden="1">{#N/A,#N/A,FALSE,"CCTV"}</definedName>
    <definedName name="ET" localSheetId="2" hidden="1">{#N/A,#N/A,FALSE,"CCTV"}</definedName>
    <definedName name="ET" localSheetId="0" hidden="1">{#N/A,#N/A,FALSE,"CCTV"}</definedName>
    <definedName name="et" hidden="1">{"'Sheet1'!$L$16"}</definedName>
    <definedName name="etr" hidden="1">{#N/A,#N/A,FALSE,"JACKETS (1100 t) (1)"}</definedName>
    <definedName name="EUP">[69]적용환율!$B$6</definedName>
    <definedName name="evase_floor_angle">#REF!</definedName>
    <definedName name="evase_floor_ship_data">#REF!</definedName>
    <definedName name="evase_front_ship_data">#REF!</definedName>
    <definedName name="evase_model">#REF!</definedName>
    <definedName name="evase_roof_ship_data">#REF!</definedName>
    <definedName name="evase_wall_angle">#REF!</definedName>
    <definedName name="evase_wall_ship_data">#REF!</definedName>
    <definedName name="EWQEQ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WE" hidden="1">{"'장비'!$A$3:$M$12"}</definedName>
    <definedName name="ewrweq" hidden="1">{"'장비'!$A$3:$M$12"}</definedName>
    <definedName name="EX" localSheetId="1" hidden="1">{#N/A,#N/A,FALSE,"CCTV"}</definedName>
    <definedName name="EX" localSheetId="2" hidden="1">{#N/A,#N/A,FALSE,"CCTV"}</definedName>
    <definedName name="EX" localSheetId="0" hidden="1">{#N/A,#N/A,FALSE,"CCTV"}</definedName>
    <definedName name="EX" hidden="1">{#N/A,#N/A,FALSE,"CCTV"}</definedName>
    <definedName name="EX_COSFC">#REF!</definedName>
    <definedName name="EX_COSLC">#REF!</definedName>
    <definedName name="EX_COSS">#REF!</definedName>
    <definedName name="EX_PAYFC">#REF!</definedName>
    <definedName name="EX_PAYLC">#REF!</definedName>
    <definedName name="EX_PAYS">#REF!</definedName>
    <definedName name="EXDF">#REF!</definedName>
    <definedName name="EXMC">#REF!</definedName>
    <definedName name="EXMOB">#REF!</definedName>
    <definedName name="EXP_COS">#REF!</definedName>
    <definedName name="EXP_PAY">#REF!</definedName>
    <definedName name="EXPAFC">#REF!</definedName>
    <definedName name="EXPALC">#REF!</definedName>
    <definedName name="EXPOS">#REF!</definedName>
    <definedName name="EXTIM2">#REF!</definedName>
    <definedName name="EXTIM3">#REF!</definedName>
    <definedName name="EXTIM4">#REF!</definedName>
    <definedName name="_xlnm.Extract" localSheetId="1">#REF!</definedName>
    <definedName name="_xlnm.Extract" localSheetId="2">#REF!</definedName>
    <definedName name="_xlnm.Extract" localSheetId="0">#REF!</definedName>
    <definedName name="_xlnm.Extract">#REF!</definedName>
    <definedName name="Extract_MI">#REF!</definedName>
    <definedName name="EXWT">#REF!</definedName>
    <definedName name="eyteyt" localSheetId="1" hidden="1">{#N/A,#N/A,FALSE,"CCTV"}</definedName>
    <definedName name="eyteyt" localSheetId="2" hidden="1">{#N/A,#N/A,FALSE,"CCTV"}</definedName>
    <definedName name="eyteyt" localSheetId="0" hidden="1">{#N/A,#N/A,FALSE,"CCTV"}</definedName>
    <definedName name="eyteyt" hidden="1">{#N/A,#N/A,FALSE,"CCTV"}</definedName>
    <definedName name="F" hidden="1">#REF!</definedName>
    <definedName name="fáaafafaf" localSheetId="1" hidden="1">{"'Sheet1'!$L$16"}</definedName>
    <definedName name="fáaafafaf" localSheetId="2" hidden="1">{"'Sheet1'!$L$16"}</definedName>
    <definedName name="fáaafafaf" localSheetId="0" hidden="1">{"'Sheet1'!$L$16"}</definedName>
    <definedName name="fáaafafaf" hidden="1">{"'Sheet1'!$L$16"}</definedName>
    <definedName name="FAC">#REF!</definedName>
    <definedName name="fac_value">#REF!</definedName>
    <definedName name="FACFC">#REF!</definedName>
    <definedName name="FACLC">#REF!</definedName>
    <definedName name="FACS">#REF!</definedName>
    <definedName name="FACTOR">#REF!</definedName>
    <definedName name="FACTORY" hidden="1">{#N/A,#N/A,TRUE,"SUM";#N/A,#N/A,TRUE,"EE";#N/A,#N/A,TRUE,"AC";#N/A,#N/A,TRUE,"SN"}</definedName>
    <definedName name="fall" hidden="1">#REF!</definedName>
    <definedName name="fasfaga" localSheetId="1" hidden="1">{"'Sheet1'!$L$16"}</definedName>
    <definedName name="fasfaga" localSheetId="2" hidden="1">{"'Sheet1'!$L$16"}</definedName>
    <definedName name="fasfaga" localSheetId="0" hidden="1">{"'Sheet1'!$L$16"}</definedName>
    <definedName name="fasfaga" hidden="1">{"'Sheet1'!$L$16"}</definedName>
    <definedName name="fasfsdfsdfasdfsdfsd" hidden="1">{#N/A,#N/A,TRUE,"Basic";#N/A,#N/A,TRUE,"EXT-TABLE";#N/A,#N/A,TRUE,"STEEL";#N/A,#N/A,TRUE,"INT-Table";#N/A,#N/A,TRUE,"STEEL";#N/A,#N/A,TRUE,"Door"}</definedName>
    <definedName name="fasfsdfsdfasdfsdfsd_1" hidden="1">{#N/A,#N/A,TRUE,"Basic";#N/A,#N/A,TRUE,"EXT-TABLE";#N/A,#N/A,TRUE,"STEEL";#N/A,#N/A,TRUE,"INT-Table";#N/A,#N/A,TRUE,"STEEL";#N/A,#N/A,TRUE,"Door"}</definedName>
    <definedName name="fasfsdfsdfasdfsdfsd_1_1" hidden="1">{#N/A,#N/A,TRUE,"Basic";#N/A,#N/A,TRUE,"EXT-TABLE";#N/A,#N/A,TRUE,"STEEL";#N/A,#N/A,TRUE,"INT-Table";#N/A,#N/A,TRUE,"STEEL";#N/A,#N/A,TRUE,"Door"}</definedName>
    <definedName name="fasfsdfsdfasdfsdfsd_1_2" hidden="1">{#N/A,#N/A,TRUE,"Basic";#N/A,#N/A,TRUE,"EXT-TABLE";#N/A,#N/A,TRUE,"STEEL";#N/A,#N/A,TRUE,"INT-Table";#N/A,#N/A,TRUE,"STEEL";#N/A,#N/A,TRUE,"Door"}</definedName>
    <definedName name="fasfsdfsdfasdfsdfsd_2" hidden="1">{#N/A,#N/A,TRUE,"Basic";#N/A,#N/A,TRUE,"EXT-TABLE";#N/A,#N/A,TRUE,"STEEL";#N/A,#N/A,TRUE,"INT-Table";#N/A,#N/A,TRUE,"STEEL";#N/A,#N/A,TRUE,"Door"}</definedName>
    <definedName name="fasfsdfsdfasdfsdfsd_2_1" hidden="1">{#N/A,#N/A,TRUE,"Basic";#N/A,#N/A,TRUE,"EXT-TABLE";#N/A,#N/A,TRUE,"STEEL";#N/A,#N/A,TRUE,"INT-Table";#N/A,#N/A,TRUE,"STEEL";#N/A,#N/A,TRUE,"Door"}</definedName>
    <definedName name="fasfsdfsdfasdfsdfsd_2_2" hidden="1">{#N/A,#N/A,TRUE,"Basic";#N/A,#N/A,TRUE,"EXT-TABLE";#N/A,#N/A,TRUE,"STEEL";#N/A,#N/A,TRUE,"INT-Table";#N/A,#N/A,TRUE,"STEEL";#N/A,#N/A,TRUE,"Door"}</definedName>
    <definedName name="fasfsdfsdfasdfsdfsd_3" hidden="1">{#N/A,#N/A,TRUE,"Basic";#N/A,#N/A,TRUE,"EXT-TABLE";#N/A,#N/A,TRUE,"STEEL";#N/A,#N/A,TRUE,"INT-Table";#N/A,#N/A,TRUE,"STEEL";#N/A,#N/A,TRUE,"Door"}</definedName>
    <definedName name="fasfsdfsdfasdfsdfsd_3_1" hidden="1">{#N/A,#N/A,TRUE,"Basic";#N/A,#N/A,TRUE,"EXT-TABLE";#N/A,#N/A,TRUE,"STEEL";#N/A,#N/A,TRUE,"INT-Table";#N/A,#N/A,TRUE,"STEEL";#N/A,#N/A,TRUE,"Door"}</definedName>
    <definedName name="fasfsdfsdfasdfsdfsd_3_2" hidden="1">{#N/A,#N/A,TRUE,"Basic";#N/A,#N/A,TRUE,"EXT-TABLE";#N/A,#N/A,TRUE,"STEEL";#N/A,#N/A,TRUE,"INT-Table";#N/A,#N/A,TRUE,"STEEL";#N/A,#N/A,TRUE,"Door"}</definedName>
    <definedName name="fasfsdfsdfasdfsdfsd_4" hidden="1">{#N/A,#N/A,TRUE,"Basic";#N/A,#N/A,TRUE,"EXT-TABLE";#N/A,#N/A,TRUE,"STEEL";#N/A,#N/A,TRUE,"INT-Table";#N/A,#N/A,TRUE,"STEEL";#N/A,#N/A,TRUE,"Door"}</definedName>
    <definedName name="fasfsdfsdfasdfsdfsd_4_1" hidden="1">{#N/A,#N/A,TRUE,"Basic";#N/A,#N/A,TRUE,"EXT-TABLE";#N/A,#N/A,TRUE,"STEEL";#N/A,#N/A,TRUE,"INT-Table";#N/A,#N/A,TRUE,"STEEL";#N/A,#N/A,TRUE,"Door"}</definedName>
    <definedName name="fasfsdfsdfasdfsdfsd_4_2" hidden="1">{#N/A,#N/A,TRUE,"Basic";#N/A,#N/A,TRUE,"EXT-TABLE";#N/A,#N/A,TRUE,"STEEL";#N/A,#N/A,TRUE,"INT-Table";#N/A,#N/A,TRUE,"STEEL";#N/A,#N/A,TRUE,"Door"}</definedName>
    <definedName name="fasfsdfsdfasdfsdfsd_5" hidden="1">{#N/A,#N/A,TRUE,"Basic";#N/A,#N/A,TRUE,"EXT-TABLE";#N/A,#N/A,TRUE,"STEEL";#N/A,#N/A,TRUE,"INT-Table";#N/A,#N/A,TRUE,"STEEL";#N/A,#N/A,TRUE,"Door"}</definedName>
    <definedName name="fasfsdfsdfasdfsdfsd_5_1" hidden="1">{#N/A,#N/A,TRUE,"Basic";#N/A,#N/A,TRUE,"EXT-TABLE";#N/A,#N/A,TRUE,"STEEL";#N/A,#N/A,TRUE,"INT-Table";#N/A,#N/A,TRUE,"STEEL";#N/A,#N/A,TRUE,"Door"}</definedName>
    <definedName name="fasfsdfsdfasdfsdfsd_5_2" hidden="1">{#N/A,#N/A,TRUE,"Basic";#N/A,#N/A,TRUE,"EXT-TABLE";#N/A,#N/A,TRUE,"STEEL";#N/A,#N/A,TRUE,"INT-Table";#N/A,#N/A,TRUE,"STEEL";#N/A,#N/A,TRUE,"Door"}</definedName>
    <definedName name="FAULT" localSheetId="1">[66]DATA_REFERENCE!$J$53</definedName>
    <definedName name="FAULT" localSheetId="2">[66]DATA_REFERENCE!$J$53</definedName>
    <definedName name="FAULT" localSheetId="0">[66]DATA_REFERENCE!$J$53</definedName>
    <definedName name="FAULT">#REF!</definedName>
    <definedName name="FC">#REF!</definedName>
    <definedName name="FC_LC_Rate">#REF!</definedName>
    <definedName name="FC_SC">#REF!</definedName>
    <definedName name="FCode">#REF!</definedName>
    <definedName name="fd" hidden="1">{#N/A,#N/A,TRUE,"Mhr_Sum"}</definedName>
    <definedName name="fddfhdfhdgh" localSheetId="1" hidden="1">{#N/A,#N/A,FALSE,"CCTV"}</definedName>
    <definedName name="fddfhdfhdgh" localSheetId="2" hidden="1">{#N/A,#N/A,FALSE,"CCTV"}</definedName>
    <definedName name="fddfhdfhdgh" localSheetId="0" hidden="1">{#N/A,#N/A,FALSE,"CCTV"}</definedName>
    <definedName name="fddfhdfhdgh" hidden="1">{#N/A,#N/A,FALSE,"CCTV"}</definedName>
    <definedName name="FDDS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f" localSheetId="1" hidden="1">{#N/A,#N/A,FALSE,"CCTV"}</definedName>
    <definedName name="fdf" localSheetId="2" hidden="1">{#N/A,#N/A,FALSE,"CCTV"}</definedName>
    <definedName name="fdf" localSheetId="0" hidden="1">{#N/A,#N/A,FALSE,"CCTV"}</definedName>
    <definedName name="fdf" hidden="1">{#N/A,#N/A,FALSE,"CCTV"}</definedName>
    <definedName name="FDFDF" localSheetId="1" hidden="1">{#N/A,#N/A,FALSE,"CCTV"}</definedName>
    <definedName name="FDFDF" localSheetId="2" hidden="1">{#N/A,#N/A,FALSE,"CCTV"}</definedName>
    <definedName name="FDFDF" localSheetId="0" hidden="1">{#N/A,#N/A,FALSE,"CCTV"}</definedName>
    <definedName name="FDFDF" hidden="1">{#N/A,#N/A,FALSE,"CCTV"}</definedName>
    <definedName name="fdfdfdf">#REF!</definedName>
    <definedName name="FDFDSF" hidden="1">{#N/A,#N/A,TRUE,"SUM";#N/A,#N/A,TRUE,"EE";#N/A,#N/A,TRUE,"AC";#N/A,#N/A,TRUE,"SN"}</definedName>
    <definedName name="fdfs" hidden="1">{#N/A,#N/A,TRUE,"SUM";#N/A,#N/A,TRUE,"EE";#N/A,#N/A,TRUE,"AC";#N/A,#N/A,TRUE,"SN"}</definedName>
    <definedName name="fdfsdfs" hidden="1">{#N/A,#N/A,TRUE,"SUM";#N/A,#N/A,TRUE,"EE";#N/A,#N/A,TRUE,"AC";#N/A,#N/A,TRUE,"SN"}</definedName>
    <definedName name="fdfsf" localSheetId="1" hidden="1">{#N/A,#N/A,FALSE,"Chi tiÆt"}</definedName>
    <definedName name="fdfsf" localSheetId="2" hidden="1">{#N/A,#N/A,FALSE,"Chi tiÆt"}</definedName>
    <definedName name="fdfsf" localSheetId="0" hidden="1">{#N/A,#N/A,FALSE,"Chi tiÆt"}</definedName>
    <definedName name="fdfsf" hidden="1">{#N/A,#N/A,FALSE,"Chi tiÆt"}</definedName>
    <definedName name="fdg" localSheetId="1" hidden="1">{"'Sheet1'!$L$16"}</definedName>
    <definedName name="fdg" localSheetId="2" hidden="1">{"'Sheet1'!$L$16"}</definedName>
    <definedName name="fdg" localSheetId="0" hidden="1">{"'Sheet1'!$L$16"}</definedName>
    <definedName name="fdg" hidden="1">{"'Sheet1'!$L$16"}</definedName>
    <definedName name="fdgfg" localSheetId="1" hidden="1">{"'Sheet1'!$L$16"}</definedName>
    <definedName name="fdgfg" localSheetId="2" hidden="1">{"'Sheet1'!$L$16"}</definedName>
    <definedName name="fdgfg" localSheetId="0" hidden="1">{"'Sheet1'!$L$16"}</definedName>
    <definedName name="fdgfg" hidden="1">{"'Sheet1'!$L$16"}</definedName>
    <definedName name="fdgk" hidden="1">{"'Sheet1'!$L$16"}</definedName>
    <definedName name="fdisdfs" hidden="1">{#N/A,#N/A,FALSE,"Mhr_Sum"}</definedName>
    <definedName name="FDSA" localSheetId="1" hidden="1">{#N/A,#N/A,FALSE,"CCTV"}</definedName>
    <definedName name="FDSA" localSheetId="2" hidden="1">{#N/A,#N/A,FALSE,"CCTV"}</definedName>
    <definedName name="FDSA" localSheetId="0" hidden="1">{#N/A,#N/A,FALSE,"CCTV"}</definedName>
    <definedName name="FDSA" hidden="1">{#N/A,#N/A,FALSE,"CCTV"}</definedName>
    <definedName name="fdsfsdfd" localSheetId="1" hidden="1">{"'Sheet1'!$L$16"}</definedName>
    <definedName name="fdsfsdfd" localSheetId="2" hidden="1">{"'Sheet1'!$L$16"}</definedName>
    <definedName name="fdsfsdfd" localSheetId="0" hidden="1">{"'Sheet1'!$L$16"}</definedName>
    <definedName name="fdsfsdfd" hidden="1">{"'Sheet1'!$L$16"}</definedName>
    <definedName name="FDSG" hidden="1">{#N/A,#N/A,FALSE,"CCTV"}</definedName>
    <definedName name="fe" hidden="1">{"'Sheet1'!$L$16"}</definedName>
    <definedName name="Fenster">#REF!</definedName>
    <definedName name="ff" localSheetId="1" hidden="1">{"'Sheet1'!$L$16"}</definedName>
    <definedName name="ff" localSheetId="2" hidden="1">{"'Sheet1'!$L$16"}</definedName>
    <definedName name="ff" localSheetId="0" hidden="1">{"'Sheet1'!$L$16"}</definedName>
    <definedName name="ff" hidden="1">{"'Sheet1'!$L$16"}</definedName>
    <definedName name="ffas" localSheetId="1" hidden="1">{"'Sheet1'!$L$16"}</definedName>
    <definedName name="ffas" localSheetId="2" hidden="1">{"'Sheet1'!$L$16"}</definedName>
    <definedName name="ffas" localSheetId="0" hidden="1">{"'Sheet1'!$L$16"}</definedName>
    <definedName name="ffas" hidden="1">{"'Sheet1'!$L$16"}</definedName>
    <definedName name="fff" localSheetId="1">#N/A</definedName>
    <definedName name="fff" localSheetId="2">#N/A</definedName>
    <definedName name="fff" localSheetId="0">#N/A</definedName>
    <definedName name="fff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ffffd" hidden="1">{#N/A,#N/A,TRUE,"SUM";#N/A,#N/A,TRUE,"EE";#N/A,#N/A,TRUE,"AC";#N/A,#N/A,TRUE,"SN"}</definedName>
    <definedName name="FFFFF" localSheetId="1" hidden="1">{#N/A,#N/A,FALSE,"CCTV"}</definedName>
    <definedName name="FFFFF" localSheetId="2" hidden="1">{#N/A,#N/A,FALSE,"CCTV"}</definedName>
    <definedName name="FFFFF" localSheetId="0" hidden="1">{#N/A,#N/A,FALSE,"CCTV"}</definedName>
    <definedName name="fffff" hidden="1">{#N/A,#N/A,TRUE,"Basic";#N/A,#N/A,TRUE,"EXT-TABLE";#N/A,#N/A,TRUE,"STEEL";#N/A,#N/A,TRUE,"INT-Table";#N/A,#N/A,TRUE,"STEEL";#N/A,#N/A,TRUE,"Door"}</definedName>
    <definedName name="fffff_1" hidden="1">{#N/A,#N/A,TRUE,"Basic";#N/A,#N/A,TRUE,"EXT-TABLE";#N/A,#N/A,TRUE,"STEEL";#N/A,#N/A,TRUE,"INT-Table";#N/A,#N/A,TRUE,"STEEL";#N/A,#N/A,TRUE,"Door"}</definedName>
    <definedName name="fffff_1_1" hidden="1">{#N/A,#N/A,TRUE,"Basic";#N/A,#N/A,TRUE,"EXT-TABLE";#N/A,#N/A,TRUE,"STEEL";#N/A,#N/A,TRUE,"INT-Table";#N/A,#N/A,TRUE,"STEEL";#N/A,#N/A,TRUE,"Door"}</definedName>
    <definedName name="fffff_1_2" hidden="1">{#N/A,#N/A,TRUE,"Basic";#N/A,#N/A,TRUE,"EXT-TABLE";#N/A,#N/A,TRUE,"STEEL";#N/A,#N/A,TRUE,"INT-Table";#N/A,#N/A,TRUE,"STEEL";#N/A,#N/A,TRUE,"Door"}</definedName>
    <definedName name="fffff_2" hidden="1">{#N/A,#N/A,TRUE,"Basic";#N/A,#N/A,TRUE,"EXT-TABLE";#N/A,#N/A,TRUE,"STEEL";#N/A,#N/A,TRUE,"INT-Table";#N/A,#N/A,TRUE,"STEEL";#N/A,#N/A,TRUE,"Door"}</definedName>
    <definedName name="fffff_2_1" hidden="1">{#N/A,#N/A,TRUE,"Basic";#N/A,#N/A,TRUE,"EXT-TABLE";#N/A,#N/A,TRUE,"STEEL";#N/A,#N/A,TRUE,"INT-Table";#N/A,#N/A,TRUE,"STEEL";#N/A,#N/A,TRUE,"Door"}</definedName>
    <definedName name="fffff_2_2" hidden="1">{#N/A,#N/A,TRUE,"Basic";#N/A,#N/A,TRUE,"EXT-TABLE";#N/A,#N/A,TRUE,"STEEL";#N/A,#N/A,TRUE,"INT-Table";#N/A,#N/A,TRUE,"STEEL";#N/A,#N/A,TRUE,"Door"}</definedName>
    <definedName name="fffff_3" hidden="1">{#N/A,#N/A,TRUE,"Basic";#N/A,#N/A,TRUE,"EXT-TABLE";#N/A,#N/A,TRUE,"STEEL";#N/A,#N/A,TRUE,"INT-Table";#N/A,#N/A,TRUE,"STEEL";#N/A,#N/A,TRUE,"Door"}</definedName>
    <definedName name="fffff_3_1" hidden="1">{#N/A,#N/A,TRUE,"Basic";#N/A,#N/A,TRUE,"EXT-TABLE";#N/A,#N/A,TRUE,"STEEL";#N/A,#N/A,TRUE,"INT-Table";#N/A,#N/A,TRUE,"STEEL";#N/A,#N/A,TRUE,"Door"}</definedName>
    <definedName name="fffff_3_2" hidden="1">{#N/A,#N/A,TRUE,"Basic";#N/A,#N/A,TRUE,"EXT-TABLE";#N/A,#N/A,TRUE,"STEEL";#N/A,#N/A,TRUE,"INT-Table";#N/A,#N/A,TRUE,"STEEL";#N/A,#N/A,TRUE,"Door"}</definedName>
    <definedName name="fffff_4" hidden="1">{#N/A,#N/A,TRUE,"Basic";#N/A,#N/A,TRUE,"EXT-TABLE";#N/A,#N/A,TRUE,"STEEL";#N/A,#N/A,TRUE,"INT-Table";#N/A,#N/A,TRUE,"STEEL";#N/A,#N/A,TRUE,"Door"}</definedName>
    <definedName name="fffff_4_1" hidden="1">{#N/A,#N/A,TRUE,"Basic";#N/A,#N/A,TRUE,"EXT-TABLE";#N/A,#N/A,TRUE,"STEEL";#N/A,#N/A,TRUE,"INT-Table";#N/A,#N/A,TRUE,"STEEL";#N/A,#N/A,TRUE,"Door"}</definedName>
    <definedName name="fffff_4_2" hidden="1">{#N/A,#N/A,TRUE,"Basic";#N/A,#N/A,TRUE,"EXT-TABLE";#N/A,#N/A,TRUE,"STEEL";#N/A,#N/A,TRUE,"INT-Table";#N/A,#N/A,TRUE,"STEEL";#N/A,#N/A,TRUE,"Door"}</definedName>
    <definedName name="fffff_5" hidden="1">{#N/A,#N/A,TRUE,"Basic";#N/A,#N/A,TRUE,"EXT-TABLE";#N/A,#N/A,TRUE,"STEEL";#N/A,#N/A,TRUE,"INT-Table";#N/A,#N/A,TRUE,"STEEL";#N/A,#N/A,TRUE,"Door"}</definedName>
    <definedName name="fffff_5_1" hidden="1">{#N/A,#N/A,TRUE,"Basic";#N/A,#N/A,TRUE,"EXT-TABLE";#N/A,#N/A,TRUE,"STEEL";#N/A,#N/A,TRUE,"INT-Table";#N/A,#N/A,TRUE,"STEEL";#N/A,#N/A,TRUE,"Door"}</definedName>
    <definedName name="fffff_5_2" hidden="1">{#N/A,#N/A,TRUE,"Basic";#N/A,#N/A,TRUE,"EXT-TABLE";#N/A,#N/A,TRUE,"STEEL";#N/A,#N/A,TRUE,"INT-Table";#N/A,#N/A,TRUE,"STEEL";#N/A,#N/A,TRUE,"Door"}</definedName>
    <definedName name="ffffff" localSheetId="1" hidden="1">{#N/A,#N/A,FALSE,"CCTV"}</definedName>
    <definedName name="ffffff" localSheetId="2" hidden="1">{#N/A,#N/A,FALSE,"CCTV"}</definedName>
    <definedName name="ffffff" localSheetId="0" hidden="1">{#N/A,#N/A,FALSE,"CCTV"}</definedName>
    <definedName name="ffffff" hidden="1">{#N/A,#N/A,FALSE,"CCTV"}</definedName>
    <definedName name="FFFFFFFF" hidden="1">#REF!</definedName>
    <definedName name="fffffffffffffff" localSheetId="1" hidden="1">{"'Sheet1'!$L$16"}</definedName>
    <definedName name="fffffffffffffff" localSheetId="2" hidden="1">{"'Sheet1'!$L$16"}</definedName>
    <definedName name="fffffffffffffff" localSheetId="0" hidden="1">{"'Sheet1'!$L$16"}</definedName>
    <definedName name="fffffffffffffff" hidden="1">{"'Sheet1'!$L$16"}</definedName>
    <definedName name="fffffffg" hidden="1">{"'장비'!$A$3:$M$12"}</definedName>
    <definedName name="ffgfg" hidden="1">{"'장비'!$A$3:$M$12"}</definedName>
    <definedName name="fg" hidden="1">{"'Sheet1'!$L$16"}</definedName>
    <definedName name="FGF" localSheetId="1" hidden="1">{#N/A,#N/A,FALSE,"CCTV"}</definedName>
    <definedName name="FGF" localSheetId="2" hidden="1">{#N/A,#N/A,FALSE,"CCTV"}</definedName>
    <definedName name="FGF" localSheetId="0" hidden="1">{#N/A,#N/A,FALSE,"CCTV"}</definedName>
    <definedName name="FGF" hidden="1">{#N/A,#N/A,FALSE,"CCTV"}</definedName>
    <definedName name="fgfd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gff" hidden="1">{#N/A,#N/A,TRUE,"SUM";#N/A,#N/A,TRUE,"EE";#N/A,#N/A,TRUE,"AC";#N/A,#N/A,TRUE,"SN"}</definedName>
    <definedName name="fgg" hidden="1">{"'장비'!$A$3:$M$12"}</definedName>
    <definedName name="FGGHJ" hidden="1">{#N/A,#N/A,FALSE,"CCTV"}</definedName>
    <definedName name="FGJFG" hidden="1">{#N/A,#N/A,FALSE,"배수2"}</definedName>
    <definedName name="FGJFK" hidden="1">{#N/A,#N/A,FALSE,"구조2"}</definedName>
    <definedName name="FGJGFJGF" hidden="1">{#N/A,#N/A,FALSE,"포장2"}</definedName>
    <definedName name="FGJGFJGH" hidden="1">{#N/A,#N/A,FALSE,"구조2"}</definedName>
    <definedName name="FGJGFTTJGHK" hidden="1">{#N/A,#N/A,FALSE,"배수2"}</definedName>
    <definedName name="FGJGHJ" hidden="1">{#N/A,#N/A,FALSE,"속도"}</definedName>
    <definedName name="FGJGJG" hidden="1">{#N/A,#N/A,FALSE,"배수1"}</definedName>
    <definedName name="FGJHGFJG" hidden="1">{#N/A,#N/A,FALSE,"구조2"}</definedName>
    <definedName name="fgtg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hgjfghfghgf" localSheetId="1" hidden="1">{#N/A,#N/A,FALSE,"CCTV"}</definedName>
    <definedName name="fhgjfghfghgf" localSheetId="2" hidden="1">{#N/A,#N/A,FALSE,"CCTV"}</definedName>
    <definedName name="fhgjfghfghgf" localSheetId="0" hidden="1">{#N/A,#N/A,FALSE,"CCTV"}</definedName>
    <definedName name="fhgjfghfghgf" hidden="1">{#N/A,#N/A,FALSE,"CCTV"}</definedName>
    <definedName name="fi" hidden="1">#REF!</definedName>
    <definedName name="FILENAME">#REF!</definedName>
    <definedName name="filename1">#REF!</definedName>
    <definedName name="fill">#REF!</definedName>
    <definedName name="FILLED" hidden="1">#REF!</definedName>
    <definedName name="fillt" hidden="1">#REF!</definedName>
    <definedName name="Filter_Area">#REF!</definedName>
    <definedName name="FinLengths">#REF!</definedName>
    <definedName name="FinnedLength1">#REF!</definedName>
    <definedName name="FinnedLength10">#REF!</definedName>
    <definedName name="FinnedLength11">#REF!</definedName>
    <definedName name="FinnedLength12">#REF!</definedName>
    <definedName name="FinnedLength2">#REF!</definedName>
    <definedName name="FinnedLength3">#REF!</definedName>
    <definedName name="FinnedLength4">#REF!</definedName>
    <definedName name="FinnedLength5">#REF!</definedName>
    <definedName name="FinnedLength6">#REF!</definedName>
    <definedName name="FinnedLength7">#REF!</definedName>
    <definedName name="FinnedLength8">#REF!</definedName>
    <definedName name="FinnedLength9">#REF!</definedName>
    <definedName name="FinnedLengths">#REF!</definedName>
    <definedName name="FittingWeightDat">[70]WeightTable!$H:$I</definedName>
    <definedName name="FJHGJK" hidden="1">{#N/A,#N/A,FALSE,"운반시간"}</definedName>
    <definedName name="FLG">#REF!</definedName>
    <definedName name="Floor">#REF!</definedName>
    <definedName name="Flow_Area" localSheetId="1">'[38]Noise (3)'!$O$57</definedName>
    <definedName name="Flow_Area" localSheetId="2">'[38]Noise (3)'!$O$57</definedName>
    <definedName name="Flow_Area" localSheetId="0">'[38]Noise (3)'!$O$57</definedName>
    <definedName name="Flow_Area">#REF!</definedName>
    <definedName name="Flow_Rate" localSheetId="1">'[38]Noise (3)'!$C$4</definedName>
    <definedName name="Flow_Rate" localSheetId="2">'[38]Noise (3)'!$C$4</definedName>
    <definedName name="Flow_Rate" localSheetId="0">'[38]Noise (3)'!$C$4</definedName>
    <definedName name="Flow_Rate">#REF!</definedName>
    <definedName name="Flow_Temp" localSheetId="1">'[38]Noise (3)'!$C$5</definedName>
    <definedName name="Flow_Temp" localSheetId="2">'[38]Noise (3)'!$C$5</definedName>
    <definedName name="Flow_Temp" localSheetId="0">'[38]Noise (3)'!$C$5</definedName>
    <definedName name="Flow_Temp">#REF!</definedName>
    <definedName name="Flowsensor">#REF!</definedName>
    <definedName name="FM1JobInfo\174xx\17464\Thermal9S9Documents\Performance\V17464_Termozulia_Rev03.dat" hidden="1">#REF!</definedName>
    <definedName name="FM1ProposalWork\2000\0042\Design\HRSG9S9Design\Cards\Design9S9B\DesignB_Plaquemine" hidden="1">#REF!</definedName>
    <definedName name="FM1ProposalWork\2001\1028\Design\HRSG9S9Design\Design9S9G\Montg9I9CedarB_G.dat" hidden="1">#REF!</definedName>
    <definedName name="FM1ProposalWork\2002\2004\Design\HRSG9S9Design\Design9S9B\Wallula_B3_Optimized.dat" hidden="1">#REF!</definedName>
    <definedName name="FM1ProposalWork\2002\2010\Design\HRSG9S9Design\Design9S9B\2010_B_3.dat" hidden="1">#REF!</definedName>
    <definedName name="FM1ProposalWork\2006\6016\Design\HRSG9S9Design\Design9S9A\P6016A1.dat" hidden="1">"BW504"</definedName>
    <definedName name="FM1ProposalWork\2006\6028\Design\HRSG9S9Design\Design9S9B\P9M96028B.dat" hidden="1">"BW504"</definedName>
    <definedName name="FM1ProposalWork\2006\6057\Design\HRSG9S9Design\Design9S9B\P9M96057B1.dat" hidden="1">"BW504"</definedName>
    <definedName name="FM1ProposalWork\2007\7108\Design\HRSG9S9Design\Design9S9A\P9M97108A.dat" hidden="1">"BW504"</definedName>
    <definedName name="FM1ProposalWork\2007\7109\Design\HRSG9S9Design\Design9S9A\P9M97109A.dat" hidden="1">"BW504"</definedName>
    <definedName name="FM1ProposalWork\2008\8101\Design\HRSG9S9Design\Design9S9E\TRS\P9M98101E.dat" hidden="1">#REF!</definedName>
    <definedName name="FM1ProposalWork\2011\1072\Design\Design9S9A\TRS\P9M91072A5.dat" hidden="1">#REF!</definedName>
    <definedName name="FM1ProposalWork\2012\2036\Design\Design9S9C\TRS\P9M92036C29S99M99S9Base9S9Model.tdb" hidden="1">#REF!</definedName>
    <definedName name="FM1ProposalWork\2012\2072\Design\Design9S9A\TRS\2072A_Rev059S99M99S9Option9S9A.tdb" hidden="1">#REF!</definedName>
    <definedName name="FM1ProposalWork\2012\2072\Design\Design9S9A\TRS\2072A_Rev069S99M99S9Option9S9A.tdb" hidden="1">#REF!</definedName>
    <definedName name="FM1ProposalWork\2012\2072\Design\Design9S9B\TRS\2072B_RHAtt9S99M99S9Rev00.tdb" hidden="1">#REF!</definedName>
    <definedName name="FM1ProposalWork\2012\2072\Design\Design9S9D9S9Low9S9Cost\TRS\P2072D19S99M99S9Rev00.dat" hidden="1">#REF!</definedName>
    <definedName name="FM1ProposalWork\2012\2091\Design\Design9S9A\TRS\P9M92091A_Rev09S99M99S9Rev0.tdb" hidden="1">"BW504"</definedName>
    <definedName name="FM1ProposalWork\2012\2091\Design\Design9S9B\TRS\P9M92091B_Rev09S99M99S9.tdb" hidden="1">"BW504"</definedName>
    <definedName name="FM1ProposalWork\2012\2091\Design\Design9S9D\TRS\P9M92091D_Rev09S99M99S9.tdb" hidden="1">"BW504"</definedName>
    <definedName name="FM1ProposalWork\2012\2091\Design\Design9S9E\TRS\P9M92091E_Rev09S99M99S99S9.tdb" hidden="1">"BW504"</definedName>
    <definedName name="FM1ProposalWork\2012\2091\Design\Design9S9H\TRS\P9M92091H_Rev09S99M99S99S9.tdb" hidden="1">"BW504"</definedName>
    <definedName name="FM1ProposalWork\2012\2091\Design\Design9S9H\TRS\P9M92091H_Rev19S99M99S99S9.tdb" hidden="1">"BW504"</definedName>
    <definedName name="FM1ProposalWork\2013\3043\Design\Design9S9A\TRS\P9M93043A9S99M99S9Base9S9Model.dat" hidden="1">#REF!</definedName>
    <definedName name="FM1ProposalWork\2013\3051\Design\Design9S9G9S99M99S9Bent9S9Serrated\TRS\P3051G9S9rev09S99M99S9Base.dat" hidden="1">#REF!</definedName>
    <definedName name="FM1ProposalWork\2013\3507\Design\Design9S9D\TRS\P3507D49S99M99S9D0.dat" hidden="1">#REF!</definedName>
    <definedName name="FOB">#REF!</definedName>
    <definedName name="FOB_FC_Group">#REF!</definedName>
    <definedName name="FOB_FC_Main">#REF!</definedName>
    <definedName name="FOB_FC_Other">#REF!</definedName>
    <definedName name="FOB_LC_Main">#REF!</definedName>
    <definedName name="FOB_LC_Other">#REF!</definedName>
    <definedName name="For" localSheetId="1">'[62]Data Input'!$G$3</definedName>
    <definedName name="For" localSheetId="2">'[62]Data Input'!$G$3</definedName>
    <definedName name="For" localSheetId="0">'[62]Data Input'!$G$3</definedName>
    <definedName name="FOR" hidden="1">{#N/A,#N/A,FALSE,"CCTV"}</definedName>
    <definedName name="FORMAT" hidden="1">{#N/A,#N/A,FALSE,"CCTV"}</definedName>
    <definedName name="FOS">#REF!</definedName>
    <definedName name="fr" hidden="1">{"'Liquid'!$A$1:$U$57"}</definedName>
    <definedName name="frf">#REF!</definedName>
    <definedName name="fs" hidden="1">{"'Sheet1'!$L$16"}</definedName>
    <definedName name="FSAFSAFSA" hidden="1">{#N/A,#N/A,FALSE,"운반시간"}</definedName>
    <definedName name="FSD" hidden="1">{#N/A,#N/A,TRUE,"Mhr_Sum"}</definedName>
    <definedName name="fsda" hidden="1">{#N/A,#N/A,TRUE,"Basic";#N/A,#N/A,TRUE,"EXT-TABLE";#N/A,#N/A,TRUE,"STEEL";#N/A,#N/A,TRUE,"INT-Table";#N/A,#N/A,TRUE,"STEEL";#N/A,#N/A,TRUE,"Door"}</definedName>
    <definedName name="fsda_1" hidden="1">{#N/A,#N/A,TRUE,"Basic";#N/A,#N/A,TRUE,"EXT-TABLE";#N/A,#N/A,TRUE,"STEEL";#N/A,#N/A,TRUE,"INT-Table";#N/A,#N/A,TRUE,"STEEL";#N/A,#N/A,TRUE,"Door"}</definedName>
    <definedName name="fsda_1_1" hidden="1">{#N/A,#N/A,TRUE,"Basic";#N/A,#N/A,TRUE,"EXT-TABLE";#N/A,#N/A,TRUE,"STEEL";#N/A,#N/A,TRUE,"INT-Table";#N/A,#N/A,TRUE,"STEEL";#N/A,#N/A,TRUE,"Door"}</definedName>
    <definedName name="fsda_1_2" hidden="1">{#N/A,#N/A,TRUE,"Basic";#N/A,#N/A,TRUE,"EXT-TABLE";#N/A,#N/A,TRUE,"STEEL";#N/A,#N/A,TRUE,"INT-Table";#N/A,#N/A,TRUE,"STEEL";#N/A,#N/A,TRUE,"Door"}</definedName>
    <definedName name="fsda_2" hidden="1">{#N/A,#N/A,TRUE,"Basic";#N/A,#N/A,TRUE,"EXT-TABLE";#N/A,#N/A,TRUE,"STEEL";#N/A,#N/A,TRUE,"INT-Table";#N/A,#N/A,TRUE,"STEEL";#N/A,#N/A,TRUE,"Door"}</definedName>
    <definedName name="fsda_2_1" hidden="1">{#N/A,#N/A,TRUE,"Basic";#N/A,#N/A,TRUE,"EXT-TABLE";#N/A,#N/A,TRUE,"STEEL";#N/A,#N/A,TRUE,"INT-Table";#N/A,#N/A,TRUE,"STEEL";#N/A,#N/A,TRUE,"Door"}</definedName>
    <definedName name="fsda_2_2" hidden="1">{#N/A,#N/A,TRUE,"Basic";#N/A,#N/A,TRUE,"EXT-TABLE";#N/A,#N/A,TRUE,"STEEL";#N/A,#N/A,TRUE,"INT-Table";#N/A,#N/A,TRUE,"STEEL";#N/A,#N/A,TRUE,"Door"}</definedName>
    <definedName name="fsda_3" hidden="1">{#N/A,#N/A,TRUE,"Basic";#N/A,#N/A,TRUE,"EXT-TABLE";#N/A,#N/A,TRUE,"STEEL";#N/A,#N/A,TRUE,"INT-Table";#N/A,#N/A,TRUE,"STEEL";#N/A,#N/A,TRUE,"Door"}</definedName>
    <definedName name="fsda_3_1" hidden="1">{#N/A,#N/A,TRUE,"Basic";#N/A,#N/A,TRUE,"EXT-TABLE";#N/A,#N/A,TRUE,"STEEL";#N/A,#N/A,TRUE,"INT-Table";#N/A,#N/A,TRUE,"STEEL";#N/A,#N/A,TRUE,"Door"}</definedName>
    <definedName name="fsda_3_2" hidden="1">{#N/A,#N/A,TRUE,"Basic";#N/A,#N/A,TRUE,"EXT-TABLE";#N/A,#N/A,TRUE,"STEEL";#N/A,#N/A,TRUE,"INT-Table";#N/A,#N/A,TRUE,"STEEL";#N/A,#N/A,TRUE,"Door"}</definedName>
    <definedName name="fsda_4" hidden="1">{#N/A,#N/A,TRUE,"Basic";#N/A,#N/A,TRUE,"EXT-TABLE";#N/A,#N/A,TRUE,"STEEL";#N/A,#N/A,TRUE,"INT-Table";#N/A,#N/A,TRUE,"STEEL";#N/A,#N/A,TRUE,"Door"}</definedName>
    <definedName name="fsda_4_1" hidden="1">{#N/A,#N/A,TRUE,"Basic";#N/A,#N/A,TRUE,"EXT-TABLE";#N/A,#N/A,TRUE,"STEEL";#N/A,#N/A,TRUE,"INT-Table";#N/A,#N/A,TRUE,"STEEL";#N/A,#N/A,TRUE,"Door"}</definedName>
    <definedName name="fsda_4_2" hidden="1">{#N/A,#N/A,TRUE,"Basic";#N/A,#N/A,TRUE,"EXT-TABLE";#N/A,#N/A,TRUE,"STEEL";#N/A,#N/A,TRUE,"INT-Table";#N/A,#N/A,TRUE,"STEEL";#N/A,#N/A,TRUE,"Door"}</definedName>
    <definedName name="fsda_5" hidden="1">{#N/A,#N/A,TRUE,"Basic";#N/A,#N/A,TRUE,"EXT-TABLE";#N/A,#N/A,TRUE,"STEEL";#N/A,#N/A,TRUE,"INT-Table";#N/A,#N/A,TRUE,"STEEL";#N/A,#N/A,TRUE,"Door"}</definedName>
    <definedName name="fsda_5_1" hidden="1">{#N/A,#N/A,TRUE,"Basic";#N/A,#N/A,TRUE,"EXT-TABLE";#N/A,#N/A,TRUE,"STEEL";#N/A,#N/A,TRUE,"INT-Table";#N/A,#N/A,TRUE,"STEEL";#N/A,#N/A,TRUE,"Door"}</definedName>
    <definedName name="fsda_5_2" hidden="1">{#N/A,#N/A,TRUE,"Basic";#N/A,#N/A,TRUE,"EXT-TABLE";#N/A,#N/A,TRUE,"STEEL";#N/A,#N/A,TRUE,"INT-Table";#N/A,#N/A,TRUE,"STEEL";#N/A,#N/A,TRUE,"Door"}</definedName>
    <definedName name="fsdaa" hidden="1">{#N/A,#N/A,TRUE,"Basic";#N/A,#N/A,TRUE,"EXT-TABLE";#N/A,#N/A,TRUE,"STEEL";#N/A,#N/A,TRUE,"INT-Table";#N/A,#N/A,TRUE,"STEEL";#N/A,#N/A,TRUE,"Door"}</definedName>
    <definedName name="fsdaa_1" hidden="1">{#N/A,#N/A,TRUE,"Basic";#N/A,#N/A,TRUE,"EXT-TABLE";#N/A,#N/A,TRUE,"STEEL";#N/A,#N/A,TRUE,"INT-Table";#N/A,#N/A,TRUE,"STEEL";#N/A,#N/A,TRUE,"Door"}</definedName>
    <definedName name="fsdaa_1_1" hidden="1">{#N/A,#N/A,TRUE,"Basic";#N/A,#N/A,TRUE,"EXT-TABLE";#N/A,#N/A,TRUE,"STEEL";#N/A,#N/A,TRUE,"INT-Table";#N/A,#N/A,TRUE,"STEEL";#N/A,#N/A,TRUE,"Door"}</definedName>
    <definedName name="fsdaa_1_2" hidden="1">{#N/A,#N/A,TRUE,"Basic";#N/A,#N/A,TRUE,"EXT-TABLE";#N/A,#N/A,TRUE,"STEEL";#N/A,#N/A,TRUE,"INT-Table";#N/A,#N/A,TRUE,"STEEL";#N/A,#N/A,TRUE,"Door"}</definedName>
    <definedName name="fsdaa_2" hidden="1">{#N/A,#N/A,TRUE,"Basic";#N/A,#N/A,TRUE,"EXT-TABLE";#N/A,#N/A,TRUE,"STEEL";#N/A,#N/A,TRUE,"INT-Table";#N/A,#N/A,TRUE,"STEEL";#N/A,#N/A,TRUE,"Door"}</definedName>
    <definedName name="fsdaa_2_1" hidden="1">{#N/A,#N/A,TRUE,"Basic";#N/A,#N/A,TRUE,"EXT-TABLE";#N/A,#N/A,TRUE,"STEEL";#N/A,#N/A,TRUE,"INT-Table";#N/A,#N/A,TRUE,"STEEL";#N/A,#N/A,TRUE,"Door"}</definedName>
    <definedName name="fsdaa_2_2" hidden="1">{#N/A,#N/A,TRUE,"Basic";#N/A,#N/A,TRUE,"EXT-TABLE";#N/A,#N/A,TRUE,"STEEL";#N/A,#N/A,TRUE,"INT-Table";#N/A,#N/A,TRUE,"STEEL";#N/A,#N/A,TRUE,"Door"}</definedName>
    <definedName name="fsdaa_3" hidden="1">{#N/A,#N/A,TRUE,"Basic";#N/A,#N/A,TRUE,"EXT-TABLE";#N/A,#N/A,TRUE,"STEEL";#N/A,#N/A,TRUE,"INT-Table";#N/A,#N/A,TRUE,"STEEL";#N/A,#N/A,TRUE,"Door"}</definedName>
    <definedName name="fsdaa_3_1" hidden="1">{#N/A,#N/A,TRUE,"Basic";#N/A,#N/A,TRUE,"EXT-TABLE";#N/A,#N/A,TRUE,"STEEL";#N/A,#N/A,TRUE,"INT-Table";#N/A,#N/A,TRUE,"STEEL";#N/A,#N/A,TRUE,"Door"}</definedName>
    <definedName name="fsdaa_3_2" hidden="1">{#N/A,#N/A,TRUE,"Basic";#N/A,#N/A,TRUE,"EXT-TABLE";#N/A,#N/A,TRUE,"STEEL";#N/A,#N/A,TRUE,"INT-Table";#N/A,#N/A,TRUE,"STEEL";#N/A,#N/A,TRUE,"Door"}</definedName>
    <definedName name="fsdaa_4" hidden="1">{#N/A,#N/A,TRUE,"Basic";#N/A,#N/A,TRUE,"EXT-TABLE";#N/A,#N/A,TRUE,"STEEL";#N/A,#N/A,TRUE,"INT-Table";#N/A,#N/A,TRUE,"STEEL";#N/A,#N/A,TRUE,"Door"}</definedName>
    <definedName name="fsdaa_4_1" hidden="1">{#N/A,#N/A,TRUE,"Basic";#N/A,#N/A,TRUE,"EXT-TABLE";#N/A,#N/A,TRUE,"STEEL";#N/A,#N/A,TRUE,"INT-Table";#N/A,#N/A,TRUE,"STEEL";#N/A,#N/A,TRUE,"Door"}</definedName>
    <definedName name="fsdaa_4_2" hidden="1">{#N/A,#N/A,TRUE,"Basic";#N/A,#N/A,TRUE,"EXT-TABLE";#N/A,#N/A,TRUE,"STEEL";#N/A,#N/A,TRUE,"INT-Table";#N/A,#N/A,TRUE,"STEEL";#N/A,#N/A,TRUE,"Door"}</definedName>
    <definedName name="fsdaa_5" hidden="1">{#N/A,#N/A,TRUE,"Basic";#N/A,#N/A,TRUE,"EXT-TABLE";#N/A,#N/A,TRUE,"STEEL";#N/A,#N/A,TRUE,"INT-Table";#N/A,#N/A,TRUE,"STEEL";#N/A,#N/A,TRUE,"Door"}</definedName>
    <definedName name="fsdaa_5_1" hidden="1">{#N/A,#N/A,TRUE,"Basic";#N/A,#N/A,TRUE,"EXT-TABLE";#N/A,#N/A,TRUE,"STEEL";#N/A,#N/A,TRUE,"INT-Table";#N/A,#N/A,TRUE,"STEEL";#N/A,#N/A,TRUE,"Door"}</definedName>
    <definedName name="fsdaa_5_2" hidden="1">{#N/A,#N/A,TRUE,"Basic";#N/A,#N/A,TRUE,"EXT-TABLE";#N/A,#N/A,TRUE,"STEEL";#N/A,#N/A,TRUE,"INT-Table";#N/A,#N/A,TRUE,"STEEL";#N/A,#N/A,TRUE,"Door"}</definedName>
    <definedName name="fsdf" hidden="1">#REF!</definedName>
    <definedName name="FSDFASDF" hidden="1">{#N/A,#N/A,FALSE,"배수1"}</definedName>
    <definedName name="fsdfdsf" localSheetId="1" hidden="1">{"'Sheet1'!$L$16"}</definedName>
    <definedName name="fsdfdsf" localSheetId="2" hidden="1">{"'Sheet1'!$L$16"}</definedName>
    <definedName name="fsdfdsf" localSheetId="0" hidden="1">{"'Sheet1'!$L$16"}</definedName>
    <definedName name="fsdfdsf" hidden="1">{"'Sheet1'!$L$16"}</definedName>
    <definedName name="FSDFFF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DF" hidden="1">{#N/A,#N/A,TRUE,"SUM";#N/A,#N/A,TRUE,"EE";#N/A,#N/A,TRUE,"AC";#N/A,#N/A,TRUE,"SN"}</definedName>
    <definedName name="FSDSAFSA" hidden="1">{#N/A,#N/A,FALSE,"2~8번"}</definedName>
    <definedName name="FSF" hidden="1">{#N/A,#N/A,TRUE,"Mhr_Sum"}</definedName>
    <definedName name="ft" localSheetId="1" hidden="1">{"'Sheet1'!$L$16"}</definedName>
    <definedName name="ft" localSheetId="2" hidden="1">{"'Sheet1'!$L$16"}</definedName>
    <definedName name="ft" localSheetId="0" hidden="1">{"'Sheet1'!$L$16"}</definedName>
    <definedName name="ft" hidden="1">{"'Sheet1'!$L$16"}</definedName>
    <definedName name="Ft_Matl">[71]Proposal!#REF!</definedName>
    <definedName name="Ft_Zone_B">[71]Proposal!#REF!</definedName>
    <definedName name="Ft_Zone_C">[71]Proposal!#REF!</definedName>
    <definedName name="Ft_Zone_D">[71]Proposal!#REF!</definedName>
    <definedName name="Ft_Zone_E">[71]Proposal!#REF!</definedName>
    <definedName name="FTLDTmp">#REF!:#REF!:#REF!</definedName>
    <definedName name="FTsda" hidden="1">{#N/A,#N/A,TRUE,"Mhr_Sum"}</definedName>
    <definedName name="FTsda2" hidden="1">{#N/A,#N/A,TRUE,"Mhr_Sum"}</definedName>
    <definedName name="FTSDF" hidden="1">{#N/A,#N/A,TRUE,"Mhr_Sum"}</definedName>
    <definedName name="FTSDF2" hidden="1">{#N/A,#N/A,TRUE,"Mhr_Sum"}</definedName>
    <definedName name="FU">#REF!</definedName>
    <definedName name="Furniture" hidden="1">{#N/A,#N/A,TRUE,"Basic";#N/A,#N/A,TRUE,"EXT-TABLE";#N/A,#N/A,TRUE,"STEEL";#N/A,#N/A,TRUE,"INT-Table";#N/A,#N/A,TRUE,"STEEL";#N/A,#N/A,TRUE,"Door"}</definedName>
    <definedName name="Furniture_1" hidden="1">{#N/A,#N/A,TRUE,"Basic";#N/A,#N/A,TRUE,"EXT-TABLE";#N/A,#N/A,TRUE,"STEEL";#N/A,#N/A,TRUE,"INT-Table";#N/A,#N/A,TRUE,"STEEL";#N/A,#N/A,TRUE,"Door"}</definedName>
    <definedName name="Furniture_1_1" hidden="1">{#N/A,#N/A,TRUE,"Basic";#N/A,#N/A,TRUE,"EXT-TABLE";#N/A,#N/A,TRUE,"STEEL";#N/A,#N/A,TRUE,"INT-Table";#N/A,#N/A,TRUE,"STEEL";#N/A,#N/A,TRUE,"Door"}</definedName>
    <definedName name="Furniture_1_2" hidden="1">{#N/A,#N/A,TRUE,"Basic";#N/A,#N/A,TRUE,"EXT-TABLE";#N/A,#N/A,TRUE,"STEEL";#N/A,#N/A,TRUE,"INT-Table";#N/A,#N/A,TRUE,"STEEL";#N/A,#N/A,TRUE,"Door"}</definedName>
    <definedName name="Furniture_2" hidden="1">{#N/A,#N/A,TRUE,"Basic";#N/A,#N/A,TRUE,"EXT-TABLE";#N/A,#N/A,TRUE,"STEEL";#N/A,#N/A,TRUE,"INT-Table";#N/A,#N/A,TRUE,"STEEL";#N/A,#N/A,TRUE,"Door"}</definedName>
    <definedName name="Furniture_2_1" hidden="1">{#N/A,#N/A,TRUE,"Basic";#N/A,#N/A,TRUE,"EXT-TABLE";#N/A,#N/A,TRUE,"STEEL";#N/A,#N/A,TRUE,"INT-Table";#N/A,#N/A,TRUE,"STEEL";#N/A,#N/A,TRUE,"Door"}</definedName>
    <definedName name="Furniture_2_2" hidden="1">{#N/A,#N/A,TRUE,"Basic";#N/A,#N/A,TRUE,"EXT-TABLE";#N/A,#N/A,TRUE,"STEEL";#N/A,#N/A,TRUE,"INT-Table";#N/A,#N/A,TRUE,"STEEL";#N/A,#N/A,TRUE,"Door"}</definedName>
    <definedName name="Furniture_3" hidden="1">{#N/A,#N/A,TRUE,"Basic";#N/A,#N/A,TRUE,"EXT-TABLE";#N/A,#N/A,TRUE,"STEEL";#N/A,#N/A,TRUE,"INT-Table";#N/A,#N/A,TRUE,"STEEL";#N/A,#N/A,TRUE,"Door"}</definedName>
    <definedName name="Furniture_3_1" hidden="1">{#N/A,#N/A,TRUE,"Basic";#N/A,#N/A,TRUE,"EXT-TABLE";#N/A,#N/A,TRUE,"STEEL";#N/A,#N/A,TRUE,"INT-Table";#N/A,#N/A,TRUE,"STEEL";#N/A,#N/A,TRUE,"Door"}</definedName>
    <definedName name="Furniture_3_2" hidden="1">{#N/A,#N/A,TRUE,"Basic";#N/A,#N/A,TRUE,"EXT-TABLE";#N/A,#N/A,TRUE,"STEEL";#N/A,#N/A,TRUE,"INT-Table";#N/A,#N/A,TRUE,"STEEL";#N/A,#N/A,TRUE,"Door"}</definedName>
    <definedName name="Furniture_4" hidden="1">{#N/A,#N/A,TRUE,"Basic";#N/A,#N/A,TRUE,"EXT-TABLE";#N/A,#N/A,TRUE,"STEEL";#N/A,#N/A,TRUE,"INT-Table";#N/A,#N/A,TRUE,"STEEL";#N/A,#N/A,TRUE,"Door"}</definedName>
    <definedName name="Furniture_4_1" hidden="1">{#N/A,#N/A,TRUE,"Basic";#N/A,#N/A,TRUE,"EXT-TABLE";#N/A,#N/A,TRUE,"STEEL";#N/A,#N/A,TRUE,"INT-Table";#N/A,#N/A,TRUE,"STEEL";#N/A,#N/A,TRUE,"Door"}</definedName>
    <definedName name="Furniture_4_2" hidden="1">{#N/A,#N/A,TRUE,"Basic";#N/A,#N/A,TRUE,"EXT-TABLE";#N/A,#N/A,TRUE,"STEEL";#N/A,#N/A,TRUE,"INT-Table";#N/A,#N/A,TRUE,"STEEL";#N/A,#N/A,TRUE,"Door"}</definedName>
    <definedName name="Furniture_5" hidden="1">{#N/A,#N/A,TRUE,"Basic";#N/A,#N/A,TRUE,"EXT-TABLE";#N/A,#N/A,TRUE,"STEEL";#N/A,#N/A,TRUE,"INT-Table";#N/A,#N/A,TRUE,"STEEL";#N/A,#N/A,TRUE,"Door"}</definedName>
    <definedName name="Furniture_5_1" hidden="1">{#N/A,#N/A,TRUE,"Basic";#N/A,#N/A,TRUE,"EXT-TABLE";#N/A,#N/A,TRUE,"STEEL";#N/A,#N/A,TRUE,"INT-Table";#N/A,#N/A,TRUE,"STEEL";#N/A,#N/A,TRUE,"Door"}</definedName>
    <definedName name="Furniture_5_2" hidden="1">{#N/A,#N/A,TRUE,"Basic";#N/A,#N/A,TRUE,"EXT-TABLE";#N/A,#N/A,TRUE,"STEEL";#N/A,#N/A,TRUE,"INT-Table";#N/A,#N/A,TRUE,"STEEL";#N/A,#N/A,TRUE,"Door"}</definedName>
    <definedName name="fwtsl">#REF!</definedName>
    <definedName name="fwtsw">#REF!</definedName>
    <definedName name="G" localSheetId="1">[26]Breech_Duct!$B$70</definedName>
    <definedName name="G" localSheetId="2">[26]Breech_Duct!$B$70</definedName>
    <definedName name="G" localSheetId="0">[26]Breech_Duct!$B$70</definedName>
    <definedName name="G">#REF!</definedName>
    <definedName name="gasgh" localSheetId="1" hidden="1">{#N/A,#N/A,FALSE,"Project Cost Summary";#N/A,#N/A,FALSE,"Man Hour Summary"}</definedName>
    <definedName name="gasgh" localSheetId="2" hidden="1">{#N/A,#N/A,FALSE,"Project Cost Summary";#N/A,#N/A,FALSE,"Man Hour Summary"}</definedName>
    <definedName name="gasgh" localSheetId="0" hidden="1">{#N/A,#N/A,FALSE,"Project Cost Summary";#N/A,#N/A,FALSE,"Man Hour Summary"}</definedName>
    <definedName name="gasgh" hidden="1">{#N/A,#N/A,FALSE,"Project Cost Summary";#N/A,#N/A,FALSE,"Man Hour Summary"}</definedName>
    <definedName name="Gasturbine1" localSheetId="1">'[38]Noise (3)'!$C$37</definedName>
    <definedName name="Gasturbine1" localSheetId="2">'[38]Noise (3)'!$C$37</definedName>
    <definedName name="Gasturbine1" localSheetId="0">'[38]Noise (3)'!$C$37</definedName>
    <definedName name="Gasturbine1">#REF!</definedName>
    <definedName name="Gasturbines" localSheetId="1">[38]Tables!$A$80:$A$179</definedName>
    <definedName name="Gasturbines" localSheetId="2">[38]Tables!$A$80:$A$179</definedName>
    <definedName name="Gasturbines" localSheetId="0">[38]Tables!$A$80:$A$179</definedName>
    <definedName name="Gasturbines">#REF!</definedName>
    <definedName name="gate">#REF!</definedName>
    <definedName name="GD" hidden="1">{#N/A,#N/A,FALSE,"CCTV"}</definedName>
    <definedName name="gdfg" localSheetId="1" hidden="1">[67]Z!$T$180:$AH$180</definedName>
    <definedName name="gdfg" localSheetId="2" hidden="1">[67]Z!$T$180:$AH$180</definedName>
    <definedName name="gdfg" localSheetId="0" hidden="1">[67]Z!$T$180:$AH$180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dfgdf" localSheetId="1" hidden="1">{"'Sheet1'!$L$16"}</definedName>
    <definedName name="gdfgdfgdf" localSheetId="2" hidden="1">{"'Sheet1'!$L$16"}</definedName>
    <definedName name="gdfgdfgdf" localSheetId="0" hidden="1">{"'Sheet1'!$L$16"}</definedName>
    <definedName name="gdfgdfgdf" hidden="1">{"'Sheet1'!$L$16"}</definedName>
    <definedName name="GDG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hdhg" hidden="1">{#N/A,#N/A,FALSE,"Chi tiÆt"}</definedName>
    <definedName name="GDHS" hidden="1">#REF!</definedName>
    <definedName name="Geländer">#REF!</definedName>
    <definedName name="geom" localSheetId="1">[60]r_vali!$D$1:$IV$27</definedName>
    <definedName name="geom" localSheetId="2">[60]r_vali!$D$1:$IV$27</definedName>
    <definedName name="geom" localSheetId="0">[60]r_vali!$D$1:$IV$27</definedName>
    <definedName name="geom">#REF!</definedName>
    <definedName name="GF" hidden="1">#REF!</definedName>
    <definedName name="GFDGDF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h" hidden="1">{#N/A,#N/A,FALSE,"CCTV"}</definedName>
    <definedName name="GFDS" localSheetId="1" hidden="1">{#N/A,#N/A,FALSE,"CCTV"}</definedName>
    <definedName name="GFDS" localSheetId="2" hidden="1">{#N/A,#N/A,FALSE,"CCTV"}</definedName>
    <definedName name="GFDS" localSheetId="0" hidden="1">{#N/A,#N/A,FALSE,"CCTV"}</definedName>
    <definedName name="GFDS" hidden="1">{#N/A,#N/A,FALSE,"CCTV"}</definedName>
    <definedName name="GFG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dfg" localSheetId="1" hidden="1">[72]차액보증!#REF!</definedName>
    <definedName name="gfgdfg" localSheetId="2" hidden="1">[72]차액보증!#REF!</definedName>
    <definedName name="gfgdfg" localSheetId="0" hidden="1">[72]차액보증!#REF!</definedName>
    <definedName name="gfgdfg" hidden="1">#REF!</definedName>
    <definedName name="gfhfgh" hidden="1">{#N/A,#N/A,FALSE,"Chi tiÆt"}</definedName>
    <definedName name="GFHJ" hidden="1">{#N/A,#N/A,FALSE,"단가표지"}</definedName>
    <definedName name="gfjgfh" localSheetId="1" hidden="1">{#N/A,#N/A,FALSE,"CCTV"}</definedName>
    <definedName name="gfjgfh" localSheetId="2" hidden="1">{#N/A,#N/A,FALSE,"CCTV"}</definedName>
    <definedName name="gfjgfh" localSheetId="0" hidden="1">{#N/A,#N/A,FALSE,"CCTV"}</definedName>
    <definedName name="gfjgfh" hidden="1">{#N/A,#N/A,FALSE,"CCTV"}</definedName>
    <definedName name="gfjgfhfg" localSheetId="1" hidden="1">{#N/A,#N/A,FALSE,"CCTV"}</definedName>
    <definedName name="gfjgfhfg" localSheetId="2" hidden="1">{#N/A,#N/A,FALSE,"CCTV"}</definedName>
    <definedName name="gfjgfhfg" localSheetId="0" hidden="1">{#N/A,#N/A,FALSE,"CCTV"}</definedName>
    <definedName name="gfjgfhfg" hidden="1">{#N/A,#N/A,FALSE,"CCTV"}</definedName>
    <definedName name="GFJGFJGH" hidden="1">{#N/A,#N/A,FALSE,"2~8번"}</definedName>
    <definedName name="GFJGFJRRJGH" hidden="1">{#N/A,#N/A,FALSE,"배수1"}</definedName>
    <definedName name="GFJHGFJGF" hidden="1">{#N/A,#N/A,FALSE,"혼합골재"}</definedName>
    <definedName name="GFRRJGH" hidden="1">{#N/A,#N/A,FALSE,"단가표지"}</definedName>
    <definedName name="gg" localSheetId="1">#REF!</definedName>
    <definedName name="gg" localSheetId="2">#REF!</definedName>
    <definedName name="gg" localSheetId="0">#REF!</definedName>
    <definedName name="gg">#REF!</definedName>
    <definedName name="ggg" localSheetId="1" hidden="1">{"'Sheet1'!$L$16"}</definedName>
    <definedName name="ggg" localSheetId="2" hidden="1">{"'Sheet1'!$L$16"}</definedName>
    <definedName name="ggg" localSheetId="0" hidden="1">{"'Sheet1'!$L$16"}</definedName>
    <definedName name="ggg" hidden="1">{"'Sheet1'!$L$16"}</definedName>
    <definedName name="gggg" localSheetId="1" hidden="1">{"'Sheet1'!$L$16"}</definedName>
    <definedName name="gggg" localSheetId="2" hidden="1">{"'Sheet1'!$L$16"}</definedName>
    <definedName name="gggg" localSheetId="0" hidden="1">{"'Sheet1'!$L$16"}</definedName>
    <definedName name="gggg" hidden="1">{"'Sheet1'!$L$16"}</definedName>
    <definedName name="ggggfd" localSheetId="1" hidden="1">[11]Spread!#REF!</definedName>
    <definedName name="ggggfd" localSheetId="2" hidden="1">[11]Spread!#REF!</definedName>
    <definedName name="ggggfd" localSheetId="0" hidden="1">[11]Spread!#REF!</definedName>
    <definedName name="ggggfd" hidden="1">#REF!</definedName>
    <definedName name="ggggg" hidden="1">{"'장비'!$A$3:$M$12"}</definedName>
    <definedName name="GGGGGGG" hidden="1">#REF!</definedName>
    <definedName name="ggsf">#REF!</definedName>
    <definedName name="gh" localSheetId="1" hidden="1">{#N/A,#N/A,FALSE,"Project Cost Summary";#N/A,#N/A,FALSE,"Man Hour Summary"}</definedName>
    <definedName name="gh" localSheetId="2" hidden="1">{#N/A,#N/A,FALSE,"Project Cost Summary";#N/A,#N/A,FALSE,"Man Hour Summary"}</definedName>
    <definedName name="gh" localSheetId="0" hidden="1">{#N/A,#N/A,FALSE,"Project Cost Summary";#N/A,#N/A,FALSE,"Man Hour Summary"}</definedName>
    <definedName name="gh" hidden="1">{"'장비'!$A$3:$M$12"}</definedName>
    <definedName name="ghj" localSheetId="1" hidden="1">{"'Sheet1'!$L$16"}</definedName>
    <definedName name="ghj" localSheetId="2" hidden="1">{"'Sheet1'!$L$16"}</definedName>
    <definedName name="ghj" localSheetId="0" hidden="1">{"'Sheet1'!$L$16"}</definedName>
    <definedName name="ghj" hidden="1">{"'Sheet1'!$L$16"}</definedName>
    <definedName name="gid" hidden="1">{"'Sheet1'!$L$16"}</definedName>
    <definedName name="Girostufen">#REF!</definedName>
    <definedName name="Gitterrost">#REF!</definedName>
    <definedName name="gj" hidden="1">{"'Liquid'!$A$1:$U$57"}</definedName>
    <definedName name="GJFGJFGJ" hidden="1">{#N/A,#N/A,FALSE,"골재소요량";#N/A,#N/A,FALSE,"골재소요량"}</definedName>
    <definedName name="GJGFJGFHJ" hidden="1">{#N/A,#N/A,FALSE,"속도"}</definedName>
    <definedName name="gkd" hidden="1">{"'Sheet1'!$L$16"}</definedName>
    <definedName name="gl3p">#REF!</definedName>
    <definedName name="globe">#REF!</definedName>
    <definedName name="GoBack" localSheetId="1">[58]Sheet1!GoBack</definedName>
    <definedName name="GoBack" localSheetId="2">[58]Sheet1!GoBack</definedName>
    <definedName name="GoBack" localSheetId="0">[58]Sheet1!GoBack</definedName>
    <definedName name="GoBack">[58]Sheet1!GoBack</definedName>
    <definedName name="Gr">#REF!</definedName>
    <definedName name="Gr_FC_FOB_PlMat">#REF!</definedName>
    <definedName name="Gr_FC_LocTransp">#REF!</definedName>
    <definedName name="Gr_FC_OceanFr">#REF!</definedName>
    <definedName name="Groups">#REF!</definedName>
    <definedName name="GSDGSRWQR" hidden="1">{#N/A,#N/A,FALSE,"속도"}</definedName>
    <definedName name="gt" hidden="1">{"'Liquid'!$A$1:$U$57"}</definedName>
    <definedName name="GTESS" hidden="1">{#N/A,#N/A,FALSE,"Mhr_Sum"}</definedName>
    <definedName name="GTOTAL" localSheetId="1" hidden="1">{"'Sheet1'!$L$16"}</definedName>
    <definedName name="GTOTAL" localSheetId="2" hidden="1">{"'Sheet1'!$L$16"}</definedName>
    <definedName name="GTOTAL" localSheetId="0" hidden="1">{"'Sheet1'!$L$16"}</definedName>
    <definedName name="GTOTAL" hidden="1">{"'Sheet1'!$L$16"}</definedName>
    <definedName name="GUESTPNT" localSheetId="1">[41]!GUESTPNT</definedName>
    <definedName name="GUESTPNT" localSheetId="2">[41]!GUESTPNT</definedName>
    <definedName name="GUESTPNT" localSheetId="0">[41]!GUESTPNT</definedName>
    <definedName name="GUESTPNT">[41]!GUESTPNT</definedName>
    <definedName name="GV" hidden="1">{#N/A,#N/A,FALSE,"CCTV"}</definedName>
    <definedName name="h" localSheetId="1" hidden="1">{"'Sheet1'!$L$16"}</definedName>
    <definedName name="h" localSheetId="2" hidden="1">{"'Sheet1'!$L$16"}</definedName>
    <definedName name="h" localSheetId="0" hidden="1">{"'Sheet1'!$L$16"}</definedName>
    <definedName name="h" hidden="1">{"'Sheet1'!$L$16"}</definedName>
    <definedName name="HANGER_LOOKUP">#REF!</definedName>
    <definedName name="HangerMultiplier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aq" localSheetId="1" hidden="1">{"'Sheet1'!$L$16"}</definedName>
    <definedName name="haq" localSheetId="2" hidden="1">{"'Sheet1'!$L$16"}</definedName>
    <definedName name="haq" localSheetId="0" hidden="1">{"'Sheet1'!$L$16"}</definedName>
    <definedName name="haq" hidden="1">{"'Sheet1'!$L$16"}</definedName>
    <definedName name="Hardware" hidden="1">{#N/A,#N/A,TRUE,"Str.";#N/A,#N/A,TRUE,"Steel &amp; Roof";#N/A,#N/A,TRUE,"Arc.";#N/A,#N/A,TRUE,"Preliminary";#N/A,#N/A,TRUE,"Sum_Prelim"}</definedName>
    <definedName name="Haspelfahrwerk">#REF!</definedName>
    <definedName name="hchair">#REF!</definedName>
    <definedName name="HCNA" localSheetId="1" hidden="1">{"'Sheet1'!$L$16"}</definedName>
    <definedName name="HCNA" localSheetId="2" hidden="1">{"'Sheet1'!$L$16"}</definedName>
    <definedName name="HCNA" localSheetId="0" hidden="1">{"'Sheet1'!$L$16"}</definedName>
    <definedName name="HCNA" hidden="1">{"'Sheet1'!$L$16"}</definedName>
    <definedName name="HDFD" hidden="1">{#N/A,#N/A,FALSE,"속도"}</definedName>
    <definedName name="HDFJHJ" hidden="1">{#N/A,#N/A,FALSE,"Mhr_Sum"}</definedName>
    <definedName name="Heä_soá_laép_xaø_H">1.7</definedName>
    <definedName name="heä_soá_sình_laày">#REF!</definedName>
    <definedName name="HEADER_DRAWING_NUMBER">#REF!</definedName>
    <definedName name="HEADER_KFP_ORIGIN_KEY">#REF!</definedName>
    <definedName name="Header12">#REF!</definedName>
    <definedName name="Header12.5">#REF!</definedName>
    <definedName name="Header13">#REF!</definedName>
    <definedName name="Header13.5">#REF!</definedName>
    <definedName name="Header14">#REF!</definedName>
    <definedName name="Header15">#REF!</definedName>
    <definedName name="Header16">#REF!</definedName>
    <definedName name="HeaderH12">#REF!</definedName>
    <definedName name="HeaderH12.5">#REF!</definedName>
    <definedName name="HeaderH13">#REF!</definedName>
    <definedName name="HeaderH13.5">#REF!</definedName>
    <definedName name="HeaderH14">#REF!</definedName>
    <definedName name="HeaderH15">#REF!</definedName>
    <definedName name="HeaderH16">#REF!</definedName>
    <definedName name="HeaderLength1">#REF!</definedName>
    <definedName name="HeaderLength10">#REF!</definedName>
    <definedName name="HeaderLength11">#REF!</definedName>
    <definedName name="HeaderLength12">#REF!</definedName>
    <definedName name="HeaderLength2">#REF!</definedName>
    <definedName name="HeaderLength3">#REF!</definedName>
    <definedName name="HeaderLength4">#REF!</definedName>
    <definedName name="HeaderLength5">#REF!</definedName>
    <definedName name="HeaderLength6">#REF!</definedName>
    <definedName name="HeaderLength7">#REF!</definedName>
    <definedName name="HeaderLength8">#REF!</definedName>
    <definedName name="HeaderLength9">#REF!</definedName>
    <definedName name="HeaderLengths">#REF!</definedName>
    <definedName name="HEADERS" localSheetId="1">'[66]DATA LISTS'!$A$4:$A$10</definedName>
    <definedName name="HEADERS" localSheetId="2">'[66]DATA LISTS'!$A$4:$A$10</definedName>
    <definedName name="HEADERS" localSheetId="0">'[66]DATA LISTS'!$A$4:$A$10</definedName>
    <definedName name="HEADERS">#REF!</definedName>
    <definedName name="HElec" localSheetId="1">'[48]Labor Sum'!$D$58</definedName>
    <definedName name="HElec" localSheetId="2">'[48]Labor Sum'!$D$58</definedName>
    <definedName name="HElec" localSheetId="0">'[48]Labor Sum'!$D$58</definedName>
    <definedName name="HElec">#REF!</definedName>
    <definedName name="HEPM" localSheetId="1">'[48]Labor Sum'!$L$58</definedName>
    <definedName name="HEPM" localSheetId="2">'[48]Labor Sum'!$L$58</definedName>
    <definedName name="HEPM" localSheetId="0">'[48]Labor Sum'!$L$58</definedName>
    <definedName name="HEPM">#REF!</definedName>
    <definedName name="HEProc" localSheetId="1">'[48]Labor Sum'!$F$58</definedName>
    <definedName name="HEProc" localSheetId="2">'[48]Labor Sum'!$F$58</definedName>
    <definedName name="HEProc" localSheetId="0">'[48]Labor Sum'!$F$58</definedName>
    <definedName name="HEProc">#REF!</definedName>
    <definedName name="HEQAQC" localSheetId="1">'[48]Labor Sum'!$H$58</definedName>
    <definedName name="HEQAQC" localSheetId="2">'[48]Labor Sum'!$H$58</definedName>
    <definedName name="HEQAQC" localSheetId="0">'[48]Labor Sum'!$H$58</definedName>
    <definedName name="HEQAQC">#REF!</definedName>
    <definedName name="herbert" hidden="1">#REF!</definedName>
    <definedName name="HESched" localSheetId="1">'[48]Labor Sum'!$J$58</definedName>
    <definedName name="HESched" localSheetId="2">'[48]Labor Sum'!$J$58</definedName>
    <definedName name="HESched" localSheetId="0">'[48]Labor Sum'!$J$58</definedName>
    <definedName name="HESched">#REF!</definedName>
    <definedName name="hethongthoatnuocngoainha">#REF!</definedName>
    <definedName name="hf">#REF!</definedName>
    <definedName name="hfdgfdg" localSheetId="1" hidden="1">{#N/A,#N/A,FALSE,"CCTV"}</definedName>
    <definedName name="hfdgfdg" localSheetId="2" hidden="1">{#N/A,#N/A,FALSE,"CCTV"}</definedName>
    <definedName name="hfdgfdg" localSheetId="0" hidden="1">{#N/A,#N/A,FALSE,"CCTV"}</definedName>
    <definedName name="hfdgfdg" hidden="1">{#N/A,#N/A,FALSE,"CCTV"}</definedName>
    <definedName name="hfjhhjj" localSheetId="1" hidden="1">{#N/A,#N/A,FALSE,"CCTV"}</definedName>
    <definedName name="hfjhhjj" localSheetId="2" hidden="1">{#N/A,#N/A,FALSE,"CCTV"}</definedName>
    <definedName name="hfjhhjj" localSheetId="0" hidden="1">{#N/A,#N/A,FALSE,"CCTV"}</definedName>
    <definedName name="hfjhhjj" hidden="1">{#N/A,#N/A,FALSE,"CCTV"}</definedName>
    <definedName name="HGDSGJGFJGF" hidden="1">{#N/A,#N/A,FALSE,"배수2"}</definedName>
    <definedName name="hgfhgshghsh" localSheetId="1" hidden="1">{#N/A,#N/A,FALSE,"Project Cost Summary";#N/A,#N/A,FALSE,"Man Hour Summary"}</definedName>
    <definedName name="hgfhgshghsh" localSheetId="2" hidden="1">{#N/A,#N/A,FALSE,"Project Cost Summary";#N/A,#N/A,FALSE,"Man Hour Summary"}</definedName>
    <definedName name="hgfhgshghsh" localSheetId="0" hidden="1">{#N/A,#N/A,FALSE,"Project Cost Summary";#N/A,#N/A,FALSE,"Man Hour Summary"}</definedName>
    <definedName name="hgfhgshghsh" hidden="1">{#N/A,#N/A,FALSE,"Project Cost Summary";#N/A,#N/A,FALSE,"Man Hour Summary"}</definedName>
    <definedName name="HGHH" hidden="1">{#N/A,#N/A,FALSE,"표지목차"}</definedName>
    <definedName name="hgjfgh" localSheetId="1" hidden="1">{#N/A,#N/A,FALSE,"CCTV"}</definedName>
    <definedName name="hgjfgh" localSheetId="2" hidden="1">{#N/A,#N/A,FALSE,"CCTV"}</definedName>
    <definedName name="hgjfgh" localSheetId="0" hidden="1">{#N/A,#N/A,FALSE,"CCTV"}</definedName>
    <definedName name="hgjfgh" hidden="1">{#N/A,#N/A,FALSE,"CCTV"}</definedName>
    <definedName name="hgjgfhgh" localSheetId="1" hidden="1">{#N/A,#N/A,FALSE,"CCTV"}</definedName>
    <definedName name="hgjgfhgh" localSheetId="2" hidden="1">{#N/A,#N/A,FALSE,"CCTV"}</definedName>
    <definedName name="hgjgfhgh" localSheetId="0" hidden="1">{#N/A,#N/A,FALSE,"CCTV"}</definedName>
    <definedName name="hgjgfhgh" hidden="1">{#N/A,#N/A,FALSE,"CCTV"}</definedName>
    <definedName name="hgshsh" localSheetId="1" hidden="1">{#N/A,#N/A,FALSE,"Project Cost Summary";#N/A,#N/A,FALSE,"Man Hour Summary"}</definedName>
    <definedName name="hgshsh" localSheetId="2" hidden="1">{#N/A,#N/A,FALSE,"Project Cost Summary";#N/A,#N/A,FALSE,"Man Hour Summary"}</definedName>
    <definedName name="hgshsh" localSheetId="0" hidden="1">{#N/A,#N/A,FALSE,"Project Cost Summary";#N/A,#N/A,FALSE,"Man Hour Summary"}</definedName>
    <definedName name="hgshsh" hidden="1">{#N/A,#N/A,FALSE,"Project Cost Summary";#N/A,#N/A,FALSE,"Man Hour Summary"}</definedName>
    <definedName name="hh" localSheetId="1" hidden="1">{#N/A,#N/A,FALSE,"CCTV"}</definedName>
    <definedName name="hh" localSheetId="2" hidden="1">{#N/A,#N/A,FALSE,"CCTV"}</definedName>
    <definedName name="hh" localSheetId="0" hidden="1">{#N/A,#N/A,FALSE,"CCTV"}</definedName>
    <definedName name="hh" hidden="1">{"'장비'!$A$3:$M$12"}</definedName>
    <definedName name="HHH" localSheetId="1" hidden="1">{#N/A,#N/A,FALSE,"CCTV"}</definedName>
    <definedName name="HHH" localSheetId="2" hidden="1">{#N/A,#N/A,FALSE,"CCTV"}</definedName>
    <definedName name="HHH" localSheetId="0" hidden="1">{#N/A,#N/A,FALSE,"CCTV"}</definedName>
    <definedName name="HHH" hidden="1">#REF!</definedName>
    <definedName name="HHH_1" hidden="1">{#N/A,#N/A,TRUE,"Basic";#N/A,#N/A,TRUE,"EXT-TABLE";#N/A,#N/A,TRUE,"STEEL";#N/A,#N/A,TRUE,"INT-Table";#N/A,#N/A,TRUE,"STEEL";#N/A,#N/A,TRUE,"Door"}</definedName>
    <definedName name="HHH_1_1" hidden="1">{#N/A,#N/A,TRUE,"Basic";#N/A,#N/A,TRUE,"EXT-TABLE";#N/A,#N/A,TRUE,"STEEL";#N/A,#N/A,TRUE,"INT-Table";#N/A,#N/A,TRUE,"STEEL";#N/A,#N/A,TRUE,"Door"}</definedName>
    <definedName name="HHH_1_2" hidden="1">{#N/A,#N/A,TRUE,"Basic";#N/A,#N/A,TRUE,"EXT-TABLE";#N/A,#N/A,TRUE,"STEEL";#N/A,#N/A,TRUE,"INT-Table";#N/A,#N/A,TRUE,"STEEL";#N/A,#N/A,TRUE,"Door"}</definedName>
    <definedName name="HHH_2" hidden="1">{#N/A,#N/A,TRUE,"Basic";#N/A,#N/A,TRUE,"EXT-TABLE";#N/A,#N/A,TRUE,"STEEL";#N/A,#N/A,TRUE,"INT-Table";#N/A,#N/A,TRUE,"STEEL";#N/A,#N/A,TRUE,"Door"}</definedName>
    <definedName name="HHH_2_1" hidden="1">{#N/A,#N/A,TRUE,"Basic";#N/A,#N/A,TRUE,"EXT-TABLE";#N/A,#N/A,TRUE,"STEEL";#N/A,#N/A,TRUE,"INT-Table";#N/A,#N/A,TRUE,"STEEL";#N/A,#N/A,TRUE,"Door"}</definedName>
    <definedName name="HHH_2_2" hidden="1">{#N/A,#N/A,TRUE,"Basic";#N/A,#N/A,TRUE,"EXT-TABLE";#N/A,#N/A,TRUE,"STEEL";#N/A,#N/A,TRUE,"INT-Table";#N/A,#N/A,TRUE,"STEEL";#N/A,#N/A,TRUE,"Door"}</definedName>
    <definedName name="HHH_3" hidden="1">{#N/A,#N/A,TRUE,"Basic";#N/A,#N/A,TRUE,"EXT-TABLE";#N/A,#N/A,TRUE,"STEEL";#N/A,#N/A,TRUE,"INT-Table";#N/A,#N/A,TRUE,"STEEL";#N/A,#N/A,TRUE,"Door"}</definedName>
    <definedName name="HHH_3_1" hidden="1">{#N/A,#N/A,TRUE,"Basic";#N/A,#N/A,TRUE,"EXT-TABLE";#N/A,#N/A,TRUE,"STEEL";#N/A,#N/A,TRUE,"INT-Table";#N/A,#N/A,TRUE,"STEEL";#N/A,#N/A,TRUE,"Door"}</definedName>
    <definedName name="HHH_3_2" hidden="1">{#N/A,#N/A,TRUE,"Basic";#N/A,#N/A,TRUE,"EXT-TABLE";#N/A,#N/A,TRUE,"STEEL";#N/A,#N/A,TRUE,"INT-Table";#N/A,#N/A,TRUE,"STEEL";#N/A,#N/A,TRUE,"Door"}</definedName>
    <definedName name="HHH_4" hidden="1">{#N/A,#N/A,TRUE,"Basic";#N/A,#N/A,TRUE,"EXT-TABLE";#N/A,#N/A,TRUE,"STEEL";#N/A,#N/A,TRUE,"INT-Table";#N/A,#N/A,TRUE,"STEEL";#N/A,#N/A,TRUE,"Door"}</definedName>
    <definedName name="HHH_4_1" hidden="1">{#N/A,#N/A,TRUE,"Basic";#N/A,#N/A,TRUE,"EXT-TABLE";#N/A,#N/A,TRUE,"STEEL";#N/A,#N/A,TRUE,"INT-Table";#N/A,#N/A,TRUE,"STEEL";#N/A,#N/A,TRUE,"Door"}</definedName>
    <definedName name="HHH_4_2" hidden="1">{#N/A,#N/A,TRUE,"Basic";#N/A,#N/A,TRUE,"EXT-TABLE";#N/A,#N/A,TRUE,"STEEL";#N/A,#N/A,TRUE,"INT-Table";#N/A,#N/A,TRUE,"STEEL";#N/A,#N/A,TRUE,"Door"}</definedName>
    <definedName name="HHH_5" hidden="1">{#N/A,#N/A,TRUE,"Basic";#N/A,#N/A,TRUE,"EXT-TABLE";#N/A,#N/A,TRUE,"STEEL";#N/A,#N/A,TRUE,"INT-Table";#N/A,#N/A,TRUE,"STEEL";#N/A,#N/A,TRUE,"Door"}</definedName>
    <definedName name="HHH_5_1" hidden="1">{#N/A,#N/A,TRUE,"Basic";#N/A,#N/A,TRUE,"EXT-TABLE";#N/A,#N/A,TRUE,"STEEL";#N/A,#N/A,TRUE,"INT-Table";#N/A,#N/A,TRUE,"STEEL";#N/A,#N/A,TRUE,"Door"}</definedName>
    <definedName name="HHH_5_2" hidden="1">{#N/A,#N/A,TRUE,"Basic";#N/A,#N/A,TRUE,"EXT-TABLE";#N/A,#N/A,TRUE,"STEEL";#N/A,#N/A,TRUE,"INT-Table";#N/A,#N/A,TRUE,"STEEL";#N/A,#N/A,TRUE,"Door"}</definedName>
    <definedName name="HHHHHH" hidden="1">{#N/A,#N/A,TRUE,"SUM";#N/A,#N/A,TRUE,"EE";#N/A,#N/A,TRUE,"AC";#N/A,#N/A,TRUE,"SN"}</definedName>
    <definedName name="HHHHHHHHHHHHHHHHHHHHH" hidden="1">{#N/A,#N/A,FALSE,"토공2"}</definedName>
    <definedName name="HiddenRows">#REF!</definedName>
    <definedName name="hieu">#REF!</definedName>
    <definedName name="hj">#REF!</definedName>
    <definedName name="HMechStruct" localSheetId="1">'[48]Labor Sum'!$D$46</definedName>
    <definedName name="HMechStruct" localSheetId="2">'[48]Labor Sum'!$D$46</definedName>
    <definedName name="HMechStruct" localSheetId="0">'[48]Labor Sum'!$D$46</definedName>
    <definedName name="HMechStruct">#REF!</definedName>
    <definedName name="HMProc" localSheetId="1">'[48]Labor Sum'!$F$46</definedName>
    <definedName name="HMProc" localSheetId="2">'[48]Labor Sum'!$F$46</definedName>
    <definedName name="HMProc" localSheetId="0">'[48]Labor Sum'!$F$46</definedName>
    <definedName name="HMProc">#REF!</definedName>
    <definedName name="HMQAQC" localSheetId="1">'[48]Labor Sum'!$H$46</definedName>
    <definedName name="HMQAQC" localSheetId="2">'[48]Labor Sum'!$H$46</definedName>
    <definedName name="HMQAQC" localSheetId="0">'[48]Labor Sum'!$H$46</definedName>
    <definedName name="HMQAQC">#REF!</definedName>
    <definedName name="HMSched" localSheetId="1">'[48]Labor Sum'!$J$46</definedName>
    <definedName name="HMSched" localSheetId="2">'[48]Labor Sum'!$J$46</definedName>
    <definedName name="HMSched" localSheetId="0">'[48]Labor Sum'!$J$46</definedName>
    <definedName name="HMSched">#REF!</definedName>
    <definedName name="HN">#REF!</definedName>
    <definedName name="hoa" localSheetId="1" hidden="1">{"'Sheet1'!$L$16"}</definedName>
    <definedName name="hoa" localSheetId="2" hidden="1">{"'Sheet1'!$L$16"}</definedName>
    <definedName name="hoa" localSheetId="0" hidden="1">{"'Sheet1'!$L$16"}</definedName>
    <definedName name="hoa" hidden="1">{"'Sheet1'!$L$16"}</definedName>
    <definedName name="hoc" hidden="1">{"'Sheet1'!$L$16"}</definedName>
    <definedName name="hoist_number">6</definedName>
    <definedName name="HOLE_TYPE" localSheetId="1">'[66]DATA LISTS'!$A$14:$A$17</definedName>
    <definedName name="HOLE_TYPE" localSheetId="2">'[66]DATA LISTS'!$A$14:$A$17</definedName>
    <definedName name="HOLE_TYPE" localSheetId="0">'[66]DATA LISTS'!$A$14:$A$17</definedName>
    <definedName name="HOLE_TYPE">#REF!</definedName>
    <definedName name="HoleAngle">#REF!</definedName>
    <definedName name="HoleHeightdim">#REF!</definedName>
    <definedName name="HolePitchdim">#REF!</definedName>
    <definedName name="HOME_MANP">#REF!</definedName>
    <definedName name="HOMEOFFICE_COST">#REF!</definedName>
    <definedName name="HOUY" hidden="1">{#N/A,#N/A,FALSE,"CCTV"}</definedName>
    <definedName name="HPEcDPres">#REF!</definedName>
    <definedName name="HPEcTbDPres">#REF!</definedName>
    <definedName name="HPEcV">#REF!</definedName>
    <definedName name="HPEvDPres">#REF!</definedName>
    <definedName name="HPFWDPres">#REF!</definedName>
    <definedName name="HPFWDPress">#REF!</definedName>
    <definedName name="HPSRV">#REF!</definedName>
    <definedName name="HPSysDPres">#REF!</definedName>
    <definedName name="hray1" hidden="1">#REF!</definedName>
    <definedName name="hrsgl" localSheetId="1">[61]DATA!#REF!</definedName>
    <definedName name="hrsgl" localSheetId="2">[61]DATA!#REF!</definedName>
    <definedName name="hrsgl" localSheetId="0">[61]DATA!#REF!</definedName>
    <definedName name="hrsgl">#REF!</definedName>
    <definedName name="hrsgw" localSheetId="1">[61]DATA!#REF!</definedName>
    <definedName name="hrsgw" localSheetId="2">[61]DATA!#REF!</definedName>
    <definedName name="hrsgw" localSheetId="0">[61]DATA!#REF!</definedName>
    <definedName name="hrsgw">#REF!</definedName>
    <definedName name="HSCT3">0.1</definedName>
    <definedName name="hsdc1">#REF!</definedName>
    <definedName name="HSDN">2.5</definedName>
    <definedName name="HSHH">#REF!</definedName>
    <definedName name="HSHHUT">#REF!</definedName>
    <definedName name="HSSL">#REF!</definedName>
    <definedName name="HSVC1">#REF!</definedName>
    <definedName name="HSVC2">#REF!</definedName>
    <definedName name="HSVC3">#REF!</definedName>
    <definedName name="htlm" localSheetId="1" hidden="1">{"'Sheet1'!$L$16"}</definedName>
    <definedName name="htlm" localSheetId="2" hidden="1">{"'Sheet1'!$L$16"}</definedName>
    <definedName name="htlm" localSheetId="0" hidden="1">{"'Sheet1'!$L$16"}</definedName>
    <definedName name="htlm" hidden="1">{"'Sheet1'!$L$16"}</definedName>
    <definedName name="HTML" hidden="1">{"'장비'!$A$3:$M$12"}</definedName>
    <definedName name="HTML_AAA" hidden="1">{"'Sheet1'!$L$16"}</definedName>
    <definedName name="HTML_CodePage" hidden="1">950</definedName>
    <definedName name="HTML_Control" localSheetId="1" hidden="1">{"'Sheet1'!$L$16"}</definedName>
    <definedName name="HTML_Control" localSheetId="2" hidden="1">{"'Sheet1'!$L$16"}</definedName>
    <definedName name="HTML_Control" localSheetId="0" hidden="1">{"'Sheet1'!$L$16"}</definedName>
    <definedName name="HTML_Control" hidden="1">{"'Sheet1'!$L$16"}</definedName>
    <definedName name="HTML_Control1" hidden="1">{"'ｺｽﾄ予算ﾍｯﾀﾞ'!$I$5:$K$6","'ｺｽﾄ予算ﾍｯﾀﾞ'!$A$1:$K$44"}</definedName>
    <definedName name="HTML_Control2" hidden="1">{"'Sheet1'!$A$3:$I$11"}</definedName>
    <definedName name="HTML_Controlmoi" localSheetId="1" hidden="1">{"'Sheet1'!$L$16"}</definedName>
    <definedName name="HTML_Controlmoi" localSheetId="2" hidden="1">{"'Sheet1'!$L$16"}</definedName>
    <definedName name="HTML_Controlmoi" localSheetId="0" hidden="1">{"'Sheet1'!$L$16"}</definedName>
    <definedName name="HTML_Controlmoi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PathTemplate" hidden="1">"E:\Documents and Settings\SADBW402\My Documents\SAS-DRILLING-ACTIVITY.htm"</definedName>
    <definedName name="HTML_Title" hidden="1">"00Q3961-SUM"</definedName>
    <definedName name="HTML1_1" hidden="1">"[mnsavg.xls]Sheet1!$A$1:$AD$11"</definedName>
    <definedName name="HTML1_10" hidden="1">""</definedName>
    <definedName name="HTML1_11" hidden="1">1</definedName>
    <definedName name="HTML1_12" hidden="1">"A:\mnsavg.html"</definedName>
    <definedName name="HTML1_2" hidden="1">1</definedName>
    <definedName name="HTML1_3" hidden="1">"mnsavg"</definedName>
    <definedName name="HTML1_4" hidden="1">"Sheet1"</definedName>
    <definedName name="HTML1_5" hidden="1">""</definedName>
    <definedName name="HTML1_6" hidden="1">-4146</definedName>
    <definedName name="HTML1_7" hidden="1">-4146</definedName>
    <definedName name="HTML1_8" hidden="1">"98-10-26"</definedName>
    <definedName name="HTML1_9" hidden="1">"한국외환은행"</definedName>
    <definedName name="HTML2_1" hidden="1">"[mnsavg.xls]Sheet1!$A$4:$K$33"</definedName>
    <definedName name="HTML2_11" hidden="1">1</definedName>
    <definedName name="HTML2_12" hidden="1">"A:\mnsavg.htm"</definedName>
    <definedName name="HTML2_2" hidden="1">1</definedName>
    <definedName name="HTML2_3" hidden="1">"mnsavg"</definedName>
    <definedName name="HTML2_4" hidden="1">"Sheet1"</definedName>
    <definedName name="HTML2_6" hidden="1">-4146</definedName>
    <definedName name="HTML2_7" hidden="1">-4146</definedName>
    <definedName name="HTML2_8" hidden="1">"98-10-26"</definedName>
    <definedName name="HTML2_9" hidden="1">"한국외환은행"</definedName>
    <definedName name="HTML3_1" hidden="1">"[keb97avrg.xls]Sheet1!$A$4:$O$32"</definedName>
    <definedName name="HTML3_11" hidden="1">1</definedName>
    <definedName name="HTML3_12" hidden="1">"A:\97mns.htm"</definedName>
    <definedName name="HTML3_2" hidden="1">1</definedName>
    <definedName name="HTML3_3" hidden="1">"keb97avrg"</definedName>
    <definedName name="HTML3_4" hidden="1">"Sheet1"</definedName>
    <definedName name="HTML3_6" hidden="1">-4146</definedName>
    <definedName name="HTML3_7" hidden="1">-4146</definedName>
    <definedName name="HTML3_8" hidden="1">"99-02-08"</definedName>
    <definedName name="HTML3_9" hidden="1">"한국외환은행"</definedName>
    <definedName name="HTMLCount" hidden="1">2</definedName>
    <definedName name="HTMLmoi" localSheetId="1" hidden="1">{"'Sheet1'!$L$16"}</definedName>
    <definedName name="HTMLmoi" localSheetId="2" hidden="1">{"'Sheet1'!$L$16"}</definedName>
    <definedName name="HTMLmoi" localSheetId="0" hidden="1">{"'Sheet1'!$L$16"}</definedName>
    <definedName name="HTMLmoi" hidden="1">{"'Sheet1'!$L$16"}</definedName>
    <definedName name="HTNC">#REF!</definedName>
    <definedName name="HTVL">#REF!</definedName>
    <definedName name="hu" localSheetId="1" hidden="1">{"'Sheet1'!$L$16"}</definedName>
    <definedName name="hu" localSheetId="2" hidden="1">{"'Sheet1'!$L$16"}</definedName>
    <definedName name="hu" localSheetId="0" hidden="1">{"'Sheet1'!$L$16"}</definedName>
    <definedName name="hu" hidden="1">{"'Sheet1'!$L$16"}</definedName>
    <definedName name="hugo" hidden="1">{#N/A,#N/A,TRUE,"Mhr_Sum"}</definedName>
    <definedName name="hui" localSheetId="1" hidden="1">{"'Sheet1'!$L$16"}</definedName>
    <definedName name="hui" localSheetId="2" hidden="1">{"'Sheet1'!$L$16"}</definedName>
    <definedName name="hui" localSheetId="0" hidden="1">{"'Sheet1'!$L$16"}</definedName>
    <definedName name="hui" hidden="1">{"'Sheet1'!$L$16"}</definedName>
    <definedName name="huon" hidden="1">{"'Sheet1'!$L$16"}</definedName>
    <definedName name="huy" localSheetId="1" hidden="1">{"'Sheet1'!$L$16"}</definedName>
    <definedName name="huy" localSheetId="2" hidden="1">{"'Sheet1'!$L$16"}</definedName>
    <definedName name="huy" localSheetId="0" hidden="1">{"'Sheet1'!$L$16"}</definedName>
    <definedName name="huy" hidden="1">{"'Sheet1'!$L$16"}</definedName>
    <definedName name="huy1moi" localSheetId="1" hidden="1">{"'Sheet1'!$L$16"}</definedName>
    <definedName name="huy1moi" localSheetId="2" hidden="1">{"'Sheet1'!$L$16"}</definedName>
    <definedName name="huy1moi" localSheetId="0" hidden="1">{"'Sheet1'!$L$16"}</definedName>
    <definedName name="huy1moi" hidden="1">{"'Sheet1'!$L$16"}</definedName>
    <definedName name="huymoi" localSheetId="1" hidden="1">{"'Sheet1'!$L$16"}</definedName>
    <definedName name="huymoi" localSheetId="2" hidden="1">{"'Sheet1'!$L$16"}</definedName>
    <definedName name="huymoi" localSheetId="0" hidden="1">{"'Sheet1'!$L$16"}</definedName>
    <definedName name="huymoi" hidden="1">{"'Sheet1'!$L$16"}</definedName>
    <definedName name="HV">#REF!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ytdfkytdfo" hidden="1">#REF!</definedName>
    <definedName name="i" hidden="1">{"'Sheet1'!$A$3:$I$11"}</definedName>
    <definedName name="I_C">#REF!</definedName>
    <definedName name="Ìag" localSheetId="1" hidden="1">{"'Sheet1'!$L$16"}</definedName>
    <definedName name="Ìag" localSheetId="2" hidden="1">{"'Sheet1'!$L$16"}</definedName>
    <definedName name="Ìag" localSheetId="0" hidden="1">{"'Sheet1'!$L$16"}</definedName>
    <definedName name="Ìag" hidden="1">{"'Sheet1'!$L$16"}</definedName>
    <definedName name="IBCYear">#REF!</definedName>
    <definedName name="IBD00110チェック仕様" hidden="1">{"'Sheet1'!$A$3:$I$11"}</definedName>
    <definedName name="IBE09000チェック仕様" hidden="1">{"'Sheet1'!$A$3:$I$11"}</definedName>
    <definedName name="ID_Stack" localSheetId="1">'[38]Noise (3)'!$C$13</definedName>
    <definedName name="ID_Stack" localSheetId="2">'[38]Noise (3)'!$C$13</definedName>
    <definedName name="ID_Stack" localSheetId="0">'[38]Noise (3)'!$C$13</definedName>
    <definedName name="ID_Stack">#REF!</definedName>
    <definedName name="IDC">#REF!</definedName>
    <definedName name="IDLAB_COST">#REF!</definedName>
    <definedName name="idr">#REF!</definedName>
    <definedName name="IGLE" hidden="1">#REF!</definedName>
    <definedName name="II" hidden="1">{#N/A,#N/A,FALSE,"JACKETS (1100 t) (1)"}</definedName>
    <definedName name="iiouolkll" localSheetId="1" hidden="1">{#N/A,#N/A,FALSE,"CCTV"}</definedName>
    <definedName name="iiouolkll" localSheetId="2" hidden="1">{#N/A,#N/A,FALSE,"CCTV"}</definedName>
    <definedName name="iiouolkll" localSheetId="0" hidden="1">{#N/A,#N/A,FALSE,"CCTV"}</definedName>
    <definedName name="iiouolkll" hidden="1">{#N/A,#N/A,FALSE,"CCTV"}</definedName>
    <definedName name="inch_mm">25.4</definedName>
    <definedName name="Incoterms">#REF!</definedName>
    <definedName name="Ind_FC_ConsMat">#REF!</definedName>
    <definedName name="Ind_FC_EquipDepr">#REF!</definedName>
    <definedName name="Ind_FC_ExpLab">#REF!</definedName>
    <definedName name="Ind_FC_Food">#REF!</definedName>
    <definedName name="Ind_FC_LocalLab">#REF!</definedName>
    <definedName name="Ind_FC_OceanFr">#REF!</definedName>
    <definedName name="Ind_FC_Phone">#REF!</definedName>
    <definedName name="Ind_FC_RentEquip">#REF!</definedName>
    <definedName name="Ind_FC_RentHouse">#REF!</definedName>
    <definedName name="Ind_FC_Spare">#REF!</definedName>
    <definedName name="Ind_FC_Travel">#REF!</definedName>
    <definedName name="IND_LAB">#REF!</definedName>
    <definedName name="Ind_LC_ClearCost">#REF!</definedName>
    <definedName name="Ind_LC_ConsMat">#REF!</definedName>
    <definedName name="Ind_LC_CustDuty">#REF!</definedName>
    <definedName name="Ind_LC_EquipDepr">#REF!</definedName>
    <definedName name="Ind_LC_EquipTransp">#REF!</definedName>
    <definedName name="Ind_LC_ExpLab">#REF!</definedName>
    <definedName name="Ind_LC_Food">#REF!</definedName>
    <definedName name="Ind_LC_LocalLab">#REF!</definedName>
    <definedName name="Ind_LC_Phone">#REF!</definedName>
    <definedName name="Ind_LC_RentEquip">#REF!</definedName>
    <definedName name="Ind_LC_RentHouse">#REF!</definedName>
    <definedName name="Ind_LC_Spare">#REF!</definedName>
    <definedName name="Ind_LC_Travel">#REF!</definedName>
    <definedName name="index2bay_in">#REF!</definedName>
    <definedName name="index2bay_out">#REF!</definedName>
    <definedName name="INDIRECT_COST">#REF!</definedName>
    <definedName name="IndirectHours">#REF!</definedName>
    <definedName name="INDMANP">#REF!</definedName>
    <definedName name="InfoDialog">"Dialogfeldrahmen 1"</definedName>
    <definedName name="InletFlowProfile" localSheetId="1">'[38]Noise (3)'!$C$33</definedName>
    <definedName name="InletFlowProfile" localSheetId="2">'[38]Noise (3)'!$C$33</definedName>
    <definedName name="InletFlowProfile" localSheetId="0">'[38]Noise (3)'!$C$33</definedName>
    <definedName name="InletFlowProfile">#REF!</definedName>
    <definedName name="InputData">#REF!,#REF!,#REF!,#REF!,#REF!,#REF!,#REF!</definedName>
    <definedName name="INST">'[43]S N'!$B$61:$I$78</definedName>
    <definedName name="INSU">'[43]S N'!$B$79:$I$96</definedName>
    <definedName name="insulation" hidden="1">{#N/A,#N/A,FALSE,"CCTV"}</definedName>
    <definedName name="InsulationMaterial" localSheetId="1">[31]DATA_LIST!$B$23:$B$34</definedName>
    <definedName name="InsulationMaterial" localSheetId="2">[31]DATA_LIST!$B$23:$B$34</definedName>
    <definedName name="InsulationMaterial" localSheetId="0">[31]DATA_LIST!$B$23:$B$34</definedName>
    <definedName name="InsulationMaterial">#REF!</definedName>
    <definedName name="InsulHt">#REF!</definedName>
    <definedName name="Insurance" localSheetId="1">[48]Summary!$D$23</definedName>
    <definedName name="Insurance" localSheetId="2">[48]Summary!$D$23</definedName>
    <definedName name="Insurance" localSheetId="0">[48]Summary!$D$23</definedName>
    <definedName name="Insurance">#REF!</definedName>
    <definedName name="Int_with_adv">#REF!</definedName>
    <definedName name="Int_without_adv">#REF!</definedName>
    <definedName name="inter">#REF!</definedName>
    <definedName name="Interest_FC">#REF!</definedName>
    <definedName name="Interest_LC">#REF!</definedName>
    <definedName name="interest_on_adv">#REF!</definedName>
    <definedName name="interest_wth_adv">#REF!</definedName>
    <definedName name="INTERFACE_FORMAT_VERSION">#REF!</definedName>
    <definedName name="INTERFACE_NAME">#REF!</definedName>
    <definedName name="INTEST" localSheetId="1">[56]PP!$A$2:$N$44</definedName>
    <definedName name="INTEST" localSheetId="2">[56]PP!$A$2:$N$44</definedName>
    <definedName name="INTEST" localSheetId="0">[56]PP!$A$2:$N$44</definedName>
    <definedName name="INTEST">#REF!</definedName>
    <definedName name="intracs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op" hidden="1">{"'Sheet1'!$L$16"}</definedName>
    <definedName name="IPEcDPres">#REF!</definedName>
    <definedName name="IPEcTbDPres">#REF!</definedName>
    <definedName name="IPEcV">#REF!</definedName>
    <definedName name="IPEvDPres">#REF!</definedName>
    <definedName name="IPFWDPres">#REF!</definedName>
    <definedName name="IPFWDPress">#REF!</definedName>
    <definedName name="IPSRV">#REF!</definedName>
    <definedName name="IPSysDPres">#REF!</definedName>
    <definedName name="IPT">#N/A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 hidden="1">{"'Sheet1'!$L$16"}</definedName>
    <definedName name="isken">#REF!</definedName>
    <definedName name="ISO">#REF!</definedName>
    <definedName name="it" hidden="1">{"'Sheet1'!$L$16"}</definedName>
    <definedName name="itb" hidden="1">{#N/A,#N/A,FALSE,"CCTV"}</definedName>
    <definedName name="ItemName">'[62]Data Input'!$G$11</definedName>
    <definedName name="ItemNo">'[62]Data Input'!$D$5</definedName>
    <definedName name="iyuuku" localSheetId="1" hidden="1">[11]Spread!#REF!</definedName>
    <definedName name="iyuuku" localSheetId="2" hidden="1">[11]Spread!#REF!</definedName>
    <definedName name="iyuuku" localSheetId="0" hidden="1">[11]Spread!#REF!</definedName>
    <definedName name="iyuuku" hidden="1">#REF!</definedName>
    <definedName name="j" localSheetId="1">#REF!</definedName>
    <definedName name="j" localSheetId="2">#REF!</definedName>
    <definedName name="j" localSheetId="0">#REF!</definedName>
    <definedName name="J">#REF!</definedName>
    <definedName name="JAAR_1">#REF!</definedName>
    <definedName name="JAAR_2">#REF!</definedName>
    <definedName name="janein">#REF!</definedName>
    <definedName name="jartj">#REF!</definedName>
    <definedName name="JDFHERHGFHJ" hidden="1">{#N/A,#N/A,FALSE,"포장2"}</definedName>
    <definedName name="JDFHERHGFJFD" hidden="1">{#N/A,#N/A,FALSE,"포장1";#N/A,#N/A,FALSE,"포장1"}</definedName>
    <definedName name="JDFHETHGFJ" hidden="1">{#N/A,#N/A,FALSE,"조골재"}</definedName>
    <definedName name="JDFHFDJDNDHT" hidden="1">{#N/A,#N/A,FALSE,"토공2"}</definedName>
    <definedName name="JDHDFHERHG" hidden="1">{#N/A,#N/A,FALSE,"이정표"}</definedName>
    <definedName name="JDHGEHGFGJRTYJHFG" hidden="1">{#N/A,#N/A,FALSE,"구조1"}</definedName>
    <definedName name="jhhhh" localSheetId="1" hidden="1">{#N/A,#N/A,FALSE,"CCTV"}</definedName>
    <definedName name="jhhhh" localSheetId="2" hidden="1">{#N/A,#N/A,FALSE,"CCTV"}</definedName>
    <definedName name="jhhhh" localSheetId="0" hidden="1">{#N/A,#N/A,FALSE,"CCTV"}</definedName>
    <definedName name="jhhhh" hidden="1">{#N/A,#N/A,FALSE,"CCTV"}</definedName>
    <definedName name="jim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JISG3101">#REF!</definedName>
    <definedName name="JK" hidden="1">{#N/A,#N/A,FALSE,"CCTV"}</definedName>
    <definedName name="JKDFSJCSDKJ" hidden="1">{#N/A,#N/A,TRUE,"SUM";#N/A,#N/A,TRUE,"EE";#N/A,#N/A,TRUE,"AC";#N/A,#N/A,TRUE,"SN"}</definedName>
    <definedName name="JKE" hidden="1">{#N/A,#N/A,FALSE,"CCTV"}</definedName>
    <definedName name="jkh" hidden="1">{#N/A,#N/A,FALSE,"Chi tiÆt"}</definedName>
    <definedName name="jkjk" localSheetId="1" hidden="1">{"'Sheet1'!$L$16"}</definedName>
    <definedName name="jkjk" localSheetId="2" hidden="1">{"'Sheet1'!$L$16"}</definedName>
    <definedName name="jkjk" localSheetId="0" hidden="1">{"'Sheet1'!$L$16"}</definedName>
    <definedName name="jkjk" hidden="1">{"'Sheet1'!$L$16"}</definedName>
    <definedName name="JKKIO" hidden="1">{#N/A,#N/A,FALSE,"CCTV"}</definedName>
    <definedName name="JM_10">#REF!</definedName>
    <definedName name="JM_11">#REF!</definedName>
    <definedName name="Job">#REF!</definedName>
    <definedName name="JobNo">'[62]Data Input'!$D$3</definedName>
    <definedName name="JointSpacing">#REF!</definedName>
    <definedName name="k" localSheetId="1" hidden="1">{"Offgrid",#N/A,FALSE,"OFFGRID";"Region",#N/A,FALSE,"REGION";"Offgrid -2",#N/A,FALSE,"OFFGRID";"WTP",#N/A,FALSE,"WTP";"WTP -2",#N/A,FALSE,"WTP";"Project",#N/A,FALSE,"PROJECT";"Summary -2",#N/A,FALSE,"SUMMARY"}</definedName>
    <definedName name="k" localSheetId="2" hidden="1">{"Offgrid",#N/A,FALSE,"OFFGRID";"Region",#N/A,FALSE,"REGION";"Offgrid -2",#N/A,FALSE,"OFFGRID";"WTP",#N/A,FALSE,"WTP";"WTP -2",#N/A,FALSE,"WTP";"Project",#N/A,FALSE,"PROJECT";"Summary -2",#N/A,FALSE,"SUMMARY"}</definedName>
    <definedName name="k" localSheetId="0" hidden="1">{"Offgrid",#N/A,FALSE,"OFFGRID";"Region",#N/A,FALSE,"REGION";"Offgrid -2",#N/A,FALSE,"OFFGRID";"WTP",#N/A,FALSE,"WTP";"WTP -2",#N/A,FALSE,"WTP";"Project",#N/A,FALSE,"PROJECT";"Summary -2",#N/A,FALSE,"SUMMARY"}</definedName>
    <definedName name="k" hidden="1">{"Offgrid",#N/A,FALSE,"OFFGRID";"Region",#N/A,FALSE,"REGION";"Offgrid -2",#N/A,FALSE,"OFFGRID";"WTP",#N/A,FALSE,"WTP";"WTP -2",#N/A,FALSE,"WTP";"Project",#N/A,FALSE,"PROJECT";"Summary -2",#N/A,FALSE,"SUMMARY"}</definedName>
    <definedName name="K_Vend_FC_DirInd">#REF!</definedName>
    <definedName name="K_Vend_FC_Group">#REF!</definedName>
    <definedName name="K_Vend_FC_MS">#REF!</definedName>
    <definedName name="K_Vend_FC_OS">#REF!</definedName>
    <definedName name="K_Vend_FC_SC">#REF!</definedName>
    <definedName name="K_Vend_LC_DirInd">#REF!</definedName>
    <definedName name="K_Vend_LC_MS">#REF!</definedName>
    <definedName name="K_Vend_LC_OS">#REF!</definedName>
    <definedName name="K_Vend_LC_SC">#REF!</definedName>
    <definedName name="K_Vend_Loc_MS">#REF!</definedName>
    <definedName name="K_Vend_Loc_OS">#REF!</definedName>
    <definedName name="K_Vend_Loc_SC">#REF!</definedName>
    <definedName name="Kalkulation_DB">#REF!</definedName>
    <definedName name="Kalkulationsdatenbank">#REF!</definedName>
    <definedName name="KalkVersion">#REF!</definedName>
    <definedName name="KBALackierung">#REF!</definedName>
    <definedName name="KDJU" hidden="1">{"'장비'!$A$3:$M$12"}</definedName>
    <definedName name="KFGHYH" hidden="1">{#N/A,#N/A,FALSE,"혼합골재"}</definedName>
    <definedName name="KFGJGFJGHGRJGH" hidden="1">{#N/A,#N/A,FALSE,"부대1"}</definedName>
    <definedName name="KFGJREYDFHFD" hidden="1">{#N/A,#N/A,FALSE,"속도"}</definedName>
    <definedName name="Kg">0.4536</definedName>
    <definedName name="KGFJHGJGH" hidden="1">{#N/A,#N/A,FALSE,"2~8번"}</definedName>
    <definedName name="kghlgh" localSheetId="1" hidden="1">{#N/A,#N/A,FALSE,"CCTV"}</definedName>
    <definedName name="kghlgh" localSheetId="2" hidden="1">{#N/A,#N/A,FALSE,"CCTV"}</definedName>
    <definedName name="kghlgh" localSheetId="0" hidden="1">{#N/A,#N/A,FALSE,"CCTV"}</definedName>
    <definedName name="kghlgh" hidden="1">{#N/A,#N/A,FALSE,"CCTV"}</definedName>
    <definedName name="khongtruotgia" localSheetId="1" hidden="1">{"'Sheet1'!$L$16"}</definedName>
    <definedName name="khongtruotgia" localSheetId="2" hidden="1">{"'Sheet1'!$L$16"}</definedName>
    <definedName name="khongtruotgia" localSheetId="0" hidden="1">{"'Sheet1'!$L$16"}</definedName>
    <definedName name="khongtruotgia" hidden="1">{"'Sheet1'!$L$16"}</definedName>
    <definedName name="kitz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kiulil" localSheetId="1" hidden="1">{#N/A,#N/A,FALSE,"CCTV"}</definedName>
    <definedName name="kiulil" localSheetId="2" hidden="1">{#N/A,#N/A,FALSE,"CCTV"}</definedName>
    <definedName name="kiulil" localSheetId="0" hidden="1">{#N/A,#N/A,FALSE,"CCTV"}</definedName>
    <definedName name="kiulil" hidden="1">{#N/A,#N/A,FALSE,"CCTV"}</definedName>
    <definedName name="kj" hidden="1">#REF!</definedName>
    <definedName name="kjfkl" localSheetId="1" hidden="1">{#N/A,#N/A,FALSE,"HO Rates";#N/A,#N/A,FALSE,"HO Sum"}</definedName>
    <definedName name="kjfkl" localSheetId="2" hidden="1">{#N/A,#N/A,FALSE,"HO Rates";#N/A,#N/A,FALSE,"HO Sum"}</definedName>
    <definedName name="kjfkl" localSheetId="0" hidden="1">{#N/A,#N/A,FALSE,"HO Rates";#N/A,#N/A,FALSE,"HO Sum"}</definedName>
    <definedName name="kjfkl" hidden="1">{#N/A,#N/A,FALSE,"HO Rates";#N/A,#N/A,FALSE,"HO Sum"}</definedName>
    <definedName name="KJGHJG" hidden="1">{#N/A,#N/A,FALSE,"배수2"}</definedName>
    <definedName name="kjh" hidden="1">{#N/A,#N/A,FALSE,"Chi tiÆt"}</definedName>
    <definedName name="kjhlh" localSheetId="1" hidden="1">{#N/A,#N/A,FALSE,"CCTV"}</definedName>
    <definedName name="kjhlh" localSheetId="2" hidden="1">{#N/A,#N/A,FALSE,"CCTV"}</definedName>
    <definedName name="kjhlh" localSheetId="0" hidden="1">{#N/A,#N/A,FALSE,"CCTV"}</definedName>
    <definedName name="kjhlh" hidden="1">{#N/A,#N/A,FALSE,"CCTV"}</definedName>
    <definedName name="kjhljhk" localSheetId="1" hidden="1">{#N/A,#N/A,FALSE,"CCTV"}</definedName>
    <definedName name="kjhljhk" localSheetId="2" hidden="1">{#N/A,#N/A,FALSE,"CCTV"}</definedName>
    <definedName name="kjhljhk" localSheetId="0" hidden="1">{#N/A,#N/A,FALSE,"CCTV"}</definedName>
    <definedName name="kjhljhk" hidden="1">{#N/A,#N/A,FALSE,"CCTV"}</definedName>
    <definedName name="kjkgh" hidden="1">{"'장비'!$A$3:$M$12"}</definedName>
    <definedName name="KK" hidden="1">{#N/A,#N/A,FALSE,"포장2"}</definedName>
    <definedName name="KKK" localSheetId="1" hidden="1">{#N/A,#N/A,FALSE,"CCTV"}</definedName>
    <definedName name="KKK" localSheetId="2" hidden="1">{#N/A,#N/A,FALSE,"CCTV"}</definedName>
    <definedName name="KKK" localSheetId="0" hidden="1">{#N/A,#N/A,FALSE,"CCTV"}</definedName>
    <definedName name="KKK" hidden="1">{#N/A,#N/A,FALSE,"CCTV"}</definedName>
    <definedName name="kkkk" localSheetId="1" hidden="1">{"'Sheet1'!$L$16"}</definedName>
    <definedName name="kkkk" localSheetId="2" hidden="1">{"'Sheet1'!$L$16"}</definedName>
    <definedName name="kkkk" localSheetId="0" hidden="1">{"'Sheet1'!$L$16"}</definedName>
    <definedName name="kkkk" hidden="1">{"'Sheet1'!$L$16"}</definedName>
    <definedName name="KKKKK" hidden="1">#REF!</definedName>
    <definedName name="KKPP" hidden="1">{#N/A,#N/A,TRUE,"SUM";#N/A,#N/A,TRUE,"EE";#N/A,#N/A,TRUE,"AC";#N/A,#N/A,TRUE,"SN"}</definedName>
    <definedName name="klar" localSheetId="1" hidden="1">{#N/A,#N/A,TRUE,"WKG";#N/A,#N/A,TRUE,"AuslDat";#N/A,#N/A,TRUE,"Konst";#N/A,#N/A,TRUE,"max_erf_Md";#N/A,#N/A,TRUE,"Graph";#N/A,#N/A,TRUE,"Kräfte"}</definedName>
    <definedName name="klar" localSheetId="2" hidden="1">{#N/A,#N/A,TRUE,"WKG";#N/A,#N/A,TRUE,"AuslDat";#N/A,#N/A,TRUE,"Konst";#N/A,#N/A,TRUE,"max_erf_Md";#N/A,#N/A,TRUE,"Graph";#N/A,#N/A,TRUE,"Kräfte"}</definedName>
    <definedName name="klar" localSheetId="0" hidden="1">{#N/A,#N/A,TRUE,"WKG";#N/A,#N/A,TRUE,"AuslDat";#N/A,#N/A,TRUE,"Konst";#N/A,#N/A,TRUE,"max_erf_Md";#N/A,#N/A,TRUE,"Graph";#N/A,#N/A,TRUE,"Kräfte"}</definedName>
    <definedName name="klar" hidden="1">{#N/A,#N/A,TRUE,"WKG";#N/A,#N/A,TRUE,"AuslDat";#N/A,#N/A,TRUE,"Konst";#N/A,#N/A,TRUE,"max_erf_Md";#N/A,#N/A,TRUE,"Graph";#N/A,#N/A,TRUE,"Kräfte"}</definedName>
    <definedName name="KLduonggiaods" localSheetId="1" hidden="1">{"'Sheet1'!$L$16"}</definedName>
    <definedName name="KLduonggiaods" localSheetId="2" hidden="1">{"'Sheet1'!$L$16"}</definedName>
    <definedName name="KLduonggiaods" localSheetId="0" hidden="1">{"'Sheet1'!$L$16"}</definedName>
    <definedName name="KLduonggiaods" hidden="1">{"'Sheet1'!$L$16"}</definedName>
    <definedName name="klhkl" hidden="1">#REF!</definedName>
    <definedName name="KO" hidden="1">{"'Liquid'!$A$1:$U$57"}</definedName>
    <definedName name="KOPER" hidden="1">{"'Liquid'!$A$1:$U$57"}</definedName>
    <definedName name="Kostenart">#REF!</definedName>
    <definedName name="kp1ph">#REF!</definedName>
    <definedName name="Kprim">#REF!</definedName>
    <definedName name="ksbn" localSheetId="1" hidden="1">{"'Sheet1'!$L$16"}</definedName>
    <definedName name="ksbn" localSheetId="2" hidden="1">{"'Sheet1'!$L$16"}</definedName>
    <definedName name="ksbn" localSheetId="0" hidden="1">{"'Sheet1'!$L$16"}</definedName>
    <definedName name="ksbn" hidden="1">{"'Sheet1'!$L$16"}</definedName>
    <definedName name="KSD">#REF!</definedName>
    <definedName name="KSDA" localSheetId="1" hidden="1">{"'Sheet1'!$L$16"}</definedName>
    <definedName name="KSDA" localSheetId="2" hidden="1">{"'Sheet1'!$L$16"}</definedName>
    <definedName name="KSDA" localSheetId="0" hidden="1">{"'Sheet1'!$L$16"}</definedName>
    <definedName name="KSDA" hidden="1">{"'Sheet1'!$L$16"}</definedName>
    <definedName name="kshn" localSheetId="1" hidden="1">{"'Sheet1'!$L$16"}</definedName>
    <definedName name="kshn" localSheetId="2" hidden="1">{"'Sheet1'!$L$16"}</definedName>
    <definedName name="kshn" localSheetId="0" hidden="1">{"'Sheet1'!$L$16"}</definedName>
    <definedName name="kshn" hidden="1">{"'Sheet1'!$L$16"}</definedName>
    <definedName name="ksls" localSheetId="1" hidden="1">{"'Sheet1'!$L$16"}</definedName>
    <definedName name="ksls" localSheetId="2" hidden="1">{"'Sheet1'!$L$16"}</definedName>
    <definedName name="ksls" localSheetId="0" hidden="1">{"'Sheet1'!$L$16"}</definedName>
    <definedName name="ksls" hidden="1">{"'Sheet1'!$L$16"}</definedName>
    <definedName name="KT">#REF!</definedName>
    <definedName name="ktf" localSheetId="1" hidden="1">#N/A</definedName>
    <definedName name="ktf" localSheetId="2" hidden="1">#N/A</definedName>
    <definedName name="ktf" localSheetId="0" hidden="1">#N/A</definedName>
    <definedName name="ktf" hidden="1">#REF!</definedName>
    <definedName name="kty" localSheetId="1" hidden="1">#N/A</definedName>
    <definedName name="kty" localSheetId="2" hidden="1">#N/A</definedName>
    <definedName name="kty" localSheetId="0" hidden="1">#N/A</definedName>
    <definedName name="kty" hidden="1">#REF!</definedName>
    <definedName name="KUR">#REF!</definedName>
    <definedName name="KW">[34]작성기준!$C$23</definedName>
    <definedName name="l" localSheetId="1" hidden="1">{"'Sheet1'!$A$3:$I$11"}</definedName>
    <definedName name="l" localSheetId="2" hidden="1">{"'Sheet1'!$A$3:$I$11"}</definedName>
    <definedName name="l" localSheetId="0" hidden="1">{"'Sheet1'!$A$3:$I$11"}</definedName>
    <definedName name="L">#REF!</definedName>
    <definedName name="L_" localSheetId="1">[26]Breech_Duct!$B$74</definedName>
    <definedName name="L_" localSheetId="2">[26]Breech_Duct!$B$74</definedName>
    <definedName name="L_" localSheetId="0">[26]Breech_Duct!$B$74</definedName>
    <definedName name="L_">#REF!</definedName>
    <definedName name="LA">#REF!</definedName>
    <definedName name="Labor" localSheetId="1">[48]Summary!$K$11</definedName>
    <definedName name="Labor" localSheetId="2">[48]Summary!$K$11</definedName>
    <definedName name="Labor" localSheetId="0">[48]Summary!$K$11</definedName>
    <definedName name="Labor">#REF!</definedName>
    <definedName name="Labor_add" localSheetId="1">[73]Summary!$D$59</definedName>
    <definedName name="Labor_add" localSheetId="2">[73]Summary!$D$59</definedName>
    <definedName name="Labor_add" localSheetId="0">[73]Summary!$D$59</definedName>
    <definedName name="Labor_add">#REF!</definedName>
    <definedName name="LackierungsflächeKBA">#REF!</definedName>
    <definedName name="Lackierungspreise">#REF!</definedName>
    <definedName name="LadderCount">#REF!</definedName>
    <definedName name="Ladders">#REF!</definedName>
    <definedName name="LadderSelect">#REF!</definedName>
    <definedName name="lam" localSheetId="1" hidden="1">{"'Sheet1'!$L$16"}</definedName>
    <definedName name="lam" localSheetId="2" hidden="1">{"'Sheet1'!$L$16"}</definedName>
    <definedName name="lam" localSheetId="0" hidden="1">{"'Sheet1'!$L$16"}</definedName>
    <definedName name="lam" hidden="1">{"'Sheet1'!$L$16"}</definedName>
    <definedName name="Länder">#REF!</definedName>
    <definedName name="LandingCount">#REF!</definedName>
    <definedName name="Landings">#REF!</definedName>
    <definedName name="langson" localSheetId="1" hidden="1">{"'Sheet1'!$L$16"}</definedName>
    <definedName name="langson" localSheetId="2" hidden="1">{"'Sheet1'!$L$16"}</definedName>
    <definedName name="langson" localSheetId="0" hidden="1">{"'Sheet1'!$L$16"}</definedName>
    <definedName name="langson" hidden="1">{"'Sheet1'!$L$16"}</definedName>
    <definedName name="LANGUAGE_VERSION">#REF!</definedName>
    <definedName name="LC">#REF!</definedName>
    <definedName name="LC_SC">#REF!</definedName>
    <definedName name="LEE" hidden="1">{#N/A,#N/A,TRUE,"Basic";#N/A,#N/A,TRUE,"EXT-TABLE";#N/A,#N/A,TRUE,"STEEL";#N/A,#N/A,TRUE,"INT-Table";#N/A,#N/A,TRUE,"STEEL";#N/A,#N/A,TRUE,"Door"}</definedName>
    <definedName name="LEE_1" hidden="1">{#N/A,#N/A,TRUE,"Basic";#N/A,#N/A,TRUE,"EXT-TABLE";#N/A,#N/A,TRUE,"STEEL";#N/A,#N/A,TRUE,"INT-Table";#N/A,#N/A,TRUE,"STEEL";#N/A,#N/A,TRUE,"Door"}</definedName>
    <definedName name="LEE_1_1" hidden="1">{#N/A,#N/A,TRUE,"Basic";#N/A,#N/A,TRUE,"EXT-TABLE";#N/A,#N/A,TRUE,"STEEL";#N/A,#N/A,TRUE,"INT-Table";#N/A,#N/A,TRUE,"STEEL";#N/A,#N/A,TRUE,"Door"}</definedName>
    <definedName name="LEE_1_2" hidden="1">{#N/A,#N/A,TRUE,"Basic";#N/A,#N/A,TRUE,"EXT-TABLE";#N/A,#N/A,TRUE,"STEEL";#N/A,#N/A,TRUE,"INT-Table";#N/A,#N/A,TRUE,"STEEL";#N/A,#N/A,TRUE,"Door"}</definedName>
    <definedName name="LEE_2" hidden="1">{#N/A,#N/A,TRUE,"Basic";#N/A,#N/A,TRUE,"EXT-TABLE";#N/A,#N/A,TRUE,"STEEL";#N/A,#N/A,TRUE,"INT-Table";#N/A,#N/A,TRUE,"STEEL";#N/A,#N/A,TRUE,"Door"}</definedName>
    <definedName name="LEE_2_1" hidden="1">{#N/A,#N/A,TRUE,"Basic";#N/A,#N/A,TRUE,"EXT-TABLE";#N/A,#N/A,TRUE,"STEEL";#N/A,#N/A,TRUE,"INT-Table";#N/A,#N/A,TRUE,"STEEL";#N/A,#N/A,TRUE,"Door"}</definedName>
    <definedName name="LEE_2_2" hidden="1">{#N/A,#N/A,TRUE,"Basic";#N/A,#N/A,TRUE,"EXT-TABLE";#N/A,#N/A,TRUE,"STEEL";#N/A,#N/A,TRUE,"INT-Table";#N/A,#N/A,TRUE,"STEEL";#N/A,#N/A,TRUE,"Door"}</definedName>
    <definedName name="LEE_3" hidden="1">{#N/A,#N/A,TRUE,"Basic";#N/A,#N/A,TRUE,"EXT-TABLE";#N/A,#N/A,TRUE,"STEEL";#N/A,#N/A,TRUE,"INT-Table";#N/A,#N/A,TRUE,"STEEL";#N/A,#N/A,TRUE,"Door"}</definedName>
    <definedName name="LEE_3_1" hidden="1">{#N/A,#N/A,TRUE,"Basic";#N/A,#N/A,TRUE,"EXT-TABLE";#N/A,#N/A,TRUE,"STEEL";#N/A,#N/A,TRUE,"INT-Table";#N/A,#N/A,TRUE,"STEEL";#N/A,#N/A,TRUE,"Door"}</definedName>
    <definedName name="LEE_3_2" hidden="1">{#N/A,#N/A,TRUE,"Basic";#N/A,#N/A,TRUE,"EXT-TABLE";#N/A,#N/A,TRUE,"STEEL";#N/A,#N/A,TRUE,"INT-Table";#N/A,#N/A,TRUE,"STEEL";#N/A,#N/A,TRUE,"Door"}</definedName>
    <definedName name="LEE_4" hidden="1">{#N/A,#N/A,TRUE,"Basic";#N/A,#N/A,TRUE,"EXT-TABLE";#N/A,#N/A,TRUE,"STEEL";#N/A,#N/A,TRUE,"INT-Table";#N/A,#N/A,TRUE,"STEEL";#N/A,#N/A,TRUE,"Door"}</definedName>
    <definedName name="LEE_4_1" hidden="1">{#N/A,#N/A,TRUE,"Basic";#N/A,#N/A,TRUE,"EXT-TABLE";#N/A,#N/A,TRUE,"STEEL";#N/A,#N/A,TRUE,"INT-Table";#N/A,#N/A,TRUE,"STEEL";#N/A,#N/A,TRUE,"Door"}</definedName>
    <definedName name="LEE_4_2" hidden="1">{#N/A,#N/A,TRUE,"Basic";#N/A,#N/A,TRUE,"EXT-TABLE";#N/A,#N/A,TRUE,"STEEL";#N/A,#N/A,TRUE,"INT-Table";#N/A,#N/A,TRUE,"STEEL";#N/A,#N/A,TRUE,"Door"}</definedName>
    <definedName name="LEE_5" hidden="1">{#N/A,#N/A,TRUE,"Basic";#N/A,#N/A,TRUE,"EXT-TABLE";#N/A,#N/A,TRUE,"STEEL";#N/A,#N/A,TRUE,"INT-Table";#N/A,#N/A,TRUE,"STEEL";#N/A,#N/A,TRUE,"Door"}</definedName>
    <definedName name="LEE_5_1" hidden="1">{#N/A,#N/A,TRUE,"Basic";#N/A,#N/A,TRUE,"EXT-TABLE";#N/A,#N/A,TRUE,"STEEL";#N/A,#N/A,TRUE,"INT-Table";#N/A,#N/A,TRUE,"STEEL";#N/A,#N/A,TRUE,"Door"}</definedName>
    <definedName name="LEE_5_2" hidden="1">{#N/A,#N/A,TRUE,"Basic";#N/A,#N/A,TRUE,"EXT-TABLE";#N/A,#N/A,TRUE,"STEEL";#N/A,#N/A,TRUE,"INT-Table";#N/A,#N/A,TRUE,"STEEL";#N/A,#N/A,TRUE,"Door"}</definedName>
    <definedName name="lef">#REF!</definedName>
    <definedName name="Letter" hidden="1">{#N/A,#N/A,TRUE,"Str.";#N/A,#N/A,TRUE,"Steel &amp; Roof";#N/A,#N/A,TRUE,"Arc.";#N/A,#N/A,TRUE,"Preliminary";#N/A,#N/A,TRUE,"Sum_Prelim"}</definedName>
    <definedName name="Leuchten">#REF!</definedName>
    <definedName name="level1" hidden="1">{"'장비'!$A$3:$M$12"}</definedName>
    <definedName name="LF" localSheetId="1" hidden="1">{#N/A,#N/A,TRUE,"Mhr_Sum"}</definedName>
    <definedName name="LF" localSheetId="2" hidden="1">{#N/A,#N/A,TRUE,"Mhr_Sum"}</definedName>
    <definedName name="LF" localSheetId="0" hidden="1">{#N/A,#N/A,TRUE,"Mhr_Sum"}</definedName>
    <definedName name="LF" hidden="1">{#N/A,#N/A,TRUE,"Mhr_Sum"}</definedName>
    <definedName name="LFKFJFO" hidden="1">{#N/A,#N/A,FALSE,"CCTV"}</definedName>
    <definedName name="lfwt">#REF!</definedName>
    <definedName name="Lg_Guide" localSheetId="1">'[38]Noise (3)'!$C$42</definedName>
    <definedName name="Lg_Guide" localSheetId="2">'[38]Noise (3)'!$C$42</definedName>
    <definedName name="Lg_Guide" localSheetId="0">'[38]Noise (3)'!$C$42</definedName>
    <definedName name="Lg_Guide">#REF!</definedName>
    <definedName name="Lg_Profile" localSheetId="1">'[38]Noise (3)'!$C$41</definedName>
    <definedName name="Lg_Profile" localSheetId="2">'[38]Noise (3)'!$C$41</definedName>
    <definedName name="Lg_Profile" localSheetId="0">'[38]Noise (3)'!$C$41</definedName>
    <definedName name="Lg_Profile">#REF!</definedName>
    <definedName name="Lg_Total" localSheetId="1">'[38]Noise (3)'!$C$43</definedName>
    <definedName name="Lg_Total" localSheetId="2">'[38]Noise (3)'!$C$43</definedName>
    <definedName name="Lg_Total" localSheetId="0">'[38]Noise (3)'!$C$43</definedName>
    <definedName name="Lg_Total">#REF!</definedName>
    <definedName name="lhpd" localSheetId="1">[61]DATA!#REF!</definedName>
    <definedName name="lhpd" localSheetId="2">[61]DATA!#REF!</definedName>
    <definedName name="lhpd" localSheetId="0">[61]DATA!#REF!</definedName>
    <definedName name="lhpd">#REF!</definedName>
    <definedName name="light">"Picture 1"</definedName>
    <definedName name="limcount" hidden="1">3</definedName>
    <definedName name="LINE1">#REF!</definedName>
    <definedName name="LINE2">#REF!</definedName>
    <definedName name="LINE3">#REF!</definedName>
    <definedName name="LinerThickness" localSheetId="1">[31]DATA_LIST!$C$4:$C$8</definedName>
    <definedName name="LinerThickness" localSheetId="2">[31]DATA_LIST!$C$4:$C$8</definedName>
    <definedName name="LinerThickness" localSheetId="0">[31]DATA_LIST!$C$4:$C$8</definedName>
    <definedName name="LinerThickness">#REF!</definedName>
    <definedName name="list" hidden="1">{#N/A,#N/A,TRUE,"Basic";#N/A,#N/A,TRUE,"EXT-TABLE";#N/A,#N/A,TRUE,"STEEL";#N/A,#N/A,TRUE,"INT-Table";#N/A,#N/A,TRUE,"STEEL";#N/A,#N/A,TRUE,"Door"}</definedName>
    <definedName name="list_1" hidden="1">{#N/A,#N/A,TRUE,"Basic";#N/A,#N/A,TRUE,"EXT-TABLE";#N/A,#N/A,TRUE,"STEEL";#N/A,#N/A,TRUE,"INT-Table";#N/A,#N/A,TRUE,"STEEL";#N/A,#N/A,TRUE,"Door"}</definedName>
    <definedName name="list_1_1" hidden="1">{#N/A,#N/A,TRUE,"Basic";#N/A,#N/A,TRUE,"EXT-TABLE";#N/A,#N/A,TRUE,"STEEL";#N/A,#N/A,TRUE,"INT-Table";#N/A,#N/A,TRUE,"STEEL";#N/A,#N/A,TRUE,"Door"}</definedName>
    <definedName name="list_1_2" hidden="1">{#N/A,#N/A,TRUE,"Basic";#N/A,#N/A,TRUE,"EXT-TABLE";#N/A,#N/A,TRUE,"STEEL";#N/A,#N/A,TRUE,"INT-Table";#N/A,#N/A,TRUE,"STEEL";#N/A,#N/A,TRUE,"Door"}</definedName>
    <definedName name="list_2" hidden="1">{#N/A,#N/A,TRUE,"Basic";#N/A,#N/A,TRUE,"EXT-TABLE";#N/A,#N/A,TRUE,"STEEL";#N/A,#N/A,TRUE,"INT-Table";#N/A,#N/A,TRUE,"STEEL";#N/A,#N/A,TRUE,"Door"}</definedName>
    <definedName name="list_2_1" hidden="1">{#N/A,#N/A,TRUE,"Basic";#N/A,#N/A,TRUE,"EXT-TABLE";#N/A,#N/A,TRUE,"STEEL";#N/A,#N/A,TRUE,"INT-Table";#N/A,#N/A,TRUE,"STEEL";#N/A,#N/A,TRUE,"Door"}</definedName>
    <definedName name="list_2_2" hidden="1">{#N/A,#N/A,TRUE,"Basic";#N/A,#N/A,TRUE,"EXT-TABLE";#N/A,#N/A,TRUE,"STEEL";#N/A,#N/A,TRUE,"INT-Table";#N/A,#N/A,TRUE,"STEEL";#N/A,#N/A,TRUE,"Door"}</definedName>
    <definedName name="list_3" hidden="1">{#N/A,#N/A,TRUE,"Basic";#N/A,#N/A,TRUE,"EXT-TABLE";#N/A,#N/A,TRUE,"STEEL";#N/A,#N/A,TRUE,"INT-Table";#N/A,#N/A,TRUE,"STEEL";#N/A,#N/A,TRUE,"Door"}</definedName>
    <definedName name="list_3_1" hidden="1">{#N/A,#N/A,TRUE,"Basic";#N/A,#N/A,TRUE,"EXT-TABLE";#N/A,#N/A,TRUE,"STEEL";#N/A,#N/A,TRUE,"INT-Table";#N/A,#N/A,TRUE,"STEEL";#N/A,#N/A,TRUE,"Door"}</definedName>
    <definedName name="list_3_2" hidden="1">{#N/A,#N/A,TRUE,"Basic";#N/A,#N/A,TRUE,"EXT-TABLE";#N/A,#N/A,TRUE,"STEEL";#N/A,#N/A,TRUE,"INT-Table";#N/A,#N/A,TRUE,"STEEL";#N/A,#N/A,TRUE,"Door"}</definedName>
    <definedName name="list_4" hidden="1">{#N/A,#N/A,TRUE,"Basic";#N/A,#N/A,TRUE,"EXT-TABLE";#N/A,#N/A,TRUE,"STEEL";#N/A,#N/A,TRUE,"INT-Table";#N/A,#N/A,TRUE,"STEEL";#N/A,#N/A,TRUE,"Door"}</definedName>
    <definedName name="list_4_1" hidden="1">{#N/A,#N/A,TRUE,"Basic";#N/A,#N/A,TRUE,"EXT-TABLE";#N/A,#N/A,TRUE,"STEEL";#N/A,#N/A,TRUE,"INT-Table";#N/A,#N/A,TRUE,"STEEL";#N/A,#N/A,TRUE,"Door"}</definedName>
    <definedName name="list_4_2" hidden="1">{#N/A,#N/A,TRUE,"Basic";#N/A,#N/A,TRUE,"EXT-TABLE";#N/A,#N/A,TRUE,"STEEL";#N/A,#N/A,TRUE,"INT-Table";#N/A,#N/A,TRUE,"STEEL";#N/A,#N/A,TRUE,"Door"}</definedName>
    <definedName name="list_5" hidden="1">{#N/A,#N/A,TRUE,"Basic";#N/A,#N/A,TRUE,"EXT-TABLE";#N/A,#N/A,TRUE,"STEEL";#N/A,#N/A,TRUE,"INT-Table";#N/A,#N/A,TRUE,"STEEL";#N/A,#N/A,TRUE,"Door"}</definedName>
    <definedName name="list_5_1" hidden="1">{#N/A,#N/A,TRUE,"Basic";#N/A,#N/A,TRUE,"EXT-TABLE";#N/A,#N/A,TRUE,"STEEL";#N/A,#N/A,TRUE,"INT-Table";#N/A,#N/A,TRUE,"STEEL";#N/A,#N/A,TRUE,"Door"}</definedName>
    <definedName name="list_5_2" hidden="1">{#N/A,#N/A,TRUE,"Basic";#N/A,#N/A,TRUE,"EXT-TABLE";#N/A,#N/A,TRUE,"STEEL";#N/A,#N/A,TRUE,"INT-Table";#N/A,#N/A,TRUE,"STEEL";#N/A,#N/A,TRUE,"Door"}</definedName>
    <definedName name="list01" hidden="1">{#N/A,#N/A,TRUE,"Basic";#N/A,#N/A,TRUE,"EXT-TABLE";#N/A,#N/A,TRUE,"STEEL";#N/A,#N/A,TRUE,"INT-Table";#N/A,#N/A,TRUE,"STEEL";#N/A,#N/A,TRUE,"Door"}</definedName>
    <definedName name="list01_1" hidden="1">{#N/A,#N/A,TRUE,"Basic";#N/A,#N/A,TRUE,"EXT-TABLE";#N/A,#N/A,TRUE,"STEEL";#N/A,#N/A,TRUE,"INT-Table";#N/A,#N/A,TRUE,"STEEL";#N/A,#N/A,TRUE,"Door"}</definedName>
    <definedName name="list01_1_1" hidden="1">{#N/A,#N/A,TRUE,"Basic";#N/A,#N/A,TRUE,"EXT-TABLE";#N/A,#N/A,TRUE,"STEEL";#N/A,#N/A,TRUE,"INT-Table";#N/A,#N/A,TRUE,"STEEL";#N/A,#N/A,TRUE,"Door"}</definedName>
    <definedName name="list01_1_2" hidden="1">{#N/A,#N/A,TRUE,"Basic";#N/A,#N/A,TRUE,"EXT-TABLE";#N/A,#N/A,TRUE,"STEEL";#N/A,#N/A,TRUE,"INT-Table";#N/A,#N/A,TRUE,"STEEL";#N/A,#N/A,TRUE,"Door"}</definedName>
    <definedName name="list01_2" hidden="1">{#N/A,#N/A,TRUE,"Basic";#N/A,#N/A,TRUE,"EXT-TABLE";#N/A,#N/A,TRUE,"STEEL";#N/A,#N/A,TRUE,"INT-Table";#N/A,#N/A,TRUE,"STEEL";#N/A,#N/A,TRUE,"Door"}</definedName>
    <definedName name="list01_2_1" hidden="1">{#N/A,#N/A,TRUE,"Basic";#N/A,#N/A,TRUE,"EXT-TABLE";#N/A,#N/A,TRUE,"STEEL";#N/A,#N/A,TRUE,"INT-Table";#N/A,#N/A,TRUE,"STEEL";#N/A,#N/A,TRUE,"Door"}</definedName>
    <definedName name="list01_2_2" hidden="1">{#N/A,#N/A,TRUE,"Basic";#N/A,#N/A,TRUE,"EXT-TABLE";#N/A,#N/A,TRUE,"STEEL";#N/A,#N/A,TRUE,"INT-Table";#N/A,#N/A,TRUE,"STEEL";#N/A,#N/A,TRUE,"Door"}</definedName>
    <definedName name="list01_3" hidden="1">{#N/A,#N/A,TRUE,"Basic";#N/A,#N/A,TRUE,"EXT-TABLE";#N/A,#N/A,TRUE,"STEEL";#N/A,#N/A,TRUE,"INT-Table";#N/A,#N/A,TRUE,"STEEL";#N/A,#N/A,TRUE,"Door"}</definedName>
    <definedName name="list01_3_1" hidden="1">{#N/A,#N/A,TRUE,"Basic";#N/A,#N/A,TRUE,"EXT-TABLE";#N/A,#N/A,TRUE,"STEEL";#N/A,#N/A,TRUE,"INT-Table";#N/A,#N/A,TRUE,"STEEL";#N/A,#N/A,TRUE,"Door"}</definedName>
    <definedName name="list01_3_2" hidden="1">{#N/A,#N/A,TRUE,"Basic";#N/A,#N/A,TRUE,"EXT-TABLE";#N/A,#N/A,TRUE,"STEEL";#N/A,#N/A,TRUE,"INT-Table";#N/A,#N/A,TRUE,"STEEL";#N/A,#N/A,TRUE,"Door"}</definedName>
    <definedName name="list01_4" hidden="1">{#N/A,#N/A,TRUE,"Basic";#N/A,#N/A,TRUE,"EXT-TABLE";#N/A,#N/A,TRUE,"STEEL";#N/A,#N/A,TRUE,"INT-Table";#N/A,#N/A,TRUE,"STEEL";#N/A,#N/A,TRUE,"Door"}</definedName>
    <definedName name="list01_4_1" hidden="1">{#N/A,#N/A,TRUE,"Basic";#N/A,#N/A,TRUE,"EXT-TABLE";#N/A,#N/A,TRUE,"STEEL";#N/A,#N/A,TRUE,"INT-Table";#N/A,#N/A,TRUE,"STEEL";#N/A,#N/A,TRUE,"Door"}</definedName>
    <definedName name="list01_4_2" hidden="1">{#N/A,#N/A,TRUE,"Basic";#N/A,#N/A,TRUE,"EXT-TABLE";#N/A,#N/A,TRUE,"STEEL";#N/A,#N/A,TRUE,"INT-Table";#N/A,#N/A,TRUE,"STEEL";#N/A,#N/A,TRUE,"Door"}</definedName>
    <definedName name="list01_5" hidden="1">{#N/A,#N/A,TRUE,"Basic";#N/A,#N/A,TRUE,"EXT-TABLE";#N/A,#N/A,TRUE,"STEEL";#N/A,#N/A,TRUE,"INT-Table";#N/A,#N/A,TRUE,"STEEL";#N/A,#N/A,TRUE,"Door"}</definedName>
    <definedName name="list01_5_1" hidden="1">{#N/A,#N/A,TRUE,"Basic";#N/A,#N/A,TRUE,"EXT-TABLE";#N/A,#N/A,TRUE,"STEEL";#N/A,#N/A,TRUE,"INT-Table";#N/A,#N/A,TRUE,"STEEL";#N/A,#N/A,TRUE,"Door"}</definedName>
    <definedName name="list01_5_2" hidden="1">{#N/A,#N/A,TRUE,"Basic";#N/A,#N/A,TRUE,"EXT-TABLE";#N/A,#N/A,TRUE,"STEEL";#N/A,#N/A,TRUE,"INT-Table";#N/A,#N/A,TRUE,"STEEL";#N/A,#N/A,TRUE,"Door"}</definedName>
    <definedName name="list02" hidden="1">{#N/A,#N/A,TRUE,"Basic";#N/A,#N/A,TRUE,"EXT-TABLE";#N/A,#N/A,TRUE,"STEEL";#N/A,#N/A,TRUE,"INT-Table";#N/A,#N/A,TRUE,"STEEL";#N/A,#N/A,TRUE,"Door"}</definedName>
    <definedName name="list02_1" hidden="1">{#N/A,#N/A,TRUE,"Basic";#N/A,#N/A,TRUE,"EXT-TABLE";#N/A,#N/A,TRUE,"STEEL";#N/A,#N/A,TRUE,"INT-Table";#N/A,#N/A,TRUE,"STEEL";#N/A,#N/A,TRUE,"Door"}</definedName>
    <definedName name="list02_1_1" hidden="1">{#N/A,#N/A,TRUE,"Basic";#N/A,#N/A,TRUE,"EXT-TABLE";#N/A,#N/A,TRUE,"STEEL";#N/A,#N/A,TRUE,"INT-Table";#N/A,#N/A,TRUE,"STEEL";#N/A,#N/A,TRUE,"Door"}</definedName>
    <definedName name="list02_1_2" hidden="1">{#N/A,#N/A,TRUE,"Basic";#N/A,#N/A,TRUE,"EXT-TABLE";#N/A,#N/A,TRUE,"STEEL";#N/A,#N/A,TRUE,"INT-Table";#N/A,#N/A,TRUE,"STEEL";#N/A,#N/A,TRUE,"Door"}</definedName>
    <definedName name="list02_2" hidden="1">{#N/A,#N/A,TRUE,"Basic";#N/A,#N/A,TRUE,"EXT-TABLE";#N/A,#N/A,TRUE,"STEEL";#N/A,#N/A,TRUE,"INT-Table";#N/A,#N/A,TRUE,"STEEL";#N/A,#N/A,TRUE,"Door"}</definedName>
    <definedName name="list02_2_1" hidden="1">{#N/A,#N/A,TRUE,"Basic";#N/A,#N/A,TRUE,"EXT-TABLE";#N/A,#N/A,TRUE,"STEEL";#N/A,#N/A,TRUE,"INT-Table";#N/A,#N/A,TRUE,"STEEL";#N/A,#N/A,TRUE,"Door"}</definedName>
    <definedName name="list02_2_2" hidden="1">{#N/A,#N/A,TRUE,"Basic";#N/A,#N/A,TRUE,"EXT-TABLE";#N/A,#N/A,TRUE,"STEEL";#N/A,#N/A,TRUE,"INT-Table";#N/A,#N/A,TRUE,"STEEL";#N/A,#N/A,TRUE,"Door"}</definedName>
    <definedName name="list02_3" hidden="1">{#N/A,#N/A,TRUE,"Basic";#N/A,#N/A,TRUE,"EXT-TABLE";#N/A,#N/A,TRUE,"STEEL";#N/A,#N/A,TRUE,"INT-Table";#N/A,#N/A,TRUE,"STEEL";#N/A,#N/A,TRUE,"Door"}</definedName>
    <definedName name="list02_3_1" hidden="1">{#N/A,#N/A,TRUE,"Basic";#N/A,#N/A,TRUE,"EXT-TABLE";#N/A,#N/A,TRUE,"STEEL";#N/A,#N/A,TRUE,"INT-Table";#N/A,#N/A,TRUE,"STEEL";#N/A,#N/A,TRUE,"Door"}</definedName>
    <definedName name="list02_3_2" hidden="1">{#N/A,#N/A,TRUE,"Basic";#N/A,#N/A,TRUE,"EXT-TABLE";#N/A,#N/A,TRUE,"STEEL";#N/A,#N/A,TRUE,"INT-Table";#N/A,#N/A,TRUE,"STEEL";#N/A,#N/A,TRUE,"Door"}</definedName>
    <definedName name="list02_4" hidden="1">{#N/A,#N/A,TRUE,"Basic";#N/A,#N/A,TRUE,"EXT-TABLE";#N/A,#N/A,TRUE,"STEEL";#N/A,#N/A,TRUE,"INT-Table";#N/A,#N/A,TRUE,"STEEL";#N/A,#N/A,TRUE,"Door"}</definedName>
    <definedName name="list02_4_1" hidden="1">{#N/A,#N/A,TRUE,"Basic";#N/A,#N/A,TRUE,"EXT-TABLE";#N/A,#N/A,TRUE,"STEEL";#N/A,#N/A,TRUE,"INT-Table";#N/A,#N/A,TRUE,"STEEL";#N/A,#N/A,TRUE,"Door"}</definedName>
    <definedName name="list02_4_2" hidden="1">{#N/A,#N/A,TRUE,"Basic";#N/A,#N/A,TRUE,"EXT-TABLE";#N/A,#N/A,TRUE,"STEEL";#N/A,#N/A,TRUE,"INT-Table";#N/A,#N/A,TRUE,"STEEL";#N/A,#N/A,TRUE,"Door"}</definedName>
    <definedName name="list02_5" hidden="1">{#N/A,#N/A,TRUE,"Basic";#N/A,#N/A,TRUE,"EXT-TABLE";#N/A,#N/A,TRUE,"STEEL";#N/A,#N/A,TRUE,"INT-Table";#N/A,#N/A,TRUE,"STEEL";#N/A,#N/A,TRUE,"Door"}</definedName>
    <definedName name="list02_5_1" hidden="1">{#N/A,#N/A,TRUE,"Basic";#N/A,#N/A,TRUE,"EXT-TABLE";#N/A,#N/A,TRUE,"STEEL";#N/A,#N/A,TRUE,"INT-Table";#N/A,#N/A,TRUE,"STEEL";#N/A,#N/A,TRUE,"Door"}</definedName>
    <definedName name="list02_5_2" hidden="1">{#N/A,#N/A,TRUE,"Basic";#N/A,#N/A,TRUE,"EXT-TABLE";#N/A,#N/A,TRUE,"STEEL";#N/A,#N/A,TRUE,"INT-Table";#N/A,#N/A,TRUE,"STEEL";#N/A,#N/A,TRUE,"Door"}</definedName>
    <definedName name="listeStatut">#REF!</definedName>
    <definedName name="ljkㅏㅎ" hidden="1">{#N/A,#N/A,FALSE,"2~8번"}</definedName>
    <definedName name="LK" localSheetId="1" hidden="1">{#N/A,#N/A,FALSE,"CCTV"}</definedName>
    <definedName name="LK" localSheetId="2" hidden="1">{#N/A,#N/A,FALSE,"CCTV"}</definedName>
    <definedName name="LK" localSheetId="0" hidden="1">{#N/A,#N/A,FALSE,"CCTV"}</definedName>
    <definedName name="lk" hidden="1">{#N/A,#N/A,FALSE,"CCTV"}</definedName>
    <definedName name="LKGDSAEF" localSheetId="1" hidden="1">{#N/A,#N/A,FALSE,"CCTV"}</definedName>
    <definedName name="LKGDSAEF" localSheetId="2" hidden="1">{#N/A,#N/A,FALSE,"CCTV"}</definedName>
    <definedName name="LKGDSAEF" localSheetId="0" hidden="1">{#N/A,#N/A,FALSE,"CCTV"}</definedName>
    <definedName name="LKGDSAEF" hidden="1">{#N/A,#N/A,FALSE,"CCTV"}</definedName>
    <definedName name="LKJHKU" hidden="1">{#N/A,#N/A,FALSE,"CCTV"}</definedName>
    <definedName name="lklhlkjl" localSheetId="1" hidden="1">{#N/A,#N/A,FALSE,"CCTV"}</definedName>
    <definedName name="lklhlkjl" localSheetId="2" hidden="1">{#N/A,#N/A,FALSE,"CCTV"}</definedName>
    <definedName name="lklhlkjl" localSheetId="0" hidden="1">{#N/A,#N/A,FALSE,"CCTV"}</definedName>
    <definedName name="lklhlkjl" hidden="1">{#N/A,#N/A,FALSE,"CCTV"}</definedName>
    <definedName name="llklkl" localSheetId="1" hidden="1">{#N/A,#N/A,FALSE,"HO Sum";#N/A,#N/A,FALSE,"HO Rates";#N/A,#N/A,FALSE,"Co Sum";#N/A,#N/A,FALSE,"Clients Office";#N/A,#N/A,FALSE,"Field Sum";#N/A,#N/A,FALSE,"Field Rates"}</definedName>
    <definedName name="llklkl" localSheetId="2" hidden="1">{#N/A,#N/A,FALSE,"HO Sum";#N/A,#N/A,FALSE,"HO Rates";#N/A,#N/A,FALSE,"Co Sum";#N/A,#N/A,FALSE,"Clients Office";#N/A,#N/A,FALSE,"Field Sum";#N/A,#N/A,FALSE,"Field Rates"}</definedName>
    <definedName name="llklkl" localSheetId="0" hidden="1">{#N/A,#N/A,FALSE,"HO Sum";#N/A,#N/A,FALSE,"HO Rates";#N/A,#N/A,FALSE,"Co Sum";#N/A,#N/A,FALSE,"Clients Office";#N/A,#N/A,FALSE,"Field Sum";#N/A,#N/A,FALSE,"Field Rates"}</definedName>
    <definedName name="llklkl" hidden="1">{#N/A,#N/A,FALSE,"HO Sum";#N/A,#N/A,FALSE,"HO Rates";#N/A,#N/A,FALSE,"Co Sum";#N/A,#N/A,FALSE,"Clients Office";#N/A,#N/A,FALSE,"Field Sum";#N/A,#N/A,FALSE,"Field Rates"}</definedName>
    <definedName name="lll" localSheetId="1" hidden="1">{#N/A,#N/A,FALSE,"CCTV"}</definedName>
    <definedName name="lll" localSheetId="2" hidden="1">{#N/A,#N/A,FALSE,"CCTV"}</definedName>
    <definedName name="lll" localSheetId="0" hidden="1">{#N/A,#N/A,FALSE,"CCTV"}</definedName>
    <definedName name="lll" hidden="1">{"'Liquid'!$A$1:$U$57"}</definedName>
    <definedName name="LLLL" localSheetId="1" hidden="1">{#N/A,#N/A,FALSE,"CCTV"}</definedName>
    <definedName name="LLLL" localSheetId="2" hidden="1">{#N/A,#N/A,FALSE,"CCTV"}</definedName>
    <definedName name="LLLL" localSheetId="0" hidden="1">{#N/A,#N/A,FALSE,"CCTV"}</definedName>
    <definedName name="LLLL" hidden="1">{#N/A,#N/A,FALSE,"CCTV"}</definedName>
    <definedName name="llpd" localSheetId="1">[61]DATA!#REF!</definedName>
    <definedName name="llpd" localSheetId="2">[61]DATA!#REF!</definedName>
    <definedName name="llpd" localSheetId="0">[61]DATA!#REF!</definedName>
    <definedName name="llpd">#REF!</definedName>
    <definedName name="Lmk">#REF!</definedName>
    <definedName name="LOC" hidden="1">#N/A</definedName>
    <definedName name="loda" localSheetId="1" hidden="1">{#N/A,#N/A,TRUE,"Mhr_Sum"}</definedName>
    <definedName name="loda" localSheetId="2" hidden="1">{#N/A,#N/A,TRUE,"Mhr_Sum"}</definedName>
    <definedName name="loda" localSheetId="0" hidden="1">{#N/A,#N/A,TRUE,"Mhr_Sum"}</definedName>
    <definedName name="loda" hidden="1">{#N/A,#N/A,TRUE,"Mhr_Sum"}</definedName>
    <definedName name="LOON">#REF!</definedName>
    <definedName name="löông">'[74]622'!#REF!</definedName>
    <definedName name="loose_steel_separate_p">#REF!</definedName>
    <definedName name="loose_struct_ship_data">#REF!</definedName>
    <definedName name="LOP" localSheetId="1">[56]PP!$IC$6</definedName>
    <definedName name="LOP" localSheetId="2">[56]PP!$IC$6</definedName>
    <definedName name="LOP" localSheetId="0">[56]PP!$IC$6</definedName>
    <definedName name="LOP">#REF!</definedName>
    <definedName name="Lower_Noz">#REF!</definedName>
    <definedName name="LowerNoz" localSheetId="1">'[75]HEADER &amp; NOZZLES'!$O$189:$Q$236</definedName>
    <definedName name="LowerNoz" localSheetId="2">'[75]HEADER &amp; NOZZLES'!$O$189:$Q$236</definedName>
    <definedName name="LowerNoz" localSheetId="0">'[75]HEADER &amp; NOZZLES'!$O$189:$Q$236</definedName>
    <definedName name="LowerNoz">#REF!</definedName>
    <definedName name="LPEcDPres">#REF!</definedName>
    <definedName name="LPEcTbDPres">#REF!</definedName>
    <definedName name="LPEcV">#REF!</definedName>
    <definedName name="LPEvDPres">#REF!</definedName>
    <definedName name="LPFWDPRes">#REF!</definedName>
    <definedName name="LPFWDPRess">#REF!</definedName>
    <definedName name="LPR" localSheetId="1">[56]PP!$IG$1</definedName>
    <definedName name="LPR" localSheetId="2">[56]PP!$IG$1</definedName>
    <definedName name="LPR" localSheetId="0">[56]PP!$IG$1</definedName>
    <definedName name="LPR">#REF!</definedName>
    <definedName name="LPSRV">#REF!</definedName>
    <definedName name="LPSysDPres">#REF!</definedName>
    <definedName name="Lt." hidden="1">{#N/A,#N/A,TRUE,"Str.";#N/A,#N/A,TRUE,"Steel &amp; Roof";#N/A,#N/A,TRUE,"Arc.";#N/A,#N/A,TRUE,"Preliminary";#N/A,#N/A,TRUE,"Sum_Prelim"}</definedName>
    <definedName name="Luftkanal">#REF!</definedName>
    <definedName name="Lüftungsart">#REF!</definedName>
    <definedName name="lugoljgb.ikf" localSheetId="1" hidden="1">{#N/A,#N/A,FALSE,"HO Sum";#N/A,#N/A,FALSE,"HO Rates";#N/A,#N/A,FALSE,"Co Sum";#N/A,#N/A,FALSE,"Clients Office";#N/A,#N/A,FALSE,"Field Sum";#N/A,#N/A,FALSE,"Field Rates"}</definedName>
    <definedName name="lugoljgb.ikf" localSheetId="2" hidden="1">{#N/A,#N/A,FALSE,"HO Sum";#N/A,#N/A,FALSE,"HO Rates";#N/A,#N/A,FALSE,"Co Sum";#N/A,#N/A,FALSE,"Clients Office";#N/A,#N/A,FALSE,"Field Sum";#N/A,#N/A,FALSE,"Field Rates"}</definedName>
    <definedName name="lugoljgb.ikf" localSheetId="0" hidden="1">{#N/A,#N/A,FALSE,"HO Sum";#N/A,#N/A,FALSE,"HO Rates";#N/A,#N/A,FALSE,"Co Sum";#N/A,#N/A,FALSE,"Clients Office";#N/A,#N/A,FALSE,"Field Sum";#N/A,#N/A,FALSE,"Field Rates"}</definedName>
    <definedName name="lugoljgb.ikf" hidden="1">{#N/A,#N/A,FALSE,"HO Sum";#N/A,#N/A,FALSE,"HO Rates";#N/A,#N/A,FALSE,"Co Sum";#N/A,#N/A,FALSE,"Clients Office";#N/A,#N/A,FALSE,"Field Sum";#N/A,#N/A,FALSE,"Field Rates"}</definedName>
    <definedName name="m" localSheetId="1">#REF!</definedName>
    <definedName name="m" localSheetId="2">#REF!</definedName>
    <definedName name="m" localSheetId="0">#REF!</definedName>
    <definedName name="m">#REF!</definedName>
    <definedName name="M1_">#N/A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2_">#N/A</definedName>
    <definedName name="m8aanc">#REF!</definedName>
    <definedName name="m8aavl">#REF!</definedName>
    <definedName name="MA_CS" localSheetId="1">[76]MATERIALS!$A$2:$C$9523</definedName>
    <definedName name="MA_CS" localSheetId="2">[76]MATERIALS!$A$2:$C$9523</definedName>
    <definedName name="MA_CS" localSheetId="0">[76]MATERIALS!$A$2:$C$9523</definedName>
    <definedName name="MA_CS">#REF!</definedName>
    <definedName name="Ma3pnc">#REF!</definedName>
    <definedName name="Ma3pvl">#REF!</definedName>
    <definedName name="Maa3pnc">#REF!</definedName>
    <definedName name="Maa3pvl">#REF!</definedName>
    <definedName name="MACHINERY">#REF!</definedName>
    <definedName name="Macro2">#REF!</definedName>
    <definedName name="mahang_tondk">#REF!</definedName>
    <definedName name="Main_Shell_ID">3400</definedName>
    <definedName name="MAJ_CON_EQP">#REF!</definedName>
    <definedName name="Makrodatenbank">#REF!</definedName>
    <definedName name="Makroliste">#REF!</definedName>
    <definedName name="MANG">#REF!</definedName>
    <definedName name="Manp." hidden="1">{#N/A,#N/A,FALSE,"CCTV"}</definedName>
    <definedName name="Manpnew" hidden="1">{#N/A,#N/A,FALSE,"CCTV"}</definedName>
    <definedName name="MANPOWER2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POWER2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POWER2" localSheetId="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POWER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rkup" localSheetId="1">[48]Summary!$D$18</definedName>
    <definedName name="Markup" localSheetId="2">[48]Summary!$D$18</definedName>
    <definedName name="Markup" localSheetId="0">[48]Summary!$D$18</definedName>
    <definedName name="Markup">#REF!</definedName>
    <definedName name="MAS" localSheetId="1" hidden="1">{#N/A,#N/A,FALSE,"Project Cost Summary";#N/A,#N/A,FALSE,"Man Hour Summary"}</definedName>
    <definedName name="MAS" localSheetId="2" hidden="1">{#N/A,#N/A,FALSE,"Project Cost Summary";#N/A,#N/A,FALSE,"Man Hour Summary"}</definedName>
    <definedName name="MAS" localSheetId="0" hidden="1">{#N/A,#N/A,FALSE,"Project Cost Summary";#N/A,#N/A,FALSE,"Man Hour Summary"}</definedName>
    <definedName name="MAS" hidden="1">{#N/A,#N/A,FALSE,"Project Cost Summary";#N/A,#N/A,FALSE,"Man Hour Summary"}</definedName>
    <definedName name="MASVT">[29]Tables!$C$2:$AA$14</definedName>
    <definedName name="Material_Baffle" localSheetId="1">[31]DATA_LIST!#REF!</definedName>
    <definedName name="Material_Baffle" localSheetId="2">[31]DATA_LIST!#REF!</definedName>
    <definedName name="Material_Baffle" localSheetId="0">[31]DATA_LIST!#REF!</definedName>
    <definedName name="Material_Baffle">#REF!</definedName>
    <definedName name="Material_Baffles" localSheetId="1">[31]DATA_LIST!$G$4:$G$11</definedName>
    <definedName name="Material_Baffles" localSheetId="2">[31]DATA_LIST!$G$4:$G$11</definedName>
    <definedName name="Material_Baffles" localSheetId="0">[31]DATA_LIST!$G$4:$G$11</definedName>
    <definedName name="Material_Baffles">#REF!</definedName>
    <definedName name="Material_Liners" localSheetId="1">[31]DATA_LIST!$H$4:$H$11</definedName>
    <definedName name="Material_Liners" localSheetId="2">[31]DATA_LIST!$H$4:$H$11</definedName>
    <definedName name="Material_Liners" localSheetId="0">[31]DATA_LIST!$H$4:$H$11</definedName>
    <definedName name="Material_Liners">#REF!</definedName>
    <definedName name="Material1" localSheetId="1" hidden="1">{#N/A,#N/A,TRUE,"Mhr_Sum"}</definedName>
    <definedName name="Material1" localSheetId="2" hidden="1">{#N/A,#N/A,TRUE,"Mhr_Sum"}</definedName>
    <definedName name="Material1" localSheetId="0" hidden="1">{#N/A,#N/A,TRUE,"Mhr_Sum"}</definedName>
    <definedName name="Material1" hidden="1">{#N/A,#N/A,TRUE,"Mhr_Sum"}</definedName>
    <definedName name="MaterialMatrix_1" localSheetId="1">[66]DATA_REFERENCE!$D$3:$F$16</definedName>
    <definedName name="MaterialMatrix_1" localSheetId="2">[66]DATA_REFERENCE!$D$3:$F$16</definedName>
    <definedName name="MaterialMatrix_1" localSheetId="0">[66]DATA_REFERENCE!$D$3:$F$16</definedName>
    <definedName name="MaterialMatrix_1">#REF!</definedName>
    <definedName name="MaterialMatrix_2" localSheetId="1">[66]DATA_REFERENCE!$I$4:$K$9</definedName>
    <definedName name="MaterialMatrix_2" localSheetId="2">[66]DATA_REFERENCE!$I$4:$K$9</definedName>
    <definedName name="MaterialMatrix_2" localSheetId="0">[66]DATA_REFERENCE!$I$4:$K$9</definedName>
    <definedName name="MaterialMatrix_2">#REF!</definedName>
    <definedName name="MATL_Rate">#REF!</definedName>
    <definedName name="mau">#REF!</definedName>
    <definedName name="max" localSheetId="1">[77]Renf_flat_center!#REF!</definedName>
    <definedName name="max" localSheetId="2">[77]Renf_flat_center!#REF!</definedName>
    <definedName name="max" localSheetId="0">[77]Renf_flat_center!#REF!</definedName>
    <definedName name="max">#REF!</definedName>
    <definedName name="max_col_pitch">#REF!</definedName>
    <definedName name="Max_Ship_Lg" localSheetId="1">'[38]Noise (3)'!$O$46</definedName>
    <definedName name="Max_Ship_Lg" localSheetId="2">'[38]Noise (3)'!$O$46</definedName>
    <definedName name="Max_Ship_Lg" localSheetId="0">'[38]Noise (3)'!$O$46</definedName>
    <definedName name="Max_Ship_Lg">#REF!</definedName>
    <definedName name="Maximum_Wind_Deflection">#REF!</definedName>
    <definedName name="Mba1p">#REF!</definedName>
    <definedName name="Mba3p">#REF!</definedName>
    <definedName name="Mbb3p">#REF!</definedName>
    <definedName name="Mbn1p">#REF!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EL">#REF!</definedName>
    <definedName name="MCFO">#REF!</definedName>
    <definedName name="MCWT">#REF!</definedName>
    <definedName name="MDR_">#REF!</definedName>
    <definedName name="measurement">#REF!</definedName>
    <definedName name="Mechanical" localSheetId="1">[48]Summary!$C$11</definedName>
    <definedName name="Mechanical" localSheetId="2">[48]Summary!$C$11</definedName>
    <definedName name="Mechanical" localSheetId="0">[48]Summary!$C$11</definedName>
    <definedName name="Mechanical">#REF!</definedName>
    <definedName name="MENU" localSheetId="1">[56]PP!$HV$2:$IA$2</definedName>
    <definedName name="MENU" localSheetId="2">[56]PP!$HV$2:$IA$2</definedName>
    <definedName name="MENU" localSheetId="0">[56]PP!$HV$2:$IA$2</definedName>
    <definedName name="MENU">#REF!</definedName>
    <definedName name="MES_10">#REF!</definedName>
    <definedName name="MES_11">#REF!</definedName>
    <definedName name="MES0">#REF!</definedName>
    <definedName name="MES0_1">#REF!</definedName>
    <definedName name="MES0_2">#REF!</definedName>
    <definedName name="MES10_1">#REF!</definedName>
    <definedName name="MES10_2">#REF!</definedName>
    <definedName name="MES20_1">#REF!</definedName>
    <definedName name="MES20_2">#REF!</definedName>
    <definedName name="MES40_1">#REF!</definedName>
    <definedName name="MES40_2">#REF!</definedName>
    <definedName name="Metallbau">#REF!</definedName>
    <definedName name="metering" hidden="1">#REF!</definedName>
    <definedName name="MF">#REF!</definedName>
    <definedName name="MG_A">#REF!</definedName>
    <definedName name="mGrd">#REF!</definedName>
    <definedName name="mh">#REF!</definedName>
    <definedName name="min" localSheetId="1">[77]Renf_flat_center!#REF!</definedName>
    <definedName name="min" localSheetId="2">[77]Renf_flat_center!#REF!</definedName>
    <definedName name="min" localSheetId="0">[77]Renf_flat_center!#REF!</definedName>
    <definedName name="min">#REF!</definedName>
    <definedName name="minA20A21">#REF!</definedName>
    <definedName name="MinAvgWallFactor">#REF!</definedName>
    <definedName name="Mineralwolle">#REF!</definedName>
    <definedName name="minS1S">#REF!</definedName>
    <definedName name="minS1S2">#REF!</definedName>
    <definedName name="Misc">[53]costing_Misc!$B$7:$N$20</definedName>
    <definedName name="Misc.ID">#REF!</definedName>
    <definedName name="MM" hidden="1">{#N/A,#N/A,FALSE,"단가표지"}</definedName>
    <definedName name="MM3_to_M3">0.000001</definedName>
    <definedName name="mmm" localSheetId="1" hidden="1">{"EqList",#N/A,FALSE,"Process"}</definedName>
    <definedName name="mmm" localSheetId="2" hidden="1">{"EqList",#N/A,FALSE,"Process"}</definedName>
    <definedName name="mmm" localSheetId="0" hidden="1">{"EqList",#N/A,FALSE,"Process"}</definedName>
    <definedName name="mmm" hidden="1">{"EqList",#N/A,FALSE,"Process"}</definedName>
    <definedName name="mmmm" hidden="1">{"'장비'!$A$3:$M$12"}</definedName>
    <definedName name="mmmmm" localSheetId="1" hidden="1">{#N/A,#N/A,FALSE,"CCTV"}</definedName>
    <definedName name="mmmmm" localSheetId="2" hidden="1">{#N/A,#N/A,FALSE,"CCTV"}</definedName>
    <definedName name="mmmmm" localSheetId="0" hidden="1">{#N/A,#N/A,FALSE,"CCTV"}</definedName>
    <definedName name="mmmmm" hidden="1">{#N/A,#N/A,FALSE,"CCTV"}</definedName>
    <definedName name="MN" localSheetId="1">#REF!</definedName>
    <definedName name="MN" localSheetId="2">#REF!</definedName>
    <definedName name="MN" localSheetId="0">#REF!</definedName>
    <definedName name="mn" hidden="1">{"'Sheet1'!$L$16"}</definedName>
    <definedName name="MNummern">#REF!</definedName>
    <definedName name="mo" localSheetId="1" hidden="1">{"'Sheet1'!$L$16"}</definedName>
    <definedName name="mo" localSheetId="2" hidden="1">{"'Sheet1'!$L$16"}</definedName>
    <definedName name="mo" localSheetId="0" hidden="1">{"'Sheet1'!$L$16"}</definedName>
    <definedName name="mo" hidden="1">{"'Sheet1'!$L$16"}</definedName>
    <definedName name="MOBFC">#REF!</definedName>
    <definedName name="MOBFO">#REF!</definedName>
    <definedName name="Mobilkran">#REF!</definedName>
    <definedName name="MOBLC">#REF!</definedName>
    <definedName name="module_ship_data">#REF!</definedName>
    <definedName name="moi" localSheetId="1" hidden="1">{"'Sheet1'!$L$16"}</definedName>
    <definedName name="moi" localSheetId="2" hidden="1">{"'Sheet1'!$L$16"}</definedName>
    <definedName name="moi" localSheetId="0" hidden="1">{"'Sheet1'!$L$16"}</definedName>
    <definedName name="moi" hidden="1">{"'Sheet1'!$L$16"}</definedName>
    <definedName name="MONITORPNT" localSheetId="1">[41]!MONITORPNT</definedName>
    <definedName name="MONITORPNT" localSheetId="2">[41]!MONITORPNT</definedName>
    <definedName name="MONITORPNT" localSheetId="0">[41]!MONITORPNT</definedName>
    <definedName name="MONITORPNT">[41]!MONITORPNT</definedName>
    <definedName name="MOV">[53]costing_MOV!$B$7:$O$35</definedName>
    <definedName name="MP" hidden="1">{#N/A,#N/A,FALSE,"CCTV"}</definedName>
    <definedName name="MPFC">#REF!</definedName>
    <definedName name="MPFO">#REF!</definedName>
    <definedName name="MPLC">#REF!</definedName>
    <definedName name="MPrice" localSheetId="1">'[48]Labor Sum'!$C$31</definedName>
    <definedName name="MPrice" localSheetId="2">'[48]Labor Sum'!$C$31</definedName>
    <definedName name="MPrice" localSheetId="0">'[48]Labor Sum'!$C$31</definedName>
    <definedName name="MPrice">#REF!</definedName>
    <definedName name="MPS">#REF!</definedName>
    <definedName name="MpwrDistrRev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mrate">#REF!</definedName>
    <definedName name="MS_FC_FOB_PlMat">#REF!</definedName>
    <definedName name="MS_FC_LocTransp">#REF!</definedName>
    <definedName name="MS_FC_OceanFr">#REF!</definedName>
    <definedName name="MS_LC_FOB_PlMat">#REF!</definedName>
    <definedName name="MS_LC_LocTransp">#REF!</definedName>
    <definedName name="MS_LC_OceanFr">#REF!</definedName>
    <definedName name="MTMAC12">#REF!</definedName>
    <definedName name="mtram">#REF!</definedName>
    <definedName name="Mu">[78]BEAM!$AF$11</definedName>
    <definedName name="N" localSheetId="1">#REF!</definedName>
    <definedName name="N" localSheetId="2">#REF!</definedName>
    <definedName name="N" localSheetId="0">#REF!</definedName>
    <definedName name="N">#REF!</definedName>
    <definedName name="n_bays">#REF!</definedName>
    <definedName name="n_evase_roof_sec">#REF!</definedName>
    <definedName name="n_mod_deep">#REF!</definedName>
    <definedName name="n_wide">#REF!</definedName>
    <definedName name="N_XUAT">[79]NHAP!$C$5:$I$704</definedName>
    <definedName name="n1pig">#REF!</definedName>
    <definedName name="n1pind">#REF!</definedName>
    <definedName name="n1ping">#REF!</definedName>
    <definedName name="n1pint">#REF!</definedName>
    <definedName name="nam" localSheetId="1" hidden="1">{"'Sheet1'!$L$16"}</definedName>
    <definedName name="nam" localSheetId="2" hidden="1">{"'Sheet1'!$L$16"}</definedName>
    <definedName name="nam" localSheetId="0" hidden="1">{"'Sheet1'!$L$16"}</definedName>
    <definedName name="nam" hidden="1">{"'Sheet1'!$L$16"}</definedName>
    <definedName name="NBCHAUD">#REF!</definedName>
    <definedName name="NBPAS">#REF!</definedName>
    <definedName name="nc" localSheetId="1">#REF!</definedName>
    <definedName name="nc" localSheetId="2">#REF!</definedName>
    <definedName name="nc" localSheetId="0">#REF!</definedName>
    <definedName name="NC" hidden="1">{"'Liquid'!$A$1:$U$57"}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NV">#REF!</definedName>
    <definedName name="NCT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" localSheetId="1" hidden="1">{"'Sheet1'!$L$16"}</definedName>
    <definedName name="Ne" localSheetId="2" hidden="1">{"'Sheet1'!$L$16"}</definedName>
    <definedName name="Ne" localSheetId="0" hidden="1">{"'Sheet1'!$L$16"}</definedName>
    <definedName name="Ne" hidden="1">{"'Sheet1'!$L$16"}</definedName>
    <definedName name="needle">#REF!</definedName>
    <definedName name="nego_5">0.95</definedName>
    <definedName name="Nego율">0.98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marg">#REF!</definedName>
    <definedName name="Net_Margin_EFC">#REF!</definedName>
    <definedName name="Net_Margin_ELC">#REF!</definedName>
    <definedName name="Net_Margin_Spp">#REF!</definedName>
    <definedName name="new" localSheetId="1" hidden="1">{#N/A,#N/A,FALSE,"Clients Office";#N/A,#N/A,FALSE,"Co Sum"}</definedName>
    <definedName name="new" localSheetId="2" hidden="1">{#N/A,#N/A,FALSE,"Clients Office";#N/A,#N/A,FALSE,"Co Sum"}</definedName>
    <definedName name="new" localSheetId="0" hidden="1">{#N/A,#N/A,FALSE,"Clients Office";#N/A,#N/A,FALSE,"Co Sum"}</definedName>
    <definedName name="new" hidden="1">{#N/A,#N/A,FALSE,"Clients Office";#N/A,#N/A,FALSE,"Co Sum"}</definedName>
    <definedName name="NEWNAME" localSheetId="1" hidden="1">{#N/A,#N/A,FALSE,"CCTV"}</definedName>
    <definedName name="NEWNAME" localSheetId="2" hidden="1">{#N/A,#N/A,FALSE,"CCTV"}</definedName>
    <definedName name="NEWNAME" localSheetId="0" hidden="1">{#N/A,#N/A,FALSE,"CCTV"}</definedName>
    <definedName name="NEWNAME" hidden="1">{#N/A,#N/A,FALSE,"CCTV"}</definedName>
    <definedName name="ngu" localSheetId="1" hidden="1">{"'Sheet1'!$L$16"}</definedName>
    <definedName name="ngu" localSheetId="2" hidden="1">{"'Sheet1'!$L$16"}</definedName>
    <definedName name="ngu" localSheetId="0" hidden="1">{"'Sheet1'!$L$16"}</definedName>
    <definedName name="ngu" hidden="1">{"'Sheet1'!$L$16"}</definedName>
    <definedName name="nhappppppppp" localSheetId="1" hidden="1">{"'Sheet1'!$L$16"}</definedName>
    <definedName name="nhappppppppp" localSheetId="2" hidden="1">{"'Sheet1'!$L$16"}</definedName>
    <definedName name="nhappppppppp" localSheetId="0" hidden="1">{"'Sheet1'!$L$16"}</definedName>
    <definedName name="nhappppppppp" hidden="1">{"'Sheet1'!$L$16"}</definedName>
    <definedName name="nhn">#REF!</definedName>
    <definedName name="nhole">#REF!</definedName>
    <definedName name="nholes1">#REF!</definedName>
    <definedName name="NHP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kknk" localSheetId="1" hidden="1">{#N/A,#N/A,FALSE,"CCTV"}</definedName>
    <definedName name="nkknk" localSheetId="2" hidden="1">{#N/A,#N/A,FALSE,"CCTV"}</definedName>
    <definedName name="nkknk" localSheetId="0" hidden="1">{#N/A,#N/A,FALSE,"CCTV"}</definedName>
    <definedName name="nkknk" hidden="1">{#N/A,#N/A,FALSE,"CCTV"}</definedName>
    <definedName name="n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n">#REF!</definedName>
    <definedName name="nn1p">#REF!</definedName>
    <definedName name="nn3p">#REF!</definedName>
    <definedName name="nnn" localSheetId="1" hidden="1">{"'Sheet1'!$L$16"}</definedName>
    <definedName name="nnn" localSheetId="2" hidden="1">{"'Sheet1'!$L$16"}</definedName>
    <definedName name="nnn" localSheetId="0" hidden="1">{"'Sheet1'!$L$16"}</definedName>
    <definedName name="nnn" hidden="1">{"'Sheet1'!$L$16"}</definedName>
    <definedName name="nnnc3p">#REF!</definedName>
    <definedName name="nnvl3p">#REF!</definedName>
    <definedName name="NoHole">#REF!</definedName>
    <definedName name="nomj2">#REF!</definedName>
    <definedName name="nomp1">#REF!</definedName>
    <definedName name="nomp2">#REF!</definedName>
    <definedName name="NoOfCC">#REF!</definedName>
    <definedName name="NOTE" hidden="1">{#N/A,#N/A,TRUE,"총괄"}</definedName>
    <definedName name="NTC">#REF!</definedName>
    <definedName name="ntcc">#REF!</definedName>
    <definedName name="ntt">#REF!</definedName>
    <definedName name="Num_Units">#REF!</definedName>
    <definedName name="NumberUnits" localSheetId="1">'[38]Input (1)'!$B$14</definedName>
    <definedName name="NumberUnits" localSheetId="2">'[38]Input (1)'!$B$14</definedName>
    <definedName name="NumberUnits" localSheetId="0">'[38]Input (1)'!$B$14</definedName>
    <definedName name="NumberUnits">#REF!</definedName>
    <definedName name="NUOCHKHOAN" localSheetId="1" hidden="1">{"'Sheet1'!$L$16"}</definedName>
    <definedName name="NUOCHKHOAN" localSheetId="2" hidden="1">{"'Sheet1'!$L$16"}</definedName>
    <definedName name="NUOCHKHOAN" localSheetId="0" hidden="1">{"'Sheet1'!$L$16"}</definedName>
    <definedName name="NUOCHKHOAN" hidden="1">{"'Sheet1'!$L$16"}</definedName>
    <definedName name="NUOCHKHOANMOI" localSheetId="1" hidden="1">{"'Sheet1'!$L$16"}</definedName>
    <definedName name="NUOCHKHOANMOI" localSheetId="2" hidden="1">{"'Sheet1'!$L$16"}</definedName>
    <definedName name="NUOCHKHOANMOI" localSheetId="0" hidden="1">{"'Sheet1'!$L$16"}</definedName>
    <definedName name="NUOCHKHOANMOI" hidden="1">{"'Sheet1'!$L$16"}</definedName>
    <definedName name="NVH">#REF!</definedName>
    <definedName name="o" localSheetId="1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o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o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o" hidden="1">{"'Liquid'!$A$1:$U$57"}</definedName>
    <definedName name="O.C.31.12.14_Desglosado" localSheetId="1">'[66]ESTADIST(PTS.)'!$B$4:$B$13</definedName>
    <definedName name="O.C.31.12.14_Desglosado" localSheetId="2">'[66]ESTADIST(PTS.)'!$B$4:$B$13</definedName>
    <definedName name="O.C.31.12.14_Desglosado" localSheetId="0">'[66]ESTADIST(PTS.)'!$B$4:$B$13</definedName>
    <definedName name="O.C.31.12.14_Desglosado">#REF!</definedName>
    <definedName name="O_SCOPE_DATA">#REF!</definedName>
    <definedName name="ocf" hidden="1">#REF!</definedName>
    <definedName name="OD" localSheetId="1">[49]PipeSummary!$AJ$10:$AJ$28</definedName>
    <definedName name="OD" localSheetId="2">[49]PipeSummary!$AJ$10:$AJ$28</definedName>
    <definedName name="OD" localSheetId="0">[49]PipeSummary!$AJ$10:$AJ$28</definedName>
    <definedName name="OD">#REF!</definedName>
    <definedName name="ODC">#REF!</definedName>
    <definedName name="ODH" localSheetId="1" hidden="1">#N/A</definedName>
    <definedName name="ODH" localSheetId="2" hidden="1">#N/A</definedName>
    <definedName name="ODH" localSheetId="0" hidden="1">#N/A</definedName>
    <definedName name="ODH" hidden="1">#REF!</definedName>
    <definedName name="oililui" localSheetId="1" hidden="1">{#N/A,#N/A,FALSE,"CCTV"}</definedName>
    <definedName name="oililui" localSheetId="2" hidden="1">{#N/A,#N/A,FALSE,"CCTV"}</definedName>
    <definedName name="oililui" localSheetId="0" hidden="1">{#N/A,#N/A,FALSE,"CCTV"}</definedName>
    <definedName name="oililui" hidden="1">{#N/A,#N/A,FALSE,"CCTV"}</definedName>
    <definedName name="OK" localSheetId="1">#REF!</definedName>
    <definedName name="OK" localSheetId="2">#REF!</definedName>
    <definedName name="OK" localSheetId="0">#REF!</definedName>
    <definedName name="OK" hidden="1">#REF!</definedName>
    <definedName name="olf" localSheetId="1" hidden="1">{#N/A,#N/A,FALSE,"HO Rates";#N/A,#N/A,FALSE,"HO Sum"}</definedName>
    <definedName name="olf" localSheetId="2" hidden="1">{#N/A,#N/A,FALSE,"HO Rates";#N/A,#N/A,FALSE,"HO Sum"}</definedName>
    <definedName name="olf" localSheetId="0" hidden="1">{#N/A,#N/A,FALSE,"HO Rates";#N/A,#N/A,FALSE,"HO Sum"}</definedName>
    <definedName name="olf" hidden="1">{#N/A,#N/A,FALSE,"HO Rates";#N/A,#N/A,FALSE,"HO Sum"}</definedName>
    <definedName name="OM1FO">#REF!</definedName>
    <definedName name="OM2FO">#REF!</definedName>
    <definedName name="OneBigHole">#REF!</definedName>
    <definedName name="oo" hidden="1">{"'Liquid'!$A$1:$U$57"}</definedName>
    <definedName name="oper">#REF!</definedName>
    <definedName name="oper.">#REF!</definedName>
    <definedName name="Option">#REF!</definedName>
    <definedName name="OrderTable">#REF!</definedName>
    <definedName name="Organiz" hidden="1">{#N/A,#N/A,FALSE,"CCTV"}</definedName>
    <definedName name="OS_FC_FOB_PlMat">#REF!</definedName>
    <definedName name="OS_FC_LocTransp">#REF!</definedName>
    <definedName name="OS_FC_OceanFr">#REF!</definedName>
    <definedName name="OS_LC_FOB_PlMat">#REF!</definedName>
    <definedName name="OS_LC_LocTransp">#REF!</definedName>
    <definedName name="OS_LC_OceanFr">#REF!</definedName>
    <definedName name="OSBL" localSheetId="1" hidden="1">{#N/A,#N/A,FALSE,"CCTV"}</definedName>
    <definedName name="OSBL" localSheetId="2" hidden="1">{#N/A,#N/A,FALSE,"CCTV"}</definedName>
    <definedName name="OSBL" localSheetId="0" hidden="1">{#N/A,#N/A,FALSE,"CCTV"}</definedName>
    <definedName name="OSBL" hidden="1">{#N/A,#N/A,FALSE,"CCTV"}</definedName>
    <definedName name="Other" localSheetId="1">[48]Summary!$D$20</definedName>
    <definedName name="Other" localSheetId="2">[48]Summary!$D$20</definedName>
    <definedName name="Other" localSheetId="0">[48]Summary!$D$20</definedName>
    <definedName name="Other">#REF!</definedName>
    <definedName name="OtherTotal" localSheetId="1">[48]Summary!$M$11</definedName>
    <definedName name="OtherTotal" localSheetId="2">[48]Summary!$M$11</definedName>
    <definedName name="OtherTotal" localSheetId="0">[48]Summary!$M$11</definedName>
    <definedName name="OtherTotal">#REF!</definedName>
    <definedName name="OutletFlowProfile" localSheetId="1">'[38]Noise (3)'!$C$34</definedName>
    <definedName name="OutletFlowProfile" localSheetId="2">'[38]Noise (3)'!$C$34</definedName>
    <definedName name="OutletFlowProfile" localSheetId="0">'[38]Noise (3)'!$C$34</definedName>
    <definedName name="OutletFlowProfile">#REF!</definedName>
    <definedName name="OvalWeight">#REF!</definedName>
    <definedName name="OVER">#REF!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" localSheetId="1">[26]Breech_Duct!$B$80</definedName>
    <definedName name="P" localSheetId="2">[26]Breech_Duct!$B$80</definedName>
    <definedName name="P" localSheetId="0">[26]Breech_Duct!$B$80</definedName>
    <definedName name="P">#REF!</definedName>
    <definedName name="PA" localSheetId="1">#REF!</definedName>
    <definedName name="PA" localSheetId="2">#REF!</definedName>
    <definedName name="PA" localSheetId="0">#REF!</definedName>
    <definedName name="PA" hidden="1">{#N/A,#N/A,FALSE,"CCTV"}</definedName>
    <definedName name="pac">#REF!</definedName>
    <definedName name="pac_value">#REF!</definedName>
    <definedName name="PACFC">#REF!</definedName>
    <definedName name="PACFO">#REF!</definedName>
    <definedName name="PACLC">#REF!</definedName>
    <definedName name="PACS">#REF!</definedName>
    <definedName name="PAFC">#REF!</definedName>
    <definedName name="pag.12">#REF!</definedName>
    <definedName name="PAG_1">#REF!</definedName>
    <definedName name="PAG_2">#REF!</definedName>
    <definedName name="PAG_3">#REF!</definedName>
    <definedName name="PAG_4">#REF!</definedName>
    <definedName name="PAG_5">#REF!</definedName>
    <definedName name="pag_6">#REF!</definedName>
    <definedName name="PAG3.1">#REF!</definedName>
    <definedName name="PAG3.2">#REF!</definedName>
    <definedName name="PAG5.1">#REF!</definedName>
    <definedName name="PAG5.2">#REF!</definedName>
    <definedName name="PAG5.3">#REF!</definedName>
    <definedName name="Page.5">[80]Civil!#REF!</definedName>
    <definedName name="PAIII_" localSheetId="1" hidden="1">{"'Sheet1'!$L$16"}</definedName>
    <definedName name="PAIII_" localSheetId="2" hidden="1">{"'Sheet1'!$L$16"}</definedName>
    <definedName name="PAIII_" localSheetId="0" hidden="1">{"'Sheet1'!$L$16"}</definedName>
    <definedName name="PAIII_" hidden="1">{"'Sheet1'!$L$16"}</definedName>
    <definedName name="PAINT" localSheetId="1">'[43]S N'!$B$97:$I$109</definedName>
    <definedName name="PAINT" localSheetId="2">'[43]S N'!$B$97:$I$109</definedName>
    <definedName name="PAINT" localSheetId="0">'[43]S N'!$B$97:$I$109</definedName>
    <definedName name="paint" hidden="1">#REF!</definedName>
    <definedName name="Pal_Workbook_GUID" hidden="1">"1K572AYA1TTSFA6HMZ5Y69VZ"</definedName>
    <definedName name="PALC">#REF!</definedName>
    <definedName name="Panel" hidden="1">{#N/A,#N/A,TRUE,"Basic";#N/A,#N/A,TRUE,"EXT-TABLE";#N/A,#N/A,TRUE,"STEEL";#N/A,#N/A,TRUE,"INT-Table";#N/A,#N/A,TRUE,"STEEL";#N/A,#N/A,TRUE,"Door"}</definedName>
    <definedName name="Panel_1" hidden="1">{#N/A,#N/A,TRUE,"Basic";#N/A,#N/A,TRUE,"EXT-TABLE";#N/A,#N/A,TRUE,"STEEL";#N/A,#N/A,TRUE,"INT-Table";#N/A,#N/A,TRUE,"STEEL";#N/A,#N/A,TRUE,"Door"}</definedName>
    <definedName name="Panel_1_1" hidden="1">{#N/A,#N/A,TRUE,"Basic";#N/A,#N/A,TRUE,"EXT-TABLE";#N/A,#N/A,TRUE,"STEEL";#N/A,#N/A,TRUE,"INT-Table";#N/A,#N/A,TRUE,"STEEL";#N/A,#N/A,TRUE,"Door"}</definedName>
    <definedName name="Panel_1_2" hidden="1">{#N/A,#N/A,TRUE,"Basic";#N/A,#N/A,TRUE,"EXT-TABLE";#N/A,#N/A,TRUE,"STEEL";#N/A,#N/A,TRUE,"INT-Table";#N/A,#N/A,TRUE,"STEEL";#N/A,#N/A,TRUE,"Door"}</definedName>
    <definedName name="Panel_2" hidden="1">{#N/A,#N/A,TRUE,"Basic";#N/A,#N/A,TRUE,"EXT-TABLE";#N/A,#N/A,TRUE,"STEEL";#N/A,#N/A,TRUE,"INT-Table";#N/A,#N/A,TRUE,"STEEL";#N/A,#N/A,TRUE,"Door"}</definedName>
    <definedName name="Panel_2_1" hidden="1">{#N/A,#N/A,TRUE,"Basic";#N/A,#N/A,TRUE,"EXT-TABLE";#N/A,#N/A,TRUE,"STEEL";#N/A,#N/A,TRUE,"INT-Table";#N/A,#N/A,TRUE,"STEEL";#N/A,#N/A,TRUE,"Door"}</definedName>
    <definedName name="Panel_2_2" hidden="1">{#N/A,#N/A,TRUE,"Basic";#N/A,#N/A,TRUE,"EXT-TABLE";#N/A,#N/A,TRUE,"STEEL";#N/A,#N/A,TRUE,"INT-Table";#N/A,#N/A,TRUE,"STEEL";#N/A,#N/A,TRUE,"Door"}</definedName>
    <definedName name="Panel_3" hidden="1">{#N/A,#N/A,TRUE,"Basic";#N/A,#N/A,TRUE,"EXT-TABLE";#N/A,#N/A,TRUE,"STEEL";#N/A,#N/A,TRUE,"INT-Table";#N/A,#N/A,TRUE,"STEEL";#N/A,#N/A,TRUE,"Door"}</definedName>
    <definedName name="Panel_3_1" hidden="1">{#N/A,#N/A,TRUE,"Basic";#N/A,#N/A,TRUE,"EXT-TABLE";#N/A,#N/A,TRUE,"STEEL";#N/A,#N/A,TRUE,"INT-Table";#N/A,#N/A,TRUE,"STEEL";#N/A,#N/A,TRUE,"Door"}</definedName>
    <definedName name="Panel_3_2" hidden="1">{#N/A,#N/A,TRUE,"Basic";#N/A,#N/A,TRUE,"EXT-TABLE";#N/A,#N/A,TRUE,"STEEL";#N/A,#N/A,TRUE,"INT-Table";#N/A,#N/A,TRUE,"STEEL";#N/A,#N/A,TRUE,"Door"}</definedName>
    <definedName name="Panel_4" hidden="1">{#N/A,#N/A,TRUE,"Basic";#N/A,#N/A,TRUE,"EXT-TABLE";#N/A,#N/A,TRUE,"STEEL";#N/A,#N/A,TRUE,"INT-Table";#N/A,#N/A,TRUE,"STEEL";#N/A,#N/A,TRUE,"Door"}</definedName>
    <definedName name="Panel_4_1" hidden="1">{#N/A,#N/A,TRUE,"Basic";#N/A,#N/A,TRUE,"EXT-TABLE";#N/A,#N/A,TRUE,"STEEL";#N/A,#N/A,TRUE,"INT-Table";#N/A,#N/A,TRUE,"STEEL";#N/A,#N/A,TRUE,"Door"}</definedName>
    <definedName name="Panel_4_2" hidden="1">{#N/A,#N/A,TRUE,"Basic";#N/A,#N/A,TRUE,"EXT-TABLE";#N/A,#N/A,TRUE,"STEEL";#N/A,#N/A,TRUE,"INT-Table";#N/A,#N/A,TRUE,"STEEL";#N/A,#N/A,TRUE,"Door"}</definedName>
    <definedName name="Panel_5" hidden="1">{#N/A,#N/A,TRUE,"Basic";#N/A,#N/A,TRUE,"EXT-TABLE";#N/A,#N/A,TRUE,"STEEL";#N/A,#N/A,TRUE,"INT-Table";#N/A,#N/A,TRUE,"STEEL";#N/A,#N/A,TRUE,"Door"}</definedName>
    <definedName name="Panel_5_1" hidden="1">{#N/A,#N/A,TRUE,"Basic";#N/A,#N/A,TRUE,"EXT-TABLE";#N/A,#N/A,TRUE,"STEEL";#N/A,#N/A,TRUE,"INT-Table";#N/A,#N/A,TRUE,"STEEL";#N/A,#N/A,TRUE,"Door"}</definedName>
    <definedName name="Panel_5_2" hidden="1">{#N/A,#N/A,TRUE,"Basic";#N/A,#N/A,TRUE,"EXT-TABLE";#N/A,#N/A,TRUE,"STEEL";#N/A,#N/A,TRUE,"INT-Table";#N/A,#N/A,TRUE,"STEEL";#N/A,#N/A,TRUE,"Door"}</definedName>
    <definedName name="Panel_Area" localSheetId="1">'[38]Noise (3)'!$O$56</definedName>
    <definedName name="Panel_Area" localSheetId="2">'[38]Noise (3)'!$O$56</definedName>
    <definedName name="Panel_Area" localSheetId="0">'[38]Noise (3)'!$O$56</definedName>
    <definedName name="Panel_Area">#REF!</definedName>
    <definedName name="Panelgewichte">#REF!</definedName>
    <definedName name="Panicbar">#REF!</definedName>
    <definedName name="PANNELLO">#REF!</definedName>
    <definedName name="park" hidden="1">{#N/A,#N/A,FALSE,"CCTV"}</definedName>
    <definedName name="PAY_FC">#REF!</definedName>
    <definedName name="PAY_LC">#REF!</definedName>
    <definedName name="PAY_SUP">#REF!</definedName>
    <definedName name="PaymentBreakdown" hidden="1">{#N/A,#N/A,FALSE,"CCTV"}</definedName>
    <definedName name="PB">#REF!</definedName>
    <definedName name="PC">#REF!</definedName>
    <definedName name="PCNO">[81]현황CODE!$A$2:$A$82</definedName>
    <definedName name="PCNO1">[81]손익현황!$A$5:$A$91</definedName>
    <definedName name="Pct_Open_Actual" localSheetId="1">'[38]Noise (3)'!$C$46</definedName>
    <definedName name="Pct_Open_Actual" localSheetId="2">'[38]Noise (3)'!$C$46</definedName>
    <definedName name="Pct_Open_Actual" localSheetId="0">'[38]Noise (3)'!$C$46</definedName>
    <definedName name="Pct_Open_Actual">#REF!</definedName>
    <definedName name="Pct_Open_Nom" localSheetId="1">'[38]Noise (3)'!$C$15</definedName>
    <definedName name="Pct_Open_Nom" localSheetId="2">'[38]Noise (3)'!$C$15</definedName>
    <definedName name="Pct_Open_Nom" localSheetId="0">'[38]Noise (3)'!$C$15</definedName>
    <definedName name="Pct_Open_Nom">#REF!</definedName>
    <definedName name="PCV" hidden="1">{"'Liquid'!$A$1:$U$57"}</definedName>
    <definedName name="PedTop">#REF!</definedName>
    <definedName name="PEJM">#REF!</definedName>
    <definedName name="Pérdida_de_carga_chimenea_de_bypass">#REF!</definedName>
    <definedName name="Pérdida_de_carga_en_caldera">#REF!</definedName>
    <definedName name="peroxide" localSheetId="1" hidden="1">{#N/A,#N/A,FALSE,"CCTV"}</definedName>
    <definedName name="peroxide" localSheetId="2" hidden="1">{#N/A,#N/A,FALSE,"CCTV"}</definedName>
    <definedName name="peroxide" localSheetId="0" hidden="1">{#N/A,#N/A,FALSE,"CCTV"}</definedName>
    <definedName name="peroxide" hidden="1">{#N/A,#N/A,FALSE,"CCTV"}</definedName>
    <definedName name="PESO">#REF!</definedName>
    <definedName name="Peso_especif.">#REF!</definedName>
    <definedName name="PF">#REF!</definedName>
    <definedName name="PHAN" hidden="1">{#N/A,#N/A,FALSE,"CCTV"}</definedName>
    <definedName name="Phan1">#REF!</definedName>
    <definedName name="phanchia" localSheetId="1" hidden="1">{#N/A,#N/A,FALSE,"Chi tiÆt"}</definedName>
    <definedName name="phanchia" localSheetId="2" hidden="1">{#N/A,#N/A,FALSE,"Chi tiÆt"}</definedName>
    <definedName name="phanchia" localSheetId="0" hidden="1">{#N/A,#N/A,FALSE,"Chi tiÆt"}</definedName>
    <definedName name="phanchia" hidden="1">{#N/A,#N/A,FALSE,"Chi tiÆt"}</definedName>
    <definedName name="PHASE" hidden="1">{#N/A,#N/A,TRUE,"Basic";#N/A,#N/A,TRUE,"EXT-TABLE";#N/A,#N/A,TRUE,"STEEL";#N/A,#N/A,TRUE,"INT-Table";#N/A,#N/A,TRUE,"STEEL";#N/A,#N/A,TRUE,"Door"}</definedName>
    <definedName name="PHASE_1" hidden="1">{#N/A,#N/A,TRUE,"Basic";#N/A,#N/A,TRUE,"EXT-TABLE";#N/A,#N/A,TRUE,"STEEL";#N/A,#N/A,TRUE,"INT-Table";#N/A,#N/A,TRUE,"STEEL";#N/A,#N/A,TRUE,"Door"}</definedName>
    <definedName name="PHASE_1_1" hidden="1">{#N/A,#N/A,TRUE,"Basic";#N/A,#N/A,TRUE,"EXT-TABLE";#N/A,#N/A,TRUE,"STEEL";#N/A,#N/A,TRUE,"INT-Table";#N/A,#N/A,TRUE,"STEEL";#N/A,#N/A,TRUE,"Door"}</definedName>
    <definedName name="PHASE_1_2" hidden="1">{#N/A,#N/A,TRUE,"Basic";#N/A,#N/A,TRUE,"EXT-TABLE";#N/A,#N/A,TRUE,"STEEL";#N/A,#N/A,TRUE,"INT-Table";#N/A,#N/A,TRUE,"STEEL";#N/A,#N/A,TRUE,"Door"}</definedName>
    <definedName name="PHASE_2" hidden="1">{#N/A,#N/A,TRUE,"Basic";#N/A,#N/A,TRUE,"EXT-TABLE";#N/A,#N/A,TRUE,"STEEL";#N/A,#N/A,TRUE,"INT-Table";#N/A,#N/A,TRUE,"STEEL";#N/A,#N/A,TRUE,"Door"}</definedName>
    <definedName name="PHASE_2_1" hidden="1">{#N/A,#N/A,TRUE,"Basic";#N/A,#N/A,TRUE,"EXT-TABLE";#N/A,#N/A,TRUE,"STEEL";#N/A,#N/A,TRUE,"INT-Table";#N/A,#N/A,TRUE,"STEEL";#N/A,#N/A,TRUE,"Door"}</definedName>
    <definedName name="PHASE_2_2" hidden="1">{#N/A,#N/A,TRUE,"Basic";#N/A,#N/A,TRUE,"EXT-TABLE";#N/A,#N/A,TRUE,"STEEL";#N/A,#N/A,TRUE,"INT-Table";#N/A,#N/A,TRUE,"STEEL";#N/A,#N/A,TRUE,"Door"}</definedName>
    <definedName name="PHASE_3" hidden="1">{#N/A,#N/A,TRUE,"Basic";#N/A,#N/A,TRUE,"EXT-TABLE";#N/A,#N/A,TRUE,"STEEL";#N/A,#N/A,TRUE,"INT-Table";#N/A,#N/A,TRUE,"STEEL";#N/A,#N/A,TRUE,"Door"}</definedName>
    <definedName name="PHASE_3_1" hidden="1">{#N/A,#N/A,TRUE,"Basic";#N/A,#N/A,TRUE,"EXT-TABLE";#N/A,#N/A,TRUE,"STEEL";#N/A,#N/A,TRUE,"INT-Table";#N/A,#N/A,TRUE,"STEEL";#N/A,#N/A,TRUE,"Door"}</definedName>
    <definedName name="PHASE_3_2" hidden="1">{#N/A,#N/A,TRUE,"Basic";#N/A,#N/A,TRUE,"EXT-TABLE";#N/A,#N/A,TRUE,"STEEL";#N/A,#N/A,TRUE,"INT-Table";#N/A,#N/A,TRUE,"STEEL";#N/A,#N/A,TRUE,"Door"}</definedName>
    <definedName name="PHASE_4" hidden="1">{#N/A,#N/A,TRUE,"Basic";#N/A,#N/A,TRUE,"EXT-TABLE";#N/A,#N/A,TRUE,"STEEL";#N/A,#N/A,TRUE,"INT-Table";#N/A,#N/A,TRUE,"STEEL";#N/A,#N/A,TRUE,"Door"}</definedName>
    <definedName name="PHASE_4_1" hidden="1">{#N/A,#N/A,TRUE,"Basic";#N/A,#N/A,TRUE,"EXT-TABLE";#N/A,#N/A,TRUE,"STEEL";#N/A,#N/A,TRUE,"INT-Table";#N/A,#N/A,TRUE,"STEEL";#N/A,#N/A,TRUE,"Door"}</definedName>
    <definedName name="PHASE_4_2" hidden="1">{#N/A,#N/A,TRUE,"Basic";#N/A,#N/A,TRUE,"EXT-TABLE";#N/A,#N/A,TRUE,"STEEL";#N/A,#N/A,TRUE,"INT-Table";#N/A,#N/A,TRUE,"STEEL";#N/A,#N/A,TRUE,"Door"}</definedName>
    <definedName name="PHASE_5" hidden="1">{#N/A,#N/A,TRUE,"Basic";#N/A,#N/A,TRUE,"EXT-TABLE";#N/A,#N/A,TRUE,"STEEL";#N/A,#N/A,TRUE,"INT-Table";#N/A,#N/A,TRUE,"STEEL";#N/A,#N/A,TRUE,"Door"}</definedName>
    <definedName name="PHASE_5_1" hidden="1">{#N/A,#N/A,TRUE,"Basic";#N/A,#N/A,TRUE,"EXT-TABLE";#N/A,#N/A,TRUE,"STEEL";#N/A,#N/A,TRUE,"INT-Table";#N/A,#N/A,TRUE,"STEEL";#N/A,#N/A,TRUE,"Door"}</definedName>
    <definedName name="PHASE_5_2" hidden="1">{#N/A,#N/A,TRUE,"Basic";#N/A,#N/A,TRUE,"EXT-TABLE";#N/A,#N/A,TRUE,"STEEL";#N/A,#N/A,TRUE,"INT-Table";#N/A,#N/A,TRUE,"STEEL";#N/A,#N/A,TRUE,"Door"}</definedName>
    <definedName name="PHAT" hidden="1">{#N/A,#N/A,FALSE,"CCTV"}</definedName>
    <definedName name="phongve12KmTN" localSheetId="1" hidden="1">{"'Sheet1'!$L$16"}</definedName>
    <definedName name="phongve12KmTN" localSheetId="2" hidden="1">{"'Sheet1'!$L$16"}</definedName>
    <definedName name="phongve12KmTN" localSheetId="0" hidden="1">{"'Sheet1'!$L$16"}</definedName>
    <definedName name="phongve12KmTN" hidden="1">{"'Sheet1'!$L$16"}</definedName>
    <definedName name="phongve12KmTN1" localSheetId="1" hidden="1">{"'Sheet1'!$L$16"}</definedName>
    <definedName name="phongve12KmTN1" localSheetId="2" hidden="1">{"'Sheet1'!$L$16"}</definedName>
    <definedName name="phongve12KmTN1" localSheetId="0" hidden="1">{"'Sheet1'!$L$16"}</definedName>
    <definedName name="phongve12KmTN1" hidden="1">{"'Sheet1'!$L$16"}</definedName>
    <definedName name="pi">#REF!</definedName>
    <definedName name="PIDtable">#REF!</definedName>
    <definedName name="PIPE">#REF!</definedName>
    <definedName name="PIPE1" localSheetId="1">[66]DATA_REFERENCE!#REF!</definedName>
    <definedName name="PIPE1" localSheetId="2">[66]DATA_REFERENCE!#REF!</definedName>
    <definedName name="PIPE1" localSheetId="0">[66]DATA_REFERENCE!#REF!</definedName>
    <definedName name="PIPE1">#REF!</definedName>
    <definedName name="PIPE10" localSheetId="1">[66]DATA_REFERENCE!#REF!</definedName>
    <definedName name="PIPE10" localSheetId="2">[66]DATA_REFERENCE!#REF!</definedName>
    <definedName name="PIPE10" localSheetId="0">[66]DATA_REFERENCE!#REF!</definedName>
    <definedName name="PIPE10">#REF!</definedName>
    <definedName name="PIPE12" localSheetId="1">[66]DATA_REFERENCE!#REF!</definedName>
    <definedName name="PIPE12" localSheetId="2">[66]DATA_REFERENCE!#REF!</definedName>
    <definedName name="PIPE12" localSheetId="0">[66]DATA_REFERENCE!#REF!</definedName>
    <definedName name="PIPE12">#REF!</definedName>
    <definedName name="PIPE14" localSheetId="1">[66]DATA_REFERENCE!#REF!</definedName>
    <definedName name="PIPE14" localSheetId="2">[66]DATA_REFERENCE!#REF!</definedName>
    <definedName name="PIPE14" localSheetId="0">[66]DATA_REFERENCE!#REF!</definedName>
    <definedName name="PIPE14">#REF!</definedName>
    <definedName name="PIPE16" localSheetId="1">[66]DATA_REFERENCE!#REF!</definedName>
    <definedName name="PIPE16" localSheetId="2">[66]DATA_REFERENCE!#REF!</definedName>
    <definedName name="PIPE16" localSheetId="0">[66]DATA_REFERENCE!#REF!</definedName>
    <definedName name="PIPE16">#REF!</definedName>
    <definedName name="PIPE18" localSheetId="1">[66]DATA_REFERENCE!#REF!</definedName>
    <definedName name="PIPE18" localSheetId="2">[66]DATA_REFERENCE!#REF!</definedName>
    <definedName name="PIPE18" localSheetId="0">[66]DATA_REFERENCE!#REF!</definedName>
    <definedName name="PIPE18">#REF!</definedName>
    <definedName name="PIPE2" localSheetId="1">[66]DATA_REFERENCE!#REF!</definedName>
    <definedName name="PIPE2" localSheetId="2">[66]DATA_REFERENCE!#REF!</definedName>
    <definedName name="PIPE2" localSheetId="0">[66]DATA_REFERENCE!#REF!</definedName>
    <definedName name="PIPE2">#REF!</definedName>
    <definedName name="PIPE20" localSheetId="1">[66]DATA_REFERENCE!#REF!</definedName>
    <definedName name="PIPE20" localSheetId="2">[66]DATA_REFERENCE!#REF!</definedName>
    <definedName name="PIPE20" localSheetId="0">[66]DATA_REFERENCE!#REF!</definedName>
    <definedName name="PIPE20">#REF!</definedName>
    <definedName name="PIPE22" localSheetId="1">[66]DATA_REFERENCE!#REF!</definedName>
    <definedName name="PIPE22" localSheetId="2">[66]DATA_REFERENCE!#REF!</definedName>
    <definedName name="PIPE22" localSheetId="0">[66]DATA_REFERENCE!#REF!</definedName>
    <definedName name="PIPE22">#REF!</definedName>
    <definedName name="PIPE3" localSheetId="1">[66]DATA_REFERENCE!#REF!</definedName>
    <definedName name="PIPE3" localSheetId="2">[66]DATA_REFERENCE!#REF!</definedName>
    <definedName name="PIPE3" localSheetId="0">[66]DATA_REFERENCE!#REF!</definedName>
    <definedName name="PIPE3">#REF!</definedName>
    <definedName name="PIPE4" localSheetId="1">[66]DATA_REFERENCE!#REF!</definedName>
    <definedName name="PIPE4" localSheetId="2">[66]DATA_REFERENCE!#REF!</definedName>
    <definedName name="PIPE4" localSheetId="0">[66]DATA_REFERENCE!#REF!</definedName>
    <definedName name="PIPE4">#REF!</definedName>
    <definedName name="PIPE6" localSheetId="1">[66]DATA_REFERENCE!#REF!</definedName>
    <definedName name="PIPE6" localSheetId="2">[66]DATA_REFERENCE!#REF!</definedName>
    <definedName name="PIPE6" localSheetId="0">[66]DATA_REFERENCE!#REF!</definedName>
    <definedName name="PIPE6">#REF!</definedName>
    <definedName name="PIPE8" localSheetId="1">[66]DATA_REFERENCE!#REF!</definedName>
    <definedName name="PIPE8" localSheetId="2">[66]DATA_REFERENCE!#REF!</definedName>
    <definedName name="PIPE8" localSheetId="0">[66]DATA_REFERENCE!#REF!</definedName>
    <definedName name="PIPE8">#REF!</definedName>
    <definedName name="pipeclamp">[42]pipe!$A$3:$A$33</definedName>
    <definedName name="PipeWeightDat">[70]WeightTable!$B:$C</definedName>
    <definedName name="PIPING" localSheetId="1" hidden="1">{#N/A,#N/A,FALSE,"Project Cost Summary";#N/A,#N/A,FALSE,"Man Hour Summary"}</definedName>
    <definedName name="PIPING" localSheetId="2" hidden="1">{#N/A,#N/A,FALSE,"Project Cost Summary";#N/A,#N/A,FALSE,"Man Hour Summary"}</definedName>
    <definedName name="PIPING" localSheetId="0" hidden="1">{#N/A,#N/A,FALSE,"Project Cost Summary";#N/A,#N/A,FALSE,"Man Hour Summary"}</definedName>
    <definedName name="PIPING" hidden="1">{#N/A,#N/A,FALSE,"Project Cost Summary";#N/A,#N/A,FALSE,"Man Hour Summary"}</definedName>
    <definedName name="PKAAA" hidden="1">#REF!</definedName>
    <definedName name="PKBB" hidden="1">#REF!</definedName>
    <definedName name="PKCC" hidden="1">#REF!</definedName>
    <definedName name="PKDD" hidden="1">#REF!</definedName>
    <definedName name="pkus">#REF!</definedName>
    <definedName name="plant2" hidden="1">#REF!</definedName>
    <definedName name="plate">1.1</definedName>
    <definedName name="Plate_width" localSheetId="1">'[38]Material for Silencers (8)'!$G$6</definedName>
    <definedName name="Plate_width" localSheetId="2">'[38]Material for Silencers (8)'!$G$6</definedName>
    <definedName name="Plate_width" localSheetId="0">'[38]Material for Silencers (8)'!$G$6</definedName>
    <definedName name="Plate_width">#REF!</definedName>
    <definedName name="PLEL">#REF!</definedName>
    <definedName name="PLK" hidden="1">{#N/A,#N/A,FALSE,"CCTV"}</definedName>
    <definedName name="PLLL">#REF!</definedName>
    <definedName name="PlucBcaoTD" localSheetId="1" hidden="1">{"'Sheet1'!$L$16"}</definedName>
    <definedName name="PlucBcaoTD" localSheetId="2" hidden="1">{"'Sheet1'!$L$16"}</definedName>
    <definedName name="PlucBcaoTD" localSheetId="0" hidden="1">{"'Sheet1'!$L$16"}</definedName>
    <definedName name="PlucBcaoTD" hidden="1">{"'Sheet1'!$L$16"}</definedName>
    <definedName name="PLUG">#REF!</definedName>
    <definedName name="PLWIDE">#REF!</definedName>
    <definedName name="PLWT">#REF!</definedName>
    <definedName name="PMPrice" localSheetId="1">'[48]Labor Sum'!$C$36</definedName>
    <definedName name="PMPrice" localSheetId="2">'[48]Labor Sum'!$C$36</definedName>
    <definedName name="PMPrice" localSheetId="0">'[48]Labor Sum'!$C$36</definedName>
    <definedName name="PMPrice">#REF!</definedName>
    <definedName name="PMS" localSheetId="1" hidden="1">{"'Sheet1'!$L$16"}</definedName>
    <definedName name="PMS" localSheetId="2" hidden="1">{"'Sheet1'!$L$16"}</definedName>
    <definedName name="PMS" localSheetId="0" hidden="1">{"'Sheet1'!$L$16"}</definedName>
    <definedName name="PMS" hidden="1">{"'Sheet1'!$L$16"}</definedName>
    <definedName name="po" hidden="1">{#N/A,#N/A,FALSE,"CCTV"}</definedName>
    <definedName name="poiiuyytt" localSheetId="1" hidden="1">{#N/A,#N/A,FALSE,"Clients Office";#N/A,#N/A,FALSE,"Co Sum"}</definedName>
    <definedName name="poiiuyytt" localSheetId="2" hidden="1">{#N/A,#N/A,FALSE,"Clients Office";#N/A,#N/A,FALSE,"Co Sum"}</definedName>
    <definedName name="poiiuyytt" localSheetId="0" hidden="1">{#N/A,#N/A,FALSE,"Clients Office";#N/A,#N/A,FALSE,"Co Sum"}</definedName>
    <definedName name="poiiuyytt" hidden="1">{#N/A,#N/A,FALSE,"Clients Office";#N/A,#N/A,FALSE,"Co Sum"}</definedName>
    <definedName name="PONo">'[62]Data Input'!$D$11</definedName>
    <definedName name="Positionsauswahl">#REF!</definedName>
    <definedName name="pound">#REF!</definedName>
    <definedName name="PP" localSheetId="1" hidden="1">{#N/A,#N/A,FALSE,"CCTV"}</definedName>
    <definedName name="PP" localSheetId="2" hidden="1">{#N/A,#N/A,FALSE,"CCTV"}</definedName>
    <definedName name="PP" localSheetId="0" hidden="1">{#N/A,#N/A,FALSE,"CCTV"}</definedName>
    <definedName name="PP" hidden="1">{#N/A,#N/A,FALSE,"CCTV"}</definedName>
    <definedName name="PPM" localSheetId="1" hidden="1">'[35]Cashflow Analysis'!#REF!</definedName>
    <definedName name="PPM" localSheetId="2" hidden="1">'[35]Cashflow Analysis'!#REF!</definedName>
    <definedName name="PPM" localSheetId="0" hidden="1">'[35]Cashflow Analysis'!#REF!</definedName>
    <definedName name="PPM" hidden="1">#REF!</definedName>
    <definedName name="ppo">#REF!</definedName>
    <definedName name="ppp" localSheetId="1">#REF!</definedName>
    <definedName name="ppp" localSheetId="2">#REF!</definedName>
    <definedName name="ppp" localSheetId="0">#REF!</definedName>
    <definedName name="PPP" hidden="1">{#N/A,#N/A,FALSE,"CCTV"}</definedName>
    <definedName name="pppp" localSheetId="1" hidden="1">{#N/A,#N/A,FALSE,"Project Cost Summary";#N/A,#N/A,FALSE,"Man Hour Summary"}</definedName>
    <definedName name="pppp" localSheetId="2" hidden="1">{#N/A,#N/A,FALSE,"Project Cost Summary";#N/A,#N/A,FALSE,"Man Hour Summary"}</definedName>
    <definedName name="pppp" localSheetId="0" hidden="1">{#N/A,#N/A,FALSE,"Project Cost Summary";#N/A,#N/A,FALSE,"Man Hour Summary"}</definedName>
    <definedName name="pppp" hidden="1">{#N/A,#N/A,FALSE,"Project Cost Summary";#N/A,#N/A,FALSE,"Man Hour Summary"}</definedName>
    <definedName name="PPrice" localSheetId="1">'[48]Labor Sum'!$C$33</definedName>
    <definedName name="PPrice" localSheetId="2">'[48]Labor Sum'!$C$33</definedName>
    <definedName name="PPrice" localSheetId="0">'[48]Labor Sum'!$C$33</definedName>
    <definedName name="PPrice">#REF!</definedName>
    <definedName name="pr" localSheetId="1">[82]PP!$A$156:$N$269</definedName>
    <definedName name="pr" localSheetId="2">[82]PP!$A$156:$N$269</definedName>
    <definedName name="pr" localSheetId="0">[82]PP!$A$156:$N$269</definedName>
    <definedName name="pr">#REF!</definedName>
    <definedName name="PRAYER" localSheetId="1" hidden="1">{#N/A,#N/A,FALSE,"CCTV"}</definedName>
    <definedName name="PRAYER" localSheetId="2" hidden="1">{#N/A,#N/A,FALSE,"CCTV"}</definedName>
    <definedName name="PRAYER" localSheetId="0" hidden="1">{#N/A,#N/A,FALSE,"CCTV"}</definedName>
    <definedName name="PRAYER" hidden="1">{#N/A,#N/A,FALSE,"CCTV"}</definedName>
    <definedName name="PREHE">#REF!</definedName>
    <definedName name="Preise">#REF!</definedName>
    <definedName name="Presión">#REF!</definedName>
    <definedName name="PresUnit">#REF!</definedName>
    <definedName name="pri" hidden="1">{#N/A,#N/A,TRUE,"Str.";#N/A,#N/A,TRUE,"Steel &amp; Roof";#N/A,#N/A,TRUE,"Arc.";#N/A,#N/A,TRUE,"Preliminary";#N/A,#N/A,TRUE,"Sum_Prelim"}</definedName>
    <definedName name="PRICE">#REF!</definedName>
    <definedName name="PRICE1">#REF!</definedName>
    <definedName name="Print_11">#REF!</definedName>
    <definedName name="_xlnm.Print_Area" localSheetId="3">'078'!$B$4:$L$147</definedName>
    <definedName name="_xlnm.Print_Area" localSheetId="1">'Vật tư bolt vsan 3-3'!$A$1:$M$30</definedName>
    <definedName name="_xlnm.Print_Area" localSheetId="2">'Vật tư gioang xalaco'!$A$1:$M$30</definedName>
    <definedName name="_xlnm.Print_Area" localSheetId="0">'Vật tư keo 078 sửa chữa'!$A$1:$M$20</definedName>
    <definedName name="_xlnm.Print_Area">#REF!</definedName>
    <definedName name="Print_Area_MI">#REF!</definedName>
    <definedName name="PRINT_AREA_MI1">#REF!</definedName>
    <definedName name="PRINT_OUT_RFP002" localSheetId="1">[43]!PRINT_OUT_RFP002</definedName>
    <definedName name="PRINT_OUT_RFP002" localSheetId="2">[43]!PRINT_OUT_RFP002</definedName>
    <definedName name="PRINT_OUT_RFP002" localSheetId="0">[43]!PRINT_OUT_RFP002</definedName>
    <definedName name="PRINT_OUT_RFP002">[43]!PRINT_OUT_RFP002</definedName>
    <definedName name="PRINT_OUT_SCcost_P1" localSheetId="1">[43]!PRINT_OUT_SCcost_P1</definedName>
    <definedName name="PRINT_OUT_SCcost_P1" localSheetId="2">[43]!PRINT_OUT_SCcost_P1</definedName>
    <definedName name="PRINT_OUT_SCcost_P1" localSheetId="0">[43]!PRINT_OUT_SCcost_P1</definedName>
    <definedName name="PRINT_OUT_SCcost_P1">[43]!PRINT_OUT_SCcost_P1</definedName>
    <definedName name="PRINT_OUT_SCcost_P2" localSheetId="1">[43]!PRINT_OUT_SCcost_P2</definedName>
    <definedName name="PRINT_OUT_SCcost_P2" localSheetId="2">[43]!PRINT_OUT_SCcost_P2</definedName>
    <definedName name="PRINT_OUT_SCcost_P2" localSheetId="0">[43]!PRINT_OUT_SCcost_P2</definedName>
    <definedName name="PRINT_OUT_SCcost_P2">[43]!PRINT_OUT_SCcost_P2</definedName>
    <definedName name="PRINT_OUT_SCcost_P3" localSheetId="1">[83]!PRINT_OUT_SCcost_P3</definedName>
    <definedName name="PRINT_OUT_SCcost_P3" localSheetId="2">[83]!PRINT_OUT_SCcost_P3</definedName>
    <definedName name="PRINT_OUT_SCcost_P3" localSheetId="0">[83]!PRINT_OUT_SCcost_P3</definedName>
    <definedName name="PRINT_OUT_SCcost_P3">[83]!PRINT_OUT_SCcost_P3</definedName>
    <definedName name="Print_Report">#REF!</definedName>
    <definedName name="_xlnm.Print_Titles" localSheetId="3">'078'!$4:$5</definedName>
    <definedName name="_xlnm.Print_Titles" localSheetId="1">'Vật tư bolt vsan 3-3'!$8:$9</definedName>
    <definedName name="_xlnm.Print_Titles" localSheetId="2">'Vật tư gioang xalaco'!$8:$9</definedName>
    <definedName name="_xlnm.Print_Titles" localSheetId="0">'Vật tư keo 078 sửa chữa'!$8:$9</definedName>
    <definedName name="_xlnm.Print_Titles">#REF!,#REF!</definedName>
    <definedName name="Print_Titles_MI" localSheetId="1">#REF!</definedName>
    <definedName name="Print_Titles_MI" localSheetId="2">#REF!</definedName>
    <definedName name="Print_Titles_MI" localSheetId="0">#REF!</definedName>
    <definedName name="Print_Titles_MI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n">#REF!</definedName>
    <definedName name="procurement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curement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curement" localSheetId="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curement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dForm">#REF!</definedName>
    <definedName name="Product">#REF!</definedName>
    <definedName name="Profiles_Splitter" localSheetId="1">'[38]Noise (3)'!$C$47</definedName>
    <definedName name="Profiles_Splitter" localSheetId="2">'[38]Noise (3)'!$C$47</definedName>
    <definedName name="Profiles_Splitter" localSheetId="0">'[38]Noise (3)'!$C$47</definedName>
    <definedName name="Profiles_Splitter">#REF!</definedName>
    <definedName name="Proj_Svcs">#REF!</definedName>
    <definedName name="Project">#REF!</definedName>
    <definedName name="Project_Name" localSheetId="1">'[50]GM 000'!$I$2</definedName>
    <definedName name="Project_Name" localSheetId="2">'[50]GM 000'!$I$2</definedName>
    <definedName name="Project_Name" localSheetId="0">'[50]GM 000'!$I$2</definedName>
    <definedName name="PROJECT_NAME">#REF!</definedName>
    <definedName name="ProjectName" localSheetId="1">'[38]Input (1)'!$B$3</definedName>
    <definedName name="ProjectName" localSheetId="2">'[38]Input (1)'!$B$3</definedName>
    <definedName name="ProjectName" localSheetId="0">'[38]Input (1)'!$B$3</definedName>
    <definedName name="ProjectName">#REF!</definedName>
    <definedName name="Projectnumber" localSheetId="1">'[38]Input (1)'!$B$5</definedName>
    <definedName name="Projectnumber" localSheetId="2">'[38]Input (1)'!$B$5</definedName>
    <definedName name="Projectnumber" localSheetId="0">'[38]Input (1)'!$B$5</definedName>
    <definedName name="Projectnumber">#REF!</definedName>
    <definedName name="Projekt_Nr">#REF!</definedName>
    <definedName name="Projektleiter">#REF!</definedName>
    <definedName name="Prop_Matl_Rate">#REF!</definedName>
    <definedName name="PROPOSAL">#REF!</definedName>
    <definedName name="PS_Author">#REF!</definedName>
    <definedName name="PS_CustomerName">#REF!</definedName>
    <definedName name="PS_Date">#REF!</definedName>
    <definedName name="PS_DesignID">#REF!</definedName>
    <definedName name="PS_ProjectID">#REF!</definedName>
    <definedName name="PS_ProjectName">#REF!</definedName>
    <definedName name="PS_RevisionID">#REF!</definedName>
    <definedName name="psv">#REF!</definedName>
    <definedName name="pt">#REF!</definedName>
    <definedName name="ptdm1" hidden="1">{#N/A,#N/A,FALSE,"CCTV"}</definedName>
    <definedName name="ptvtgiam" localSheetId="1" hidden="1">{"'Sheet1'!$L$16"}</definedName>
    <definedName name="ptvtgiam" localSheetId="2" hidden="1">{"'Sheet1'!$L$16"}</definedName>
    <definedName name="ptvtgiam" localSheetId="0" hidden="1">{"'Sheet1'!$L$16"}</definedName>
    <definedName name="ptvtgiam" hidden="1">{"'Sheet1'!$L$16"}</definedName>
    <definedName name="PTwgt">#REF!</definedName>
    <definedName name="pump" hidden="1">{"'장비'!$A$3:$M$12"}</definedName>
    <definedName name="q" localSheetId="1" hidden="1">{"'Sheet1'!$L$16"}</definedName>
    <definedName name="q" localSheetId="2" hidden="1">{"'Sheet1'!$L$16"}</definedName>
    <definedName name="q" localSheetId="0" hidden="1">{"'Sheet1'!$L$16"}</definedName>
    <definedName name="q" hidden="1">{"'Sheet1'!$L$16"}</definedName>
    <definedName name="q_1" hidden="1">{#N/A,#N/A,TRUE,"Basic";#N/A,#N/A,TRUE,"EXT-TABLE";#N/A,#N/A,TRUE,"STEEL";#N/A,#N/A,TRUE,"INT-Table";#N/A,#N/A,TRUE,"STEEL";#N/A,#N/A,TRUE,"Door"}</definedName>
    <definedName name="q_1_1" hidden="1">{#N/A,#N/A,TRUE,"Basic";#N/A,#N/A,TRUE,"EXT-TABLE";#N/A,#N/A,TRUE,"STEEL";#N/A,#N/A,TRUE,"INT-Table";#N/A,#N/A,TRUE,"STEEL";#N/A,#N/A,TRUE,"Door"}</definedName>
    <definedName name="q_1_2" hidden="1">{#N/A,#N/A,TRUE,"Basic";#N/A,#N/A,TRUE,"EXT-TABLE";#N/A,#N/A,TRUE,"STEEL";#N/A,#N/A,TRUE,"INT-Table";#N/A,#N/A,TRUE,"STEEL";#N/A,#N/A,TRUE,"Door"}</definedName>
    <definedName name="q_2" hidden="1">{#N/A,#N/A,TRUE,"Basic";#N/A,#N/A,TRUE,"EXT-TABLE";#N/A,#N/A,TRUE,"STEEL";#N/A,#N/A,TRUE,"INT-Table";#N/A,#N/A,TRUE,"STEEL";#N/A,#N/A,TRUE,"Door"}</definedName>
    <definedName name="q_2_1" hidden="1">{#N/A,#N/A,TRUE,"Basic";#N/A,#N/A,TRUE,"EXT-TABLE";#N/A,#N/A,TRUE,"STEEL";#N/A,#N/A,TRUE,"INT-Table";#N/A,#N/A,TRUE,"STEEL";#N/A,#N/A,TRUE,"Door"}</definedName>
    <definedName name="q_2_2" hidden="1">{#N/A,#N/A,TRUE,"Basic";#N/A,#N/A,TRUE,"EXT-TABLE";#N/A,#N/A,TRUE,"STEEL";#N/A,#N/A,TRUE,"INT-Table";#N/A,#N/A,TRUE,"STEEL";#N/A,#N/A,TRUE,"Door"}</definedName>
    <definedName name="q_3" hidden="1">{#N/A,#N/A,TRUE,"Basic";#N/A,#N/A,TRUE,"EXT-TABLE";#N/A,#N/A,TRUE,"STEEL";#N/A,#N/A,TRUE,"INT-Table";#N/A,#N/A,TRUE,"STEEL";#N/A,#N/A,TRUE,"Door"}</definedName>
    <definedName name="q_3_1" hidden="1">{#N/A,#N/A,TRUE,"Basic";#N/A,#N/A,TRUE,"EXT-TABLE";#N/A,#N/A,TRUE,"STEEL";#N/A,#N/A,TRUE,"INT-Table";#N/A,#N/A,TRUE,"STEEL";#N/A,#N/A,TRUE,"Door"}</definedName>
    <definedName name="q_3_2" hidden="1">{#N/A,#N/A,TRUE,"Basic";#N/A,#N/A,TRUE,"EXT-TABLE";#N/A,#N/A,TRUE,"STEEL";#N/A,#N/A,TRUE,"INT-Table";#N/A,#N/A,TRUE,"STEEL";#N/A,#N/A,TRUE,"Door"}</definedName>
    <definedName name="q_4" hidden="1">{#N/A,#N/A,TRUE,"Basic";#N/A,#N/A,TRUE,"EXT-TABLE";#N/A,#N/A,TRUE,"STEEL";#N/A,#N/A,TRUE,"INT-Table";#N/A,#N/A,TRUE,"STEEL";#N/A,#N/A,TRUE,"Door"}</definedName>
    <definedName name="q_4_1" hidden="1">{#N/A,#N/A,TRUE,"Basic";#N/A,#N/A,TRUE,"EXT-TABLE";#N/A,#N/A,TRUE,"STEEL";#N/A,#N/A,TRUE,"INT-Table";#N/A,#N/A,TRUE,"STEEL";#N/A,#N/A,TRUE,"Door"}</definedName>
    <definedName name="q_4_2" hidden="1">{#N/A,#N/A,TRUE,"Basic";#N/A,#N/A,TRUE,"EXT-TABLE";#N/A,#N/A,TRUE,"STEEL";#N/A,#N/A,TRUE,"INT-Table";#N/A,#N/A,TRUE,"STEEL";#N/A,#N/A,TRUE,"Door"}</definedName>
    <definedName name="q_5" hidden="1">{#N/A,#N/A,TRUE,"Basic";#N/A,#N/A,TRUE,"EXT-TABLE";#N/A,#N/A,TRUE,"STEEL";#N/A,#N/A,TRUE,"INT-Table";#N/A,#N/A,TRUE,"STEEL";#N/A,#N/A,TRUE,"Door"}</definedName>
    <definedName name="q_5_1" hidden="1">{#N/A,#N/A,TRUE,"Basic";#N/A,#N/A,TRUE,"EXT-TABLE";#N/A,#N/A,TRUE,"STEEL";#N/A,#N/A,TRUE,"INT-Table";#N/A,#N/A,TRUE,"STEEL";#N/A,#N/A,TRUE,"Door"}</definedName>
    <definedName name="q_5_2" hidden="1">{#N/A,#N/A,TRUE,"Basic";#N/A,#N/A,TRUE,"EXT-TABLE";#N/A,#N/A,TRUE,"STEEL";#N/A,#N/A,TRUE,"INT-Table";#N/A,#N/A,TRUE,"STEEL";#N/A,#N/A,TRUE,"Door"}</definedName>
    <definedName name="QAZ" hidden="1">{#N/A,#N/A,FALSE,"CCTV"}</definedName>
    <definedName name="qd" localSheetId="1" hidden="1">{#N/A,#N/A,TRUE,"Mhr_Sum"}</definedName>
    <definedName name="qd" localSheetId="2" hidden="1">{#N/A,#N/A,TRUE,"Mhr_Sum"}</definedName>
    <definedName name="qd" localSheetId="0" hidden="1">{#N/A,#N/A,TRUE,"Mhr_Sum"}</definedName>
    <definedName name="qd" hidden="1">{#N/A,#N/A,TRUE,"Mhr_Sum"}</definedName>
    <definedName name="QEFQEF" hidden="1">{"'장비'!$A$3:$M$12"}</definedName>
    <definedName name="QH">#REF!</definedName>
    <definedName name="QNEO" hidden="1">{#N/A,#N/A,FALSE,"골재소요량";#N/A,#N/A,FALSE,"골재소요량"}</definedName>
    <definedName name="QPrice" localSheetId="1">'[48]Labor Sum'!$C$34</definedName>
    <definedName name="QPrice" localSheetId="2">'[48]Labor Sum'!$C$34</definedName>
    <definedName name="QPrice" localSheetId="0">'[48]Labor Sum'!$C$34</definedName>
    <definedName name="QPrice">#REF!</definedName>
    <definedName name="QQ" hidden="1">{#N/A,#N/A,FALSE,"Mhr_Sum"}</definedName>
    <definedName name="qqq" localSheetId="1">#N/A</definedName>
    <definedName name="qqq" localSheetId="2">#N/A</definedName>
    <definedName name="qqq" localSheetId="0">#N/A</definedName>
    <definedName name="qqq" hidden="1">{#N/A,#N/A,TRUE,"Basic";#N/A,#N/A,TRUE,"EXT-TABLE";#N/A,#N/A,TRUE,"STEEL";#N/A,#N/A,TRUE,"INT-Table";#N/A,#N/A,TRUE,"STEEL";#N/A,#N/A,TRUE,"Door"}</definedName>
    <definedName name="qqq_1" hidden="1">{#N/A,#N/A,TRUE,"Basic";#N/A,#N/A,TRUE,"EXT-TABLE";#N/A,#N/A,TRUE,"STEEL";#N/A,#N/A,TRUE,"INT-Table";#N/A,#N/A,TRUE,"STEEL";#N/A,#N/A,TRUE,"Door"}</definedName>
    <definedName name="qqq_1_1" hidden="1">{#N/A,#N/A,TRUE,"Basic";#N/A,#N/A,TRUE,"EXT-TABLE";#N/A,#N/A,TRUE,"STEEL";#N/A,#N/A,TRUE,"INT-Table";#N/A,#N/A,TRUE,"STEEL";#N/A,#N/A,TRUE,"Door"}</definedName>
    <definedName name="qqq_1_2" hidden="1">{#N/A,#N/A,TRUE,"Basic";#N/A,#N/A,TRUE,"EXT-TABLE";#N/A,#N/A,TRUE,"STEEL";#N/A,#N/A,TRUE,"INT-Table";#N/A,#N/A,TRUE,"STEEL";#N/A,#N/A,TRUE,"Door"}</definedName>
    <definedName name="qqq_2" hidden="1">{#N/A,#N/A,TRUE,"Basic";#N/A,#N/A,TRUE,"EXT-TABLE";#N/A,#N/A,TRUE,"STEEL";#N/A,#N/A,TRUE,"INT-Table";#N/A,#N/A,TRUE,"STEEL";#N/A,#N/A,TRUE,"Door"}</definedName>
    <definedName name="qqq_2_1" hidden="1">{#N/A,#N/A,TRUE,"Basic";#N/A,#N/A,TRUE,"EXT-TABLE";#N/A,#N/A,TRUE,"STEEL";#N/A,#N/A,TRUE,"INT-Table";#N/A,#N/A,TRUE,"STEEL";#N/A,#N/A,TRUE,"Door"}</definedName>
    <definedName name="qqq_2_2" hidden="1">{#N/A,#N/A,TRUE,"Basic";#N/A,#N/A,TRUE,"EXT-TABLE";#N/A,#N/A,TRUE,"STEEL";#N/A,#N/A,TRUE,"INT-Table";#N/A,#N/A,TRUE,"STEEL";#N/A,#N/A,TRUE,"Door"}</definedName>
    <definedName name="qqq_3" hidden="1">{#N/A,#N/A,TRUE,"Basic";#N/A,#N/A,TRUE,"EXT-TABLE";#N/A,#N/A,TRUE,"STEEL";#N/A,#N/A,TRUE,"INT-Table";#N/A,#N/A,TRUE,"STEEL";#N/A,#N/A,TRUE,"Door"}</definedName>
    <definedName name="qqq_3_1" hidden="1">{#N/A,#N/A,TRUE,"Basic";#N/A,#N/A,TRUE,"EXT-TABLE";#N/A,#N/A,TRUE,"STEEL";#N/A,#N/A,TRUE,"INT-Table";#N/A,#N/A,TRUE,"STEEL";#N/A,#N/A,TRUE,"Door"}</definedName>
    <definedName name="qqq_3_2" hidden="1">{#N/A,#N/A,TRUE,"Basic";#N/A,#N/A,TRUE,"EXT-TABLE";#N/A,#N/A,TRUE,"STEEL";#N/A,#N/A,TRUE,"INT-Table";#N/A,#N/A,TRUE,"STEEL";#N/A,#N/A,TRUE,"Door"}</definedName>
    <definedName name="qqq_4" hidden="1">{#N/A,#N/A,TRUE,"Basic";#N/A,#N/A,TRUE,"EXT-TABLE";#N/A,#N/A,TRUE,"STEEL";#N/A,#N/A,TRUE,"INT-Table";#N/A,#N/A,TRUE,"STEEL";#N/A,#N/A,TRUE,"Door"}</definedName>
    <definedName name="qqq_4_1" hidden="1">{#N/A,#N/A,TRUE,"Basic";#N/A,#N/A,TRUE,"EXT-TABLE";#N/A,#N/A,TRUE,"STEEL";#N/A,#N/A,TRUE,"INT-Table";#N/A,#N/A,TRUE,"STEEL";#N/A,#N/A,TRUE,"Door"}</definedName>
    <definedName name="qqq_4_2" hidden="1">{#N/A,#N/A,TRUE,"Basic";#N/A,#N/A,TRUE,"EXT-TABLE";#N/A,#N/A,TRUE,"STEEL";#N/A,#N/A,TRUE,"INT-Table";#N/A,#N/A,TRUE,"STEEL";#N/A,#N/A,TRUE,"Door"}</definedName>
    <definedName name="qqq_5" hidden="1">{#N/A,#N/A,TRUE,"Basic";#N/A,#N/A,TRUE,"EXT-TABLE";#N/A,#N/A,TRUE,"STEEL";#N/A,#N/A,TRUE,"INT-Table";#N/A,#N/A,TRUE,"STEEL";#N/A,#N/A,TRUE,"Door"}</definedName>
    <definedName name="qqq_5_1" hidden="1">{#N/A,#N/A,TRUE,"Basic";#N/A,#N/A,TRUE,"EXT-TABLE";#N/A,#N/A,TRUE,"STEEL";#N/A,#N/A,TRUE,"INT-Table";#N/A,#N/A,TRUE,"STEEL";#N/A,#N/A,TRUE,"Door"}</definedName>
    <definedName name="qqq_5_2" hidden="1">{#N/A,#N/A,TRUE,"Basic";#N/A,#N/A,TRUE,"EXT-TABLE";#N/A,#N/A,TRUE,"STEEL";#N/A,#N/A,TRUE,"INT-Table";#N/A,#N/A,TRUE,"STEEL";#N/A,#N/A,TRUE,"Door"}</definedName>
    <definedName name="qqqq" hidden="1">{"'장비'!$A$3:$M$12"}</definedName>
    <definedName name="QQQQ_1" hidden="1">{#N/A,#N/A,TRUE,"Basic";#N/A,#N/A,TRUE,"EXT-TABLE";#N/A,#N/A,TRUE,"STEEL";#N/A,#N/A,TRUE,"INT-Table";#N/A,#N/A,TRUE,"STEEL";#N/A,#N/A,TRUE,"Door"}</definedName>
    <definedName name="QQQQ_1_1" hidden="1">{#N/A,#N/A,TRUE,"Basic";#N/A,#N/A,TRUE,"EXT-TABLE";#N/A,#N/A,TRUE,"STEEL";#N/A,#N/A,TRUE,"INT-Table";#N/A,#N/A,TRUE,"STEEL";#N/A,#N/A,TRUE,"Door"}</definedName>
    <definedName name="QQQQ_1_2" hidden="1">{#N/A,#N/A,TRUE,"Basic";#N/A,#N/A,TRUE,"EXT-TABLE";#N/A,#N/A,TRUE,"STEEL";#N/A,#N/A,TRUE,"INT-Table";#N/A,#N/A,TRUE,"STEEL";#N/A,#N/A,TRUE,"Door"}</definedName>
    <definedName name="QQQQ_2" hidden="1">{#N/A,#N/A,TRUE,"Basic";#N/A,#N/A,TRUE,"EXT-TABLE";#N/A,#N/A,TRUE,"STEEL";#N/A,#N/A,TRUE,"INT-Table";#N/A,#N/A,TRUE,"STEEL";#N/A,#N/A,TRUE,"Door"}</definedName>
    <definedName name="QQQQ_2_1" hidden="1">{#N/A,#N/A,TRUE,"Basic";#N/A,#N/A,TRUE,"EXT-TABLE";#N/A,#N/A,TRUE,"STEEL";#N/A,#N/A,TRUE,"INT-Table";#N/A,#N/A,TRUE,"STEEL";#N/A,#N/A,TRUE,"Door"}</definedName>
    <definedName name="QQQQ_2_2" hidden="1">{#N/A,#N/A,TRUE,"Basic";#N/A,#N/A,TRUE,"EXT-TABLE";#N/A,#N/A,TRUE,"STEEL";#N/A,#N/A,TRUE,"INT-Table";#N/A,#N/A,TRUE,"STEEL";#N/A,#N/A,TRUE,"Door"}</definedName>
    <definedName name="QQQQ_3" hidden="1">{#N/A,#N/A,TRUE,"Basic";#N/A,#N/A,TRUE,"EXT-TABLE";#N/A,#N/A,TRUE,"STEEL";#N/A,#N/A,TRUE,"INT-Table";#N/A,#N/A,TRUE,"STEEL";#N/A,#N/A,TRUE,"Door"}</definedName>
    <definedName name="QQQQ_3_1" hidden="1">{#N/A,#N/A,TRUE,"Basic";#N/A,#N/A,TRUE,"EXT-TABLE";#N/A,#N/A,TRUE,"STEEL";#N/A,#N/A,TRUE,"INT-Table";#N/A,#N/A,TRUE,"STEEL";#N/A,#N/A,TRUE,"Door"}</definedName>
    <definedName name="QQQQ_3_2" hidden="1">{#N/A,#N/A,TRUE,"Basic";#N/A,#N/A,TRUE,"EXT-TABLE";#N/A,#N/A,TRUE,"STEEL";#N/A,#N/A,TRUE,"INT-Table";#N/A,#N/A,TRUE,"STEEL";#N/A,#N/A,TRUE,"Door"}</definedName>
    <definedName name="QQQQ_4" hidden="1">{#N/A,#N/A,TRUE,"Basic";#N/A,#N/A,TRUE,"EXT-TABLE";#N/A,#N/A,TRUE,"STEEL";#N/A,#N/A,TRUE,"INT-Table";#N/A,#N/A,TRUE,"STEEL";#N/A,#N/A,TRUE,"Door"}</definedName>
    <definedName name="QQQQ_4_1" hidden="1">{#N/A,#N/A,TRUE,"Basic";#N/A,#N/A,TRUE,"EXT-TABLE";#N/A,#N/A,TRUE,"STEEL";#N/A,#N/A,TRUE,"INT-Table";#N/A,#N/A,TRUE,"STEEL";#N/A,#N/A,TRUE,"Door"}</definedName>
    <definedName name="QQQQ_4_2" hidden="1">{#N/A,#N/A,TRUE,"Basic";#N/A,#N/A,TRUE,"EXT-TABLE";#N/A,#N/A,TRUE,"STEEL";#N/A,#N/A,TRUE,"INT-Table";#N/A,#N/A,TRUE,"STEEL";#N/A,#N/A,TRUE,"Door"}</definedName>
    <definedName name="QQQQ_5" hidden="1">{#N/A,#N/A,TRUE,"Basic";#N/A,#N/A,TRUE,"EXT-TABLE";#N/A,#N/A,TRUE,"STEEL";#N/A,#N/A,TRUE,"INT-Table";#N/A,#N/A,TRUE,"STEEL";#N/A,#N/A,TRUE,"Door"}</definedName>
    <definedName name="QQQQ_5_1" hidden="1">{#N/A,#N/A,TRUE,"Basic";#N/A,#N/A,TRUE,"EXT-TABLE";#N/A,#N/A,TRUE,"STEEL";#N/A,#N/A,TRUE,"INT-Table";#N/A,#N/A,TRUE,"STEEL";#N/A,#N/A,TRUE,"Door"}</definedName>
    <definedName name="QQQQ_5_2" hidden="1">{#N/A,#N/A,TRUE,"Basic";#N/A,#N/A,TRUE,"EXT-TABLE";#N/A,#N/A,TRUE,"STEEL";#N/A,#N/A,TRUE,"INT-Table";#N/A,#N/A,TRUE,"STEEL";#N/A,#N/A,TRUE,"Door"}</definedName>
    <definedName name="qqqqq" hidden="1">{#N/A,#N/A,TRUE,"Basic";#N/A,#N/A,TRUE,"EXT-TABLE";#N/A,#N/A,TRUE,"STEEL";#N/A,#N/A,TRUE,"INT-Table";#N/A,#N/A,TRUE,"STEEL";#N/A,#N/A,TRUE,"Door"}</definedName>
    <definedName name="qqqqq_1" hidden="1">{#N/A,#N/A,TRUE,"Basic";#N/A,#N/A,TRUE,"EXT-TABLE";#N/A,#N/A,TRUE,"STEEL";#N/A,#N/A,TRUE,"INT-Table";#N/A,#N/A,TRUE,"STEEL";#N/A,#N/A,TRUE,"Door"}</definedName>
    <definedName name="qqqqq_1_1" hidden="1">{#N/A,#N/A,TRUE,"Basic";#N/A,#N/A,TRUE,"EXT-TABLE";#N/A,#N/A,TRUE,"STEEL";#N/A,#N/A,TRUE,"INT-Table";#N/A,#N/A,TRUE,"STEEL";#N/A,#N/A,TRUE,"Door"}</definedName>
    <definedName name="qqqqq_1_2" hidden="1">{#N/A,#N/A,TRUE,"Basic";#N/A,#N/A,TRUE,"EXT-TABLE";#N/A,#N/A,TRUE,"STEEL";#N/A,#N/A,TRUE,"INT-Table";#N/A,#N/A,TRUE,"STEEL";#N/A,#N/A,TRUE,"Door"}</definedName>
    <definedName name="qqqqq_2" hidden="1">{#N/A,#N/A,TRUE,"Basic";#N/A,#N/A,TRUE,"EXT-TABLE";#N/A,#N/A,TRUE,"STEEL";#N/A,#N/A,TRUE,"INT-Table";#N/A,#N/A,TRUE,"STEEL";#N/A,#N/A,TRUE,"Door"}</definedName>
    <definedName name="qqqqq_2_1" hidden="1">{#N/A,#N/A,TRUE,"Basic";#N/A,#N/A,TRUE,"EXT-TABLE";#N/A,#N/A,TRUE,"STEEL";#N/A,#N/A,TRUE,"INT-Table";#N/A,#N/A,TRUE,"STEEL";#N/A,#N/A,TRUE,"Door"}</definedName>
    <definedName name="qqqqq_2_2" hidden="1">{#N/A,#N/A,TRUE,"Basic";#N/A,#N/A,TRUE,"EXT-TABLE";#N/A,#N/A,TRUE,"STEEL";#N/A,#N/A,TRUE,"INT-Table";#N/A,#N/A,TRUE,"STEEL";#N/A,#N/A,TRUE,"Door"}</definedName>
    <definedName name="qqqqq_3" hidden="1">{#N/A,#N/A,TRUE,"Basic";#N/A,#N/A,TRUE,"EXT-TABLE";#N/A,#N/A,TRUE,"STEEL";#N/A,#N/A,TRUE,"INT-Table";#N/A,#N/A,TRUE,"STEEL";#N/A,#N/A,TRUE,"Door"}</definedName>
    <definedName name="qqqqq_3_1" hidden="1">{#N/A,#N/A,TRUE,"Basic";#N/A,#N/A,TRUE,"EXT-TABLE";#N/A,#N/A,TRUE,"STEEL";#N/A,#N/A,TRUE,"INT-Table";#N/A,#N/A,TRUE,"STEEL";#N/A,#N/A,TRUE,"Door"}</definedName>
    <definedName name="qqqqq_3_2" hidden="1">{#N/A,#N/A,TRUE,"Basic";#N/A,#N/A,TRUE,"EXT-TABLE";#N/A,#N/A,TRUE,"STEEL";#N/A,#N/A,TRUE,"INT-Table";#N/A,#N/A,TRUE,"STEEL";#N/A,#N/A,TRUE,"Door"}</definedName>
    <definedName name="qqqqq_4" hidden="1">{#N/A,#N/A,TRUE,"Basic";#N/A,#N/A,TRUE,"EXT-TABLE";#N/A,#N/A,TRUE,"STEEL";#N/A,#N/A,TRUE,"INT-Table";#N/A,#N/A,TRUE,"STEEL";#N/A,#N/A,TRUE,"Door"}</definedName>
    <definedName name="qqqqq_4_1" hidden="1">{#N/A,#N/A,TRUE,"Basic";#N/A,#N/A,TRUE,"EXT-TABLE";#N/A,#N/A,TRUE,"STEEL";#N/A,#N/A,TRUE,"INT-Table";#N/A,#N/A,TRUE,"STEEL";#N/A,#N/A,TRUE,"Door"}</definedName>
    <definedName name="qqqqq_4_2" hidden="1">{#N/A,#N/A,TRUE,"Basic";#N/A,#N/A,TRUE,"EXT-TABLE";#N/A,#N/A,TRUE,"STEEL";#N/A,#N/A,TRUE,"INT-Table";#N/A,#N/A,TRUE,"STEEL";#N/A,#N/A,TRUE,"Door"}</definedName>
    <definedName name="qqqqq_5" hidden="1">{#N/A,#N/A,TRUE,"Basic";#N/A,#N/A,TRUE,"EXT-TABLE";#N/A,#N/A,TRUE,"STEEL";#N/A,#N/A,TRUE,"INT-Table";#N/A,#N/A,TRUE,"STEEL";#N/A,#N/A,TRUE,"Door"}</definedName>
    <definedName name="qqqqq_5_1" hidden="1">{#N/A,#N/A,TRUE,"Basic";#N/A,#N/A,TRUE,"EXT-TABLE";#N/A,#N/A,TRUE,"STEEL";#N/A,#N/A,TRUE,"INT-Table";#N/A,#N/A,TRUE,"STEEL";#N/A,#N/A,TRUE,"Door"}</definedName>
    <definedName name="qqqqq_5_2" hidden="1">{#N/A,#N/A,TRUE,"Basic";#N/A,#N/A,TRUE,"EXT-TABLE";#N/A,#N/A,TRUE,"STEEL";#N/A,#N/A,TRUE,"INT-Table";#N/A,#N/A,TRUE,"STEEL";#N/A,#N/A,TRUE,"Door"}</definedName>
    <definedName name="qqqqqqq" hidden="1">{#N/A,#N/A,FALSE,"CCTV"}</definedName>
    <definedName name="QQQQQQQQ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W" hidden="1">{#N/A,#N/A,FALSE,"CCTV"}</definedName>
    <definedName name="Qty_Modules" localSheetId="1">'[38]Noise (3)'!$C$51</definedName>
    <definedName name="Qty_Modules" localSheetId="2">'[38]Noise (3)'!$C$51</definedName>
    <definedName name="Qty_Modules" localSheetId="0">'[38]Noise (3)'!$C$51</definedName>
    <definedName name="Qty_Modules">#REF!</definedName>
    <definedName name="Qty_Profiles_Lower" localSheetId="1">'[38]Noise (3)'!$C$52</definedName>
    <definedName name="Qty_Profiles_Lower" localSheetId="2">'[38]Noise (3)'!$C$52</definedName>
    <definedName name="Qty_Profiles_Lower" localSheetId="0">'[38]Noise (3)'!$C$52</definedName>
    <definedName name="Qty_Profiles_Lower">#REF!</definedName>
    <definedName name="Qty_Profiles_Upper" localSheetId="1">'[38]Noise (3)'!$C$54</definedName>
    <definedName name="Qty_Profiles_Upper" localSheetId="2">'[38]Noise (3)'!$C$54</definedName>
    <definedName name="Qty_Profiles_Upper" localSheetId="0">'[38]Noise (3)'!$C$54</definedName>
    <definedName name="Qty_Profiles_Upper">#REF!</definedName>
    <definedName name="Qty_Splitters" localSheetId="1">'[38]Noise (3)'!$C$14</definedName>
    <definedName name="Qty_Splitters" localSheetId="2">'[38]Noise (3)'!$C$14</definedName>
    <definedName name="Qty_Splitters" localSheetId="0">'[38]Noise (3)'!$C$14</definedName>
    <definedName name="Qty_Splitters">#REF!</definedName>
    <definedName name="quan" localSheetId="1" hidden="1">{"'Sheet1'!$L$16"}</definedName>
    <definedName name="quan" localSheetId="2" hidden="1">{"'Sheet1'!$L$16"}</definedName>
    <definedName name="quan" localSheetId="0" hidden="1">{"'Sheet1'!$L$16"}</definedName>
    <definedName name="quan" hidden="1">{"'Sheet1'!$L$16"}</definedName>
    <definedName name="Query2">#REF!</definedName>
    <definedName name="qw" hidden="1">{#N/A,#N/A,TRUE,"Basic";#N/A,#N/A,TRUE,"EXT-TABLE";#N/A,#N/A,TRUE,"STEEL";#N/A,#N/A,TRUE,"INT-Table";#N/A,#N/A,TRUE,"STEEL";#N/A,#N/A,TRUE,"Door"}</definedName>
    <definedName name="qw_1" hidden="1">{#N/A,#N/A,TRUE,"Basic";#N/A,#N/A,TRUE,"EXT-TABLE";#N/A,#N/A,TRUE,"STEEL";#N/A,#N/A,TRUE,"INT-Table";#N/A,#N/A,TRUE,"STEEL";#N/A,#N/A,TRUE,"Door"}</definedName>
    <definedName name="qw_1_1" hidden="1">{#N/A,#N/A,TRUE,"Basic";#N/A,#N/A,TRUE,"EXT-TABLE";#N/A,#N/A,TRUE,"STEEL";#N/A,#N/A,TRUE,"INT-Table";#N/A,#N/A,TRUE,"STEEL";#N/A,#N/A,TRUE,"Door"}</definedName>
    <definedName name="qw_1_2" hidden="1">{#N/A,#N/A,TRUE,"Basic";#N/A,#N/A,TRUE,"EXT-TABLE";#N/A,#N/A,TRUE,"STEEL";#N/A,#N/A,TRUE,"INT-Table";#N/A,#N/A,TRUE,"STEEL";#N/A,#N/A,TRUE,"Door"}</definedName>
    <definedName name="qw_2" hidden="1">{#N/A,#N/A,TRUE,"Basic";#N/A,#N/A,TRUE,"EXT-TABLE";#N/A,#N/A,TRUE,"STEEL";#N/A,#N/A,TRUE,"INT-Table";#N/A,#N/A,TRUE,"STEEL";#N/A,#N/A,TRUE,"Door"}</definedName>
    <definedName name="qw_2_1" hidden="1">{#N/A,#N/A,TRUE,"Basic";#N/A,#N/A,TRUE,"EXT-TABLE";#N/A,#N/A,TRUE,"STEEL";#N/A,#N/A,TRUE,"INT-Table";#N/A,#N/A,TRUE,"STEEL";#N/A,#N/A,TRUE,"Door"}</definedName>
    <definedName name="qw_2_2" hidden="1">{#N/A,#N/A,TRUE,"Basic";#N/A,#N/A,TRUE,"EXT-TABLE";#N/A,#N/A,TRUE,"STEEL";#N/A,#N/A,TRUE,"INT-Table";#N/A,#N/A,TRUE,"STEEL";#N/A,#N/A,TRUE,"Door"}</definedName>
    <definedName name="qw_3" hidden="1">{#N/A,#N/A,TRUE,"Basic";#N/A,#N/A,TRUE,"EXT-TABLE";#N/A,#N/A,TRUE,"STEEL";#N/A,#N/A,TRUE,"INT-Table";#N/A,#N/A,TRUE,"STEEL";#N/A,#N/A,TRUE,"Door"}</definedName>
    <definedName name="qw_3_1" hidden="1">{#N/A,#N/A,TRUE,"Basic";#N/A,#N/A,TRUE,"EXT-TABLE";#N/A,#N/A,TRUE,"STEEL";#N/A,#N/A,TRUE,"INT-Table";#N/A,#N/A,TRUE,"STEEL";#N/A,#N/A,TRUE,"Door"}</definedName>
    <definedName name="qw_3_2" hidden="1">{#N/A,#N/A,TRUE,"Basic";#N/A,#N/A,TRUE,"EXT-TABLE";#N/A,#N/A,TRUE,"STEEL";#N/A,#N/A,TRUE,"INT-Table";#N/A,#N/A,TRUE,"STEEL";#N/A,#N/A,TRUE,"Door"}</definedName>
    <definedName name="qw_4" hidden="1">{#N/A,#N/A,TRUE,"Basic";#N/A,#N/A,TRUE,"EXT-TABLE";#N/A,#N/A,TRUE,"STEEL";#N/A,#N/A,TRUE,"INT-Table";#N/A,#N/A,TRUE,"STEEL";#N/A,#N/A,TRUE,"Door"}</definedName>
    <definedName name="qw_4_1" hidden="1">{#N/A,#N/A,TRUE,"Basic";#N/A,#N/A,TRUE,"EXT-TABLE";#N/A,#N/A,TRUE,"STEEL";#N/A,#N/A,TRUE,"INT-Table";#N/A,#N/A,TRUE,"STEEL";#N/A,#N/A,TRUE,"Door"}</definedName>
    <definedName name="qw_4_2" hidden="1">{#N/A,#N/A,TRUE,"Basic";#N/A,#N/A,TRUE,"EXT-TABLE";#N/A,#N/A,TRUE,"STEEL";#N/A,#N/A,TRUE,"INT-Table";#N/A,#N/A,TRUE,"STEEL";#N/A,#N/A,TRUE,"Door"}</definedName>
    <definedName name="qw_5" hidden="1">{#N/A,#N/A,TRUE,"Basic";#N/A,#N/A,TRUE,"EXT-TABLE";#N/A,#N/A,TRUE,"STEEL";#N/A,#N/A,TRUE,"INT-Table";#N/A,#N/A,TRUE,"STEEL";#N/A,#N/A,TRUE,"Door"}</definedName>
    <definedName name="qw_5_1" hidden="1">{#N/A,#N/A,TRUE,"Basic";#N/A,#N/A,TRUE,"EXT-TABLE";#N/A,#N/A,TRUE,"STEEL";#N/A,#N/A,TRUE,"INT-Table";#N/A,#N/A,TRUE,"STEEL";#N/A,#N/A,TRUE,"Door"}</definedName>
    <definedName name="qw_5_2" hidden="1">{#N/A,#N/A,TRUE,"Basic";#N/A,#N/A,TRUE,"EXT-TABLE";#N/A,#N/A,TRUE,"STEEL";#N/A,#N/A,TRUE,"INT-Table";#N/A,#N/A,TRUE,"STEEL";#N/A,#N/A,TRUE,"Door"}</definedName>
    <definedName name="qwe" hidden="1">{"'장비'!$A$3:$M$12"}</definedName>
    <definedName name="qwer" hidden="1">{#N/A,#N/A,FALSE,"CCTV"}</definedName>
    <definedName name="QWERT" hidden="1">{#N/A,#N/A,FALSE,"CCTV"}</definedName>
    <definedName name="qwerwerwrr" localSheetId="1" hidden="1">{#N/A,#N/A,FALSE,"Clients Office";#N/A,#N/A,FALSE,"Co Sum"}</definedName>
    <definedName name="qwerwerwrr" localSheetId="2" hidden="1">{#N/A,#N/A,FALSE,"Clients Office";#N/A,#N/A,FALSE,"Co Sum"}</definedName>
    <definedName name="qwerwerwrr" localSheetId="0" hidden="1">{#N/A,#N/A,FALSE,"Clients Office";#N/A,#N/A,FALSE,"Co Sum"}</definedName>
    <definedName name="qwerwerwrr" hidden="1">{#N/A,#N/A,FALSE,"Clients Office";#N/A,#N/A,FALSE,"Co Sum"}</definedName>
    <definedName name="QWW" localSheetId="1" hidden="1">[11]Spread!#REF!</definedName>
    <definedName name="QWW" localSheetId="2" hidden="1">[11]Spread!#REF!</definedName>
    <definedName name="QWW" localSheetId="0" hidden="1">[11]Spread!#REF!</definedName>
    <definedName name="QWW" hidden="1">#REF!</definedName>
    <definedName name="ra11p">#REF!</definedName>
    <definedName name="ra13p">#REF!</definedName>
    <definedName name="range">[81]현황CODE!$A$2:$L$82</definedName>
    <definedName name="Ranhxay" localSheetId="1" hidden="1">{"'Sheet1'!$L$16"}</definedName>
    <definedName name="Ranhxay" localSheetId="2" hidden="1">{"'Sheet1'!$L$16"}</definedName>
    <definedName name="Ranhxay" localSheetId="0" hidden="1">{"'Sheet1'!$L$16"}</definedName>
    <definedName name="Ranhxay" hidden="1">{"'Sheet1'!$L$16"}</definedName>
    <definedName name="RAP">#REF!</definedName>
    <definedName name="rarewt" localSheetId="1" hidden="1">{#N/A,#N/A,FALSE,"CCTV"}</definedName>
    <definedName name="rarewt" localSheetId="2" hidden="1">{#N/A,#N/A,FALSE,"CCTV"}</definedName>
    <definedName name="rarewt" localSheetId="0" hidden="1">{#N/A,#N/A,FALSE,"CCTV"}</definedName>
    <definedName name="rarewt" hidden="1">{#N/A,#N/A,FALSE,"CCTV"}</definedName>
    <definedName name="RATING계산" localSheetId="1">[84]!RATING계산</definedName>
    <definedName name="RATING계산" localSheetId="2">[84]!RATING계산</definedName>
    <definedName name="RATING계산" localSheetId="0">[84]!RATING계산</definedName>
    <definedName name="RATING계산">[84]!RATING계산</definedName>
    <definedName name="ratioail">#REF!</definedName>
    <definedName name="ratioail2">#REF!</definedName>
    <definedName name="RatioExp">#REF!</definedName>
    <definedName name="ray">#REF!</definedName>
    <definedName name="RCArea">#REF!</definedName>
    <definedName name="RE">#REF!</definedName>
    <definedName name="RE_SIZE">[54]REDUCER!$J$12:$BC$13</definedName>
    <definedName name="README">[85]BILAL2!$A$1</definedName>
    <definedName name="_xlnm.Recorder">#REF!</definedName>
    <definedName name="RECOUT">#N/A</definedName>
    <definedName name="Rect_Dim1" localSheetId="1">'[38]Noise (3)'!$C$13</definedName>
    <definedName name="Rect_Dim1" localSheetId="2">'[38]Noise (3)'!$C$13</definedName>
    <definedName name="Rect_Dim1" localSheetId="0">'[38]Noise (3)'!$C$13</definedName>
    <definedName name="Rect_Dim1">#REF!</definedName>
    <definedName name="Rect_Dim2" localSheetId="1">'[38]Noise (3)'!$D$13</definedName>
    <definedName name="Rect_Dim2" localSheetId="2">'[38]Noise (3)'!$D$13</definedName>
    <definedName name="Rect_Dim2" localSheetId="0">'[38]Noise (3)'!$D$13</definedName>
    <definedName name="Rect_Dim2">#REF!</definedName>
    <definedName name="Registrazione1">#REF!</definedName>
    <definedName name="Registrazione2">#REF!</definedName>
    <definedName name="Registrazione3">#REF!</definedName>
    <definedName name="REPORT">#REF!</definedName>
    <definedName name="res" localSheetId="1">[86]results!$A$1:$F$3001</definedName>
    <definedName name="res" localSheetId="2">[86]results!$A$1:$F$3001</definedName>
    <definedName name="res" localSheetId="0">[86]results!$A$1:$F$3001</definedName>
    <definedName name="res">#REF!</definedName>
    <definedName name="Result21" localSheetId="1" hidden="1">{"'Sheet1'!$L$16"}</definedName>
    <definedName name="Result21" localSheetId="2" hidden="1">{"'Sheet1'!$L$16"}</definedName>
    <definedName name="Result21" localSheetId="0" hidden="1">{"'Sheet1'!$L$16"}</definedName>
    <definedName name="Result21" hidden="1">{"'Sheet1'!$L$16"}</definedName>
    <definedName name="ret" hidden="1">{#N/A,#N/A,FALSE,"Chi tiÆt"}</definedName>
    <definedName name="rett" hidden="1">{#N/A,#N/A,FALSE,"Chi tiÆt"}</definedName>
    <definedName name="Rev">#REF!</definedName>
    <definedName name="REVENUE1">#REF!</definedName>
    <definedName name="REVENUE2">#REF!</definedName>
    <definedName name="REVENUE3">#REF!</definedName>
    <definedName name="REVIEW">OFFSET(#REF!,COUNTA(#REF!),COUNTA(#REF!))</definedName>
    <definedName name="Revision" localSheetId="1">'[38]Input (1)'!$B$7</definedName>
    <definedName name="Revision" localSheetId="2">'[38]Input (1)'!$B$7</definedName>
    <definedName name="Revision" localSheetId="0">'[38]Input (1)'!$B$7</definedName>
    <definedName name="Revision">#REF!</definedName>
    <definedName name="revision1" localSheetId="1">[48]Summary!$D$45</definedName>
    <definedName name="revision1" localSheetId="2">[48]Summary!$D$45</definedName>
    <definedName name="revision1" localSheetId="0">[48]Summary!$D$45</definedName>
    <definedName name="revision1">#REF!</definedName>
    <definedName name="RevisionDate" localSheetId="1">'[38]Input (1)'!$B$6</definedName>
    <definedName name="RevisionDate" localSheetId="2">'[38]Input (1)'!$B$6</definedName>
    <definedName name="RevisionDate" localSheetId="0">'[38]Input (1)'!$B$6</definedName>
    <definedName name="RevisionDate">#REF!</definedName>
    <definedName name="REWRE" localSheetId="1" hidden="1">{#N/A,#N/A,FALSE,"Mhr_Sum"}</definedName>
    <definedName name="REWRE" localSheetId="2" hidden="1">{#N/A,#N/A,FALSE,"Mhr_Sum"}</definedName>
    <definedName name="REWRE" localSheetId="0" hidden="1">{#N/A,#N/A,FALSE,"Mhr_Sum"}</definedName>
    <definedName name="REWRE" hidden="1">{#N/A,#N/A,FALSE,"Mhr_Sum"}</definedName>
    <definedName name="rey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RF" hidden="1">{#N/A,#N/A,FALSE,"CCTV"}</definedName>
    <definedName name="RFA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V" localSheetId="1" hidden="1">{#N/A,#N/A,FALSE,"CCTV"}</definedName>
    <definedName name="RFV" localSheetId="2" hidden="1">{#N/A,#N/A,FALSE,"CCTV"}</definedName>
    <definedName name="RFV" localSheetId="0" hidden="1">{#N/A,#N/A,FALSE,"CCTV"}</definedName>
    <definedName name="RFV" hidden="1">{#N/A,#N/A,FALSE,"CCTV"}</definedName>
    <definedName name="RGD" hidden="1">{#N/A,#N/A,FALSE,"CCTV"}</definedName>
    <definedName name="rgdf" localSheetId="1" hidden="1">{"'Sheet1'!$L$16"}</definedName>
    <definedName name="rgdf" localSheetId="2" hidden="1">{"'Sheet1'!$L$16"}</definedName>
    <definedName name="rgdf" localSheetId="0" hidden="1">{"'Sheet1'!$L$16"}</definedName>
    <definedName name="rgdf" hidden="1">{"'Sheet1'!$L$16"}</definedName>
    <definedName name="rghberr" hidden="1">{#N/A,#N/A,FALSE,"Chi tiÆt"}</definedName>
    <definedName name="Rghness" localSheetId="1">[87]D.Volume!$B$5:$B$11</definedName>
    <definedName name="Rghness" localSheetId="2">[87]D.Volume!$B$5:$B$11</definedName>
    <definedName name="Rghness" localSheetId="0">[87]D.Volume!$B$5:$B$11</definedName>
    <definedName name="Rghness">#REF!</definedName>
    <definedName name="RGR" hidden="1">{"'장비'!$A$3:$M$12"}</definedName>
    <definedName name="rh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hdhd" hidden="1">#REF!</definedName>
    <definedName name="RHDPres">#REF!</definedName>
    <definedName name="rid" hidden="1">{"'Sheet1'!$L$16"}</definedName>
    <definedName name="rig">#REF!</definedName>
    <definedName name="RingsAreAngles">#REF!</definedName>
    <definedName name="RIPETI">#REF!</definedName>
    <definedName name="riser" localSheetId="1" hidden="1">'[88]steam outlet'!$B$24</definedName>
    <definedName name="riser" localSheetId="2" hidden="1">'[88]steam outlet'!$B$24</definedName>
    <definedName name="riser" localSheetId="0" hidden="1">'[88]steam outlet'!$B$24</definedName>
    <definedName name="riser" hidden="1">#REF!</definedName>
    <definedName name="RISK">#REF!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kd" hidden="1">{#N/A,#N/A,FALSE,"CCTV"}</definedName>
    <definedName name="rkfk" localSheetId="1" hidden="1">{#N/A,#N/A,FALSE,"CCTV"}</definedName>
    <definedName name="rkfk" localSheetId="2" hidden="1">{#N/A,#N/A,FALSE,"CCTV"}</definedName>
    <definedName name="rkfk" localSheetId="0" hidden="1">{#N/A,#N/A,FALSE,"CCTV"}</definedName>
    <definedName name="rkfk" hidden="1">{#N/A,#N/A,FALSE,"CCTV"}</definedName>
    <definedName name="RKSK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M">#REF!</definedName>
    <definedName name="RNAO" hidden="1">{"'장비'!$A$3:$M$12"}</definedName>
    <definedName name="robot">#REF!</definedName>
    <definedName name="roof_casing_buildup">#REF!</definedName>
    <definedName name="rosid">#REF!</definedName>
    <definedName name="roughnesss">#REF!</definedName>
    <definedName name="ROYALTY">#REF!</definedName>
    <definedName name="RPLA" localSheetId="1" hidden="1">{"'Sheet1'!$L$16"}</definedName>
    <definedName name="RPLA" localSheetId="2" hidden="1">{"'Sheet1'!$L$16"}</definedName>
    <definedName name="RPLA" localSheetId="0" hidden="1">{"'Sheet1'!$L$16"}</definedName>
    <definedName name="RPLA" hidden="1">{"'Sheet1'!$L$16"}</definedName>
    <definedName name="RR" localSheetId="1" hidden="1">{#N/A,#N/A,FALSE,"CCTV"}</definedName>
    <definedName name="RR" localSheetId="2" hidden="1">{#N/A,#N/A,FALSE,"CCTV"}</definedName>
    <definedName name="RR" localSheetId="0" hidden="1">{#N/A,#N/A,FALSE,"CCTV"}</definedName>
    <definedName name="rr" hidden="1">{#N/A,#N/A,TRUE,"Basic";#N/A,#N/A,TRUE,"EXT-TABLE";#N/A,#N/A,TRUE,"STEEL";#N/A,#N/A,TRUE,"INT-Table";#N/A,#N/A,TRUE,"STEEL";#N/A,#N/A,TRUE,"Door"}</definedName>
    <definedName name="rr_1" hidden="1">{#N/A,#N/A,TRUE,"Basic";#N/A,#N/A,TRUE,"EXT-TABLE";#N/A,#N/A,TRUE,"STEEL";#N/A,#N/A,TRUE,"INT-Table";#N/A,#N/A,TRUE,"STEEL";#N/A,#N/A,TRUE,"Door"}</definedName>
    <definedName name="rr_1_1" hidden="1">{#N/A,#N/A,TRUE,"Basic";#N/A,#N/A,TRUE,"EXT-TABLE";#N/A,#N/A,TRUE,"STEEL";#N/A,#N/A,TRUE,"INT-Table";#N/A,#N/A,TRUE,"STEEL";#N/A,#N/A,TRUE,"Door"}</definedName>
    <definedName name="rr_1_2" hidden="1">{#N/A,#N/A,TRUE,"Basic";#N/A,#N/A,TRUE,"EXT-TABLE";#N/A,#N/A,TRUE,"STEEL";#N/A,#N/A,TRUE,"INT-Table";#N/A,#N/A,TRUE,"STEEL";#N/A,#N/A,TRUE,"Door"}</definedName>
    <definedName name="rr_2" hidden="1">{#N/A,#N/A,TRUE,"Basic";#N/A,#N/A,TRUE,"EXT-TABLE";#N/A,#N/A,TRUE,"STEEL";#N/A,#N/A,TRUE,"INT-Table";#N/A,#N/A,TRUE,"STEEL";#N/A,#N/A,TRUE,"Door"}</definedName>
    <definedName name="rr_2_1" hidden="1">{#N/A,#N/A,TRUE,"Basic";#N/A,#N/A,TRUE,"EXT-TABLE";#N/A,#N/A,TRUE,"STEEL";#N/A,#N/A,TRUE,"INT-Table";#N/A,#N/A,TRUE,"STEEL";#N/A,#N/A,TRUE,"Door"}</definedName>
    <definedName name="rr_2_2" hidden="1">{#N/A,#N/A,TRUE,"Basic";#N/A,#N/A,TRUE,"EXT-TABLE";#N/A,#N/A,TRUE,"STEEL";#N/A,#N/A,TRUE,"INT-Table";#N/A,#N/A,TRUE,"STEEL";#N/A,#N/A,TRUE,"Door"}</definedName>
    <definedName name="rr_3" hidden="1">{#N/A,#N/A,TRUE,"Basic";#N/A,#N/A,TRUE,"EXT-TABLE";#N/A,#N/A,TRUE,"STEEL";#N/A,#N/A,TRUE,"INT-Table";#N/A,#N/A,TRUE,"STEEL";#N/A,#N/A,TRUE,"Door"}</definedName>
    <definedName name="rr_3_1" hidden="1">{#N/A,#N/A,TRUE,"Basic";#N/A,#N/A,TRUE,"EXT-TABLE";#N/A,#N/A,TRUE,"STEEL";#N/A,#N/A,TRUE,"INT-Table";#N/A,#N/A,TRUE,"STEEL";#N/A,#N/A,TRUE,"Door"}</definedName>
    <definedName name="rr_3_2" hidden="1">{#N/A,#N/A,TRUE,"Basic";#N/A,#N/A,TRUE,"EXT-TABLE";#N/A,#N/A,TRUE,"STEEL";#N/A,#N/A,TRUE,"INT-Table";#N/A,#N/A,TRUE,"STEEL";#N/A,#N/A,TRUE,"Door"}</definedName>
    <definedName name="rr_4" hidden="1">{#N/A,#N/A,TRUE,"Basic";#N/A,#N/A,TRUE,"EXT-TABLE";#N/A,#N/A,TRUE,"STEEL";#N/A,#N/A,TRUE,"INT-Table";#N/A,#N/A,TRUE,"STEEL";#N/A,#N/A,TRUE,"Door"}</definedName>
    <definedName name="rr_4_1" hidden="1">{#N/A,#N/A,TRUE,"Basic";#N/A,#N/A,TRUE,"EXT-TABLE";#N/A,#N/A,TRUE,"STEEL";#N/A,#N/A,TRUE,"INT-Table";#N/A,#N/A,TRUE,"STEEL";#N/A,#N/A,TRUE,"Door"}</definedName>
    <definedName name="rr_4_2" hidden="1">{#N/A,#N/A,TRUE,"Basic";#N/A,#N/A,TRUE,"EXT-TABLE";#N/A,#N/A,TRUE,"STEEL";#N/A,#N/A,TRUE,"INT-Table";#N/A,#N/A,TRUE,"STEEL";#N/A,#N/A,TRUE,"Door"}</definedName>
    <definedName name="rr_5" hidden="1">{#N/A,#N/A,TRUE,"Basic";#N/A,#N/A,TRUE,"EXT-TABLE";#N/A,#N/A,TRUE,"STEEL";#N/A,#N/A,TRUE,"INT-Table";#N/A,#N/A,TRUE,"STEEL";#N/A,#N/A,TRUE,"Door"}</definedName>
    <definedName name="rr_5_1" hidden="1">{#N/A,#N/A,TRUE,"Basic";#N/A,#N/A,TRUE,"EXT-TABLE";#N/A,#N/A,TRUE,"STEEL";#N/A,#N/A,TRUE,"INT-Table";#N/A,#N/A,TRUE,"STEEL";#N/A,#N/A,TRUE,"Door"}</definedName>
    <definedName name="rr_5_2" hidden="1">{#N/A,#N/A,TRUE,"Basic";#N/A,#N/A,TRUE,"EXT-TABLE";#N/A,#N/A,TRUE,"STEEL";#N/A,#N/A,TRUE,"INT-Table";#N/A,#N/A,TRUE,"STEEL";#N/A,#N/A,TRUE,"Door"}</definedName>
    <definedName name="RRE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RW" localSheetId="1" hidden="1">{#N/A,#N/A,FALSE,"CCTV"}</definedName>
    <definedName name="RRERW" localSheetId="2" hidden="1">{#N/A,#N/A,FALSE,"CCTV"}</definedName>
    <definedName name="RRERW" localSheetId="0" hidden="1">{#N/A,#N/A,FALSE,"CCTV"}</definedName>
    <definedName name="RRERW" hidden="1">{#N/A,#N/A,FALSE,"CCTV"}</definedName>
    <definedName name="RRR" hidden="1">{#N/A,#N/A,FALSE,"포장2"}</definedName>
    <definedName name="rrrrr" hidden="1">{"'장비'!$A$3:$M$12"}</definedName>
    <definedName name="rrrrrrrr" hidden="1">{"'장비'!$A$3:$M$12"}</definedName>
    <definedName name="RS">#REF!</definedName>
    <definedName name="RSDF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TPNT" localSheetId="1">[41]!RTPNT</definedName>
    <definedName name="RTPNT" localSheetId="2">[41]!RTPNT</definedName>
    <definedName name="RTPNT" localSheetId="0">[41]!RTPNT</definedName>
    <definedName name="RTPNT">[41]!RTPNT</definedName>
    <definedName name="RTW">#REF!</definedName>
    <definedName name="RTW_Shipping_Line">#REF!</definedName>
    <definedName name="RTYE" hidden="1">{"'장비'!$A$3:$M$12"}</definedName>
    <definedName name="rtytry" hidden="1">{"'장비'!$A$3:$M$12"}</definedName>
    <definedName name="Ru">#REF!</definedName>
    <definedName name="RVI" hidden="1">#REF!</definedName>
    <definedName name="RW">#REF!</definedName>
    <definedName name="RY">#REF!</definedName>
    <definedName name="s" localSheetId="1">[89]!s</definedName>
    <definedName name="s" localSheetId="2">[89]!s</definedName>
    <definedName name="s" localSheetId="0">[89]!s</definedName>
    <definedName name="S" hidden="1">#REF!</definedName>
    <definedName name="S_2" localSheetId="1">[26]Breech_Duct!$E$67</definedName>
    <definedName name="S_2" localSheetId="2">[26]Breech_Duct!$E$67</definedName>
    <definedName name="S_2" localSheetId="0">[26]Breech_Duct!$E$67</definedName>
    <definedName name="S_2">#REF!</definedName>
    <definedName name="S_4" localSheetId="1">[26]Breech_Duct!$E$79</definedName>
    <definedName name="S_4" localSheetId="2">[26]Breech_Duct!$E$79</definedName>
    <definedName name="S_4" localSheetId="0">[26]Breech_Duct!$E$79</definedName>
    <definedName name="S_4">#REF!</definedName>
    <definedName name="S_5" localSheetId="1">[26]Breech_Duct!$E$72</definedName>
    <definedName name="S_5" localSheetId="2">[26]Breech_Duct!$E$72</definedName>
    <definedName name="S_5" localSheetId="0">[26]Breech_Duct!$E$72</definedName>
    <definedName name="S_5">#REF!</definedName>
    <definedName name="S_6" localSheetId="1">[26]Breech_Duct!$E$83</definedName>
    <definedName name="S_6" localSheetId="2">[26]Breech_Duct!$E$83</definedName>
    <definedName name="S_6" localSheetId="0">[26]Breech_Duct!$E$83</definedName>
    <definedName name="S_6">#REF!</definedName>
    <definedName name="S1S">#REF!</definedName>
    <definedName name="SA" hidden="1">{#N/A,#N/A,TRUE,"SUM";#N/A,#N/A,TRUE,"EE";#N/A,#N/A,TRUE,"AC";#N/A,#N/A,TRUE,"SN"}</definedName>
    <definedName name="SADAD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F0_2">#REF!</definedName>
    <definedName name="SAFSAFSAD" hidden="1">{#N/A,#N/A,FALSE,"속도"}</definedName>
    <definedName name="sal">#REF!</definedName>
    <definedName name="SalePrice" localSheetId="1">[48]Summary!$R$11</definedName>
    <definedName name="SalePrice" localSheetId="2">[48]Summary!$R$11</definedName>
    <definedName name="SalePrice" localSheetId="0">[48]Summary!$R$11</definedName>
    <definedName name="SalePrice">#REF!</definedName>
    <definedName name="SALES">#REF!</definedName>
    <definedName name="SALES1">#REF!</definedName>
    <definedName name="SALES2">#REF!</definedName>
    <definedName name="SALES3">#REF!</definedName>
    <definedName name="SAM" hidden="1">{#N/A,#N/A,TRUE,"Basic";#N/A,#N/A,TRUE,"EXT-TABLE";#N/A,#N/A,TRUE,"STEEL";#N/A,#N/A,TRUE,"INT-Table";#N/A,#N/A,TRUE,"STEEL";#N/A,#N/A,TRUE,"Door"}</definedName>
    <definedName name="SAM_1" hidden="1">{#N/A,#N/A,TRUE,"Basic";#N/A,#N/A,TRUE,"EXT-TABLE";#N/A,#N/A,TRUE,"STEEL";#N/A,#N/A,TRUE,"INT-Table";#N/A,#N/A,TRUE,"STEEL";#N/A,#N/A,TRUE,"Door"}</definedName>
    <definedName name="SAM_1_1" hidden="1">{#N/A,#N/A,TRUE,"Basic";#N/A,#N/A,TRUE,"EXT-TABLE";#N/A,#N/A,TRUE,"STEEL";#N/A,#N/A,TRUE,"INT-Table";#N/A,#N/A,TRUE,"STEEL";#N/A,#N/A,TRUE,"Door"}</definedName>
    <definedName name="SAM_1_2" hidden="1">{#N/A,#N/A,TRUE,"Basic";#N/A,#N/A,TRUE,"EXT-TABLE";#N/A,#N/A,TRUE,"STEEL";#N/A,#N/A,TRUE,"INT-Table";#N/A,#N/A,TRUE,"STEEL";#N/A,#N/A,TRUE,"Door"}</definedName>
    <definedName name="SAM_2" hidden="1">{#N/A,#N/A,TRUE,"Basic";#N/A,#N/A,TRUE,"EXT-TABLE";#N/A,#N/A,TRUE,"STEEL";#N/A,#N/A,TRUE,"INT-Table";#N/A,#N/A,TRUE,"STEEL";#N/A,#N/A,TRUE,"Door"}</definedName>
    <definedName name="SAM_2_1" hidden="1">{#N/A,#N/A,TRUE,"Basic";#N/A,#N/A,TRUE,"EXT-TABLE";#N/A,#N/A,TRUE,"STEEL";#N/A,#N/A,TRUE,"INT-Table";#N/A,#N/A,TRUE,"STEEL";#N/A,#N/A,TRUE,"Door"}</definedName>
    <definedName name="SAM_2_2" hidden="1">{#N/A,#N/A,TRUE,"Basic";#N/A,#N/A,TRUE,"EXT-TABLE";#N/A,#N/A,TRUE,"STEEL";#N/A,#N/A,TRUE,"INT-Table";#N/A,#N/A,TRUE,"STEEL";#N/A,#N/A,TRUE,"Door"}</definedName>
    <definedName name="SAM_3" hidden="1">{#N/A,#N/A,TRUE,"Basic";#N/A,#N/A,TRUE,"EXT-TABLE";#N/A,#N/A,TRUE,"STEEL";#N/A,#N/A,TRUE,"INT-Table";#N/A,#N/A,TRUE,"STEEL";#N/A,#N/A,TRUE,"Door"}</definedName>
    <definedName name="SAM_3_1" hidden="1">{#N/A,#N/A,TRUE,"Basic";#N/A,#N/A,TRUE,"EXT-TABLE";#N/A,#N/A,TRUE,"STEEL";#N/A,#N/A,TRUE,"INT-Table";#N/A,#N/A,TRUE,"STEEL";#N/A,#N/A,TRUE,"Door"}</definedName>
    <definedName name="SAM_3_2" hidden="1">{#N/A,#N/A,TRUE,"Basic";#N/A,#N/A,TRUE,"EXT-TABLE";#N/A,#N/A,TRUE,"STEEL";#N/A,#N/A,TRUE,"INT-Table";#N/A,#N/A,TRUE,"STEEL";#N/A,#N/A,TRUE,"Door"}</definedName>
    <definedName name="SAM_4" hidden="1">{#N/A,#N/A,TRUE,"Basic";#N/A,#N/A,TRUE,"EXT-TABLE";#N/A,#N/A,TRUE,"STEEL";#N/A,#N/A,TRUE,"INT-Table";#N/A,#N/A,TRUE,"STEEL";#N/A,#N/A,TRUE,"Door"}</definedName>
    <definedName name="SAM_4_1" hidden="1">{#N/A,#N/A,TRUE,"Basic";#N/A,#N/A,TRUE,"EXT-TABLE";#N/A,#N/A,TRUE,"STEEL";#N/A,#N/A,TRUE,"INT-Table";#N/A,#N/A,TRUE,"STEEL";#N/A,#N/A,TRUE,"Door"}</definedName>
    <definedName name="SAM_4_2" hidden="1">{#N/A,#N/A,TRUE,"Basic";#N/A,#N/A,TRUE,"EXT-TABLE";#N/A,#N/A,TRUE,"STEEL";#N/A,#N/A,TRUE,"INT-Table";#N/A,#N/A,TRUE,"STEEL";#N/A,#N/A,TRUE,"Door"}</definedName>
    <definedName name="SAM_5" hidden="1">{#N/A,#N/A,TRUE,"Basic";#N/A,#N/A,TRUE,"EXT-TABLE";#N/A,#N/A,TRUE,"STEEL";#N/A,#N/A,TRUE,"INT-Table";#N/A,#N/A,TRUE,"STEEL";#N/A,#N/A,TRUE,"Door"}</definedName>
    <definedName name="SAM_5_1" hidden="1">{#N/A,#N/A,TRUE,"Basic";#N/A,#N/A,TRUE,"EXT-TABLE";#N/A,#N/A,TRUE,"STEEL";#N/A,#N/A,TRUE,"INT-Table";#N/A,#N/A,TRUE,"STEEL";#N/A,#N/A,TRUE,"Door"}</definedName>
    <definedName name="SAM_5_2" hidden="1">{#N/A,#N/A,TRUE,"Basic";#N/A,#N/A,TRUE,"EXT-TABLE";#N/A,#N/A,TRUE,"STEEL";#N/A,#N/A,TRUE,"INT-Table";#N/A,#N/A,TRUE,"STEEL";#N/A,#N/A,TRUE,"Door"}</definedName>
    <definedName name="SAP.003.BEL022_CABLES.KFP_CABLE_NUMBER">#REF!</definedName>
    <definedName name="SAP.003.BEL022_CABLES.KFP_DESCRIPTION">#REF!</definedName>
    <definedName name="SAP.003.BEL022_CABLES.KFP_DESTINATION_ID">#REF!</definedName>
    <definedName name="SAP.003.BEL022_CABLES.KFP_DESTINATION_LOC">#REF!</definedName>
    <definedName name="SAP.003.BEL022_CABLES.KFP_DESTINATION_ROOM">#REF!</definedName>
    <definedName name="SAP.003.BEL022_CABLES.KFP_DRAWING_NUMBER">#REF!</definedName>
    <definedName name="SAP.003.BEL022_CABLES.KFP_ENGINEERING_SZENARIO">#REF!</definedName>
    <definedName name="SAP.003.BEL022_CABLES.KFP_INPUT_ORIG_CABLE">#REF!</definedName>
    <definedName name="SAP.003.BEL022_CABLES.KFP_INTERMEDIATE_ID">#REF!</definedName>
    <definedName name="SAP.003.BEL022_CABLES.KFP_KKS">#REF!</definedName>
    <definedName name="SAP.003.BEL022_CABLES.KFP_LAY_DATE">#REF!</definedName>
    <definedName name="SAP.003.BEL022_CABLES.KFP_LAY_LENGTH">#REF!</definedName>
    <definedName name="SAP.003.BEL022_CABLES.KFP_LEVEL">#REF!</definedName>
    <definedName name="SAP.003.BEL022_CABLES.KFP_OPTION_1">#REF!</definedName>
    <definedName name="SAP.003.BEL022_CABLES.KFP_OPTION_2">#REF!</definedName>
    <definedName name="SAP.003.BEL022_CABLES.KFP_ORIGIN_ID">#REF!</definedName>
    <definedName name="SAP.003.BEL022_CABLES.KFP_ORIGIN_KEY">#REF!</definedName>
    <definedName name="SAP.003.BEL022_CABLES.KFP_ORIGIN_LOC">#REF!</definedName>
    <definedName name="SAP.003.BEL022_CABLES.KFP_ORIGIN_ROOM">#REF!</definedName>
    <definedName name="SAP.003.BEL022_CABLES.KFP_PLANNED_LENGTH">#REF!</definedName>
    <definedName name="SAP.003.BEL022_CABLES.KFP_PROKABEL_CHANGE">#REF!</definedName>
    <definedName name="SAP.003.BEL022_CABLES.KFP_ROUTED_LENGTH">#REF!</definedName>
    <definedName name="SAP.003.BEL022_CABLES.KFP_ROUTING_NUMBER">#REF!</definedName>
    <definedName name="SAP.003.BEL022_CABLES.KFP_RPP_SOURCE">#REF!</definedName>
    <definedName name="SAP.003.BEL022_CABLES.KFP_SITE_CHANGE">#REF!</definedName>
    <definedName name="SAP.003.BEL022_CABLES.KFP_STATUS_INPUT_CABLES">#REF!</definedName>
    <definedName name="SAP.003.BEL022_CABLES.KFP_TYPE_KEY">#REF!</definedName>
    <definedName name="SAP.003.BEL022_COMPONENTS.KFP_AABBCC_CODE_COMPONENTS">#REF!</definedName>
    <definedName name="SAP.003.BEL022_COMPONENTS.KFP_DESCRIPTION">#REF!</definedName>
    <definedName name="SAP.003.BEL022_COMPONENTS.KFP_DRAWING_NUMBER">#REF!</definedName>
    <definedName name="SAP.003.BEL022_COMPONENTS.KFP_ENGINEERING_SZENARIO">#REF!</definedName>
    <definedName name="SAP.003.BEL022_COMPONENTS.KFP_KKS">#REF!</definedName>
    <definedName name="SAP.003.BEL022_COMPONENTS.KFP_MANUFACTURER">#REF!</definedName>
    <definedName name="SAP.003.BEL022_COMPONENTS.KFP_MANUFACTURER_TYPE">#REF!</definedName>
    <definedName name="SAP.003.BEL022_COMPONENTS.KFP_ORIGIN_KEY">#REF!</definedName>
    <definedName name="SAP.003.BEL022_COMPONENTS.KFP_REMARK_COMPONENTS">#REF!</definedName>
    <definedName name="SAP.003.BEL022_COMPONENTS.KFP_ROOM_NUMBER_COMPONENTS">#REF!</definedName>
    <definedName name="SAP.003.BEL022_COMPONENTS.KFP_RPP_SOURCE">#REF!</definedName>
    <definedName name="SAP.003.BEL022_COMPONENTS.KFP_STATUS_INPUT_COMPONENTS">#REF!</definedName>
    <definedName name="SAP.003.BEL022_COMPONENTS.KFP_TECH_DESCRIPTION">#REF!</definedName>
    <definedName name="SAP.003.BEL022_COMPONENTS.KFP_TYPE_OF_EQUIPMENT">#REF!</definedName>
    <definedName name="SAP.003.BEL022_E_CONSUMERS.KFP_AABBCC_CODE_E_CONSUMERS">#REF!</definedName>
    <definedName name="SAP.003.BEL022_E_CONSUMERS.KFP_AMBIENT_TEMPERATURE">#REF!</definedName>
    <definedName name="SAP.003.BEL022_E_CONSUMERS.KFP_BIMETAL_FROM">#REF!</definedName>
    <definedName name="SAP.003.BEL022_E_CONSUMERS.KFP_BIMETAL_TO">#REF!</definedName>
    <definedName name="SAP.003.BEL022_E_CONSUMERS.KFP_BLACK_BOX_FEEDER_LOCATION">#REF!</definedName>
    <definedName name="SAP.003.BEL022_E_CONSUMERS.KFP_BLACK_BOX_SYSTEM">#REF!</definedName>
    <definedName name="SAP.003.BEL022_E_CONSUMERS.KFP_DEGREE_OF_PROTECTION">#REF!</definedName>
    <definedName name="SAP.003.BEL022_E_CONSUMERS.KFP_DESCRIPTION">#REF!</definedName>
    <definedName name="SAP.003.BEL022_E_CONSUMERS.KFP_DRAWING_NUMBER">#REF!</definedName>
    <definedName name="SAP.003.BEL022_E_CONSUMERS.KFP_ENGINEERING_SCOPE">#REF!</definedName>
    <definedName name="SAP.003.BEL022_E_CONSUMERS.KFP_ENGINEERING_SZENARIO">#REF!</definedName>
    <definedName name="SAP.003.BEL022_E_CONSUMERS.KFP_FEEDER_RATING">#REF!</definedName>
    <definedName name="SAP.003.BEL022_E_CONSUMERS.KFP_FUNCTION_AREA">#REF!</definedName>
    <definedName name="SAP.003.BEL022_E_CONSUMERS.KFP_FUNCTION_GROUP_CODE">#REF!</definedName>
    <definedName name="SAP.003.BEL022_E_CONSUMERS.KFP_HEAVY_DUTY_START">#REF!</definedName>
    <definedName name="SAP.003.BEL022_E_CONSUMERS.KFP_I_C_CONSUMER">#REF!</definedName>
    <definedName name="SAP.003.BEL022_E_CONSUMERS.KFP_INPUT_ORIG_E_CONSUMERS">#REF!</definedName>
    <definedName name="SAP.003.BEL022_E_CONSUMERS.KFP_KKS">#REF!</definedName>
    <definedName name="SAP.003.BEL022_E_CONSUMERS.KFP_LOCAL_CONTROL">#REF!</definedName>
    <definedName name="SAP.003.BEL022_E_CONSUMERS.KFP_MSR_CONFIGURATION">#REF!</definedName>
    <definedName name="SAP.003.BEL022_E_CONSUMERS.KFP_MSR_VARIANT">#REF!</definedName>
    <definedName name="SAP.003.BEL022_E_CONSUMERS.KFP_ORDERING_DEPARTMENT">#REF!</definedName>
    <definedName name="SAP.003.BEL022_E_CONSUMERS.KFP_ORIGIN_KEY">#REF!</definedName>
    <definedName name="SAP.003.BEL022_E_CONSUMERS.KFP_POWER_SOURCE">#REF!</definedName>
    <definedName name="SAP.003.BEL022_E_CONSUMERS.KFP_RATED_CURRENT">#REF!</definedName>
    <definedName name="SAP.003.BEL022_E_CONSUMERS.KFP_RATED_POWER">#REF!</definedName>
    <definedName name="SAP.003.BEL022_E_CONSUMERS.KFP_RATED_VOLTAGE">#REF!</definedName>
    <definedName name="SAP.003.BEL022_E_CONSUMERS.KFP_REMARK_E_CONSUMERS">#REF!</definedName>
    <definedName name="SAP.003.BEL022_E_CONSUMERS.KFP_REQUIRED_POWER">#REF!</definedName>
    <definedName name="SAP.003.BEL022_E_CONSUMERS.KFP_ROOM_NUMBER_E_CONSUMERS">#REF!</definedName>
    <definedName name="SAP.003.BEL022_E_CONSUMERS.KFP_ROOM_NUMBER_SWITCHGEAR">#REF!</definedName>
    <definedName name="SAP.003.BEL022_E_CONSUMERS.KFP_ROOM_TERMINATION_POINT">#REF!</definedName>
    <definedName name="SAP.003.BEL022_E_CONSUMERS.KFP_RPP_SOURCE">#REF!</definedName>
    <definedName name="SAP.003.BEL022_E_CONSUMERS.KFP_RUNNING_TIME">#REF!</definedName>
    <definedName name="SAP.003.BEL022_E_CONSUMERS.KFP_SCAN_TIME_E_CONSUMERS">#REF!</definedName>
    <definedName name="SAP.003.BEL022_E_CONSUMERS.KFP_SIMULTAN_FACTOR">#REF!</definedName>
    <definedName name="SAP.003.BEL022_E_CONSUMERS.KFP_STANDARD">#REF!</definedName>
    <definedName name="SAP.003.BEL022_E_CONSUMERS.KFP_START_UP_FACTOR">#REF!</definedName>
    <definedName name="SAP.003.BEL022_E_CONSUMERS.KFP_STATUS_ENG_E_CONSUMERS">#REF!</definedName>
    <definedName name="SAP.003.BEL022_E_CONSUMERS.KFP_STATUS_INPUT_E_CONSUMERS">#REF!</definedName>
    <definedName name="SAP.003.BEL022_E_CONSUMERS.KFP_SWITCHGEAR_FEEDER_LOCATION">#REF!</definedName>
    <definedName name="SAP.003.BEL022_E_CONSUMERS.KFP_TERMINATION_POINT">#REF!</definedName>
    <definedName name="SAP.003.BEL022_E_CONSUMERS.KFP_TYPE_OF_DRIVE">#REF!</definedName>
    <definedName name="SAP.003.BEL022_E_CONSUMERS.KFP_TYPE_OF_FEEDER">#REF!</definedName>
    <definedName name="SAP.003.BEL022_E_CONSUMERS.KFP_TYPE_OF_SWITCH">#REF!</definedName>
    <definedName name="SAP.003.BEL022_E_CONSUMERS.KFP_TYPE_OF_VOLTAGE">#REF!</definedName>
    <definedName name="SAP.003.BEL022_MEASUREMENT.KFP_AABBCC_CODE_MEASUREMENT">#REF!</definedName>
    <definedName name="SAP.003.BEL022_MEASUREMENT.KFP_AMBIENT_TEMPERATURE">#REF!</definedName>
    <definedName name="SAP.003.BEL022_MEASUREMENT.KFP_BLACK_BOX_SYSTEM">#REF!</definedName>
    <definedName name="SAP.003.BEL022_MEASUREMENT.KFP_DEGREE_OF_PROTECTION">#REF!</definedName>
    <definedName name="SAP.003.BEL022_MEASUREMENT.KFP_DESCRIPTION">#REF!</definedName>
    <definedName name="SAP.003.BEL022_MEASUREMENT.KFP_DEVICE_DESIGN">#REF!</definedName>
    <definedName name="SAP.003.BEL022_MEASUREMENT.KFP_DRAWING_NUMBER">#REF!</definedName>
    <definedName name="SAP.003.BEL022_MEASUREMENT.KFP_ENGINEERING_SCOPE">#REF!</definedName>
    <definedName name="SAP.003.BEL022_MEASUREMENT.KFP_ENGINEERING_SZENARIO">#REF!</definedName>
    <definedName name="SAP.003.BEL022_MEASUREMENT.KFP_EQUIPMENT_CODE">#REF!</definedName>
    <definedName name="SAP.003.BEL022_MEASUREMENT.KFP_FUNCTION_AREA">#REF!</definedName>
    <definedName name="SAP.003.BEL022_MEASUREMENT.KFP_FUNCTION_GROUP_CODE">#REF!</definedName>
    <definedName name="SAP.003.BEL022_MEASUREMENT.KFP_ID_CODE_PARENT_KKS2">#REF!</definedName>
    <definedName name="SAP.003.BEL022_MEASUREMENT.KFP_INPUT_ORIG_MEASUREMENT">#REF!</definedName>
    <definedName name="SAP.003.BEL022_MEASUREMENT.KFP_KKS">#REF!</definedName>
    <definedName name="SAP.003.BEL022_MEASUREMENT.KFP_MANUFACTURER">#REF!</definedName>
    <definedName name="SAP.003.BEL022_MEASUREMENT.KFP_MANUFACTURER_TYPE">#REF!</definedName>
    <definedName name="SAP.003.BEL022_MEASUREMENT.KFP_MATERIAL_CONNECT_MEASURE">#REF!</definedName>
    <definedName name="SAP.003.BEL022_MEASUREMENT.KFP_MAX_ALLOWED_WORK_PRESSURE">#REF!</definedName>
    <definedName name="SAP.003.BEL022_MEASUREMENT.KFP_MAX_ALLOWED_WORK_TEMP">#REF!</definedName>
    <definedName name="SAP.003.BEL022_MEASUREMENT.KFP_MEASURING_ACCURACY">#REF!</definedName>
    <definedName name="SAP.003.BEL022_MEASUREMENT.KFP_MECHANICAL_ACCESSORIES">#REF!</definedName>
    <definedName name="SAP.003.BEL022_MEASUREMENT.KFP_MECHANICAL_CONFIGURATION">#REF!</definedName>
    <definedName name="SAP.003.BEL022_MEASUREMENT.KFP_MEDIUM">#REF!</definedName>
    <definedName name="SAP.003.BEL022_MEASUREMENT.KFP_MIN_ALLOWED_WORK_PRESSURE">#REF!</definedName>
    <definedName name="SAP.003.BEL022_MEASUREMENT.KFP_MSR_APPLICATION">#REF!</definedName>
    <definedName name="SAP.003.BEL022_MEASUREMENT.KFP_MSR_CONFIGURATION">#REF!</definedName>
    <definedName name="SAP.003.BEL022_MEASUREMENT.KFP_MSR_VARIANT">#REF!</definedName>
    <definedName name="SAP.003.BEL022_MEASUREMENT.KFP_NOMINAL_DIAMETER">#REF!</definedName>
    <definedName name="SAP.003.BEL022_MEASUREMENT.KFP_ORDERING_DEPARTMENT">#REF!</definedName>
    <definedName name="SAP.003.BEL022_MEASUREMENT.KFP_ORIGIN_KEY">#REF!</definedName>
    <definedName name="SAP.003.BEL022_MEASUREMENT.KFP_RANGE_BEGIN">#REF!</definedName>
    <definedName name="SAP.003.BEL022_MEASUREMENT.KFP_RANGE_END">#REF!</definedName>
    <definedName name="SAP.003.BEL022_MEASUREMENT.KFP_REMARK_MEASUREMENT">#REF!</definedName>
    <definedName name="SAP.003.BEL022_MEASUREMENT.KFP_ROOM_NUMBER_MEASUREMENT">#REF!</definedName>
    <definedName name="SAP.003.BEL022_MEASUREMENT.KFP_ROOM_TERMINATION_POINT">#REF!</definedName>
    <definedName name="SAP.003.BEL022_MEASUREMENT.KFP_RPP_SOURCE">#REF!</definedName>
    <definedName name="SAP.003.BEL022_MEASUREMENT.KFP_RUNNING_TIME">#REF!</definedName>
    <definedName name="SAP.003.BEL022_MEASUREMENT.KFP_SCAN_TIME_MEASUREMENT">#REF!</definedName>
    <definedName name="SAP.003.BEL022_MEASUREMENT.KFP_SPECIAL_REQUIREMENTS">#REF!</definedName>
    <definedName name="SAP.003.BEL022_MEASUREMENT.KFP_STATUS_ENG_MEASUREMENT">#REF!</definedName>
    <definedName name="SAP.003.BEL022_MEASUREMENT.KFP_STATUS_INPUT_MEASUREMENT">#REF!</definedName>
    <definedName name="SAP.003.BEL022_MEASUREMENT.KFP_SUPPLIER">#REF!</definedName>
    <definedName name="SAP.003.BEL022_MEASUREMENT.KFP_TECHNICAL_DRAWING_NUMBER">#REF!</definedName>
    <definedName name="SAP.003.BEL022_MEASUREMENT.KFP_TERMINATION_POINT">#REF!</definedName>
    <definedName name="SAP.003.BEL022_MEASUREMENT.KFP_UNIT">#REF!</definedName>
    <definedName name="SAP.003.BEL022_PIPEWORK.KFP_AABBCC_CODE_PIPEWORK">#REF!</definedName>
    <definedName name="SAP.003.BEL022_PIPEWORK.KFP_DESCRIPTION">#REF!</definedName>
    <definedName name="SAP.003.BEL022_PIPEWORK.KFP_DRAWING_NUMBER">#REF!</definedName>
    <definedName name="SAP.003.BEL022_PIPEWORK.KFP_ENGINEERING_SZENARIO">#REF!</definedName>
    <definedName name="SAP.003.BEL022_PIPEWORK.KFP_INNER_DIAMETER">#REF!</definedName>
    <definedName name="SAP.003.BEL022_PIPEWORK.KFP_INSULATION_TECH_DETAILS">#REF!</definedName>
    <definedName name="SAP.003.BEL022_PIPEWORK.KFP_INSULATION_THICKNESS">#REF!</definedName>
    <definedName name="SAP.003.BEL022_PIPEWORK.KFP_KKS">#REF!</definedName>
    <definedName name="SAP.003.BEL022_PIPEWORK.KFP_MAX_ALLOWED_WORK_PRESSURE">#REF!</definedName>
    <definedName name="SAP.003.BEL022_PIPEWORK.KFP_MAX_ALLOWED_WORK_TEMP">#REF!</definedName>
    <definedName name="SAP.003.BEL022_PIPEWORK.KFP_MEDIUM">#REF!</definedName>
    <definedName name="SAP.003.BEL022_PIPEWORK.KFP_MIN_ALLOWED_WORK_PRESSURE">#REF!</definedName>
    <definedName name="SAP.003.BEL022_PIPEWORK.KFP_NOMINAL_DIAMETER">#REF!</definedName>
    <definedName name="SAP.003.BEL022_PIPEWORK.KFP_NOMINAL_PRESSURE">#REF!</definedName>
    <definedName name="SAP.003.BEL022_PIPEWORK.KFP_ORIGIN_KEY">#REF!</definedName>
    <definedName name="SAP.003.BEL022_PIPEWORK.KFP_OUTER_DIAMETER">#REF!</definedName>
    <definedName name="SAP.003.BEL022_PIPEWORK.KFP_PIPE_MATERIAL">#REF!</definedName>
    <definedName name="SAP.003.BEL022_PIPEWORK.KFP_PIPING_CLASS">#REF!</definedName>
    <definedName name="SAP.003.BEL022_PIPEWORK.KFP_REMARK_PIPEWORK">#REF!</definedName>
    <definedName name="SAP.003.BEL022_PIPEWORK.KFP_RPP_SOURCE">#REF!</definedName>
    <definedName name="SAP.003.BEL022_PIPEWORK.KFP_STANDARD_WALL_THICKNESS">#REF!</definedName>
    <definedName name="SAP.003.BEL022_PIPEWORK.KFP_STATUS_INPUT_PIPEWORK">#REF!</definedName>
    <definedName name="SAP.003.BEL022_PIPEWORK.KFP_WALL_THICKNESS">#REF!</definedName>
    <definedName name="SAP.003.BEL022_SIGNALS.KFP_APPLICATION_RANGE">#REF!</definedName>
    <definedName name="SAP.003.BEL022_SIGNALS.KFP_DESCRIPTION">#REF!</definedName>
    <definedName name="SAP.003.BEL022_SIGNALS.KFP_DRAWING_NUMBER">#REF!</definedName>
    <definedName name="SAP.003.BEL022_SIGNALS.KFP_ENGINEERING_SZENARIO">#REF!</definedName>
    <definedName name="SAP.003.BEL022_SIGNALS.KFP_KKS">#REF!</definedName>
    <definedName name="SAP.003.BEL022_SIGNALS.KFP_ORIGIN_KEY">#REF!</definedName>
    <definedName name="SAP.003.BEL022_SIGNALS.KFP_REMARK_SIGNALS">#REF!</definedName>
    <definedName name="SAP.003.BEL022_SIGNALS.KFP_RPP_SOURCE">#REF!</definedName>
    <definedName name="SAP.003.BEL022_SIGNALS.KFP_SETTING_DIRECTION">#REF!</definedName>
    <definedName name="SAP.003.BEL022_SIGNALS.KFP_SETTINGS">#REF!</definedName>
    <definedName name="SAP.003.BEL022_SIGNALS.KFP_SIGNAL_DESCRIPTION">#REF!</definedName>
    <definedName name="SAP.003.BEL022_SIGNALS.KFP_STATUS_INPUT_SIGNALS">#REF!</definedName>
    <definedName name="SAP.003.BEL022_SIGNALS.KFP_UNIT">#REF!</definedName>
    <definedName name="SAP.003.BEL022_VALVES.KFP_AABBCC_CODE_VALVES">#REF!</definedName>
    <definedName name="SAP.003.BEL022_VALVES.KFP_CASING_MATERIAL">#REF!</definedName>
    <definedName name="SAP.003.BEL022_VALVES.KFP_DESCRIPTION">#REF!</definedName>
    <definedName name="SAP.003.BEL022_VALVES.KFP_DIMENSION_CONNECT_INLET">#REF!</definedName>
    <definedName name="SAP.003.BEL022_VALVES.KFP_DIMENSION_CONNECT_OUTLET">#REF!</definedName>
    <definedName name="SAP.003.BEL022_VALVES.KFP_DRAWING_NUMBER">#REF!</definedName>
    <definedName name="SAP.003.BEL022_VALVES.KFP_ENGINEERING_SZENARIO">#REF!</definedName>
    <definedName name="SAP.003.BEL022_VALVES.KFP_KKS">#REF!</definedName>
    <definedName name="SAP.003.BEL022_VALVES.KFP_KWU_VALVE_TYPE_CODE_1">#REF!</definedName>
    <definedName name="SAP.003.BEL022_VALVES.KFP_KWU_VALVE_TYPE_CODE_2">#REF!</definedName>
    <definedName name="SAP.003.BEL022_VALVES.KFP_MANUFACTURER">#REF!</definedName>
    <definedName name="SAP.003.BEL022_VALVES.KFP_MANUFACTURER_TYPE">#REF!</definedName>
    <definedName name="SAP.003.BEL022_VALVES.KFP_MAX_ALLOWED_WORK_PRESSURE">#REF!</definedName>
    <definedName name="SAP.003.BEL022_VALVES.KFP_MAX_ALLOWED_WORK_TEMP">#REF!</definedName>
    <definedName name="SAP.003.BEL022_VALVES.KFP_MEDIUM">#REF!</definedName>
    <definedName name="SAP.003.BEL022_VALVES.KFP_MIN_ALLOWED_WORK_PRESSURE">#REF!</definedName>
    <definedName name="SAP.003.BEL022_VALVES.KFP_NOMINAL_DIAMETER">#REF!</definedName>
    <definedName name="SAP.003.BEL022_VALVES.KFP_NOMINAL_PRESSURE">#REF!</definedName>
    <definedName name="SAP.003.BEL022_VALVES.KFP_ORIGIN_KEY">#REF!</definedName>
    <definedName name="SAP.003.BEL022_VALVES.KFP_PIPE_MATERIAL">#REF!</definedName>
    <definedName name="SAP.003.BEL022_VALVES.KFP_REMARK_VALVES">#REF!</definedName>
    <definedName name="SAP.003.BEL022_VALVES.KFP_ROOM_NUMBER_VALVES">#REF!</definedName>
    <definedName name="SAP.003.BEL022_VALVES.KFP_RPP_SOURCE">#REF!</definedName>
    <definedName name="SAP.003.BEL022_VALVES.KFP_STATUS_INPUT_VALVES">#REF!</definedName>
    <definedName name="SAP.003.BEL022_VALVES.KFP_TYPE_OF_ACTUATION">#REF!</definedName>
    <definedName name="SAP.003.BEL022_VALVES.KFP_TYPE_OF_CONNECT_INLET">#REF!</definedName>
    <definedName name="SAP.003.BEL022_VALVES.KFP_TYPE_OF_CONNECT_OUTLET">#REF!</definedName>
    <definedName name="SAP.003.BEL022_VALVES.KFP_VALVE_LENGTH">#REF!</definedName>
    <definedName name="SAP.003.BEL022_VALVES.KFP_WEIGHT">#REF!</definedName>
    <definedName name="SAP.003.SAR695_MEASUREMENT.KFP_AABBCC_CODE_MEASUREMENT">#REF!</definedName>
    <definedName name="SAP.003.SAR695_MEASUREMENT.KFP_ADDRESS">#REF!</definedName>
    <definedName name="SAP.003.SAR695_MEASUREMENT.KFP_AMBIENT_TEMPERATURE">#REF!</definedName>
    <definedName name="SAP.003.SAR695_MEASUREMENT.KFP_AUTOMATION_SYSTEM">#REF!</definedName>
    <definedName name="SAP.003.SAR695_MEASUREMENT.KFP_BLACK_BOX_ID">#REF!</definedName>
    <definedName name="SAP.003.SAR695_MEASUREMENT.KFP_BLACK_BOX_SYSTEM">#REF!</definedName>
    <definedName name="SAP.003.SAR695_MEASUREMENT.KFP_CABINET">#REF!</definedName>
    <definedName name="SAP.003.SAR695_MEASUREMENT.KFP_DESCRIPTION">#REF!</definedName>
    <definedName name="SAP.003.SAR695_MEASUREMENT.KFP_DESCRIPTION_NATIVE_25">#REF!</definedName>
    <definedName name="SAP.003.SAR695_MEASUREMENT.KFP_DRAWING_NUMBER">#REF!</definedName>
    <definedName name="SAP.003.SAR695_MEASUREMENT.KFP_ENGINEERING_SCOPE">#REF!</definedName>
    <definedName name="SAP.003.SAR695_MEASUREMENT.KFP_ENGINEERING_SZENARIO">#REF!</definedName>
    <definedName name="SAP.003.SAR695_MEASUREMENT.KFP_FUNCTION_AREA">#REF!</definedName>
    <definedName name="SAP.003.SAR695_MEASUREMENT.KFP_FUNCTION_GROUP_CODE">#REF!</definedName>
    <definedName name="SAP.003.SAR695_MEASUREMENT.KFP_INPUT_ORIG_MEASUREMENT">#REF!</definedName>
    <definedName name="SAP.003.SAR695_MEASUREMENT.KFP_KKS">#REF!</definedName>
    <definedName name="SAP.003.SAR695_MEASUREMENT.KFP_LOCATION_AUTOMATION_SYSTEM">#REF!</definedName>
    <definedName name="SAP.003.SAR695_MEASUREMENT.KFP_MATERIAL_CONNECT_MEASURE">#REF!</definedName>
    <definedName name="SAP.003.SAR695_MEASUREMENT.KFP_MAX_ALLOWED_WORK_PRESSURE">#REF!</definedName>
    <definedName name="SAP.003.SAR695_MEASUREMENT.KFP_MAX_ALLOWED_WORK_TEMP">#REF!</definedName>
    <definedName name="SAP.003.SAR695_MEASUREMENT.KFP_MECHANICAL_ACCESSORIES">#REF!</definedName>
    <definedName name="SAP.003.SAR695_MEASUREMENT.KFP_MECHANICAL_CONFIGURATION">#REF!</definedName>
    <definedName name="SAP.003.SAR695_MEASUREMENT.KFP_MEDIUM">#REF!</definedName>
    <definedName name="SAP.003.SAR695_MEASUREMENT.KFP_MIN_ALLOWED_WORK_PRESSURE">#REF!</definedName>
    <definedName name="SAP.003.SAR695_MEASUREMENT.KFP_MSR_APPLICATION">#REF!</definedName>
    <definedName name="SAP.003.SAR695_MEASUREMENT.KFP_MSR_CONFIGURATION">#REF!</definedName>
    <definedName name="SAP.003.SAR695_MEASUREMENT.KFP_MSR_VARIANT">#REF!</definedName>
    <definedName name="SAP.003.SAR695_MEASUREMENT.KFP_NOMINAL_DIAMETER">#REF!</definedName>
    <definedName name="SAP.003.SAR695_MEASUREMENT.KFP_ORDERING_DEPARTMENT">#REF!</definedName>
    <definedName name="SAP.003.SAR695_MEASUREMENT.KFP_ORIGIN_KEY">#REF!</definedName>
    <definedName name="SAP.003.SAR695_MEASUREMENT.KFP_PDM">#REF!</definedName>
    <definedName name="SAP.003.SAR695_MEASUREMENT.KFP_RANGE_BEGIN">#REF!</definedName>
    <definedName name="SAP.003.SAR695_MEASUREMENT.KFP_RANGE_END">#REF!</definedName>
    <definedName name="SAP.003.SAR695_MEASUREMENT.KFP_REMARK_MEASUREMENT">#REF!</definedName>
    <definedName name="SAP.003.SAR695_MEASUREMENT.KFP_ROOM_AUTOMATION_SYSTEM">#REF!</definedName>
    <definedName name="SAP.003.SAR695_MEASUREMENT.KFP_ROOM_CABINET">#REF!</definedName>
    <definedName name="SAP.003.SAR695_MEASUREMENT.KFP_ROOM_NUMBER_MEASUREMENT">#REF!</definedName>
    <definedName name="SAP.003.SAR695_MEASUREMENT.KFP_ROOM_TERMINATION_POINT">#REF!</definedName>
    <definedName name="SAP.003.SAR695_MEASUREMENT.KFP_SCAN_TIME_MEASUREMENT">#REF!</definedName>
    <definedName name="SAP.003.SAR695_MEASUREMENT.KFP_SIGNAL_IC">#REF!</definedName>
    <definedName name="SAP.003.SAR695_MEASUREMENT.KFP_SIGNALLEVEL">#REF!</definedName>
    <definedName name="SAP.003.SAR695_MEASUREMENT.KFP_SPECIAL_REQUIREMENTS">#REF!</definedName>
    <definedName name="SAP.003.SAR695_MEASUREMENT.KFP_STATUS_ENG_MEASUREMENT">#REF!</definedName>
    <definedName name="SAP.003.SAR695_MEASUREMENT.KFP_STATUS_INPUT_MEASUREMENT">#REF!</definedName>
    <definedName name="SAP.003.SAR695_MEASUREMENT.KFP_SYS_RESP">#REF!</definedName>
    <definedName name="SAP.003.SAR695_MEASUREMENT.KFP_TERMINATION_POINT">#REF!</definedName>
    <definedName name="SAP.003.SAR695_MEASUREMENT.KFP_TOP">#REF!</definedName>
    <definedName name="SAP.003.SAR695_MEASUREMENT.KFP_UNIT">#REF!</definedName>
    <definedName name="SAP.003.SAR695_SIGNALS.KFP_AABBCC_CODE_MEASUREMENT">#REF!</definedName>
    <definedName name="SAP.003.SAR695_SIGNALS.KFP_ADDRESS">#REF!</definedName>
    <definedName name="SAP.003.SAR695_SIGNALS.KFP_AMBIENT_TEMPERATURE">#REF!</definedName>
    <definedName name="SAP.003.SAR695_SIGNALS.KFP_AUTOMATION_SYSTEM">#REF!</definedName>
    <definedName name="SAP.003.SAR695_SIGNALS.KFP_BLACK_BOX_ID">#REF!</definedName>
    <definedName name="SAP.003.SAR695_SIGNALS.KFP_BLACK_BOX_SYSTEM">#REF!</definedName>
    <definedName name="SAP.003.SAR695_SIGNALS.KFP_CABINET">#REF!</definedName>
    <definedName name="SAP.003.SAR695_SIGNALS.KFP_CONTROLLED_COMPONENT">#REF!</definedName>
    <definedName name="SAP.003.SAR695_SIGNALS.KFP_DESCRIPTION">#REF!</definedName>
    <definedName name="SAP.003.SAR695_SIGNALS.KFP_DESCRIPTION_NATIVE_25">#REF!</definedName>
    <definedName name="SAP.003.SAR695_SIGNALS.KFP_DRAWING_NUMBER">#REF!</definedName>
    <definedName name="SAP.003.SAR695_SIGNALS.KFP_ENGINEERING_SCOPE">#REF!</definedName>
    <definedName name="SAP.003.SAR695_SIGNALS.KFP_ENGINEERING_SZENARIO">#REF!</definedName>
    <definedName name="SAP.003.SAR695_SIGNALS.KFP_FUNCTION_AREA">#REF!</definedName>
    <definedName name="SAP.003.SAR695_SIGNALS.KFP_FUNCTION_GROUP_CODE">#REF!</definedName>
    <definedName name="SAP.003.SAR695_SIGNALS.KFP_INPUT_ORIG_MEASUREMENT">#REF!</definedName>
    <definedName name="SAP.003.SAR695_SIGNALS.KFP_KKS">#REF!</definedName>
    <definedName name="SAP.003.SAR695_SIGNALS.KFP_LOCATION_AUTOMATION_SYSTEM">#REF!</definedName>
    <definedName name="SAP.003.SAR695_SIGNALS.KFP_MATERIAL_CONNECT_MEASURE">#REF!</definedName>
    <definedName name="SAP.003.SAR695_SIGNALS.KFP_MAX_ALLOWED_WORK_PRESSURE">#REF!</definedName>
    <definedName name="SAP.003.SAR695_SIGNALS.KFP_MAX_ALLOWED_WORK_TEMP">#REF!</definedName>
    <definedName name="SAP.003.SAR695_SIGNALS.KFP_MECHANICAL_ACCESSORIES">#REF!</definedName>
    <definedName name="SAP.003.SAR695_SIGNALS.KFP_MECHANICAL_CONFIGURATION">#REF!</definedName>
    <definedName name="SAP.003.SAR695_SIGNALS.KFP_MEDIUM">#REF!</definedName>
    <definedName name="SAP.003.SAR695_SIGNALS.KFP_MIN_ALLOWED_WORK_PRESSURE">#REF!</definedName>
    <definedName name="SAP.003.SAR695_SIGNALS.KFP_MSR_APPLICATION">#REF!</definedName>
    <definedName name="SAP.003.SAR695_SIGNALS.KFP_MSR_CONFIGURATION">#REF!</definedName>
    <definedName name="SAP.003.SAR695_SIGNALS.KFP_MSR_VARIANT">#REF!</definedName>
    <definedName name="SAP.003.SAR695_SIGNALS.KFP_NOMINAL_DIAMETER">#REF!</definedName>
    <definedName name="SAP.003.SAR695_SIGNALS.KFP_ORDERING_DEPARTMENT">#REF!</definedName>
    <definedName name="SAP.003.SAR695_SIGNALS.KFP_ORIGIN_KEY">#REF!</definedName>
    <definedName name="SAP.003.SAR695_SIGNALS.KFP_PDM">#REF!</definedName>
    <definedName name="SAP.003.SAR695_SIGNALS.KFP_RANGE_BEGIN">#REF!</definedName>
    <definedName name="SAP.003.SAR695_SIGNALS.KFP_RANGE_END">#REF!</definedName>
    <definedName name="SAP.003.SAR695_SIGNALS.KFP_REMARK_MEASUREMENT">#REF!</definedName>
    <definedName name="SAP.003.SAR695_SIGNALS.KFP_ROOM_AUTOMATION_SYSTEM">#REF!</definedName>
    <definedName name="SAP.003.SAR695_SIGNALS.KFP_ROOM_CABINET">#REF!</definedName>
    <definedName name="SAP.003.SAR695_SIGNALS.KFP_ROOM_NUMBER_MEASUREMENT">#REF!</definedName>
    <definedName name="SAP.003.SAR695_SIGNALS.KFP_ROOM_TERMINATION_POINT">#REF!</definedName>
    <definedName name="SAP.003.SAR695_SIGNALS.KFP_SCAN_TIME_MEASUREMENT">#REF!</definedName>
    <definedName name="SAP.003.SAR695_SIGNALS.KFP_SIGNAL_IC">#REF!</definedName>
    <definedName name="SAP.003.SAR695_SIGNALS.KFP_SIGNALLEVEL">#REF!</definedName>
    <definedName name="SAP.003.SAR695_SIGNALS.KFP_SPECIAL_REQUIREMENTS">#REF!</definedName>
    <definedName name="SAP.003.SAR695_SIGNALS.KFP_STATUS_ENG_MEASUREMENT">#REF!</definedName>
    <definedName name="SAP.003.SAR695_SIGNALS.KFP_STATUS_INPUT_MEASUREMENT">#REF!</definedName>
    <definedName name="SAP.003.SAR695_SIGNALS.KFP_SYS_RESP">#REF!</definedName>
    <definedName name="SAP.003.SAR695_SIGNALS.KFP_TERMINATION_POINT">#REF!</definedName>
    <definedName name="SAP.003.SAR695_SIGNALS.KFP_TOP">#REF!</definedName>
    <definedName name="SAP.003.SAR695_SIGNALS.KFP_UNIT">#REF!</definedName>
    <definedName name="SAPBEXrevision" hidden="1">17</definedName>
    <definedName name="SAPBEXsysID" hidden="1">"IP2"</definedName>
    <definedName name="SAPBEXwbID" hidden="1">"2WBDC26P08SS96VO0GH34IWZA"</definedName>
    <definedName name="sas" localSheetId="1" hidden="1">{"'Sheet1'!$L$16"}</definedName>
    <definedName name="sas" localSheetId="2" hidden="1">{"'Sheet1'!$L$16"}</definedName>
    <definedName name="sas" localSheetId="0" hidden="1">{"'Sheet1'!$L$16"}</definedName>
    <definedName name="sas" hidden="1">{"'Sheet1'!$L$16"}</definedName>
    <definedName name="sasa" localSheetId="1" hidden="1">{#N/A,#N/A,FALSE,"CCTV"}</definedName>
    <definedName name="sasa" localSheetId="2" hidden="1">{#N/A,#N/A,FALSE,"CCTV"}</definedName>
    <definedName name="sasa" localSheetId="0" hidden="1">{#N/A,#N/A,FALSE,"CCTV"}</definedName>
    <definedName name="sasa" hidden="1">{#N/A,#N/A,FALSE,"CCTV"}</definedName>
    <definedName name="SASASASSSSSS" localSheetId="1" hidden="1">{#N/A,#N/A,FALSE,"Project Cost Summary";#N/A,#N/A,FALSE,"Man Hour Summary"}</definedName>
    <definedName name="SASASASSSSSS" localSheetId="2" hidden="1">{#N/A,#N/A,FALSE,"Project Cost Summary";#N/A,#N/A,FALSE,"Man Hour Summary"}</definedName>
    <definedName name="SASASASSSSSS" localSheetId="0" hidden="1">{#N/A,#N/A,FALSE,"Project Cost Summary";#N/A,#N/A,FALSE,"Man Hour Summary"}</definedName>
    <definedName name="SASASASSSSSS" hidden="1">{#N/A,#N/A,FALSE,"Project Cost Summary";#N/A,#N/A,FALSE,"Man Hour Summary"}</definedName>
    <definedName name="SASSASAS" localSheetId="1" hidden="1">{#N/A,#N/A,FALSE,"Project Cost Summary";#N/A,#N/A,FALSE,"Man Hour Summary"}</definedName>
    <definedName name="SASSASAS" localSheetId="2" hidden="1">{#N/A,#N/A,FALSE,"Project Cost Summary";#N/A,#N/A,FALSE,"Man Hour Summary"}</definedName>
    <definedName name="SASSASAS" localSheetId="0" hidden="1">{#N/A,#N/A,FALSE,"Project Cost Summary";#N/A,#N/A,FALSE,"Man Hour Summary"}</definedName>
    <definedName name="SASSASAS" hidden="1">{#N/A,#N/A,FALSE,"Project Cost Summary";#N/A,#N/A,FALSE,"Man Hour Summary"}</definedName>
    <definedName name="saved_bmc_config">#REF!</definedName>
    <definedName name="scaffolding" localSheetId="1">[90]!scaffolding</definedName>
    <definedName name="scaffolding" localSheetId="2">[90]!scaffolding</definedName>
    <definedName name="scaffolding" localSheetId="0">[90]!scaffolding</definedName>
    <definedName name="scaffolding">[90]!scaffolding</definedName>
    <definedName name="SCCseInfo">#REF!</definedName>
    <definedName name="SCH" localSheetId="1">#REF!</definedName>
    <definedName name="SCH" localSheetId="2">#REF!</definedName>
    <definedName name="SCH" localSheetId="0">#REF!</definedName>
    <definedName name="sch" hidden="1">#REF!</definedName>
    <definedName name="Schaltschrank">#REF!</definedName>
    <definedName name="SCHEDULE">#REF!</definedName>
    <definedName name="Schriftzug">#REF!</definedName>
    <definedName name="SCMaxSumy">#REF!</definedName>
    <definedName name="SCtoCC">#REF!</definedName>
    <definedName name="sd" localSheetId="1" hidden="1">{#N/A,#N/A,TRUE,"Mhr_Sum"}</definedName>
    <definedName name="sd" localSheetId="2" hidden="1">{#N/A,#N/A,TRUE,"Mhr_Sum"}</definedName>
    <definedName name="sd" localSheetId="0" hidden="1">{#N/A,#N/A,TRUE,"Mhr_Sum"}</definedName>
    <definedName name="sd" hidden="1">{#N/A,#N/A,TRUE,"Mhr_Sum"}</definedName>
    <definedName name="SDAF" hidden="1">{#N/A,#N/A,FALSE,"CCTV"}</definedName>
    <definedName name="Sdate">#REF!</definedName>
    <definedName name="SDCFG\" hidden="1">{#N/A,#N/A,FALSE,"운반시간"}</definedName>
    <definedName name="sdcsd" localSheetId="1" hidden="1">{"'Sheet1'!$L$16"}</definedName>
    <definedName name="sdcsd" localSheetId="2" hidden="1">{"'Sheet1'!$L$16"}</definedName>
    <definedName name="sdcsd" localSheetId="0" hidden="1">{"'Sheet1'!$L$16"}</definedName>
    <definedName name="sdcsd" hidden="1">{"'Sheet1'!$L$16"}</definedName>
    <definedName name="sdf" localSheetId="1" hidden="1">{"'Sheet1'!$L$16"}</definedName>
    <definedName name="sdf" localSheetId="2" hidden="1">{"'Sheet1'!$L$16"}</definedName>
    <definedName name="sdf" localSheetId="0" hidden="1">{"'Sheet1'!$L$16"}</definedName>
    <definedName name="sdf" hidden="1">{"'Sheet1'!$L$16"}</definedName>
    <definedName name="SDFAS" hidden="1">#REF!</definedName>
    <definedName name="sdfdf" hidden="1">{"'장비'!$A$3:$M$12"}</definedName>
    <definedName name="sdfdsfsx" hidden="1">{#N/A,#N/A,FALSE,"CCTV"}</definedName>
    <definedName name="sdfg" localSheetId="1" hidden="1">[36]Cash2!$J$16:$J$36</definedName>
    <definedName name="sdfg" localSheetId="2" hidden="1">[36]Cash2!$J$16:$J$36</definedName>
    <definedName name="sdfg" localSheetId="0" hidden="1">[36]Cash2!$J$16:$J$36</definedName>
    <definedName name="sdfg" hidden="1">#REF!</definedName>
    <definedName name="SDFGFH" hidden="1">{#N/A,#N/A,FALSE,"부대2"}</definedName>
    <definedName name="SDFSAFSADFS" hidden="1">{#N/A,#N/A,FALSE,"혼합골재"}</definedName>
    <definedName name="sdfsdfsd" localSheetId="1" hidden="1">{"'Sheet1'!$L$16"}</definedName>
    <definedName name="sdfsdfsd" localSheetId="2" hidden="1">{"'Sheet1'!$L$16"}</definedName>
    <definedName name="sdfsdfsd" localSheetId="0" hidden="1">{"'Sheet1'!$L$16"}</definedName>
    <definedName name="sdfsdfsd" hidden="1">{"'Sheet1'!$L$16"}</definedName>
    <definedName name="ｓｄｆｓｄｆｓｄｆｓｄｆ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sdfsf" localSheetId="1" hidden="1">{"'Sheet1'!$L$16"}</definedName>
    <definedName name="sdfsf" localSheetId="2" hidden="1">{"'Sheet1'!$L$16"}</definedName>
    <definedName name="sdfsf" localSheetId="0" hidden="1">{"'Sheet1'!$L$16"}</definedName>
    <definedName name="sdfsf" hidden="1">{"'Sheet1'!$L$16"}</definedName>
    <definedName name="sdg" hidden="1">#REF!</definedName>
    <definedName name="sdgdfhdf" hidden="1">#REF!</definedName>
    <definedName name="SDGSDFHFDJDG" hidden="1">{#N/A,#N/A,FALSE,"속도"}</definedName>
    <definedName name="SDGSDGDHDFHGF" hidden="1">{#N/A,#N/A,FALSE,"운반시간"}</definedName>
    <definedName name="SDMONG">#REF!</definedName>
    <definedName name="sdsa" hidden="1">#REF!</definedName>
    <definedName name="sdsd" hidden="1">{#N/A,#N/A,FALSE,"CCTV"}</definedName>
    <definedName name="SealTypes" localSheetId="1">[31]DATA_LIST!$C$14:$C$20</definedName>
    <definedName name="SealTypes" localSheetId="2">[31]DATA_LIST!$C$14:$C$20</definedName>
    <definedName name="SealTypes" localSheetId="0">[31]DATA_LIST!$C$14:$C$20</definedName>
    <definedName name="SealTypes">#REF!</definedName>
    <definedName name="Seccion_chimenea">#REF!</definedName>
    <definedName name="Seccion_conducto">#REF!</definedName>
    <definedName name="Section">#REF!</definedName>
    <definedName name="SEISZ">#REF!</definedName>
    <definedName name="SEISZc">#REF!</definedName>
    <definedName name="Select">#REF!</definedName>
    <definedName name="sencount" hidden="1">1</definedName>
    <definedName name="Serial">#REF!:OFFSET(#REF!,#REF!-1,)</definedName>
    <definedName name="Service">'[62]Data Input'!$G$9</definedName>
    <definedName name="SFA0">#REF!</definedName>
    <definedName name="SFA0_1">#REF!</definedName>
    <definedName name="SFA0_2">#REF!</definedName>
    <definedName name="SFA10_1">#REF!</definedName>
    <definedName name="SFA10_2">#REF!</definedName>
    <definedName name="SFA20_1">#REF!</definedName>
    <definedName name="SFA20_2">#REF!</definedName>
    <definedName name="sfcl" localSheetId="1">[48]Closing!$M$5</definedName>
    <definedName name="sfcl" localSheetId="2">[48]Closing!$M$5</definedName>
    <definedName name="sfcl" localSheetId="0">[48]Closing!$M$5</definedName>
    <definedName name="sfcl">#REF!</definedName>
    <definedName name="SFFF" hidden="1">#REF!</definedName>
    <definedName name="SFFFFF" hidden="1">#REF!</definedName>
    <definedName name="sfsd" localSheetId="1" hidden="1">{"'Sheet1'!$L$16"}</definedName>
    <definedName name="sfsd" localSheetId="2" hidden="1">{"'Sheet1'!$L$16"}</definedName>
    <definedName name="sfsd" localSheetId="0" hidden="1">{"'Sheet1'!$L$16"}</definedName>
    <definedName name="sfsd" hidden="1">{"'Sheet1'!$L$16"}</definedName>
    <definedName name="sg_304L">8.07</definedName>
    <definedName name="sg_316L">7.945</definedName>
    <definedName name="sg_317L">7.95</definedName>
    <definedName name="sg_70_30">8.95</definedName>
    <definedName name="sg_90_10">8.927</definedName>
    <definedName name="sg_brass">8.41</definedName>
    <definedName name="sg_bronze">7.78</definedName>
    <definedName name="sg_cs">7.85</definedName>
    <definedName name="sg_cuni7030">8.94</definedName>
    <definedName name="sg_cuni9010">8.95</definedName>
    <definedName name="sg_ss304">8.04</definedName>
    <definedName name="sg_ss316">7.95</definedName>
    <definedName name="sg_ss317">7.95</definedName>
    <definedName name="sg_titanium">4.51</definedName>
    <definedName name="SGR">#REF!</definedName>
    <definedName name="sgsgsgsg" localSheetId="1" hidden="1">{#N/A,#N/A,FALSE,"Project Cost Summary";#N/A,#N/A,FALSE,"Man Hour Summary"}</definedName>
    <definedName name="sgsgsgsg" localSheetId="2" hidden="1">{#N/A,#N/A,FALSE,"Project Cost Summary";#N/A,#N/A,FALSE,"Man Hour Summary"}</definedName>
    <definedName name="sgsgsgsg" localSheetId="0" hidden="1">{#N/A,#N/A,FALSE,"Project Cost Summary";#N/A,#N/A,FALSE,"Man Hour Summary"}</definedName>
    <definedName name="sgsgsgsg" hidden="1">{#N/A,#N/A,FALSE,"Project Cost Summary";#N/A,#N/A,FALSE,"Man Hour Summary"}</definedName>
    <definedName name="Shape_Stack" localSheetId="1">'[38]Noise (3)'!$C$11</definedName>
    <definedName name="Shape_Stack" localSheetId="2">'[38]Noise (3)'!$C$11</definedName>
    <definedName name="Shape_Stack" localSheetId="0">'[38]Noise (3)'!$C$11</definedName>
    <definedName name="Shape_Stack">#REF!</definedName>
    <definedName name="SHDHDSJKAFHDHFHDHLSHKSDHKVKL" hidden="1">{#N/A,#N/A,FALSE,"조골재"}</definedName>
    <definedName name="SHEET" localSheetId="1">#N/A</definedName>
    <definedName name="SHEET" localSheetId="2">#N/A</definedName>
    <definedName name="SHEET" localSheetId="0">#N/A</definedName>
    <definedName name="sheet" hidden="1">#REF!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1" localSheetId="1" hidden="1">{#N/A,#N/A,FALSE,"Clients Office";#N/A,#N/A,FALSE,"Co Sum"}</definedName>
    <definedName name="sheet1" localSheetId="2" hidden="1">{#N/A,#N/A,FALSE,"Clients Office";#N/A,#N/A,FALSE,"Co Sum"}</definedName>
    <definedName name="sheet1" localSheetId="0" hidden="1">{#N/A,#N/A,FALSE,"Clients Office";#N/A,#N/A,FALSE,"Co Sum"}</definedName>
    <definedName name="sheet1" hidden="1">{#N/A,#N/A,FALSE,"Clients Office";#N/A,#N/A,FALSE,"Co Sum"}</definedName>
    <definedName name="sheet3" localSheetId="1" hidden="1">{#N/A,#N/A,FALSE,"COPERTINA"}</definedName>
    <definedName name="sheet3" localSheetId="2" hidden="1">{#N/A,#N/A,FALSE,"COPERTINA"}</definedName>
    <definedName name="sheet3" localSheetId="0" hidden="1">{#N/A,#N/A,FALSE,"COPERTINA"}</definedName>
    <definedName name="sheet3" hidden="1">{#N/A,#N/A,FALSE,"COPERTINA"}</definedName>
    <definedName name="sheets" localSheetId="1" hidden="1">{#N/A,#N/A,FALSE,"Field Rates";#N/A,#N/A,FALSE,"Field Sum"}</definedName>
    <definedName name="sheets" localSheetId="2" hidden="1">{#N/A,#N/A,FALSE,"Field Rates";#N/A,#N/A,FALSE,"Field Sum"}</definedName>
    <definedName name="sheets" localSheetId="0" hidden="1">{#N/A,#N/A,FALSE,"Field Rates";#N/A,#N/A,FALSE,"Field Sum"}</definedName>
    <definedName name="sheets" hidden="1">{#N/A,#N/A,FALSE,"Field Rates";#N/A,#N/A,FALSE,"Field Sum"}</definedName>
    <definedName name="Shell">#REF!</definedName>
    <definedName name="SHELTER" hidden="1">{#N/A,#N/A,TRUE,"Basic";#N/A,#N/A,TRUE,"EXT-TABLE";#N/A,#N/A,TRUE,"STEEL";#N/A,#N/A,TRUE,"INT-Table";#N/A,#N/A,TRUE,"STEEL";#N/A,#N/A,TRUE,"Door"}</definedName>
    <definedName name="SHELTER_1" hidden="1">{#N/A,#N/A,TRUE,"Basic";#N/A,#N/A,TRUE,"EXT-TABLE";#N/A,#N/A,TRUE,"STEEL";#N/A,#N/A,TRUE,"INT-Table";#N/A,#N/A,TRUE,"STEEL";#N/A,#N/A,TRUE,"Door"}</definedName>
    <definedName name="SHELTER_1_1" hidden="1">{#N/A,#N/A,TRUE,"Basic";#N/A,#N/A,TRUE,"EXT-TABLE";#N/A,#N/A,TRUE,"STEEL";#N/A,#N/A,TRUE,"INT-Table";#N/A,#N/A,TRUE,"STEEL";#N/A,#N/A,TRUE,"Door"}</definedName>
    <definedName name="SHELTER_1_2" hidden="1">{#N/A,#N/A,TRUE,"Basic";#N/A,#N/A,TRUE,"EXT-TABLE";#N/A,#N/A,TRUE,"STEEL";#N/A,#N/A,TRUE,"INT-Table";#N/A,#N/A,TRUE,"STEEL";#N/A,#N/A,TRUE,"Door"}</definedName>
    <definedName name="SHELTER_2" hidden="1">{#N/A,#N/A,TRUE,"Basic";#N/A,#N/A,TRUE,"EXT-TABLE";#N/A,#N/A,TRUE,"STEEL";#N/A,#N/A,TRUE,"INT-Table";#N/A,#N/A,TRUE,"STEEL";#N/A,#N/A,TRUE,"Door"}</definedName>
    <definedName name="SHELTER_2_1" hidden="1">{#N/A,#N/A,TRUE,"Basic";#N/A,#N/A,TRUE,"EXT-TABLE";#N/A,#N/A,TRUE,"STEEL";#N/A,#N/A,TRUE,"INT-Table";#N/A,#N/A,TRUE,"STEEL";#N/A,#N/A,TRUE,"Door"}</definedName>
    <definedName name="SHELTER_2_2" hidden="1">{#N/A,#N/A,TRUE,"Basic";#N/A,#N/A,TRUE,"EXT-TABLE";#N/A,#N/A,TRUE,"STEEL";#N/A,#N/A,TRUE,"INT-Table";#N/A,#N/A,TRUE,"STEEL";#N/A,#N/A,TRUE,"Door"}</definedName>
    <definedName name="SHELTER_3" hidden="1">{#N/A,#N/A,TRUE,"Basic";#N/A,#N/A,TRUE,"EXT-TABLE";#N/A,#N/A,TRUE,"STEEL";#N/A,#N/A,TRUE,"INT-Table";#N/A,#N/A,TRUE,"STEEL";#N/A,#N/A,TRUE,"Door"}</definedName>
    <definedName name="SHELTER_3_1" hidden="1">{#N/A,#N/A,TRUE,"Basic";#N/A,#N/A,TRUE,"EXT-TABLE";#N/A,#N/A,TRUE,"STEEL";#N/A,#N/A,TRUE,"INT-Table";#N/A,#N/A,TRUE,"STEEL";#N/A,#N/A,TRUE,"Door"}</definedName>
    <definedName name="SHELTER_3_2" hidden="1">{#N/A,#N/A,TRUE,"Basic";#N/A,#N/A,TRUE,"EXT-TABLE";#N/A,#N/A,TRUE,"STEEL";#N/A,#N/A,TRUE,"INT-Table";#N/A,#N/A,TRUE,"STEEL";#N/A,#N/A,TRUE,"Door"}</definedName>
    <definedName name="SHELTER_4" hidden="1">{#N/A,#N/A,TRUE,"Basic";#N/A,#N/A,TRUE,"EXT-TABLE";#N/A,#N/A,TRUE,"STEEL";#N/A,#N/A,TRUE,"INT-Table";#N/A,#N/A,TRUE,"STEEL";#N/A,#N/A,TRUE,"Door"}</definedName>
    <definedName name="SHELTER_4_1" hidden="1">{#N/A,#N/A,TRUE,"Basic";#N/A,#N/A,TRUE,"EXT-TABLE";#N/A,#N/A,TRUE,"STEEL";#N/A,#N/A,TRUE,"INT-Table";#N/A,#N/A,TRUE,"STEEL";#N/A,#N/A,TRUE,"Door"}</definedName>
    <definedName name="SHELTER_4_2" hidden="1">{#N/A,#N/A,TRUE,"Basic";#N/A,#N/A,TRUE,"EXT-TABLE";#N/A,#N/A,TRUE,"STEEL";#N/A,#N/A,TRUE,"INT-Table";#N/A,#N/A,TRUE,"STEEL";#N/A,#N/A,TRUE,"Door"}</definedName>
    <definedName name="SHELTER_5" hidden="1">{#N/A,#N/A,TRUE,"Basic";#N/A,#N/A,TRUE,"EXT-TABLE";#N/A,#N/A,TRUE,"STEEL";#N/A,#N/A,TRUE,"INT-Table";#N/A,#N/A,TRUE,"STEEL";#N/A,#N/A,TRUE,"Door"}</definedName>
    <definedName name="SHELTER_5_1" hidden="1">{#N/A,#N/A,TRUE,"Basic";#N/A,#N/A,TRUE,"EXT-TABLE";#N/A,#N/A,TRUE,"STEEL";#N/A,#N/A,TRUE,"INT-Table";#N/A,#N/A,TRUE,"STEEL";#N/A,#N/A,TRUE,"Door"}</definedName>
    <definedName name="SHELTER_5_2" hidden="1">{#N/A,#N/A,TRUE,"Basic";#N/A,#N/A,TRUE,"EXT-TABLE";#N/A,#N/A,TRUE,"STEEL";#N/A,#N/A,TRUE,"INT-Table";#N/A,#N/A,TRUE,"STEEL";#N/A,#N/A,TRUE,"Door"}</definedName>
    <definedName name="Shipped" localSheetId="1">[48]Summary!$D$34</definedName>
    <definedName name="Shipped" localSheetId="2">[48]Summary!$D$34</definedName>
    <definedName name="Shipped" localSheetId="0">[48]Summary!$D$34</definedName>
    <definedName name="Shipped">#REF!</definedName>
    <definedName name="Shipping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SteelWeight">#REF!</definedName>
    <definedName name="ShippingSteelWeight10">#REF!</definedName>
    <definedName name="ShippingSteelWeight11">#REF!</definedName>
    <definedName name="ShippingSteelWeight12">#REF!</definedName>
    <definedName name="ShippingSteelWeight2">#REF!</definedName>
    <definedName name="ShippingSteelWeight3">#REF!</definedName>
    <definedName name="ShippingSteelWeight4">#REF!</definedName>
    <definedName name="ShippingSteelWeight5">#REF!</definedName>
    <definedName name="ShippingSteelWeight6">#REF!</definedName>
    <definedName name="ShippingSteelWeight7">#REF!</definedName>
    <definedName name="ShippingSteelWeight8">#REF!</definedName>
    <definedName name="ShippingSteelWeight9">#REF!</definedName>
    <definedName name="SHORT_DES.">[44]Data_analysis!$H$2:$H$1048576</definedName>
    <definedName name="Shroud" localSheetId="1">[38]Tables!$A$223:$A$228</definedName>
    <definedName name="Shroud" localSheetId="2">[38]Tables!$A$223:$A$228</definedName>
    <definedName name="Shroud" localSheetId="0">[38]Tables!$A$223:$A$228</definedName>
    <definedName name="Shroud">#REF!</definedName>
    <definedName name="shutt" hidden="1">#REF!</definedName>
    <definedName name="Sides">#REF!</definedName>
    <definedName name="SIEL">#REF!</definedName>
    <definedName name="SIHT">#REF!</definedName>
    <definedName name="Silencer" localSheetId="1">'[38]Noise (3)'!$G$88:$P$88</definedName>
    <definedName name="Silencer" localSheetId="2">'[38]Noise (3)'!$G$88:$P$88</definedName>
    <definedName name="Silencer" localSheetId="0">'[38]Noise (3)'!$G$88:$P$88</definedName>
    <definedName name="Silencer">#REF!</definedName>
    <definedName name="SIMPLE_COST" localSheetId="1">[49]PipeSummary!$AS$7:$AT$28</definedName>
    <definedName name="SIMPLE_COST" localSheetId="2">[49]PipeSummary!$AS$7:$AT$28</definedName>
    <definedName name="SIMPLE_COST" localSheetId="0">[49]PipeSummary!$AS$7:$AT$28</definedName>
    <definedName name="SIMPLE_COST">#REF!</definedName>
    <definedName name="SINC2">#REF!</definedName>
    <definedName name="Site">'[62]Data Input'!$G$5</definedName>
    <definedName name="SITE_EXPENSE">#REF!</definedName>
    <definedName name="Site_Svcs">#REF!</definedName>
    <definedName name="SIWT">#REF!</definedName>
    <definedName name="sixteenths">#REF!</definedName>
    <definedName name="SIZE">#REF!</definedName>
    <definedName name="SKI" hidden="1">#REF!</definedName>
    <definedName name="SL">#REF!</definedName>
    <definedName name="SL_bypass">#REF!</definedName>
    <definedName name="SL_caldera">#REF!</definedName>
    <definedName name="SL_CRD">#REF!</definedName>
    <definedName name="SL_CRS">#REF!</definedName>
    <definedName name="SL_CS">#REF!</definedName>
    <definedName name="SL_DD">#REF!</definedName>
    <definedName name="SL_turbina">#REF!</definedName>
    <definedName name="SLF">#REF!</definedName>
    <definedName name="Slot">#REF!</definedName>
    <definedName name="soc3p">#REF!</definedName>
    <definedName name="SOL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ơn" hidden="1">#REF!</definedName>
    <definedName name="SONIA" localSheetId="1" hidden="1">[11]Spread!#REF!</definedName>
    <definedName name="SONIA" localSheetId="2" hidden="1">[11]Spread!#REF!</definedName>
    <definedName name="SONIA" localSheetId="0" hidden="1">[11]Spread!#REF!</definedName>
    <definedName name="SONIA" hidden="1">#REF!</definedName>
    <definedName name="SONIK">[81]손익현황!$A$5:$AG$91</definedName>
    <definedName name="SORT" localSheetId="1">#REF!</definedName>
    <definedName name="SORT" localSheetId="2">#REF!</definedName>
    <definedName name="SORT" localSheetId="0">#REF!</definedName>
    <definedName name="SORT" hidden="1">#REF!</definedName>
    <definedName name="Sosanh2" localSheetId="1" hidden="1">{"'Sheet1'!$L$16"}</definedName>
    <definedName name="Sosanh2" localSheetId="2" hidden="1">{"'Sheet1'!$L$16"}</definedName>
    <definedName name="Sosanh2" localSheetId="0" hidden="1">{"'Sheet1'!$L$16"}</definedName>
    <definedName name="Sosanh2" hidden="1">{"'Sheet1'!$L$16"}</definedName>
    <definedName name="SP" hidden="1">{"'장비'!$A$3:$M$12"}</definedName>
    <definedName name="Space_Splitters" localSheetId="1">'[38]Noise (3)'!$C$44</definedName>
    <definedName name="Space_Splitters" localSheetId="2">'[38]Noise (3)'!$C$44</definedName>
    <definedName name="Space_Splitters" localSheetId="0">'[38]Noise (3)'!$C$44</definedName>
    <definedName name="Space_Splitters">#REF!</definedName>
    <definedName name="SPACER" hidden="1">{"'장비'!$A$3:$M$12"}</definedName>
    <definedName name="SPAN" localSheetId="1">[49]PipeSummary!$AI$35:$BA$36</definedName>
    <definedName name="SPAN" localSheetId="2">[49]PipeSummary!$AI$35:$BA$36</definedName>
    <definedName name="SPAN" localSheetId="0">[49]PipeSummary!$AI$35:$BA$36</definedName>
    <definedName name="SPAN">#REF!</definedName>
    <definedName name="Spannung">#REF!</definedName>
    <definedName name="SPEC">#REF!</definedName>
    <definedName name="SPEC2">#REF!</definedName>
    <definedName name="SpecialPrice">#REF!</definedName>
    <definedName name="SpecNo">'[62]Data Input'!$D$9</definedName>
    <definedName name="SPECSUMMARY">#REF!</definedName>
    <definedName name="SPL_Reqd" localSheetId="1">'[38]Noise (3)'!$E$57</definedName>
    <definedName name="SPL_Reqd" localSheetId="2">'[38]Noise (3)'!$E$57</definedName>
    <definedName name="SPL_Reqd" localSheetId="0">'[38]Noise (3)'!$E$57</definedName>
    <definedName name="SPL_Reqd">#REF!</definedName>
    <definedName name="SPrice" localSheetId="1">'[48]Labor Sum'!$C$35</definedName>
    <definedName name="SPrice" localSheetId="2">'[48]Labor Sum'!$C$35</definedName>
    <definedName name="SPrice" localSheetId="0">'[48]Labor Sum'!$C$35</definedName>
    <definedName name="SPrice">#REF!</definedName>
    <definedName name="SR" hidden="1">#REF!</definedName>
    <definedName name="SS" localSheetId="1" hidden="1">#N/A</definedName>
    <definedName name="SS" localSheetId="2" hidden="1">#N/A</definedName>
    <definedName name="SS" localSheetId="0" hidden="1">#N/A</definedName>
    <definedName name="SS" hidden="1">#REF!</definedName>
    <definedName name="ssa">#N/A</definedName>
    <definedName name="SSASAS" localSheetId="1" hidden="1">{#N/A,#N/A,FALSE,"Project Cost Summary";#N/A,#N/A,FALSE,"Man Hour Summary"}</definedName>
    <definedName name="SSASAS" localSheetId="2" hidden="1">{#N/A,#N/A,FALSE,"Project Cost Summary";#N/A,#N/A,FALSE,"Man Hour Summary"}</definedName>
    <definedName name="SSASAS" localSheetId="0" hidden="1">{#N/A,#N/A,FALSE,"Project Cost Summary";#N/A,#N/A,FALSE,"Man Hour Summary"}</definedName>
    <definedName name="SSASAS" hidden="1">{#N/A,#N/A,FALSE,"Project Cost Summary";#N/A,#N/A,FALSE,"Man Hour Summary"}</definedName>
    <definedName name="sss" hidden="1">255</definedName>
    <definedName name="sss_1" hidden="1">{#N/A,#N/A,TRUE,"Basic";#N/A,#N/A,TRUE,"EXT-TABLE";#N/A,#N/A,TRUE,"STEEL";#N/A,#N/A,TRUE,"INT-Table";#N/A,#N/A,TRUE,"STEEL";#N/A,#N/A,TRUE,"Door"}</definedName>
    <definedName name="sss_1_1" hidden="1">{#N/A,#N/A,TRUE,"Basic";#N/A,#N/A,TRUE,"EXT-TABLE";#N/A,#N/A,TRUE,"STEEL";#N/A,#N/A,TRUE,"INT-Table";#N/A,#N/A,TRUE,"STEEL";#N/A,#N/A,TRUE,"Door"}</definedName>
    <definedName name="sss_1_2" hidden="1">{#N/A,#N/A,TRUE,"Basic";#N/A,#N/A,TRUE,"EXT-TABLE";#N/A,#N/A,TRUE,"STEEL";#N/A,#N/A,TRUE,"INT-Table";#N/A,#N/A,TRUE,"STEEL";#N/A,#N/A,TRUE,"Door"}</definedName>
    <definedName name="sss_2" hidden="1">{#N/A,#N/A,TRUE,"Basic";#N/A,#N/A,TRUE,"EXT-TABLE";#N/A,#N/A,TRUE,"STEEL";#N/A,#N/A,TRUE,"INT-Table";#N/A,#N/A,TRUE,"STEEL";#N/A,#N/A,TRUE,"Door"}</definedName>
    <definedName name="sss_2_1" hidden="1">{#N/A,#N/A,TRUE,"Basic";#N/A,#N/A,TRUE,"EXT-TABLE";#N/A,#N/A,TRUE,"STEEL";#N/A,#N/A,TRUE,"INT-Table";#N/A,#N/A,TRUE,"STEEL";#N/A,#N/A,TRUE,"Door"}</definedName>
    <definedName name="sss_2_2" hidden="1">{#N/A,#N/A,TRUE,"Basic";#N/A,#N/A,TRUE,"EXT-TABLE";#N/A,#N/A,TRUE,"STEEL";#N/A,#N/A,TRUE,"INT-Table";#N/A,#N/A,TRUE,"STEEL";#N/A,#N/A,TRUE,"Door"}</definedName>
    <definedName name="sss_3" hidden="1">{#N/A,#N/A,TRUE,"Basic";#N/A,#N/A,TRUE,"EXT-TABLE";#N/A,#N/A,TRUE,"STEEL";#N/A,#N/A,TRUE,"INT-Table";#N/A,#N/A,TRUE,"STEEL";#N/A,#N/A,TRUE,"Door"}</definedName>
    <definedName name="sss_3_1" hidden="1">{#N/A,#N/A,TRUE,"Basic";#N/A,#N/A,TRUE,"EXT-TABLE";#N/A,#N/A,TRUE,"STEEL";#N/A,#N/A,TRUE,"INT-Table";#N/A,#N/A,TRUE,"STEEL";#N/A,#N/A,TRUE,"Door"}</definedName>
    <definedName name="sss_3_2" hidden="1">{#N/A,#N/A,TRUE,"Basic";#N/A,#N/A,TRUE,"EXT-TABLE";#N/A,#N/A,TRUE,"STEEL";#N/A,#N/A,TRUE,"INT-Table";#N/A,#N/A,TRUE,"STEEL";#N/A,#N/A,TRUE,"Door"}</definedName>
    <definedName name="sss_4" hidden="1">{#N/A,#N/A,TRUE,"Basic";#N/A,#N/A,TRUE,"EXT-TABLE";#N/A,#N/A,TRUE,"STEEL";#N/A,#N/A,TRUE,"INT-Table";#N/A,#N/A,TRUE,"STEEL";#N/A,#N/A,TRUE,"Door"}</definedName>
    <definedName name="sss_4_1" hidden="1">{#N/A,#N/A,TRUE,"Basic";#N/A,#N/A,TRUE,"EXT-TABLE";#N/A,#N/A,TRUE,"STEEL";#N/A,#N/A,TRUE,"INT-Table";#N/A,#N/A,TRUE,"STEEL";#N/A,#N/A,TRUE,"Door"}</definedName>
    <definedName name="sss_4_2" hidden="1">{#N/A,#N/A,TRUE,"Basic";#N/A,#N/A,TRUE,"EXT-TABLE";#N/A,#N/A,TRUE,"STEEL";#N/A,#N/A,TRUE,"INT-Table";#N/A,#N/A,TRUE,"STEEL";#N/A,#N/A,TRUE,"Door"}</definedName>
    <definedName name="sss_5" hidden="1">{#N/A,#N/A,TRUE,"Basic";#N/A,#N/A,TRUE,"EXT-TABLE";#N/A,#N/A,TRUE,"STEEL";#N/A,#N/A,TRUE,"INT-Table";#N/A,#N/A,TRUE,"STEEL";#N/A,#N/A,TRUE,"Door"}</definedName>
    <definedName name="sss_5_1" hidden="1">{#N/A,#N/A,TRUE,"Basic";#N/A,#N/A,TRUE,"EXT-TABLE";#N/A,#N/A,TRUE,"STEEL";#N/A,#N/A,TRUE,"INT-Table";#N/A,#N/A,TRUE,"STEEL";#N/A,#N/A,TRUE,"Door"}</definedName>
    <definedName name="sss_5_2" hidden="1">{#N/A,#N/A,TRUE,"Basic";#N/A,#N/A,TRUE,"EXT-TABLE";#N/A,#N/A,TRUE,"STEEL";#N/A,#N/A,TRUE,"INT-Table";#N/A,#N/A,TRUE,"STEEL";#N/A,#N/A,TRUE,"Door"}</definedName>
    <definedName name="ssss" hidden="1">{#N/A,#N/A,TRUE,"Basic";#N/A,#N/A,TRUE,"EXT-TABLE";#N/A,#N/A,TRUE,"STEEL";#N/A,#N/A,TRUE,"INT-Table";#N/A,#N/A,TRUE,"STEEL";#N/A,#N/A,TRUE,"Door"}</definedName>
    <definedName name="ssss_1" hidden="1">{#N/A,#N/A,TRUE,"Basic";#N/A,#N/A,TRUE,"EXT-TABLE";#N/A,#N/A,TRUE,"STEEL";#N/A,#N/A,TRUE,"INT-Table";#N/A,#N/A,TRUE,"STEEL";#N/A,#N/A,TRUE,"Door"}</definedName>
    <definedName name="ssss_1_1" hidden="1">{#N/A,#N/A,TRUE,"Basic";#N/A,#N/A,TRUE,"EXT-TABLE";#N/A,#N/A,TRUE,"STEEL";#N/A,#N/A,TRUE,"INT-Table";#N/A,#N/A,TRUE,"STEEL";#N/A,#N/A,TRUE,"Door"}</definedName>
    <definedName name="ssss_1_2" hidden="1">{#N/A,#N/A,TRUE,"Basic";#N/A,#N/A,TRUE,"EXT-TABLE";#N/A,#N/A,TRUE,"STEEL";#N/A,#N/A,TRUE,"INT-Table";#N/A,#N/A,TRUE,"STEEL";#N/A,#N/A,TRUE,"Door"}</definedName>
    <definedName name="ssss_2" hidden="1">{#N/A,#N/A,TRUE,"Basic";#N/A,#N/A,TRUE,"EXT-TABLE";#N/A,#N/A,TRUE,"STEEL";#N/A,#N/A,TRUE,"INT-Table";#N/A,#N/A,TRUE,"STEEL";#N/A,#N/A,TRUE,"Door"}</definedName>
    <definedName name="ssss_2_1" hidden="1">{#N/A,#N/A,TRUE,"Basic";#N/A,#N/A,TRUE,"EXT-TABLE";#N/A,#N/A,TRUE,"STEEL";#N/A,#N/A,TRUE,"INT-Table";#N/A,#N/A,TRUE,"STEEL";#N/A,#N/A,TRUE,"Door"}</definedName>
    <definedName name="ssss_2_2" hidden="1">{#N/A,#N/A,TRUE,"Basic";#N/A,#N/A,TRUE,"EXT-TABLE";#N/A,#N/A,TRUE,"STEEL";#N/A,#N/A,TRUE,"INT-Table";#N/A,#N/A,TRUE,"STEEL";#N/A,#N/A,TRUE,"Door"}</definedName>
    <definedName name="ssss_3" hidden="1">{#N/A,#N/A,TRUE,"Basic";#N/A,#N/A,TRUE,"EXT-TABLE";#N/A,#N/A,TRUE,"STEEL";#N/A,#N/A,TRUE,"INT-Table";#N/A,#N/A,TRUE,"STEEL";#N/A,#N/A,TRUE,"Door"}</definedName>
    <definedName name="ssss_3_1" hidden="1">{#N/A,#N/A,TRUE,"Basic";#N/A,#N/A,TRUE,"EXT-TABLE";#N/A,#N/A,TRUE,"STEEL";#N/A,#N/A,TRUE,"INT-Table";#N/A,#N/A,TRUE,"STEEL";#N/A,#N/A,TRUE,"Door"}</definedName>
    <definedName name="ssss_3_2" hidden="1">{#N/A,#N/A,TRUE,"Basic";#N/A,#N/A,TRUE,"EXT-TABLE";#N/A,#N/A,TRUE,"STEEL";#N/A,#N/A,TRUE,"INT-Table";#N/A,#N/A,TRUE,"STEEL";#N/A,#N/A,TRUE,"Door"}</definedName>
    <definedName name="ssss_4" hidden="1">{#N/A,#N/A,TRUE,"Basic";#N/A,#N/A,TRUE,"EXT-TABLE";#N/A,#N/A,TRUE,"STEEL";#N/A,#N/A,TRUE,"INT-Table";#N/A,#N/A,TRUE,"STEEL";#N/A,#N/A,TRUE,"Door"}</definedName>
    <definedName name="ssss_4_1" hidden="1">{#N/A,#N/A,TRUE,"Basic";#N/A,#N/A,TRUE,"EXT-TABLE";#N/A,#N/A,TRUE,"STEEL";#N/A,#N/A,TRUE,"INT-Table";#N/A,#N/A,TRUE,"STEEL";#N/A,#N/A,TRUE,"Door"}</definedName>
    <definedName name="ssss_4_2" hidden="1">{#N/A,#N/A,TRUE,"Basic";#N/A,#N/A,TRUE,"EXT-TABLE";#N/A,#N/A,TRUE,"STEEL";#N/A,#N/A,TRUE,"INT-Table";#N/A,#N/A,TRUE,"STEEL";#N/A,#N/A,TRUE,"Door"}</definedName>
    <definedName name="ssss_5" hidden="1">{#N/A,#N/A,TRUE,"Basic";#N/A,#N/A,TRUE,"EXT-TABLE";#N/A,#N/A,TRUE,"STEEL";#N/A,#N/A,TRUE,"INT-Table";#N/A,#N/A,TRUE,"STEEL";#N/A,#N/A,TRUE,"Door"}</definedName>
    <definedName name="ssss_5_1" hidden="1">{#N/A,#N/A,TRUE,"Basic";#N/A,#N/A,TRUE,"EXT-TABLE";#N/A,#N/A,TRUE,"STEEL";#N/A,#N/A,TRUE,"INT-Table";#N/A,#N/A,TRUE,"STEEL";#N/A,#N/A,TRUE,"Door"}</definedName>
    <definedName name="ssss_5_2" hidden="1">{#N/A,#N/A,TRUE,"Basic";#N/A,#N/A,TRUE,"EXT-TABLE";#N/A,#N/A,TRUE,"STEEL";#N/A,#N/A,TRUE,"INT-Table";#N/A,#N/A,TRUE,"STEEL";#N/A,#N/A,TRUE,"Door"}</definedName>
    <definedName name="ssssss" hidden="1">{"'现金流量表（全部投资）'!$B$4:$P$23"}</definedName>
    <definedName name="sssssssssssssssssss" hidden="1">{#N/A,#N/A,TRUE,"Basic";#N/A,#N/A,TRUE,"EXT-TABLE";#N/A,#N/A,TRUE,"STEEL";#N/A,#N/A,TRUE,"INT-Table";#N/A,#N/A,TRUE,"STEEL";#N/A,#N/A,TRUE,"Door"}</definedName>
    <definedName name="Stack_Area" localSheetId="1">'[38]Noise (3)'!$O$55</definedName>
    <definedName name="Stack_Area" localSheetId="2">'[38]Noise (3)'!$O$55</definedName>
    <definedName name="Stack_Area" localSheetId="0">'[38]Noise (3)'!$O$55</definedName>
    <definedName name="Stack_Area">#REF!</definedName>
    <definedName name="StackType" localSheetId="1">'[38]Noise (3)'!$C$9</definedName>
    <definedName name="StackType" localSheetId="2">'[38]Noise (3)'!$C$9</definedName>
    <definedName name="StackType" localSheetId="0">'[38]Noise (3)'!$C$9</definedName>
    <definedName name="StackType">#REF!</definedName>
    <definedName name="Staggered" localSheetId="1">'[38]Noise (3)'!$C$36</definedName>
    <definedName name="Staggered" localSheetId="2">'[38]Noise (3)'!$C$36</definedName>
    <definedName name="Staggered" localSheetId="0">'[38]Noise (3)'!$C$36</definedName>
    <definedName name="Staggered">#REF!</definedName>
    <definedName name="StaggeredTable" localSheetId="1">[38]Tables!$A$70:$A$72</definedName>
    <definedName name="StaggeredTable" localSheetId="2">[38]Tables!$A$70:$A$72</definedName>
    <definedName name="StaggeredTable" localSheetId="0">[38]Tables!$A$70:$A$72</definedName>
    <definedName name="StaggeredTable">#REF!</definedName>
    <definedName name="Stahlbau_Eigenfertigung">#REF!</definedName>
    <definedName name="Stahlbauvarianten">#REF!</definedName>
    <definedName name="Stair" localSheetId="1">#REF!</definedName>
    <definedName name="Stair" localSheetId="2">#REF!</definedName>
    <definedName name="Stair" localSheetId="0">#REF!</definedName>
    <definedName name="STAIR" hidden="1">{"'장비'!$A$3:$M$12"}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d_Splitter_Plate" localSheetId="1">'[38]Noise (3)'!$O$42</definedName>
    <definedName name="Std_Splitter_Plate" localSheetId="2">'[38]Noise (3)'!$O$42</definedName>
    <definedName name="Std_Splitter_Plate" localSheetId="0">'[38]Noise (3)'!$O$42</definedName>
    <definedName name="Std_Splitter_Plate">#REF!</definedName>
    <definedName name="SteelPrice" localSheetId="1">[48]Cover!$D$15</definedName>
    <definedName name="SteelPrice" localSheetId="2">[48]Cover!$D$15</definedName>
    <definedName name="SteelPrice" localSheetId="0">[48]Cover!$D$15</definedName>
    <definedName name="SteelPrice">#REF!</definedName>
    <definedName name="Stellmotor">#REF!</definedName>
    <definedName name="Stot" localSheetId="1">[48]Summary!$F$11</definedName>
    <definedName name="Stot" localSheetId="2">[48]Summary!$F$11</definedName>
    <definedName name="Stot" localSheetId="0">[48]Summary!$F$11</definedName>
    <definedName name="Stot">#REF!</definedName>
    <definedName name="STR" localSheetId="1" hidden="1">{#N/A,#N/A,FALSE,"Project Cost Summary";#N/A,#N/A,FALSE,"Man Hour Summary"}</definedName>
    <definedName name="STR" localSheetId="2" hidden="1">{#N/A,#N/A,FALSE,"Project Cost Summary";#N/A,#N/A,FALSE,"Man Hour Summary"}</definedName>
    <definedName name="STR" localSheetId="0" hidden="1">{#N/A,#N/A,FALSE,"Project Cost Summary";#N/A,#N/A,FALSE,"Man Hour Summary"}</definedName>
    <definedName name="STR" hidden="1">{#N/A,#N/A,FALSE,"Project Cost Summary";#N/A,#N/A,FALSE,"Man Hour Summary"}</definedName>
    <definedName name="StressCode">#REF!</definedName>
    <definedName name="Structural" localSheetId="1">[48]Summary!$D$11</definedName>
    <definedName name="Structural" localSheetId="2">[48]Summary!$D$11</definedName>
    <definedName name="Structural" localSheetId="0">[48]Summary!$D$11</definedName>
    <definedName name="Structural">#REF!</definedName>
    <definedName name="StudPattern" localSheetId="1">[31]DATA_LIST!$D$4:$D$9</definedName>
    <definedName name="StudPattern" localSheetId="2">[31]DATA_LIST!$D$4:$D$9</definedName>
    <definedName name="StudPattern" localSheetId="0">[31]DATA_LIST!$D$4:$D$9</definedName>
    <definedName name="StudPattern">#REF!</definedName>
    <definedName name="SUB_FC">#REF!</definedName>
    <definedName name="SUB_LC">#REF!</definedName>
    <definedName name="Subject">#REF!</definedName>
    <definedName name="SUM" localSheetId="1">#REF!,#REF!</definedName>
    <definedName name="SUM" localSheetId="2">#REF!,#REF!</definedName>
    <definedName name="SUM" localSheetId="0">#REF!,#REF!</definedName>
    <definedName name="sum" hidden="1">{#N/A,#N/A,TRUE,"Basic";#N/A,#N/A,TRUE,"EXT-TABLE";#N/A,#N/A,TRUE,"STEEL";#N/A,#N/A,TRUE,"INT-Table";#N/A,#N/A,TRUE,"STEEL";#N/A,#N/A,TRUE,"Door"}</definedName>
    <definedName name="sum_1" hidden="1">{#N/A,#N/A,TRUE,"Basic";#N/A,#N/A,TRUE,"EXT-TABLE";#N/A,#N/A,TRUE,"STEEL";#N/A,#N/A,TRUE,"INT-Table";#N/A,#N/A,TRUE,"STEEL";#N/A,#N/A,TRUE,"Door"}</definedName>
    <definedName name="sum_1_1" hidden="1">{#N/A,#N/A,TRUE,"Basic";#N/A,#N/A,TRUE,"EXT-TABLE";#N/A,#N/A,TRUE,"STEEL";#N/A,#N/A,TRUE,"INT-Table";#N/A,#N/A,TRUE,"STEEL";#N/A,#N/A,TRUE,"Door"}</definedName>
    <definedName name="sum_1_2" hidden="1">{#N/A,#N/A,TRUE,"Basic";#N/A,#N/A,TRUE,"EXT-TABLE";#N/A,#N/A,TRUE,"STEEL";#N/A,#N/A,TRUE,"INT-Table";#N/A,#N/A,TRUE,"STEEL";#N/A,#N/A,TRUE,"Door"}</definedName>
    <definedName name="sum_2" hidden="1">{#N/A,#N/A,TRUE,"Basic";#N/A,#N/A,TRUE,"EXT-TABLE";#N/A,#N/A,TRUE,"STEEL";#N/A,#N/A,TRUE,"INT-Table";#N/A,#N/A,TRUE,"STEEL";#N/A,#N/A,TRUE,"Door"}</definedName>
    <definedName name="sum_2_1" hidden="1">{#N/A,#N/A,TRUE,"Basic";#N/A,#N/A,TRUE,"EXT-TABLE";#N/A,#N/A,TRUE,"STEEL";#N/A,#N/A,TRUE,"INT-Table";#N/A,#N/A,TRUE,"STEEL";#N/A,#N/A,TRUE,"Door"}</definedName>
    <definedName name="sum_2_2" hidden="1">{#N/A,#N/A,TRUE,"Basic";#N/A,#N/A,TRUE,"EXT-TABLE";#N/A,#N/A,TRUE,"STEEL";#N/A,#N/A,TRUE,"INT-Table";#N/A,#N/A,TRUE,"STEEL";#N/A,#N/A,TRUE,"Door"}</definedName>
    <definedName name="sum_3" hidden="1">{#N/A,#N/A,TRUE,"Basic";#N/A,#N/A,TRUE,"EXT-TABLE";#N/A,#N/A,TRUE,"STEEL";#N/A,#N/A,TRUE,"INT-Table";#N/A,#N/A,TRUE,"STEEL";#N/A,#N/A,TRUE,"Door"}</definedName>
    <definedName name="sum_3_1" hidden="1">{#N/A,#N/A,TRUE,"Basic";#N/A,#N/A,TRUE,"EXT-TABLE";#N/A,#N/A,TRUE,"STEEL";#N/A,#N/A,TRUE,"INT-Table";#N/A,#N/A,TRUE,"STEEL";#N/A,#N/A,TRUE,"Door"}</definedName>
    <definedName name="sum_3_2" hidden="1">{#N/A,#N/A,TRUE,"Basic";#N/A,#N/A,TRUE,"EXT-TABLE";#N/A,#N/A,TRUE,"STEEL";#N/A,#N/A,TRUE,"INT-Table";#N/A,#N/A,TRUE,"STEEL";#N/A,#N/A,TRUE,"Door"}</definedName>
    <definedName name="sum_4" hidden="1">{#N/A,#N/A,TRUE,"Basic";#N/A,#N/A,TRUE,"EXT-TABLE";#N/A,#N/A,TRUE,"STEEL";#N/A,#N/A,TRUE,"INT-Table";#N/A,#N/A,TRUE,"STEEL";#N/A,#N/A,TRUE,"Door"}</definedName>
    <definedName name="sum_4_1" hidden="1">{#N/A,#N/A,TRUE,"Basic";#N/A,#N/A,TRUE,"EXT-TABLE";#N/A,#N/A,TRUE,"STEEL";#N/A,#N/A,TRUE,"INT-Table";#N/A,#N/A,TRUE,"STEEL";#N/A,#N/A,TRUE,"Door"}</definedName>
    <definedName name="sum_4_2" hidden="1">{#N/A,#N/A,TRUE,"Basic";#N/A,#N/A,TRUE,"EXT-TABLE";#N/A,#N/A,TRUE,"STEEL";#N/A,#N/A,TRUE,"INT-Table";#N/A,#N/A,TRUE,"STEEL";#N/A,#N/A,TRUE,"Door"}</definedName>
    <definedName name="sum_5" hidden="1">{#N/A,#N/A,TRUE,"Basic";#N/A,#N/A,TRUE,"EXT-TABLE";#N/A,#N/A,TRUE,"STEEL";#N/A,#N/A,TRUE,"INT-Table";#N/A,#N/A,TRUE,"STEEL";#N/A,#N/A,TRUE,"Door"}</definedName>
    <definedName name="sum_5_1" hidden="1">{#N/A,#N/A,TRUE,"Basic";#N/A,#N/A,TRUE,"EXT-TABLE";#N/A,#N/A,TRUE,"STEEL";#N/A,#N/A,TRUE,"INT-Table";#N/A,#N/A,TRUE,"STEEL";#N/A,#N/A,TRUE,"Door"}</definedName>
    <definedName name="sum_5_2" hidden="1">{#N/A,#N/A,TRUE,"Basic";#N/A,#N/A,TRUE,"EXT-TABLE";#N/A,#N/A,TRUE,"STEEL";#N/A,#N/A,TRUE,"INT-Table";#N/A,#N/A,TRUE,"STEEL";#N/A,#N/A,TRUE,"Door"}</definedName>
    <definedName name="Sum_Inst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" hidden="1">{#N/A,#N/A,TRUE,"SUM";#N/A,#N/A,TRUE,"EE";#N/A,#N/A,TRUE,"AC";#N/A,#N/A,TRUE,"SN"}</definedName>
    <definedName name="SUMMARY">#REF!</definedName>
    <definedName name="SUMMARY1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PPLY">#REF!</definedName>
    <definedName name="Supply_CIF">#REF!</definedName>
    <definedName name="SUPPLY1">#REF!</definedName>
    <definedName name="SUS">[54]작성기준!$C$20</definedName>
    <definedName name="swk" localSheetId="1" hidden="1">'[91]Page 1'!#REF!</definedName>
    <definedName name="swk" localSheetId="2" hidden="1">'[91]Page 1'!#REF!</definedName>
    <definedName name="swk" localSheetId="0" hidden="1">'[91]Page 1'!#REF!</definedName>
    <definedName name="swk" hidden="1">#REF!</definedName>
    <definedName name="SWL_GT" localSheetId="1">'[38]Noise (3)'!$G$77:$P$77</definedName>
    <definedName name="SWL_GT" localSheetId="2">'[38]Noise (3)'!$G$77:$P$77</definedName>
    <definedName name="SWL_GT" localSheetId="0">'[38]Noise (3)'!$G$77:$P$77</definedName>
    <definedName name="SWL_GT">#REF!</definedName>
    <definedName name="Swvu.DETT.._.COSTI." hidden="1">#REF!</definedName>
    <definedName name="Swvu.RIEPIL.." hidden="1">#REF!</definedName>
    <definedName name="SX" localSheetId="1" hidden="1">{#N/A,#N/A,FALSE,"CCTV"}</definedName>
    <definedName name="SX" localSheetId="2" hidden="1">{#N/A,#N/A,FALSE,"CCTV"}</definedName>
    <definedName name="SX" localSheetId="0" hidden="1">{#N/A,#N/A,FALSE,"CCTV"}</definedName>
    <definedName name="SX" hidden="1">{#N/A,#N/A,FALSE,"CCTV"}</definedName>
    <definedName name="sy" hidden="1">{"'Liquid'!$A$1:$U$57"}</definedName>
    <definedName name="T">#REF!</definedName>
    <definedName name="T.3" localSheetId="1" hidden="1">{"'Sheet1'!$L$16"}</definedName>
    <definedName name="T.3" localSheetId="2" hidden="1">{"'Sheet1'!$L$16"}</definedName>
    <definedName name="T.3" localSheetId="0" hidden="1">{"'Sheet1'!$L$16"}</definedName>
    <definedName name="T.3" hidden="1">{"'Sheet1'!$L$16"}</definedName>
    <definedName name="T1_">#N/A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2_">#N/A</definedName>
    <definedName name="T3_">#N/A</definedName>
    <definedName name="T4_">#N/A</definedName>
    <definedName name="TA" localSheetId="1" hidden="1">{#N/A,#N/A,FALSE,"CCTV"}</definedName>
    <definedName name="TA" localSheetId="2" hidden="1">{#N/A,#N/A,FALSE,"CCTV"}</definedName>
    <definedName name="TA" localSheetId="0" hidden="1">{#N/A,#N/A,FALSE,"CCTV"}</definedName>
    <definedName name="TA" hidden="1">{#N/A,#N/A,FALSE,"CCTV"}</definedName>
    <definedName name="TAB">#REF!</definedName>
    <definedName name="tabisous">#REF!</definedName>
    <definedName name="table">#REF!</definedName>
    <definedName name="TABLE0">#REF!</definedName>
    <definedName name="table1" localSheetId="1">'[92]SPT vs PHI'!$E$2:$F$47</definedName>
    <definedName name="table1" localSheetId="2">'[92]SPT vs PHI'!$E$2:$F$47</definedName>
    <definedName name="table1" localSheetId="0">'[92]SPT vs PHI'!$E$2:$F$47</definedName>
    <definedName name="table1">#REF!</definedName>
    <definedName name="table2" localSheetId="1">[93]LP!$D$15:$AO$46</definedName>
    <definedName name="table2" localSheetId="2">[93]LP!$D$15:$AO$46</definedName>
    <definedName name="table2" localSheetId="0">[93]LP!$D$15:$AO$46</definedName>
    <definedName name="table2">#REF!</definedName>
    <definedName name="TABLEAU" localSheetId="1">[94]TAUX!$A$4:$C$14</definedName>
    <definedName name="TABLEAU" localSheetId="2">[94]TAUX!$A$4:$C$14</definedName>
    <definedName name="TABLEAU" localSheetId="0">[94]TAUX!$A$4:$C$14</definedName>
    <definedName name="tableau">#REF!</definedName>
    <definedName name="TableSummary" hidden="1">#REF!</definedName>
    <definedName name="TamdanTB" localSheetId="1" hidden="1">{"'Sheet1'!$L$16"}</definedName>
    <definedName name="TamdanTB" localSheetId="2" hidden="1">{"'Sheet1'!$L$16"}</definedName>
    <definedName name="TamdanTB" localSheetId="0" hidden="1">{"'Sheet1'!$L$16"}</definedName>
    <definedName name="TamdanTB" hidden="1">{"'Sheet1'!$L$16"}</definedName>
    <definedName name="TAN_K" localSheetId="1">[26]Breech_Duct!$B$72</definedName>
    <definedName name="TAN_K" localSheetId="2">[26]Breech_Duct!$B$72</definedName>
    <definedName name="TAN_K" localSheetId="0">[26]Breech_Duct!$B$72</definedName>
    <definedName name="TAN_K">#REF!</definedName>
    <definedName name="TAN_L" localSheetId="1">[26]Breech_Duct!$B$75</definedName>
    <definedName name="TAN_L" localSheetId="2">[26]Breech_Duct!$B$75</definedName>
    <definedName name="TAN_L" localSheetId="0">[26]Breech_Duct!$B$75</definedName>
    <definedName name="TAN_L">#REF!</definedName>
    <definedName name="TAN_P" localSheetId="1">[26]Breech_Duct!$B$79</definedName>
    <definedName name="TAN_P" localSheetId="2">[26]Breech_Duct!$B$79</definedName>
    <definedName name="TAN_P" localSheetId="0">[26]Breech_Duct!$B$79</definedName>
    <definedName name="TAN_P">#REF!</definedName>
    <definedName name="Tax">#REF!</definedName>
    <definedName name="tbao" localSheetId="1" hidden="1">{"'Sheet1'!$L$16"}</definedName>
    <definedName name="tbao" localSheetId="2" hidden="1">{"'Sheet1'!$L$16"}</definedName>
    <definedName name="tbao" localSheetId="0" hidden="1">{"'Sheet1'!$L$16"}</definedName>
    <definedName name="tbao" hidden="1">{"'Sheet1'!$L$16"}</definedName>
    <definedName name="tbl_ProdInfo">#REF!</definedName>
    <definedName name="TBN_GEN_소계">#REF!</definedName>
    <definedName name="tbtram">#REF!</definedName>
    <definedName name="tc">#REF!</definedName>
    <definedName name="TC_NHANH1">#REF!</definedName>
    <definedName name="TCHN" localSheetId="1">[73]Summary!$I$57</definedName>
    <definedName name="TCHN" localSheetId="2">[73]Summary!$I$57</definedName>
    <definedName name="TCHN" localSheetId="0">[73]Summary!$I$57</definedName>
    <definedName name="TCHN">#REF!</definedName>
    <definedName name="ｔｃi">#REF!</definedName>
    <definedName name="td1p">#REF!</definedName>
    <definedName name="td3p">#REF!</definedName>
    <definedName name="TDK">#REF!</definedName>
    <definedName name="tdnc1p">#REF!</definedName>
    <definedName name="tdtr2cnc">#REF!</definedName>
    <definedName name="tdtr2cvl">#REF!</definedName>
    <definedName name="tdvl1p">#REF!</definedName>
    <definedName name="te">#REF!</definedName>
    <definedName name="tech" localSheetId="1">[95]Tech.!$B$6:$V$24</definedName>
    <definedName name="tech" localSheetId="2">[95]Tech.!$B$6:$V$24</definedName>
    <definedName name="tech" localSheetId="0">[95]Tech.!$B$6:$V$24</definedName>
    <definedName name="tech">#REF!</definedName>
    <definedName name="TElecHours" localSheetId="1">'[48]Labor Sum'!$C$24</definedName>
    <definedName name="TElecHours" localSheetId="2">'[48]Labor Sum'!$C$24</definedName>
    <definedName name="TElecHours" localSheetId="0">'[48]Labor Sum'!$C$24</definedName>
    <definedName name="TElecHours">#REF!</definedName>
    <definedName name="TElectLabor" localSheetId="1">'[48]Labor Sum'!#REF!</definedName>
    <definedName name="TElectLabor" localSheetId="2">'[48]Labor Sum'!#REF!</definedName>
    <definedName name="TElectLabor" localSheetId="0">'[48]Labor Sum'!#REF!</definedName>
    <definedName name="TElectLabor">#REF!</definedName>
    <definedName name="tem" localSheetId="1" hidden="1">{"'Sheet1'!$L$16"}</definedName>
    <definedName name="tem" localSheetId="2" hidden="1">{"'Sheet1'!$L$16"}</definedName>
    <definedName name="tem" localSheetId="0" hidden="1">{"'Sheet1'!$L$16"}</definedName>
    <definedName name="tem" hidden="1">{"'Sheet1'!$L$16"}</definedName>
    <definedName name="TEMA_09">[29]Tables!$B$28:$AA$31</definedName>
    <definedName name="TEMP" localSheetId="1">[49]PipeSummary!$AJ$10:$AO$10</definedName>
    <definedName name="TEMP" localSheetId="2">[49]PipeSummary!$AJ$10:$AO$10</definedName>
    <definedName name="TEMP" localSheetId="0">[49]PipeSummary!$AJ$10:$AO$10</definedName>
    <definedName name="temp" hidden="1">{"'Break down'!$A$4"}</definedName>
    <definedName name="Temperatura">#REF!</definedName>
    <definedName name="Temperaturklasse">#REF!</definedName>
    <definedName name="TempUnit">#REF!</definedName>
    <definedName name="teri" hidden="1">{#N/A,#N/A,TRUE,"Basic";#N/A,#N/A,TRUE,"EXT-TABLE";#N/A,#N/A,TRUE,"STEEL";#N/A,#N/A,TRUE,"INT-Table";#N/A,#N/A,TRUE,"STEEL";#N/A,#N/A,TRUE,"Door"}</definedName>
    <definedName name="teri_1" hidden="1">{#N/A,#N/A,TRUE,"Basic";#N/A,#N/A,TRUE,"EXT-TABLE";#N/A,#N/A,TRUE,"STEEL";#N/A,#N/A,TRUE,"INT-Table";#N/A,#N/A,TRUE,"STEEL";#N/A,#N/A,TRUE,"Door"}</definedName>
    <definedName name="teri_1_1" hidden="1">{#N/A,#N/A,TRUE,"Basic";#N/A,#N/A,TRUE,"EXT-TABLE";#N/A,#N/A,TRUE,"STEEL";#N/A,#N/A,TRUE,"INT-Table";#N/A,#N/A,TRUE,"STEEL";#N/A,#N/A,TRUE,"Door"}</definedName>
    <definedName name="teri_1_2" hidden="1">{#N/A,#N/A,TRUE,"Basic";#N/A,#N/A,TRUE,"EXT-TABLE";#N/A,#N/A,TRUE,"STEEL";#N/A,#N/A,TRUE,"INT-Table";#N/A,#N/A,TRUE,"STEEL";#N/A,#N/A,TRUE,"Door"}</definedName>
    <definedName name="teri_2" hidden="1">{#N/A,#N/A,TRUE,"Basic";#N/A,#N/A,TRUE,"EXT-TABLE";#N/A,#N/A,TRUE,"STEEL";#N/A,#N/A,TRUE,"INT-Table";#N/A,#N/A,TRUE,"STEEL";#N/A,#N/A,TRUE,"Door"}</definedName>
    <definedName name="teri_2_1" hidden="1">{#N/A,#N/A,TRUE,"Basic";#N/A,#N/A,TRUE,"EXT-TABLE";#N/A,#N/A,TRUE,"STEEL";#N/A,#N/A,TRUE,"INT-Table";#N/A,#N/A,TRUE,"STEEL";#N/A,#N/A,TRUE,"Door"}</definedName>
    <definedName name="teri_2_2" hidden="1">{#N/A,#N/A,TRUE,"Basic";#N/A,#N/A,TRUE,"EXT-TABLE";#N/A,#N/A,TRUE,"STEEL";#N/A,#N/A,TRUE,"INT-Table";#N/A,#N/A,TRUE,"STEEL";#N/A,#N/A,TRUE,"Door"}</definedName>
    <definedName name="teri_3" hidden="1">{#N/A,#N/A,TRUE,"Basic";#N/A,#N/A,TRUE,"EXT-TABLE";#N/A,#N/A,TRUE,"STEEL";#N/A,#N/A,TRUE,"INT-Table";#N/A,#N/A,TRUE,"STEEL";#N/A,#N/A,TRUE,"Door"}</definedName>
    <definedName name="teri_3_1" hidden="1">{#N/A,#N/A,TRUE,"Basic";#N/A,#N/A,TRUE,"EXT-TABLE";#N/A,#N/A,TRUE,"STEEL";#N/A,#N/A,TRUE,"INT-Table";#N/A,#N/A,TRUE,"STEEL";#N/A,#N/A,TRUE,"Door"}</definedName>
    <definedName name="teri_3_2" hidden="1">{#N/A,#N/A,TRUE,"Basic";#N/A,#N/A,TRUE,"EXT-TABLE";#N/A,#N/A,TRUE,"STEEL";#N/A,#N/A,TRUE,"INT-Table";#N/A,#N/A,TRUE,"STEEL";#N/A,#N/A,TRUE,"Door"}</definedName>
    <definedName name="teri_4" hidden="1">{#N/A,#N/A,TRUE,"Basic";#N/A,#N/A,TRUE,"EXT-TABLE";#N/A,#N/A,TRUE,"STEEL";#N/A,#N/A,TRUE,"INT-Table";#N/A,#N/A,TRUE,"STEEL";#N/A,#N/A,TRUE,"Door"}</definedName>
    <definedName name="teri_4_1" hidden="1">{#N/A,#N/A,TRUE,"Basic";#N/A,#N/A,TRUE,"EXT-TABLE";#N/A,#N/A,TRUE,"STEEL";#N/A,#N/A,TRUE,"INT-Table";#N/A,#N/A,TRUE,"STEEL";#N/A,#N/A,TRUE,"Door"}</definedName>
    <definedName name="teri_4_2" hidden="1">{#N/A,#N/A,TRUE,"Basic";#N/A,#N/A,TRUE,"EXT-TABLE";#N/A,#N/A,TRUE,"STEEL";#N/A,#N/A,TRUE,"INT-Table";#N/A,#N/A,TRUE,"STEEL";#N/A,#N/A,TRUE,"Door"}</definedName>
    <definedName name="teri_5" hidden="1">{#N/A,#N/A,TRUE,"Basic";#N/A,#N/A,TRUE,"EXT-TABLE";#N/A,#N/A,TRUE,"STEEL";#N/A,#N/A,TRUE,"INT-Table";#N/A,#N/A,TRUE,"STEEL";#N/A,#N/A,TRUE,"Door"}</definedName>
    <definedName name="teri_5_1" hidden="1">{#N/A,#N/A,TRUE,"Basic";#N/A,#N/A,TRUE,"EXT-TABLE";#N/A,#N/A,TRUE,"STEEL";#N/A,#N/A,TRUE,"INT-Table";#N/A,#N/A,TRUE,"STEEL";#N/A,#N/A,TRUE,"Door"}</definedName>
    <definedName name="teri_5_2" hidden="1">{#N/A,#N/A,TRUE,"Basic";#N/A,#N/A,TRUE,"EXT-TABLE";#N/A,#N/A,TRUE,"STEEL";#N/A,#N/A,TRUE,"INT-Table";#N/A,#N/A,TRUE,"STEEL";#N/A,#N/A,TRUE,"Door"}</definedName>
    <definedName name="test">#REF!</definedName>
    <definedName name="testing" localSheetId="1" hidden="1">[96]BM!#REF!</definedName>
    <definedName name="testing" localSheetId="2" hidden="1">[96]BM!#REF!</definedName>
    <definedName name="testing" localSheetId="0" hidden="1">[96]BM!#REF!</definedName>
    <definedName name="testing" hidden="1">#REF!</definedName>
    <definedName name="TEWGDSGVDSFGVDSVGSD" hidden="1">{#N/A,#N/A,FALSE,"운반시간"}</definedName>
    <definedName name="TEWRER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G" localSheetId="1" hidden="1">{#N/A,#N/A,FALSE,"CCTV"}</definedName>
    <definedName name="TG" localSheetId="2" hidden="1">{#N/A,#N/A,FALSE,"CCTV"}</definedName>
    <definedName name="TG" localSheetId="0" hidden="1">{#N/A,#N/A,FALSE,"CCTV"}</definedName>
    <definedName name="TG">#REF!</definedName>
    <definedName name="tha" localSheetId="1" hidden="1">{"'Sheet1'!$L$16"}</definedName>
    <definedName name="tha" localSheetId="2" hidden="1">{"'Sheet1'!$L$16"}</definedName>
    <definedName name="tha" localSheetId="0" hidden="1">{"'Sheet1'!$L$16"}</definedName>
    <definedName name="tha" hidden="1">{"'Sheet1'!$L$16"}</definedName>
    <definedName name="THA_">#REF!</definedName>
    <definedName name="Thang1" localSheetId="1" hidden="1">{"'Sheet1'!$L$16"}</definedName>
    <definedName name="Thang1" localSheetId="2" hidden="1">{"'Sheet1'!$L$16"}</definedName>
    <definedName name="Thang1" localSheetId="0" hidden="1">{"'Sheet1'!$L$16"}</definedName>
    <definedName name="Thang1" hidden="1">{"'Sheet1'!$L$16"}</definedName>
    <definedName name="thang10" localSheetId="1" hidden="1">{"'Sheet1'!$L$16"}</definedName>
    <definedName name="thang10" localSheetId="2" hidden="1">{"'Sheet1'!$L$16"}</definedName>
    <definedName name="thang10" localSheetId="0" hidden="1">{"'Sheet1'!$L$16"}</definedName>
    <definedName name="thang10" hidden="1">{"'Sheet1'!$L$16"}</definedName>
    <definedName name="thanh" localSheetId="1" hidden="1">{"'Sheet1'!$L$16"}</definedName>
    <definedName name="thanh" localSheetId="2" hidden="1">{"'Sheet1'!$L$16"}</definedName>
    <definedName name="thanh" localSheetId="0" hidden="1">{"'Sheet1'!$L$16"}</definedName>
    <definedName name="thanh" hidden="1">{"'Sheet1'!$L$16"}</definedName>
    <definedName name="thao" localSheetId="1" hidden="1">{"'Sheet1'!$L$16"}</definedName>
    <definedName name="thao" localSheetId="2" hidden="1">{"'Sheet1'!$L$16"}</definedName>
    <definedName name="thao" localSheetId="0" hidden="1">{"'Sheet1'!$L$16"}</definedName>
    <definedName name="thao" hidden="1">{"'Sheet1'!$L$16"}</definedName>
    <definedName name="THGO1pnc">#REF!</definedName>
    <definedName name="thht">#REF!</definedName>
    <definedName name="THI">#REF!</definedName>
    <definedName name="Thick">#REF!</definedName>
    <definedName name="Thirty2nds">#REF!</definedName>
    <definedName name="Thk_Splitters" localSheetId="1">'[38]Noise (3)'!$C$39</definedName>
    <definedName name="Thk_Splitters" localSheetId="2">'[38]Noise (3)'!$C$39</definedName>
    <definedName name="Thk_Splitters" localSheetId="0">'[38]Noise (3)'!$C$39</definedName>
    <definedName name="Thk_Splitters">#REF!</definedName>
    <definedName name="thkp3">#REF!</definedName>
    <definedName name="THKP7YT" localSheetId="1" hidden="1">{"'Sheet1'!$L$16"}</definedName>
    <definedName name="THKP7YT" localSheetId="2" hidden="1">{"'Sheet1'!$L$16"}</definedName>
    <definedName name="THKP7YT" localSheetId="0" hidden="1">{"'Sheet1'!$L$16"}</definedName>
    <definedName name="THKP7YT" hidden="1">{"'Sheet1'!$L$16"}</definedName>
    <definedName name="thtt">#REF!</definedName>
    <definedName name="thu" localSheetId="1" hidden="1">{"'Sheet1'!$L$16"}</definedName>
    <definedName name="thu" localSheetId="2" hidden="1">{"'Sheet1'!$L$16"}</definedName>
    <definedName name="thu" localSheetId="0" hidden="1">{"'Sheet1'!$L$16"}</definedName>
    <definedName name="thu" hidden="1">{"'Sheet1'!$L$16"}</definedName>
    <definedName name="thuy" localSheetId="1" hidden="1">{"'Sheet1'!$L$16"}</definedName>
    <definedName name="thuy" localSheetId="2" hidden="1">{"'Sheet1'!$L$16"}</definedName>
    <definedName name="thuy" localSheetId="0" hidden="1">{"'Sheet1'!$L$16"}</definedName>
    <definedName name="thuy" hidden="1">{"'Sheet1'!$L$16"}</definedName>
    <definedName name="thvlmoi" localSheetId="1" hidden="1">{"'Sheet1'!$L$16"}</definedName>
    <definedName name="thvlmoi" localSheetId="2" hidden="1">{"'Sheet1'!$L$16"}</definedName>
    <definedName name="thvlmoi" localSheetId="0" hidden="1">{"'Sheet1'!$L$16"}</definedName>
    <definedName name="thvlmoi" hidden="1">{"'Sheet1'!$L$16"}</definedName>
    <definedName name="thvlmoimoi" localSheetId="1" hidden="1">{"'Sheet1'!$L$16"}</definedName>
    <definedName name="thvlmoimoi" localSheetId="2" hidden="1">{"'Sheet1'!$L$16"}</definedName>
    <definedName name="thvlmoimoi" localSheetId="0" hidden="1">{"'Sheet1'!$L$16"}</definedName>
    <definedName name="thvlmoimoi" hidden="1">{"'Sheet1'!$L$16"}</definedName>
    <definedName name="THVT_A">[52]THVT!$F$9</definedName>
    <definedName name="TI" hidden="1">#REF!</definedName>
    <definedName name="TI_CLAD" hidden="1">{#N/A,#N/A,FALSE,"Sheet1"}</definedName>
    <definedName name="tidf" hidden="1">{"'Sheet1'!$L$16"}</definedName>
    <definedName name="Tile" localSheetId="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Tile" localSheetId="2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Tile" localSheetId="0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Tile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TIM" hidden="1">{"'Sheet1'!$L$16"}</definedName>
    <definedName name="TIMONE2">#REF!</definedName>
    <definedName name="TIMONE3">#REF!</definedName>
    <definedName name="TIMONE4">#REF!</definedName>
    <definedName name="TINHKHOILUONGVT" hidden="1">{"'Sheet1'!$L$16"}</definedName>
    <definedName name="TIT" localSheetId="1">#REF!</definedName>
    <definedName name="TIT" localSheetId="2">#REF!</definedName>
    <definedName name="TIT" localSheetId="0">#REF!</definedName>
    <definedName name="TIT">#REF!</definedName>
    <definedName name="TITAN">#REF!</definedName>
    <definedName name="TITLE">[30]cover!#REF!</definedName>
    <definedName name="tj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L">#REF!</definedName>
    <definedName name="TL_HP_DRUM">OFFSET(#REF!,1,0,COUNTA(#REF!)-1)</definedName>
    <definedName name="TL_HP_ECONin">OFFSET(#REF!,1,0,COUNTA(#REF!)-1)</definedName>
    <definedName name="TL_HP_ECONout">OFFSET(#REF!,1,0,COUNTA(#REF!)-1)</definedName>
    <definedName name="TL_HP_NRVin">OFFSET(#REF!,1,0,COUNTA(#REF!)-1)</definedName>
    <definedName name="TL_HP_NRVout">OFFSET(#REF!,1,0,COUNTA(#REF!)-1)</definedName>
    <definedName name="TL_IP_DRUM">OFFSET(#REF!,1,0,COUNTA(#REF!)-1)</definedName>
    <definedName name="TL_IP_ECONin">OFFSET(#REF!,1,0,COUNTA(#REF!)-1)</definedName>
    <definedName name="TL_IP_ECONout">OFFSET(#REF!,1,0,COUNTA(#REF!)-1)</definedName>
    <definedName name="TL_IP_NRVin">OFFSET(#REF!,1,0,COUNTA(#REF!)-1)</definedName>
    <definedName name="TL_IP_NRVout">OFFSET(#REF!,1,0,COUNTA(#REF!)-1)</definedName>
    <definedName name="TL_LP_DRUM">OFFSET(#REF!,1,0,COUNTA(#REF!)-1)</definedName>
    <definedName name="TL_LP_ECONin">OFFSET(#REF!,1,0,COUNTA(#REF!)-1)</definedName>
    <definedName name="TL_LP_ECONout">OFFSET(#REF!,1,0,COUNTA(#REF!)-1)</definedName>
    <definedName name="TL_LP_NRVin">OFFSET(#REF!,1,0,COUNTA(#REF!)-1)</definedName>
    <definedName name="TL_LP_NRVout">OFFSET(#REF!,1,0,COUNTA(#REF!)-1)</definedName>
    <definedName name="TL_RH_CRHin">OFFSET(#REF!,1,0,COUNTA(#REF!)-1)</definedName>
    <definedName name="TL_RH_HRHout">OFFSET(#REF!,1,0,COUNTA(#REF!)-1)</definedName>
    <definedName name="TL_RH_NRVout">OFFSET(#REF!,1,0,COUNTA(#REF!)-1)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DPres">#REF!</definedName>
    <definedName name="TLDTmp">#REF!</definedName>
    <definedName name="tlLock">#REF!</definedName>
    <definedName name="TLO">#REF!</definedName>
    <definedName name="TLPD">#REF!</definedName>
    <definedName name="TM110S15S2012E10C17C10EAM" hidden="1">"BW500"</definedName>
    <definedName name="TM110S16S2012E11C44C08EAM" hidden="1">"BW500"</definedName>
    <definedName name="TM110S16S2012E4C12C53EPM" hidden="1">"BW500"</definedName>
    <definedName name="TM110S18S2007E1C58C39EPM" hidden="1">"BW500"</definedName>
    <definedName name="TM110S19S2007E3C26C21EPM" hidden="1">"BW500"</definedName>
    <definedName name="TM110S23S2012E4C15C15EPM" hidden="1">"BW500"</definedName>
    <definedName name="TM110S8S2012E2C59C25EPM" hidden="1">"BW500"</definedName>
    <definedName name="TM111S25S2013E11C25C30EAM" hidden="1">"BW500"</definedName>
    <definedName name="TM111S29S00E2C12C09EPM" hidden="1">#REF!</definedName>
    <definedName name="TM112S15S2008E10C06C41EAM" hidden="1">"BW500"</definedName>
    <definedName name="TM11S17S2013E5C05C21EPM" hidden="1">"BW500"</definedName>
    <definedName name="TM11S29S2013E11C15C11EAM" hidden="1">"BW500"</definedName>
    <definedName name="TM11S3S2013E9C36C45EAM" hidden="1">"BW500"</definedName>
    <definedName name="TM11S4S2013E5C19C23EPM" hidden="1">"BW500"</definedName>
    <definedName name="TM12S11S2013E12C12C42EAM" hidden="1">"BW500"</definedName>
    <definedName name="TM12S27S02E3C01C30EPM" hidden="1">#REF!</definedName>
    <definedName name="TM12S8S02E3C59C22EPM" hidden="1">#REF!</definedName>
    <definedName name="TM12S8S2013E1C05C47EPM" hidden="1">"BW500"</definedName>
    <definedName name="TM13S24S2006E12C37C43EPM" hidden="1">"BW500"</definedName>
    <definedName name="TM13S26S2013E9C20C34EAM" hidden="1">"BW500"</definedName>
    <definedName name="TM13S5S2013E8C03C34EAM" hidden="1">"BW500"</definedName>
    <definedName name="TM13S9S2005E4C51C56EPM" hidden="1">"BW500"</definedName>
    <definedName name="TM14S16S2015E12C31C32EPM" hidden="1">"BW500"</definedName>
    <definedName name="TM15S1S2013E8C19C06EAM" hidden="1">"BW500"</definedName>
    <definedName name="TM15S23S2006E9C40C09EAM" hidden="1">"BW500"</definedName>
    <definedName name="TM16S21S2013E11C23C03EAM" hidden="1">"BW500"</definedName>
    <definedName name="TM16S25S2013E9C57C49EAM" hidden="1">"BW500"</definedName>
    <definedName name="TM16S28S2013E9C22C24EAM" hidden="1">"BW500"</definedName>
    <definedName name="TM18S15S2012E2C36C15EPM" hidden="1">"BW500"</definedName>
    <definedName name="TM19S11S2006E10C14C32EAM" hidden="1">"BW500"</definedName>
    <definedName name="TM19S16S2011E7C37C14EAM" hidden="1">"BW500"</definedName>
    <definedName name="TM19S27S01E1C06C19EPM" hidden="1">#REF!</definedName>
    <definedName name="TM210S15S2012E10C04C24EAM" hidden="1">#REF!</definedName>
    <definedName name="TM210S16S2012E11C18C23EAM" hidden="1">#REF!</definedName>
    <definedName name="TM210S16S2012E3C59C15EPM" hidden="1">#REF!</definedName>
    <definedName name="TM210S18S2007E1C51C00EPM" hidden="1">#REF!</definedName>
    <definedName name="TM210S19S2007E3C12C45EPM" hidden="1">#REF!</definedName>
    <definedName name="TM210S8S2012E1C58C13EPM" hidden="1">#REF!</definedName>
    <definedName name="TM21S17S2013E5C01C44EPM" hidden="1">#REF!</definedName>
    <definedName name="TM21S29S2013E10C40C37EAM" hidden="1">#REF!</definedName>
    <definedName name="TM21S3S2013E9C34C04EAM" hidden="1">#REF!</definedName>
    <definedName name="TM21S4S2013E4C43C18EPM" hidden="1">#REF!</definedName>
    <definedName name="TM22S10S2013E11C33C42EPM" hidden="1">#REF!</definedName>
    <definedName name="TM22S14S02E6C30C55EPM" hidden="1">#REF!</definedName>
    <definedName name="TM22S8S02E3C58C40EPM" hidden="1">#REF!</definedName>
    <definedName name="TM22S8S2013E12C17C28EPM" hidden="1">#REF!</definedName>
    <definedName name="TM23S17S2006E1C55C53EPM" hidden="1">#REF!</definedName>
    <definedName name="TM23S26S2013E9C02C25EAM" hidden="1">#REF!</definedName>
    <definedName name="TM23S5S2013E7C59C43EAM" hidden="1">#REF!</definedName>
    <definedName name="TM24S16S2015E11C19C41EAM" hidden="1">#REF!</definedName>
    <definedName name="TM25S23S2006E9C33C09EAM" hidden="1">#REF!</definedName>
    <definedName name="TM26S25S2013E9C15C15EAM" hidden="1">#REF!</definedName>
    <definedName name="TM26S28S2013E9C20C16EAM" hidden="1">#REF!</definedName>
    <definedName name="tmAttPipeHdr">#REF!</definedName>
    <definedName name="TMechLabor" localSheetId="1">'[48]Labor Sum'!$C$11</definedName>
    <definedName name="TMechLabor" localSheetId="2">'[48]Labor Sum'!$C$11</definedName>
    <definedName name="TMechLabor" localSheetId="0">'[48]Labor Sum'!$C$11</definedName>
    <definedName name="TMechLabor">#REF!</definedName>
    <definedName name="tmEvMdBur">#REF!</definedName>
    <definedName name="tmEvTbBur">#REF!</definedName>
    <definedName name="tmini">#REF!</definedName>
    <definedName name="tmPipeCustomize">#REF!</definedName>
    <definedName name="tmSHFin">#REF!</definedName>
    <definedName name="tmSHMd">#REF!</definedName>
    <definedName name="tmSHMdBur">#REF!</definedName>
    <definedName name="tmSHNFin">#REF!</definedName>
    <definedName name="tmSHPipe">#REF!</definedName>
    <definedName name="tmSHTb">#REF!</definedName>
    <definedName name="tmSHTbBur">#REF!</definedName>
    <definedName name="tn">#REF!</definedName>
    <definedName name="TN1breinhart" hidden="1">"BW506"</definedName>
    <definedName name="TN1CTurner" hidden="1">#REF!</definedName>
    <definedName name="TN1DEales" hidden="1">#REF!</definedName>
    <definedName name="TN1grueff" hidden="1">"BW506"</definedName>
    <definedName name="TN1IDubinchik" hidden="1">"BW506"</definedName>
    <definedName name="TN1JFisher" hidden="1">"BW506"</definedName>
    <definedName name="TN1pdenouden" hidden="1">"BW506"</definedName>
    <definedName name="TN1PShen" hidden="1">#REF!</definedName>
    <definedName name="TN1PSUN" hidden="1">"BW506"</definedName>
    <definedName name="TN1rfranzen" hidden="1">"BW506"</definedName>
    <definedName name="TN1sbuffington" hidden="1">#REF!</definedName>
    <definedName name="TN1smcgillis" hidden="1">"BW506"</definedName>
    <definedName name="TN1wkullman" hidden="1">"BW506"</definedName>
    <definedName name="Tổ_nhóm">'[63]Nhan cong 2020'!$H$7:$H$50000</definedName>
    <definedName name="TOESLAG">#REF!</definedName>
    <definedName name="TOL">#REF!</definedName>
    <definedName name="Tổng_công">'[63]Nhan cong 2020'!$M$7:$M$50000</definedName>
    <definedName name="Tool_Loss_Rate">#REF!</definedName>
    <definedName name="Top" localSheetId="1">[96]CCS!$D$4</definedName>
    <definedName name="Top" localSheetId="2">[96]CCS!$D$4</definedName>
    <definedName name="Top" localSheetId="0">[96]CCS!$D$4</definedName>
    <definedName name="Top">#REF!</definedName>
    <definedName name="topdl">#REF!</definedName>
    <definedName name="toptable">#REF!</definedName>
    <definedName name="tot">#REF!</definedName>
    <definedName name="TOT_MATL">[71]Proposal!#REF!</definedName>
    <definedName name="TOT_P3">#REF!</definedName>
    <definedName name="TOT_P5">#REF!</definedName>
    <definedName name="tot104j">#REF!</definedName>
    <definedName name="tot133j">#REF!</definedName>
    <definedName name="tot133o">#REF!</definedName>
    <definedName name="tot137j">#REF!</definedName>
    <definedName name="tot145j">#REF!</definedName>
    <definedName name="tot153j">#REF!</definedName>
    <definedName name="tot175j">#REF!</definedName>
    <definedName name="tot203j">#REF!</definedName>
    <definedName name="tot204j">#REF!</definedName>
    <definedName name="tot207j">#REF!</definedName>
    <definedName name="tot210c">#REF!</definedName>
    <definedName name="tot211o">#REF!</definedName>
    <definedName name="tot212j">#REF!</definedName>
    <definedName name="tot228j">#REF!</definedName>
    <definedName name="tot233o">#REF!</definedName>
    <definedName name="tot235j">#REF!</definedName>
    <definedName name="tot241j">#REF!</definedName>
    <definedName name="tot242j">#REF!</definedName>
    <definedName name="tot244j">#REF!</definedName>
    <definedName name="tot255j">#REF!</definedName>
    <definedName name="tot256o">#REF!</definedName>
    <definedName name="tot263j">#REF!</definedName>
    <definedName name="tot267j">#REF!</definedName>
    <definedName name="tot268j">#REF!</definedName>
    <definedName name="tot270j">#REF!</definedName>
    <definedName name="tot274j">#REF!</definedName>
    <definedName name="tot279j">#REF!</definedName>
    <definedName name="tot286j">#REF!</definedName>
    <definedName name="tot292b">#REF!</definedName>
    <definedName name="tot293304j">#REF!</definedName>
    <definedName name="tot294b">#REF!</definedName>
    <definedName name="tot295b">#REF!</definedName>
    <definedName name="tot299j">#REF!</definedName>
    <definedName name="tot300j">#REF!</definedName>
    <definedName name="tot302j">#REF!</definedName>
    <definedName name="tot327c">#REF!</definedName>
    <definedName name="tot327j">#REF!</definedName>
    <definedName name="tot331b">#REF!</definedName>
    <definedName name="tot332j">#REF!</definedName>
    <definedName name="tot342j">#REF!</definedName>
    <definedName name="tot344j">#REF!</definedName>
    <definedName name="tot345j">#REF!</definedName>
    <definedName name="tot346j">#REF!</definedName>
    <definedName name="tot359b">#REF!</definedName>
    <definedName name="tot376j">#REF!</definedName>
    <definedName name="tot381j">#REF!</definedName>
    <definedName name="tot387j">#REF!</definedName>
    <definedName name="tot390j">#REF!</definedName>
    <definedName name="tot399j">#REF!</definedName>
    <definedName name="tot400j">#REF!</definedName>
    <definedName name="tot401j">#REF!</definedName>
    <definedName name="tot409j">#REF!</definedName>
    <definedName name="tot410b">#REF!</definedName>
    <definedName name="tot427j">#REF!</definedName>
    <definedName name="tot430j">#REF!</definedName>
    <definedName name="tot435j">#REF!</definedName>
    <definedName name="tot441j">#REF!</definedName>
    <definedName name="tot444j">#REF!</definedName>
    <definedName name="tot446j">#REF!</definedName>
    <definedName name="tot476j">#REF!</definedName>
    <definedName name="tot477j">#REF!</definedName>
    <definedName name="tot479j">#REF!</definedName>
    <definedName name="tot486j">#REF!</definedName>
    <definedName name="tot495j">#REF!</definedName>
    <definedName name="tot496j">#REF!</definedName>
    <definedName name="tot499j">#REF!</definedName>
    <definedName name="tot501j">#REF!</definedName>
    <definedName name="tot502j">#REF!</definedName>
    <definedName name="tot508j">#REF!</definedName>
    <definedName name="tot513j">#REF!</definedName>
    <definedName name="tot515j">#REF!</definedName>
    <definedName name="tot523j">#REF!</definedName>
    <definedName name="tot525j">#REF!</definedName>
    <definedName name="tot526j">#REF!</definedName>
    <definedName name="tot542j">#REF!</definedName>
    <definedName name="tot545j">#REF!</definedName>
    <definedName name="tot556j">#REF!</definedName>
    <definedName name="tot557j">#REF!</definedName>
    <definedName name="tot558j">#REF!</definedName>
    <definedName name="tot559j">#REF!</definedName>
    <definedName name="tot560j">#REF!</definedName>
    <definedName name="tot563c">#REF!</definedName>
    <definedName name="tot563j">#REF!</definedName>
    <definedName name="tot564c">#REF!</definedName>
    <definedName name="tot565j">#REF!</definedName>
    <definedName name="tot566j">#REF!</definedName>
    <definedName name="tot567j">#REF!</definedName>
    <definedName name="tot576j">#REF!</definedName>
    <definedName name="tot583j">#REF!</definedName>
    <definedName name="tot584j">#REF!</definedName>
    <definedName name="tot589j">#REF!</definedName>
    <definedName name="tot590j">#REF!</definedName>
    <definedName name="tot598j">#REF!</definedName>
    <definedName name="tot610j">#REF!</definedName>
    <definedName name="tot611c">#REF!</definedName>
    <definedName name="tot611j">#REF!</definedName>
    <definedName name="tot612c">#REF!</definedName>
    <definedName name="tot612j">#REF!</definedName>
    <definedName name="tot626j">#REF!</definedName>
    <definedName name="tot628j">#REF!</definedName>
    <definedName name="tot629j">#REF!</definedName>
    <definedName name="tot630j">#REF!</definedName>
    <definedName name="tot639j">#REF!</definedName>
    <definedName name="tot640j">#REF!</definedName>
    <definedName name="tot646c">#REF!</definedName>
    <definedName name="tot646j">#REF!</definedName>
    <definedName name="tot684j">#REF!</definedName>
    <definedName name="tot686c">#REF!</definedName>
    <definedName name="tot708j">#REF!</definedName>
    <definedName name="tot709j">#REF!</definedName>
    <definedName name="tot715j">#REF!</definedName>
    <definedName name="tot717j">#REF!</definedName>
    <definedName name="tot718c">#REF!</definedName>
    <definedName name="tot718j">#REF!</definedName>
    <definedName name="tot721j">#REF!</definedName>
    <definedName name="tot724j">#REF!</definedName>
    <definedName name="tot773J">#REF!</definedName>
    <definedName name="tot776J">#REF!</definedName>
    <definedName name="tot783J">#REF!</definedName>
    <definedName name="tot798J">#REF!</definedName>
    <definedName name="tot806J">#REF!</definedName>
    <definedName name="tot814J">#REF!</definedName>
    <definedName name="TOTAL">"TOTAL+'990309 수정'!$A$5:$AE$501"</definedName>
    <definedName name="Total_q_ty">[44]Data_analysis!$J$2:$J$1048576</definedName>
    <definedName name="Total_Weight__kg">[44]Data_analysis!$K$2:$K$1048576</definedName>
    <definedName name="TOTAL1">#REF!</definedName>
    <definedName name="TotalCases">#REF!</definedName>
    <definedName name="TotalFinalPrice" localSheetId="1">[48]Summary!$J$26</definedName>
    <definedName name="TotalFinalPrice" localSheetId="2">[48]Summary!$J$26</definedName>
    <definedName name="TotalFinalPrice" localSheetId="0">[48]Summary!$J$26</definedName>
    <definedName name="TotalFinalPrice">#REF!</definedName>
    <definedName name="totallenght" localSheetId="1">[48]Summary!$V$11</definedName>
    <definedName name="totallenght" localSheetId="2">[48]Summary!$V$11</definedName>
    <definedName name="totallenght" localSheetId="0">[48]Summary!$V$11</definedName>
    <definedName name="totallenght">#REF!</definedName>
    <definedName name="TotalWeight" localSheetId="1">[48]Summary!$S$11</definedName>
    <definedName name="TotalWeight" localSheetId="2">[48]Summary!$S$11</definedName>
    <definedName name="TotalWeight" localSheetId="0">[48]Summary!$S$11</definedName>
    <definedName name="TotalWeight">#REF!</definedName>
    <definedName name="totfpj">#REF!</definedName>
    <definedName name="totfpo">#REF!</definedName>
    <definedName name="TPEL">#REF!</definedName>
    <definedName name="TPLRP">#REF!</definedName>
    <definedName name="TPMLabor" localSheetId="1">'[48]Labor Sum'!$K$11</definedName>
    <definedName name="TPMLabor" localSheetId="2">'[48]Labor Sum'!$K$11</definedName>
    <definedName name="TPMLabor" localSheetId="0">'[48]Labor Sum'!$K$11</definedName>
    <definedName name="TPMLabor">#REF!</definedName>
    <definedName name="TPMLaborElec" localSheetId="1">'[48]Labor Sum'!$K$24</definedName>
    <definedName name="TPMLaborElec" localSheetId="2">'[48]Labor Sum'!$K$24</definedName>
    <definedName name="TPMLaborElec" localSheetId="0">'[48]Labor Sum'!$K$24</definedName>
    <definedName name="TPMLaborElec">#REF!</definedName>
    <definedName name="TProcLabor" localSheetId="1">'[48]Labor Sum'!$E$11</definedName>
    <definedName name="TProcLabor" localSheetId="2">'[48]Labor Sum'!$E$11</definedName>
    <definedName name="TProcLabor" localSheetId="0">'[48]Labor Sum'!$E$11</definedName>
    <definedName name="TProcLabor">#REF!</definedName>
    <definedName name="TProcLaborELec" localSheetId="1">'[48]Labor Sum'!$E$24</definedName>
    <definedName name="TProcLaborELec" localSheetId="2">'[48]Labor Sum'!$E$24</definedName>
    <definedName name="TProcLaborELec" localSheetId="0">'[48]Labor Sum'!$E$24</definedName>
    <definedName name="TProcLaborELec">#REF!</definedName>
    <definedName name="TQAQCLabor" localSheetId="1">'[48]Labor Sum'!$G$11</definedName>
    <definedName name="TQAQCLabor" localSheetId="2">'[48]Labor Sum'!$G$11</definedName>
    <definedName name="TQAQCLabor" localSheetId="0">'[48]Labor Sum'!$G$11</definedName>
    <definedName name="TQAQCLabor">#REF!</definedName>
    <definedName name="TQAQCLaborElec" localSheetId="1">'[48]Labor Sum'!$G$24</definedName>
    <definedName name="TQAQCLaborElec" localSheetId="2">'[48]Labor Sum'!$G$24</definedName>
    <definedName name="TQAQCLaborElec" localSheetId="0">'[48]Labor Sum'!$G$24</definedName>
    <definedName name="TQAQCLaborElec">#REF!</definedName>
    <definedName name="TRADE2">#REF!</definedName>
    <definedName name="tran" hidden="1">{"'现金流量表（全部投资）'!$B$4:$P$23"}</definedName>
    <definedName name="TRANING_FEE">#REF!</definedName>
    <definedName name="TransitionDuctWt">#REF!</definedName>
    <definedName name="Transport">#REF!</definedName>
    <definedName name="Transportkosten">#REF!</definedName>
    <definedName name="TRASF">#REF!</definedName>
    <definedName name="Travel" localSheetId="1">[48]Summary!$D$19</definedName>
    <definedName name="Travel" localSheetId="2">[48]Summary!$D$19</definedName>
    <definedName name="Travel" localSheetId="0">[48]Summary!$D$19</definedName>
    <definedName name="Travel">#REF!</definedName>
    <definedName name="TravelTotal" localSheetId="1">[48]Summary!$L$11</definedName>
    <definedName name="TravelTotal" localSheetId="2">[48]Summary!$L$11</definedName>
    <definedName name="TravelTotal" localSheetId="0">[48]Summary!$L$11</definedName>
    <definedName name="TravelTotal">#REF!</definedName>
    <definedName name="Travi">#REF!</definedName>
    <definedName name="TRD">#REF!</definedName>
    <definedName name="TRE" localSheetId="1">[56]PP!$IE$2</definedName>
    <definedName name="TRE" localSheetId="2">[56]PP!$IE$2</definedName>
    <definedName name="TRE" localSheetId="0">[56]PP!$IE$2</definedName>
    <definedName name="TRE">#REF!</definedName>
    <definedName name="TRI">'[50]GM 000'!$I$1</definedName>
    <definedName name="TRID">#REF!</definedName>
    <definedName name="trn">#REF!</definedName>
    <definedName name="TrolleyCount">#REF!</definedName>
    <definedName name="TROMG">[97]XL4Poppy!$C$9</definedName>
    <definedName name="TS_OD">2400</definedName>
    <definedName name="TSchedLabor" localSheetId="1">'[48]Labor Sum'!$I$11</definedName>
    <definedName name="TSchedLabor" localSheetId="2">'[48]Labor Sum'!$I$11</definedName>
    <definedName name="TSchedLabor" localSheetId="0">'[48]Labor Sum'!$I$11</definedName>
    <definedName name="TSchedLabor">#REF!</definedName>
    <definedName name="TSchedLaborElec" localSheetId="1">'[48]Labor Sum'!$I$24</definedName>
    <definedName name="TSchedLaborElec" localSheetId="2">'[48]Labor Sum'!$I$24</definedName>
    <definedName name="TSchedLaborElec" localSheetId="0">'[48]Labor Sum'!$I$24</definedName>
    <definedName name="TSchedLaborElec">#REF!</definedName>
    <definedName name="tstack">#REF!</definedName>
    <definedName name="TSUPPOT" localSheetId="1" hidden="1">{#N/A,#N/A,FALSE,"CCTV"}</definedName>
    <definedName name="TSUPPOT" localSheetId="2" hidden="1">{#N/A,#N/A,FALSE,"CCTV"}</definedName>
    <definedName name="TSUPPOT" localSheetId="0" hidden="1">{#N/A,#N/A,FALSE,"CCTV"}</definedName>
    <definedName name="TSUPPOT" hidden="1">{#N/A,#N/A,FALSE,"CCTV"}</definedName>
    <definedName name="TT" hidden="1">#REF!</definedName>
    <definedName name="TT_1P">#REF!</definedName>
    <definedName name="TT_3p">#REF!</definedName>
    <definedName name="ttronmk">#REF!</definedName>
    <definedName name="ttt" hidden="1">{"'장비'!$A$3:$M$12"}</definedName>
    <definedName name="tu">#REF!</definedName>
    <definedName name="tuan" hidden="1">{#N/A,#N/A,FALSE,"CCTV"}</definedName>
    <definedName name="TUBE" localSheetId="1" hidden="1">{#N/A,#N/A,FALSE,"CCTV"}</definedName>
    <definedName name="TUBE" localSheetId="2" hidden="1">{#N/A,#N/A,FALSE,"CCTV"}</definedName>
    <definedName name="TUBE" localSheetId="0" hidden="1">{#N/A,#N/A,FALSE,"CCTV"}</definedName>
    <definedName name="TUBE" hidden="1">{#N/A,#N/A,FALSE,"CCTV"}</definedName>
    <definedName name="Tube_Nego율">0.99</definedName>
    <definedName name="tube_test_press1_12">#REF!</definedName>
    <definedName name="TUBING_MATERIAL" localSheetId="1">'[66]DATA LISTS'!$A$21:$A$30</definedName>
    <definedName name="TUBING_MATERIAL" localSheetId="2">'[66]DATA LISTS'!$A$21:$A$30</definedName>
    <definedName name="TUBING_MATERIAL" localSheetId="0">'[66]DATA LISTS'!$A$21:$A$30</definedName>
    <definedName name="TUBING_MATERIAL">#REF!</definedName>
    <definedName name="Türen">#REF!</definedName>
    <definedName name="tuy" hidden="1">{"'장비'!$A$3:$M$12"}</definedName>
    <definedName name="tuyennhanh" localSheetId="1" hidden="1">{"'Sheet1'!$L$16"}</definedName>
    <definedName name="tuyennhanh" localSheetId="2" hidden="1">{"'Sheet1'!$L$16"}</definedName>
    <definedName name="tuyennhanh" localSheetId="0" hidden="1">{"'Sheet1'!$L$16"}</definedName>
    <definedName name="tuyennhanh" hidden="1">{"'Sheet1'!$L$16"}</definedName>
    <definedName name="TV" localSheetId="1" hidden="1">{#N/A,#N/A,FALSE,"CCTV"}</definedName>
    <definedName name="TV" localSheetId="2" hidden="1">{#N/A,#N/A,FALSE,"CCTV"}</definedName>
    <definedName name="TV" localSheetId="0" hidden="1">{#N/A,#N/A,FALSE,"CCTV"}</definedName>
    <definedName name="TV" hidden="1">{#N/A,#N/A,FALSE,"CCTV"}</definedName>
    <definedName name="tv75nc">#REF!</definedName>
    <definedName name="tv75vl">#REF!</definedName>
    <definedName name="tx">#REF!</definedName>
    <definedName name="TY" hidden="1">#REF!</definedName>
    <definedName name="Type">'[50]GM 000'!$I$3</definedName>
    <definedName name="TypeDat">[70]WeightTable!$AX:$BC</definedName>
    <definedName name="tyt" hidden="1">{"'장비'!$A$3:$M$12"}</definedName>
    <definedName name="tyyuy" hidden="1">{"'장비'!$A$3:$M$12"}</definedName>
    <definedName name="ü" localSheetId="1" hidden="1">{#N/A,#N/A,TRUE,"Projektskizze";#N/A,#N/A,TRUE,"AuslDat";#N/A,#N/A,TRUE,"Kalkulation";#N/A,#N/A,TRUE,"Md-Berechnung"}</definedName>
    <definedName name="ü" localSheetId="2" hidden="1">{#N/A,#N/A,TRUE,"Projektskizze";#N/A,#N/A,TRUE,"AuslDat";#N/A,#N/A,TRUE,"Kalkulation";#N/A,#N/A,TRUE,"Md-Berechnung"}</definedName>
    <definedName name="ü" localSheetId="0" hidden="1">{#N/A,#N/A,TRUE,"Projektskizze";#N/A,#N/A,TRUE,"AuslDat";#N/A,#N/A,TRUE,"Kalkulation";#N/A,#N/A,TRUE,"Md-Berechnung"}</definedName>
    <definedName name="ü" hidden="1">{#N/A,#N/A,TRUE,"Projektskizze";#N/A,#N/A,TRUE,"AuslDat";#N/A,#N/A,TRUE,"Kalkulation";#N/A,#N/A,TRUE,"Md-Berechnung"}</definedName>
    <definedName name="UB" localSheetId="1" hidden="1">{#N/A,#N/A,FALSE,"CCTV"}</definedName>
    <definedName name="UB" localSheetId="2" hidden="1">{#N/A,#N/A,FALSE,"CCTV"}</definedName>
    <definedName name="UB" localSheetId="0" hidden="1">{#N/A,#N/A,FALSE,"CCTV"}</definedName>
    <definedName name="UB" hidden="1">{#N/A,#N/A,FALSE,"CCTV"}</definedName>
    <definedName name="Ud">#REF!</definedName>
    <definedName name="UI" hidden="1">#REF!</definedName>
    <definedName name="UIU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>#REF!</definedName>
    <definedName name="Units_Selector_Range">'[98]Pump Units'!$B$4:$B$8</definedName>
    <definedName name="unnamed">#REF!</definedName>
    <definedName name="UNO" localSheetId="1">[56]PP!$ID$3</definedName>
    <definedName name="UNO" localSheetId="2">[56]PP!$ID$3</definedName>
    <definedName name="UNO" localSheetId="0">[56]PP!$ID$3</definedName>
    <definedName name="UNO">#REF!</definedName>
    <definedName name="UP">#REF!,#REF!,#REF!,#REF!,#REF!,#REF!,#REF!,#REF!,#REF!,#REF!,#REF!</definedName>
    <definedName name="UpdateTechSpec">#N/A</definedName>
    <definedName name="Upper_noz">#REF!</definedName>
    <definedName name="UpperNoz" localSheetId="1">'[75]HEADER &amp; NOZZLES'!$L$189:$N$236</definedName>
    <definedName name="UpperNoz" localSheetId="2">'[75]HEADER &amp; NOZZLES'!$L$189:$N$236</definedName>
    <definedName name="UpperNoz" localSheetId="0">'[75]HEADER &amp; NOZZLES'!$L$189:$N$236</definedName>
    <definedName name="UpperNoz">#REF!</definedName>
    <definedName name="US">[99]Factor!$B$41</definedName>
    <definedName name="usd">#REF!</definedName>
    <definedName name="USD_FC_Rate">#REF!</definedName>
    <definedName name="USD_LC_Rate">#REF!</definedName>
    <definedName name="UT" hidden="1">#REF!</definedName>
    <definedName name="UTPNT" localSheetId="1">[41]보일러!UTPNT</definedName>
    <definedName name="UTPNT" localSheetId="2">[41]보일러!UTPNT</definedName>
    <definedName name="UTPNT" localSheetId="0">[41]보일러!UTPNT</definedName>
    <definedName name="UTPNT">[41]보일러!UTPNT</definedName>
    <definedName name="UU" localSheetId="1" hidden="1">{#N/A,#N/A,FALSE,"JACKETS (1100 t) (1)"}</definedName>
    <definedName name="UU" localSheetId="2" hidden="1">{#N/A,#N/A,FALSE,"JACKETS (1100 t) (1)"}</definedName>
    <definedName name="UU" localSheetId="0" hidden="1">{#N/A,#N/A,FALSE,"JACKETS (1100 t) (1)"}</definedName>
    <definedName name="UU" hidden="1">{#N/A,#N/A,FALSE,"JACKETS (1100 t) (1)"}</definedName>
    <definedName name="UUU" localSheetId="1" hidden="1">{#N/A,#N/A,FALSE,"CCTV"}</definedName>
    <definedName name="UUU" localSheetId="2" hidden="1">{#N/A,#N/A,FALSE,"CCTV"}</definedName>
    <definedName name="UUU" localSheetId="0" hidden="1">{#N/A,#N/A,FALSE,"CCTV"}</definedName>
    <definedName name="UUU" hidden="1">{#N/A,#N/A,FALSE,"CCTV"}</definedName>
    <definedName name="uuuuuu" hidden="1">{"'장비'!$A$3:$M$12"}</definedName>
    <definedName name="Uy">#REF!</definedName>
    <definedName name="UYT" hidden="1">{#N/A,#N/A,FALSE,"CCTV"}</definedName>
    <definedName name="V">[100]VS배관내역서!#REF!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">[101]CondPol!$F$69</definedName>
    <definedName name="var" hidden="1">#REF!</definedName>
    <definedName name="VARIINST">#REF!</definedName>
    <definedName name="VARIPURC">#REF!</definedName>
    <definedName name="VATM" localSheetId="1" hidden="1">{"'Sheet1'!$L$16"}</definedName>
    <definedName name="VATM" localSheetId="2" hidden="1">{"'Sheet1'!$L$16"}</definedName>
    <definedName name="VATM" localSheetId="0" hidden="1">{"'Sheet1'!$L$16"}</definedName>
    <definedName name="VATM" hidden="1">{"'Sheet1'!$L$16"}</definedName>
    <definedName name="vcat">[101]CondPol!$F$68</definedName>
    <definedName name="VCHT">#REF!</definedName>
    <definedName name="vcoto" localSheetId="1" hidden="1">{"'Sheet1'!$L$16"}</definedName>
    <definedName name="vcoto" localSheetId="2" hidden="1">{"'Sheet1'!$L$16"}</definedName>
    <definedName name="vcoto" localSheetId="0" hidden="1">{"'Sheet1'!$L$16"}</definedName>
    <definedName name="vcoto" hidden="1">{"'Sheet1'!$L$16"}</definedName>
    <definedName name="VCTT">#REF!</definedName>
    <definedName name="vd3p">#REF!</definedName>
    <definedName name="Vel_Max" localSheetId="1">'[38]Noise (3)'!$O$40</definedName>
    <definedName name="Vel_Max" localSheetId="2">'[38]Noise (3)'!$O$40</definedName>
    <definedName name="Vel_Max" localSheetId="0">'[38]Noise (3)'!$O$40</definedName>
    <definedName name="Vel_Max">#REF!</definedName>
    <definedName name="Velocidad_chimenea">#REF!</definedName>
    <definedName name="Velocidad_conducto">#REF!</definedName>
    <definedName name="VelocityArea" localSheetId="1">[31]DATA_LIST!$B$14:$B$19</definedName>
    <definedName name="VelocityArea" localSheetId="2">[31]DATA_LIST!$B$14:$B$19</definedName>
    <definedName name="VelocityArea" localSheetId="0">[31]DATA_LIST!$B$14:$B$19</definedName>
    <definedName name="VelocityArea">#REF!</definedName>
    <definedName name="VEN" hidden="1">{#N/A,#N/A,TRUE,"SUM";#N/A,#N/A,TRUE,"EE";#N/A,#N/A,TRUE,"AC";#N/A,#N/A,TRUE,"SN"}</definedName>
    <definedName name="Vendor">'[101]w''t table'!$AE$2:$AF$5</definedName>
    <definedName name="Vendor_fill" hidden="1">#REF!</definedName>
    <definedName name="VendorDocType">#REF!</definedName>
    <definedName name="Verpackungsart">#REF!</definedName>
    <definedName name="Verpackungspreise">#REF!</definedName>
    <definedName name="VerticalAdder1">#REF!</definedName>
    <definedName name="VerticalAdder10">#REF!</definedName>
    <definedName name="VerticalAdder11">#REF!</definedName>
    <definedName name="VerticalAdder12">#REF!</definedName>
    <definedName name="VerticalAdder2">#REF!</definedName>
    <definedName name="VerticalAdder4">#REF!</definedName>
    <definedName name="VerticalAdder5">#REF!</definedName>
    <definedName name="VerticalAdder6">#REF!</definedName>
    <definedName name="VerticalAdder7">#REF!</definedName>
    <definedName name="VerticalAdder8">#REF!</definedName>
    <definedName name="VerticalAdder9">#REF!</definedName>
    <definedName name="VerticleAdder3">#REF!</definedName>
    <definedName name="vf" hidden="1">{"'Sheet1'!$L$16"}</definedName>
    <definedName name="vffsfs" hidden="1">{#N/A,#N/A,TRUE,"Basic";#N/A,#N/A,TRUE,"EXT-TABLE";#N/A,#N/A,TRUE,"STEEL";#N/A,#N/A,TRUE,"INT-Table";#N/A,#N/A,TRUE,"STEEL";#N/A,#N/A,TRUE,"Door"}</definedName>
    <definedName name="vffsfs_1" hidden="1">{#N/A,#N/A,TRUE,"Basic";#N/A,#N/A,TRUE,"EXT-TABLE";#N/A,#N/A,TRUE,"STEEL";#N/A,#N/A,TRUE,"INT-Table";#N/A,#N/A,TRUE,"STEEL";#N/A,#N/A,TRUE,"Door"}</definedName>
    <definedName name="vffsfs_1_1" hidden="1">{#N/A,#N/A,TRUE,"Basic";#N/A,#N/A,TRUE,"EXT-TABLE";#N/A,#N/A,TRUE,"STEEL";#N/A,#N/A,TRUE,"INT-Table";#N/A,#N/A,TRUE,"STEEL";#N/A,#N/A,TRUE,"Door"}</definedName>
    <definedName name="vffsfs_1_2" hidden="1">{#N/A,#N/A,TRUE,"Basic";#N/A,#N/A,TRUE,"EXT-TABLE";#N/A,#N/A,TRUE,"STEEL";#N/A,#N/A,TRUE,"INT-Table";#N/A,#N/A,TRUE,"STEEL";#N/A,#N/A,TRUE,"Door"}</definedName>
    <definedName name="vffsfs_2" hidden="1">{#N/A,#N/A,TRUE,"Basic";#N/A,#N/A,TRUE,"EXT-TABLE";#N/A,#N/A,TRUE,"STEEL";#N/A,#N/A,TRUE,"INT-Table";#N/A,#N/A,TRUE,"STEEL";#N/A,#N/A,TRUE,"Door"}</definedName>
    <definedName name="vffsfs_2_1" hidden="1">{#N/A,#N/A,TRUE,"Basic";#N/A,#N/A,TRUE,"EXT-TABLE";#N/A,#N/A,TRUE,"STEEL";#N/A,#N/A,TRUE,"INT-Table";#N/A,#N/A,TRUE,"STEEL";#N/A,#N/A,TRUE,"Door"}</definedName>
    <definedName name="vffsfs_2_2" hidden="1">{#N/A,#N/A,TRUE,"Basic";#N/A,#N/A,TRUE,"EXT-TABLE";#N/A,#N/A,TRUE,"STEEL";#N/A,#N/A,TRUE,"INT-Table";#N/A,#N/A,TRUE,"STEEL";#N/A,#N/A,TRUE,"Door"}</definedName>
    <definedName name="vffsfs_3" hidden="1">{#N/A,#N/A,TRUE,"Basic";#N/A,#N/A,TRUE,"EXT-TABLE";#N/A,#N/A,TRUE,"STEEL";#N/A,#N/A,TRUE,"INT-Table";#N/A,#N/A,TRUE,"STEEL";#N/A,#N/A,TRUE,"Door"}</definedName>
    <definedName name="vffsfs_3_1" hidden="1">{#N/A,#N/A,TRUE,"Basic";#N/A,#N/A,TRUE,"EXT-TABLE";#N/A,#N/A,TRUE,"STEEL";#N/A,#N/A,TRUE,"INT-Table";#N/A,#N/A,TRUE,"STEEL";#N/A,#N/A,TRUE,"Door"}</definedName>
    <definedName name="vffsfs_3_2" hidden="1">{#N/A,#N/A,TRUE,"Basic";#N/A,#N/A,TRUE,"EXT-TABLE";#N/A,#N/A,TRUE,"STEEL";#N/A,#N/A,TRUE,"INT-Table";#N/A,#N/A,TRUE,"STEEL";#N/A,#N/A,TRUE,"Door"}</definedName>
    <definedName name="vffsfs_4" hidden="1">{#N/A,#N/A,TRUE,"Basic";#N/A,#N/A,TRUE,"EXT-TABLE";#N/A,#N/A,TRUE,"STEEL";#N/A,#N/A,TRUE,"INT-Table";#N/A,#N/A,TRUE,"STEEL";#N/A,#N/A,TRUE,"Door"}</definedName>
    <definedName name="vffsfs_4_1" hidden="1">{#N/A,#N/A,TRUE,"Basic";#N/A,#N/A,TRUE,"EXT-TABLE";#N/A,#N/A,TRUE,"STEEL";#N/A,#N/A,TRUE,"INT-Table";#N/A,#N/A,TRUE,"STEEL";#N/A,#N/A,TRUE,"Door"}</definedName>
    <definedName name="vffsfs_4_2" hidden="1">{#N/A,#N/A,TRUE,"Basic";#N/A,#N/A,TRUE,"EXT-TABLE";#N/A,#N/A,TRUE,"STEEL";#N/A,#N/A,TRUE,"INT-Table";#N/A,#N/A,TRUE,"STEEL";#N/A,#N/A,TRUE,"Door"}</definedName>
    <definedName name="vffsfs_5" hidden="1">{#N/A,#N/A,TRUE,"Basic";#N/A,#N/A,TRUE,"EXT-TABLE";#N/A,#N/A,TRUE,"STEEL";#N/A,#N/A,TRUE,"INT-Table";#N/A,#N/A,TRUE,"STEEL";#N/A,#N/A,TRUE,"Door"}</definedName>
    <definedName name="vffsfs_5_1" hidden="1">{#N/A,#N/A,TRUE,"Basic";#N/A,#N/A,TRUE,"EXT-TABLE";#N/A,#N/A,TRUE,"STEEL";#N/A,#N/A,TRUE,"INT-Table";#N/A,#N/A,TRUE,"STEEL";#N/A,#N/A,TRUE,"Door"}</definedName>
    <definedName name="vffsfs_5_2" hidden="1">{#N/A,#N/A,TRUE,"Basic";#N/A,#N/A,TRUE,"EXT-TABLE";#N/A,#N/A,TRUE,"STEEL";#N/A,#N/A,TRUE,"INT-Table";#N/A,#N/A,TRUE,"STEEL";#N/A,#N/A,TRUE,"Door"}</definedName>
    <definedName name="vhjh" hidden="1">{#N/A,#N/A,FALSE,"CCTV"}</definedName>
    <definedName name="Viet" localSheetId="1" hidden="1">{"'Sheet1'!$L$16"}</definedName>
    <definedName name="Viet" localSheetId="2" hidden="1">{"'Sheet1'!$L$16"}</definedName>
    <definedName name="Viet" localSheetId="0" hidden="1">{"'Sheet1'!$L$16"}</definedName>
    <definedName name="Viet" hidden="1">{"'Sheet1'!$L$16"}</definedName>
    <definedName name="vinert">[101]CondPol!$F$70</definedName>
    <definedName name="vl1p">#REF!</definedName>
    <definedName name="vl3p">#REF!</definedName>
    <definedName name="vlct" localSheetId="1" hidden="1">{"'Sheet1'!$L$16"}</definedName>
    <definedName name="vlct" localSheetId="2" hidden="1">{"'Sheet1'!$L$16"}</definedName>
    <definedName name="vlct" localSheetId="0" hidden="1">{"'Sheet1'!$L$16"}</definedName>
    <definedName name="vlct" hidden="1">{"'Sheet1'!$L$16"}</definedName>
    <definedName name="vldn400">#REF!</definedName>
    <definedName name="vldn600">#REF!</definedName>
    <definedName name="vltram">#REF!</definedName>
    <definedName name="vn" hidden="1">{"'Sheet1'!$L$16"}</definedName>
    <definedName name="voldiam" localSheetId="1">[95]Tech.!$X$6:$Y$12</definedName>
    <definedName name="voldiam" localSheetId="2">[95]Tech.!$X$6:$Y$12</definedName>
    <definedName name="voldiam" localSheetId="0">[95]Tech.!$X$6:$Y$12</definedName>
    <definedName name="voldiam">#REF!</definedName>
    <definedName name="VQH" hidden="1">#REF!</definedName>
    <definedName name="vr3p">#REF!</definedName>
    <definedName name="vs">#REF!</definedName>
    <definedName name="VSD">#REF!</definedName>
    <definedName name="vsdim0">#REF!</definedName>
    <definedName name="vtot">[101]CondPol!$F$71</definedName>
    <definedName name="vv" hidden="1">{#N/A,#N/A,TRUE,"Mhr_Sum"}</definedName>
    <definedName name="VXCVXVXCV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" hidden="1">{"'장비'!$A$3:$M$12"}</definedName>
    <definedName name="WAGE">#REF!</definedName>
    <definedName name="wall_ship_ipt">#REF!</definedName>
    <definedName name="Warranty" localSheetId="1">[48]Summary!$D$21</definedName>
    <definedName name="Warranty" localSheetId="2">[48]Summary!$D$21</definedName>
    <definedName name="Warranty" localSheetId="0">[48]Summary!$D$21</definedName>
    <definedName name="Warranty">#REF!</definedName>
    <definedName name="WarrantyTotal" localSheetId="1">[48]Summary!$N$11</definedName>
    <definedName name="WarrantyTotal" localSheetId="2">[48]Summary!$N$11</definedName>
    <definedName name="WarrantyTotal" localSheetId="0">[48]Summary!$N$11</definedName>
    <definedName name="WarrantyTotal">#REF!</definedName>
    <definedName name="Waste" hidden="1">{#N/A,#N/A,TRUE,"Basic";#N/A,#N/A,TRUE,"EXT-TABLE";#N/A,#N/A,TRUE,"STEEL";#N/A,#N/A,TRUE,"INT-Table";#N/A,#N/A,TRUE,"STEEL";#N/A,#N/A,TRUE,"Door"}</definedName>
    <definedName name="Waste_1" hidden="1">{#N/A,#N/A,TRUE,"Basic";#N/A,#N/A,TRUE,"EXT-TABLE";#N/A,#N/A,TRUE,"STEEL";#N/A,#N/A,TRUE,"INT-Table";#N/A,#N/A,TRUE,"STEEL";#N/A,#N/A,TRUE,"Door"}</definedName>
    <definedName name="Waste_1_1" hidden="1">{#N/A,#N/A,TRUE,"Basic";#N/A,#N/A,TRUE,"EXT-TABLE";#N/A,#N/A,TRUE,"STEEL";#N/A,#N/A,TRUE,"INT-Table";#N/A,#N/A,TRUE,"STEEL";#N/A,#N/A,TRUE,"Door"}</definedName>
    <definedName name="Waste_1_2" hidden="1">{#N/A,#N/A,TRUE,"Basic";#N/A,#N/A,TRUE,"EXT-TABLE";#N/A,#N/A,TRUE,"STEEL";#N/A,#N/A,TRUE,"INT-Table";#N/A,#N/A,TRUE,"STEEL";#N/A,#N/A,TRUE,"Door"}</definedName>
    <definedName name="Waste_2" hidden="1">{#N/A,#N/A,TRUE,"Basic";#N/A,#N/A,TRUE,"EXT-TABLE";#N/A,#N/A,TRUE,"STEEL";#N/A,#N/A,TRUE,"INT-Table";#N/A,#N/A,TRUE,"STEEL";#N/A,#N/A,TRUE,"Door"}</definedName>
    <definedName name="Waste_2_1" hidden="1">{#N/A,#N/A,TRUE,"Basic";#N/A,#N/A,TRUE,"EXT-TABLE";#N/A,#N/A,TRUE,"STEEL";#N/A,#N/A,TRUE,"INT-Table";#N/A,#N/A,TRUE,"STEEL";#N/A,#N/A,TRUE,"Door"}</definedName>
    <definedName name="Waste_2_2" hidden="1">{#N/A,#N/A,TRUE,"Basic";#N/A,#N/A,TRUE,"EXT-TABLE";#N/A,#N/A,TRUE,"STEEL";#N/A,#N/A,TRUE,"INT-Table";#N/A,#N/A,TRUE,"STEEL";#N/A,#N/A,TRUE,"Door"}</definedName>
    <definedName name="Waste_3" hidden="1">{#N/A,#N/A,TRUE,"Basic";#N/A,#N/A,TRUE,"EXT-TABLE";#N/A,#N/A,TRUE,"STEEL";#N/A,#N/A,TRUE,"INT-Table";#N/A,#N/A,TRUE,"STEEL";#N/A,#N/A,TRUE,"Door"}</definedName>
    <definedName name="Waste_3_1" hidden="1">{#N/A,#N/A,TRUE,"Basic";#N/A,#N/A,TRUE,"EXT-TABLE";#N/A,#N/A,TRUE,"STEEL";#N/A,#N/A,TRUE,"INT-Table";#N/A,#N/A,TRUE,"STEEL";#N/A,#N/A,TRUE,"Door"}</definedName>
    <definedName name="Waste_3_2" hidden="1">{#N/A,#N/A,TRUE,"Basic";#N/A,#N/A,TRUE,"EXT-TABLE";#N/A,#N/A,TRUE,"STEEL";#N/A,#N/A,TRUE,"INT-Table";#N/A,#N/A,TRUE,"STEEL";#N/A,#N/A,TRUE,"Door"}</definedName>
    <definedName name="Waste_4" hidden="1">{#N/A,#N/A,TRUE,"Basic";#N/A,#N/A,TRUE,"EXT-TABLE";#N/A,#N/A,TRUE,"STEEL";#N/A,#N/A,TRUE,"INT-Table";#N/A,#N/A,TRUE,"STEEL";#N/A,#N/A,TRUE,"Door"}</definedName>
    <definedName name="Waste_4_1" hidden="1">{#N/A,#N/A,TRUE,"Basic";#N/A,#N/A,TRUE,"EXT-TABLE";#N/A,#N/A,TRUE,"STEEL";#N/A,#N/A,TRUE,"INT-Table";#N/A,#N/A,TRUE,"STEEL";#N/A,#N/A,TRUE,"Door"}</definedName>
    <definedName name="Waste_4_2" hidden="1">{#N/A,#N/A,TRUE,"Basic";#N/A,#N/A,TRUE,"EXT-TABLE";#N/A,#N/A,TRUE,"STEEL";#N/A,#N/A,TRUE,"INT-Table";#N/A,#N/A,TRUE,"STEEL";#N/A,#N/A,TRUE,"Door"}</definedName>
    <definedName name="Waste_5" hidden="1">{#N/A,#N/A,TRUE,"Basic";#N/A,#N/A,TRUE,"EXT-TABLE";#N/A,#N/A,TRUE,"STEEL";#N/A,#N/A,TRUE,"INT-Table";#N/A,#N/A,TRUE,"STEEL";#N/A,#N/A,TRUE,"Door"}</definedName>
    <definedName name="Waste_5_1" hidden="1">{#N/A,#N/A,TRUE,"Basic";#N/A,#N/A,TRUE,"EXT-TABLE";#N/A,#N/A,TRUE,"STEEL";#N/A,#N/A,TRUE,"INT-Table";#N/A,#N/A,TRUE,"STEEL";#N/A,#N/A,TRUE,"Door"}</definedName>
    <definedName name="Waste_5_2" hidden="1">{#N/A,#N/A,TRUE,"Basic";#N/A,#N/A,TRUE,"EXT-TABLE";#N/A,#N/A,TRUE,"STEEL";#N/A,#N/A,TRUE,"INT-Table";#N/A,#N/A,TRUE,"STEEL";#N/A,#N/A,TRUE,"Door"}</definedName>
    <definedName name="we" hidden="1">{#N/A,#N/A,FALSE,"CCTV"}</definedName>
    <definedName name="WEEE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f" hidden="1">{#N/A,#N/A,FALSE,"CCTV"}</definedName>
    <definedName name="weight" hidden="1">{#N/A,#N/A,FALSE,"CCTV"}</definedName>
    <definedName name="Weights">#REF!</definedName>
    <definedName name="Weld">#REF!</definedName>
    <definedName name="WEQWE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WER" localSheetId="1" hidden="1">{#N/A,#N/A,FALSE,"Project Cost Summary";#N/A,#N/A,FALSE,"Man Hour Summary"}</definedName>
    <definedName name="WEQWEWER" localSheetId="2" hidden="1">{#N/A,#N/A,FALSE,"Project Cost Summary";#N/A,#N/A,FALSE,"Man Hour Summary"}</definedName>
    <definedName name="WEQWEWER" localSheetId="0" hidden="1">{#N/A,#N/A,FALSE,"Project Cost Summary";#N/A,#N/A,FALSE,"Man Hour Summary"}</definedName>
    <definedName name="WEQWEWER" hidden="1">{#N/A,#N/A,FALSE,"Project Cost Summary";#N/A,#N/A,FALSE,"Man Hour Summary"}</definedName>
    <definedName name="wer" hidden="1">#REF!</definedName>
    <definedName name="werty" localSheetId="1" hidden="1">[102]OUTICOLPIP!#REF!</definedName>
    <definedName name="werty" localSheetId="2" hidden="1">[102]OUTICOLPIP!#REF!</definedName>
    <definedName name="werty" localSheetId="0" hidden="1">[102]OUTICOLPIP!#REF!</definedName>
    <definedName name="werty" hidden="1">#REF!</definedName>
    <definedName name="WFC" hidden="1">#REF!</definedName>
    <definedName name="WHNHAP">[103]NHAP!$D$6:$N$1000</definedName>
    <definedName name="wi" localSheetId="1">[104]TO_COST_PPS_METRIC!$D$7</definedName>
    <definedName name="wi" localSheetId="2">[104]TO_COST_PPS_METRIC!$D$7</definedName>
    <definedName name="wi" localSheetId="0">[104]TO_COST_PPS_METRIC!$D$7</definedName>
    <definedName name="wi">#REF!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de">#REF!</definedName>
    <definedName name="windi">#REF!</definedName>
    <definedName name="WindS">#REF!</definedName>
    <definedName name="wjs" localSheetId="1" hidden="1">{#N/A,#N/A,FALSE,"CCTV"}</definedName>
    <definedName name="wjs" localSheetId="2" hidden="1">{#N/A,#N/A,FALSE,"CCTV"}</definedName>
    <definedName name="wjs" localSheetId="0" hidden="1">{#N/A,#N/A,FALSE,"CCTV"}</definedName>
    <definedName name="wjs" hidden="1">{#N/A,#N/A,FALSE,"CCTV"}</definedName>
    <definedName name="WLF">#REF!</definedName>
    <definedName name="wm.조골재1" hidden="1">{#N/A,#N/A,FALSE,"조골재"}</definedName>
    <definedName name="wn" localSheetId="1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n" localSheetId="2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n" localSheetId="0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n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nb" localSheetId="1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nb" localSheetId="2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nb" localSheetId="0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nb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OL">#REF!</definedName>
    <definedName name="won_usd">1/812.8</definedName>
    <definedName name="work">#REF!</definedName>
    <definedName name="workshop" localSheetId="1" hidden="1">{#N/A,#N/A,FALSE,"CCTV"}</definedName>
    <definedName name="workshop" localSheetId="2" hidden="1">{#N/A,#N/A,FALSE,"CCTV"}</definedName>
    <definedName name="workshop" localSheetId="0" hidden="1">{#N/A,#N/A,FALSE,"CCTV"}</definedName>
    <definedName name="WORKSHOP" hidden="1">{#N/A,#N/A,TRUE,"Basic";#N/A,#N/A,TRUE,"EXT-TABLE";#N/A,#N/A,TRUE,"STEEL";#N/A,#N/A,TRUE,"INT-Table";#N/A,#N/A,TRUE,"STEEL";#N/A,#N/A,TRUE,"Door"}</definedName>
    <definedName name="WORKSHOP_1" hidden="1">{#N/A,#N/A,TRUE,"Basic";#N/A,#N/A,TRUE,"EXT-TABLE";#N/A,#N/A,TRUE,"STEEL";#N/A,#N/A,TRUE,"INT-Table";#N/A,#N/A,TRUE,"STEEL";#N/A,#N/A,TRUE,"Door"}</definedName>
    <definedName name="WORKSHOP_1_1" hidden="1">{#N/A,#N/A,TRUE,"Basic";#N/A,#N/A,TRUE,"EXT-TABLE";#N/A,#N/A,TRUE,"STEEL";#N/A,#N/A,TRUE,"INT-Table";#N/A,#N/A,TRUE,"STEEL";#N/A,#N/A,TRUE,"Door"}</definedName>
    <definedName name="WORKSHOP_1_2" hidden="1">{#N/A,#N/A,TRUE,"Basic";#N/A,#N/A,TRUE,"EXT-TABLE";#N/A,#N/A,TRUE,"STEEL";#N/A,#N/A,TRUE,"INT-Table";#N/A,#N/A,TRUE,"STEEL";#N/A,#N/A,TRUE,"Door"}</definedName>
    <definedName name="WORKSHOP_2" hidden="1">{#N/A,#N/A,TRUE,"Basic";#N/A,#N/A,TRUE,"EXT-TABLE";#N/A,#N/A,TRUE,"STEEL";#N/A,#N/A,TRUE,"INT-Table";#N/A,#N/A,TRUE,"STEEL";#N/A,#N/A,TRUE,"Door"}</definedName>
    <definedName name="WORKSHOP_2_1" hidden="1">{#N/A,#N/A,TRUE,"Basic";#N/A,#N/A,TRUE,"EXT-TABLE";#N/A,#N/A,TRUE,"STEEL";#N/A,#N/A,TRUE,"INT-Table";#N/A,#N/A,TRUE,"STEEL";#N/A,#N/A,TRUE,"Door"}</definedName>
    <definedName name="WORKSHOP_2_2" hidden="1">{#N/A,#N/A,TRUE,"Basic";#N/A,#N/A,TRUE,"EXT-TABLE";#N/A,#N/A,TRUE,"STEEL";#N/A,#N/A,TRUE,"INT-Table";#N/A,#N/A,TRUE,"STEEL";#N/A,#N/A,TRUE,"Door"}</definedName>
    <definedName name="WORKSHOP_3" hidden="1">{#N/A,#N/A,TRUE,"Basic";#N/A,#N/A,TRUE,"EXT-TABLE";#N/A,#N/A,TRUE,"STEEL";#N/A,#N/A,TRUE,"INT-Table";#N/A,#N/A,TRUE,"STEEL";#N/A,#N/A,TRUE,"Door"}</definedName>
    <definedName name="WORKSHOP_3_1" hidden="1">{#N/A,#N/A,TRUE,"Basic";#N/A,#N/A,TRUE,"EXT-TABLE";#N/A,#N/A,TRUE,"STEEL";#N/A,#N/A,TRUE,"INT-Table";#N/A,#N/A,TRUE,"STEEL";#N/A,#N/A,TRUE,"Door"}</definedName>
    <definedName name="WORKSHOP_3_2" hidden="1">{#N/A,#N/A,TRUE,"Basic";#N/A,#N/A,TRUE,"EXT-TABLE";#N/A,#N/A,TRUE,"STEEL";#N/A,#N/A,TRUE,"INT-Table";#N/A,#N/A,TRUE,"STEEL";#N/A,#N/A,TRUE,"Door"}</definedName>
    <definedName name="WORKSHOP_4" hidden="1">{#N/A,#N/A,TRUE,"Basic";#N/A,#N/A,TRUE,"EXT-TABLE";#N/A,#N/A,TRUE,"STEEL";#N/A,#N/A,TRUE,"INT-Table";#N/A,#N/A,TRUE,"STEEL";#N/A,#N/A,TRUE,"Door"}</definedName>
    <definedName name="WORKSHOP_4_1" hidden="1">{#N/A,#N/A,TRUE,"Basic";#N/A,#N/A,TRUE,"EXT-TABLE";#N/A,#N/A,TRUE,"STEEL";#N/A,#N/A,TRUE,"INT-Table";#N/A,#N/A,TRUE,"STEEL";#N/A,#N/A,TRUE,"Door"}</definedName>
    <definedName name="WORKSHOP_4_2" hidden="1">{#N/A,#N/A,TRUE,"Basic";#N/A,#N/A,TRUE,"EXT-TABLE";#N/A,#N/A,TRUE,"STEEL";#N/A,#N/A,TRUE,"INT-Table";#N/A,#N/A,TRUE,"STEEL";#N/A,#N/A,TRUE,"Door"}</definedName>
    <definedName name="WORKSHOP_5" hidden="1">{#N/A,#N/A,TRUE,"Basic";#N/A,#N/A,TRUE,"EXT-TABLE";#N/A,#N/A,TRUE,"STEEL";#N/A,#N/A,TRUE,"INT-Table";#N/A,#N/A,TRUE,"STEEL";#N/A,#N/A,TRUE,"Door"}</definedName>
    <definedName name="WORKSHOP_5_1" hidden="1">{#N/A,#N/A,TRUE,"Basic";#N/A,#N/A,TRUE,"EXT-TABLE";#N/A,#N/A,TRUE,"STEEL";#N/A,#N/A,TRUE,"INT-Table";#N/A,#N/A,TRUE,"STEEL";#N/A,#N/A,TRUE,"Door"}</definedName>
    <definedName name="WORKSHOP_5_2" hidden="1">{#N/A,#N/A,TRUE,"Basic";#N/A,#N/A,TRUE,"EXT-TABLE";#N/A,#N/A,TRUE,"STEEL";#N/A,#N/A,TRUE,"INT-Table";#N/A,#N/A,TRUE,"STEEL";#N/A,#N/A,TRUE,"Door"}</definedName>
    <definedName name="WR" localSheetId="1" hidden="1">{#N/A,#N/A,FALSE,"CCTV"}</definedName>
    <definedName name="WR" localSheetId="2" hidden="1">{#N/A,#N/A,FALSE,"CCTV"}</definedName>
    <definedName name="WR" localSheetId="0" hidden="1">{#N/A,#N/A,FALSE,"CCTV"}</definedName>
    <definedName name="WR" hidden="1">{#N/A,#N/A,FALSE,"CCTV"}</definedName>
    <definedName name="WRITE" localSheetId="1" hidden="1">{#N/A,#N/A,FALSE,"CCTV"}</definedName>
    <definedName name="WRITE" localSheetId="2" hidden="1">{#N/A,#N/A,FALSE,"CCTV"}</definedName>
    <definedName name="WRITE" localSheetId="0" hidden="1">{#N/A,#N/A,FALSE,"CCTV"}</definedName>
    <definedName name="WRITE" hidden="1">{#N/A,#N/A,FALSE,"CCTV"}</definedName>
    <definedName name="write1" hidden="1">{#N/A,#N/A,FALSE,"CCTV"}</definedName>
    <definedName name="WRM" hidden="1">{#N/A,#N/A,FALSE,"CCTV"}</definedName>
    <definedName name="WRN" hidden="1">{#N/A,#N/A,FALSE,"CCTV"}</definedName>
    <definedName name="wrn.01_E26V_240." localSheetId="1" hidden="1">{#N/A,#N/A,TRUE,"FRONTPAGE";#N/A,#N/A,TRUE,"BASIS";#N/A,#N/A,TRUE,"VER_VES";#N/A,#N/A,TRUE,"RECEIVER"}</definedName>
    <definedName name="wrn.01_E26V_240." localSheetId="2" hidden="1">{#N/A,#N/A,TRUE,"FRONTPAGE";#N/A,#N/A,TRUE,"BASIS";#N/A,#N/A,TRUE,"VER_VES";#N/A,#N/A,TRUE,"RECEIVER"}</definedName>
    <definedName name="wrn.01_E26V_240." localSheetId="0" hidden="1">{#N/A,#N/A,TRUE,"FRONTPAGE";#N/A,#N/A,TRUE,"BASIS";#N/A,#N/A,TRUE,"VER_VES";#N/A,#N/A,TRUE,"RECEIVER"}</definedName>
    <definedName name="wrn.01_E26V_240." hidden="1">{#N/A,#N/A,TRUE,"FRONTPAGE";#N/A,#N/A,TRUE,"BASIS";#N/A,#N/A,TRUE,"VER_VES";#N/A,#N/A,TRUE,"RECEIVER"}</definedName>
    <definedName name="wrn.11_96._.Polifin." localSheetId="1" hidden="1">{#N/A,#N/A,FALSE,"Project Cost Summary";#N/A,#N/A,FALSE,"Man Hour Summary"}</definedName>
    <definedName name="wrn.11_96._.Polifin." localSheetId="2" hidden="1">{#N/A,#N/A,FALSE,"Project Cost Summary";#N/A,#N/A,FALSE,"Man Hour Summary"}</definedName>
    <definedName name="wrn.11_96._.Polifin." localSheetId="0" hidden="1">{#N/A,#N/A,FALSE,"Project Cost Summary";#N/A,#N/A,FALSE,"Man Hour Summary"}</definedName>
    <definedName name="wrn.11_96._.Polifin." hidden="1">{#N/A,#N/A,FALSE,"Project Cost Summary";#N/A,#N/A,FALSE,"Man Hour Summary"}</definedName>
    <definedName name="wrn.2번." hidden="1">{#N/A,#N/A,FALSE,"2~8번"}</definedName>
    <definedName name="wrn.A.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" localSheetId="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aa." localSheetId="1" hidden="1">{#N/A,#N/A,FALSE,"Sheet1";#N/A,#N/A,FALSE,"Sheet1";#N/A,#N/A,FALSE,"Sheet1"}</definedName>
    <definedName name="wrn.aaa." localSheetId="2" hidden="1">{#N/A,#N/A,FALSE,"Sheet1";#N/A,#N/A,FALSE,"Sheet1";#N/A,#N/A,FALSE,"Sheet1"}</definedName>
    <definedName name="wrn.aaa." localSheetId="0" hidden="1">{#N/A,#N/A,FALSE,"Sheet1";#N/A,#N/A,FALSE,"Sheet1";#N/A,#N/A,FALSE,"Sheet1"}</definedName>
    <definedName name="wrn.aaa." hidden="1">{#N/A,#N/A,FALSE,"Sheet1";#N/A,#N/A,FALSE,"Sheet1";#N/A,#N/A,FALSE,"Sheet1"}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ll._.Sheets." localSheetId="1" hidden="1">{#N/A,#N/A,FALSE,"HO Sum";#N/A,#N/A,FALSE,"HO Rates";#N/A,#N/A,FALSE,"Co Sum";#N/A,#N/A,FALSE,"Clients Office";#N/A,#N/A,FALSE,"Field Sum";#N/A,#N/A,FALSE,"Field Rates"}</definedName>
    <definedName name="wrn.All._.Sheets." localSheetId="2" hidden="1">{#N/A,#N/A,FALSE,"HO Sum";#N/A,#N/A,FALSE,"HO Rates";#N/A,#N/A,FALSE,"Co Sum";#N/A,#N/A,FALSE,"Clients Office";#N/A,#N/A,FALSE,"Field Sum";#N/A,#N/A,FALSE,"Field Rates"}</definedName>
    <definedName name="wrn.All._.Sheets." localSheetId="0" hidden="1">{#N/A,#N/A,FALSE,"HO Sum";#N/A,#N/A,FALSE,"HO Rates";#N/A,#N/A,FALSE,"Co Sum";#N/A,#N/A,FALSE,"Clients Office";#N/A,#N/A,FALSE,"Field Sum";#N/A,#N/A,FALSE,"Field Rates"}</definedName>
    <definedName name="wrn.All._.Sheets." hidden="1">{#N/A,#N/A,FALSE,"HO Sum";#N/A,#N/A,FALSE,"HO Rates";#N/A,#N/A,FALSE,"Co Sum";#N/A,#N/A,FALSE,"Clients Office";#N/A,#N/A,FALSE,"Field Sum";#N/A,#N/A,FALSE,"Field Rates"}</definedName>
    <definedName name="wrn.Bestellübersicht." localSheetId="1" hidden="1">{"Übersicht","Bestellübersicht",FALSE,"Best.-Übersicht"}</definedName>
    <definedName name="wrn.Bestellübersicht." localSheetId="2" hidden="1">{"Übersicht","Bestellübersicht",FALSE,"Best.-Übersicht"}</definedName>
    <definedName name="wrn.Bestellübersicht." localSheetId="0" hidden="1">{"Übersicht","Bestellübersicht",FALSE,"Best.-Übersicht"}</definedName>
    <definedName name="wrn.Bestellübersicht." hidden="1">{"Übersicht","Bestellübersicht",FALSE,"Best.-Übersicht"}</definedName>
    <definedName name="wrn.Bestellungen." localSheetId="1" hidden="1">{"Bestellungen","Bestellübersicht",FALSE,"Best.-Übersicht"}</definedName>
    <definedName name="wrn.Bestellungen." localSheetId="2" hidden="1">{"Bestellungen","Bestellübersicht",FALSE,"Best.-Übersicht"}</definedName>
    <definedName name="wrn.Bestellungen." localSheetId="0" hidden="1">{"Bestellungen","Bestellübersicht",FALSE,"Best.-Übersicht"}</definedName>
    <definedName name="wrn.Bestellungen." hidden="1">{"Bestellungen","Bestellübersicht",FALSE,"Best.-Übersicht"}</definedName>
    <definedName name="wrn.BID._.WS." localSheetId="1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rn.BID._.WS." localSheetId="2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rn.BID._.WS." localSheetId="0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rn.BID._.WS.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rn.BID._.WS.b" localSheetId="1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rn.BID._.WS.b" localSheetId="2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rn.BID._.WS.b" localSheetId="0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rn.BID._.WS.b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rn.BILLS._.OF._.QUANTITY." hidden="1">{#N/A,#N/A,TRUE,"Str.";#N/A,#N/A,TRUE,"Steel &amp; Roof";#N/A,#N/A,TRUE,"Arc.";#N/A,#N/A,TRUE,"Preliminary";#N/A,#N/A,TRUE,"Sum_Prelim"}</definedName>
    <definedName name="wrn.BM." localSheetId="1" hidden="1">{#N/A,#N/A,FALSE,"CCTV"}</definedName>
    <definedName name="wrn.BM." localSheetId="2" hidden="1">{#N/A,#N/A,FALSE,"CCTV"}</definedName>
    <definedName name="wrn.BM." localSheetId="0" hidden="1">{#N/A,#N/A,FALSE,"CCTV"}</definedName>
    <definedName name="wrn.BM." hidden="1">{#N/A,#N/A,TRUE,"Basic";#N/A,#N/A,TRUE,"EXT-TABLE";#N/A,#N/A,TRUE,"STEEL";#N/A,#N/A,TRUE,"INT-Table";#N/A,#N/A,TRUE,"STEEL";#N/A,#N/A,TRUE,"Door"}</definedName>
    <definedName name="wrn.BM._1" hidden="1">{#N/A,#N/A,TRUE,"Basic";#N/A,#N/A,TRUE,"EXT-TABLE";#N/A,#N/A,TRUE,"STEEL";#N/A,#N/A,TRUE,"INT-Table";#N/A,#N/A,TRUE,"STEEL";#N/A,#N/A,TRUE,"Door"}</definedName>
    <definedName name="wrn.BM._1_1" hidden="1">{#N/A,#N/A,TRUE,"Basic";#N/A,#N/A,TRUE,"EXT-TABLE";#N/A,#N/A,TRUE,"STEEL";#N/A,#N/A,TRUE,"INT-Table";#N/A,#N/A,TRUE,"STEEL";#N/A,#N/A,TRUE,"Door"}</definedName>
    <definedName name="wrn.BM._1_2" hidden="1">{#N/A,#N/A,TRUE,"Basic";#N/A,#N/A,TRUE,"EXT-TABLE";#N/A,#N/A,TRUE,"STEEL";#N/A,#N/A,TRUE,"INT-Table";#N/A,#N/A,TRUE,"STEEL";#N/A,#N/A,TRUE,"Door"}</definedName>
    <definedName name="wrn.BM._2" hidden="1">{#N/A,#N/A,TRUE,"Basic";#N/A,#N/A,TRUE,"EXT-TABLE";#N/A,#N/A,TRUE,"STEEL";#N/A,#N/A,TRUE,"INT-Table";#N/A,#N/A,TRUE,"STEEL";#N/A,#N/A,TRUE,"Door"}</definedName>
    <definedName name="wrn.BM._2_1" hidden="1">{#N/A,#N/A,TRUE,"Basic";#N/A,#N/A,TRUE,"EXT-TABLE";#N/A,#N/A,TRUE,"STEEL";#N/A,#N/A,TRUE,"INT-Table";#N/A,#N/A,TRUE,"STEEL";#N/A,#N/A,TRUE,"Door"}</definedName>
    <definedName name="wrn.BM._2_2" hidden="1">{#N/A,#N/A,TRUE,"Basic";#N/A,#N/A,TRUE,"EXT-TABLE";#N/A,#N/A,TRUE,"STEEL";#N/A,#N/A,TRUE,"INT-Table";#N/A,#N/A,TRUE,"STEEL";#N/A,#N/A,TRUE,"Door"}</definedName>
    <definedName name="wrn.BM._3" hidden="1">{#N/A,#N/A,TRUE,"Basic";#N/A,#N/A,TRUE,"EXT-TABLE";#N/A,#N/A,TRUE,"STEEL";#N/A,#N/A,TRUE,"INT-Table";#N/A,#N/A,TRUE,"STEEL";#N/A,#N/A,TRUE,"Door"}</definedName>
    <definedName name="wrn.BM._3_1" hidden="1">{#N/A,#N/A,TRUE,"Basic";#N/A,#N/A,TRUE,"EXT-TABLE";#N/A,#N/A,TRUE,"STEEL";#N/A,#N/A,TRUE,"INT-Table";#N/A,#N/A,TRUE,"STEEL";#N/A,#N/A,TRUE,"Door"}</definedName>
    <definedName name="wrn.BM._3_2" hidden="1">{#N/A,#N/A,TRUE,"Basic";#N/A,#N/A,TRUE,"EXT-TABLE";#N/A,#N/A,TRUE,"STEEL";#N/A,#N/A,TRUE,"INT-Table";#N/A,#N/A,TRUE,"STEEL";#N/A,#N/A,TRUE,"Door"}</definedName>
    <definedName name="wrn.BM._4" hidden="1">{#N/A,#N/A,TRUE,"Basic";#N/A,#N/A,TRUE,"EXT-TABLE";#N/A,#N/A,TRUE,"STEEL";#N/A,#N/A,TRUE,"INT-Table";#N/A,#N/A,TRUE,"STEEL";#N/A,#N/A,TRUE,"Door"}</definedName>
    <definedName name="wrn.BM._4_1" hidden="1">{#N/A,#N/A,TRUE,"Basic";#N/A,#N/A,TRUE,"EXT-TABLE";#N/A,#N/A,TRUE,"STEEL";#N/A,#N/A,TRUE,"INT-Table";#N/A,#N/A,TRUE,"STEEL";#N/A,#N/A,TRUE,"Door"}</definedName>
    <definedName name="wrn.BM._4_2" hidden="1">{#N/A,#N/A,TRUE,"Basic";#N/A,#N/A,TRUE,"EXT-TABLE";#N/A,#N/A,TRUE,"STEEL";#N/A,#N/A,TRUE,"INT-Table";#N/A,#N/A,TRUE,"STEEL";#N/A,#N/A,TRUE,"Door"}</definedName>
    <definedName name="wrn.BM._5" hidden="1">{#N/A,#N/A,TRUE,"Basic";#N/A,#N/A,TRUE,"EXT-TABLE";#N/A,#N/A,TRUE,"STEEL";#N/A,#N/A,TRUE,"INT-Table";#N/A,#N/A,TRUE,"STEEL";#N/A,#N/A,TRUE,"Door"}</definedName>
    <definedName name="wrn.BM._5_1" hidden="1">{#N/A,#N/A,TRUE,"Basic";#N/A,#N/A,TRUE,"EXT-TABLE";#N/A,#N/A,TRUE,"STEEL";#N/A,#N/A,TRUE,"INT-Table";#N/A,#N/A,TRUE,"STEEL";#N/A,#N/A,TRUE,"Door"}</definedName>
    <definedName name="wrn.BM._5_2" hidden="1">{#N/A,#N/A,TRUE,"Basic";#N/A,#N/A,TRUE,"EXT-TABLE";#N/A,#N/A,TRUE,"STEEL";#N/A,#N/A,TRUE,"INT-Table";#N/A,#N/A,TRUE,"STEEL";#N/A,#N/A,TRUE,"Door"}</definedName>
    <definedName name="wrn.BOOK11." hidden="1">{"SUM",#N/A,FALSE,"summary";"BOOK11-1",#N/A,FALSE,"1CityGarden";"BOOK11-2",#N/A,FALSE,"2CountryGarden";"BOOK11-3",#N/A,FALSE,"3JUNGLE";"BOOK11-4CIVIL",#N/A,FALSE,"CIVIL"}</definedName>
    <definedName name="wrn.Boq_summary." hidden="1">{#N/A,#N/A,FALSE,"Sum_BOQ";#N/A,#N/A,FALSE,"Preliminary";#N/A,#N/A,FALSE,"Sum_Prelim";#N/A,#N/A,FALSE,"Prime Cost&amp;Prov_sum"}</definedName>
    <definedName name="wrn.CBA.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localSheetId="1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2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0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localSheetId="1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2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i._.tiÆt." localSheetId="1" hidden="1">{#N/A,#N/A,FALSE,"Chi tiÆt"}</definedName>
    <definedName name="wrn.chi._.tiÆt." localSheetId="2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lients._.Office._.and._.sum." localSheetId="1" hidden="1">{#N/A,#N/A,FALSE,"Clients Office";#N/A,#N/A,FALSE,"Co Sum"}</definedName>
    <definedName name="wrn.Clients._.Office._.and._.sum." localSheetId="2" hidden="1">{#N/A,#N/A,FALSE,"Clients Office";#N/A,#N/A,FALSE,"Co Sum"}</definedName>
    <definedName name="wrn.Clients._.Office._.and._.sum." localSheetId="0" hidden="1">{#N/A,#N/A,FALSE,"Clients Office";#N/A,#N/A,FALSE,"Co Sum"}</definedName>
    <definedName name="wrn.Clients._.Office._.and._.sum." hidden="1">{#N/A,#N/A,FALSE,"Clients Office";#N/A,#N/A,FALSE,"Co Sum"}</definedName>
    <definedName name="wrn.Complete._.Cost._.Sheet." localSheetId="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g." localSheetId="1" hidden="1">{#N/A,#N/A,FALSE,"Sheet1"}</definedName>
    <definedName name="wrn.cong." localSheetId="2" hidden="1">{#N/A,#N/A,FALSE,"Sheet1"}</definedName>
    <definedName name="wrn.cong." localSheetId="0" hidden="1">{#N/A,#N/A,FALSE,"Sheet1"}</definedName>
    <definedName name="wrn.cong." hidden="1">{#N/A,#N/A,FALSE,"Sheet1"}</definedName>
    <definedName name="wrn.Cost._.Summary." localSheetId="1" hidden="1">{"Cost Summary",#N/A,FALSE,"B";"Cost Detail 1",#N/A,FALSE,"C";"Cost Detail 2",#N/A,FALSE,"C"}</definedName>
    <definedName name="wrn.Cost._.Summary." localSheetId="2" hidden="1">{"Cost Summary",#N/A,FALSE,"B";"Cost Detail 1",#N/A,FALSE,"C";"Cost Detail 2",#N/A,FALSE,"C"}</definedName>
    <definedName name="wrn.Cost._.Summary." localSheetId="0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_Currency1." localSheetId="1" hidden="1">{#N/A,#N/A,FALSE,"valuta1"}</definedName>
    <definedName name="wrn.Cost_Currency1." localSheetId="2" hidden="1">{#N/A,#N/A,FALSE,"valuta1"}</definedName>
    <definedName name="wrn.Cost_Currency1." localSheetId="0" hidden="1">{#N/A,#N/A,FALSE,"valuta1"}</definedName>
    <definedName name="wrn.Cost_Currency1." hidden="1">{#N/A,#N/A,FALSE,"valuta1"}</definedName>
    <definedName name="wrn.costprint.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0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0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equip." localSheetId="1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wrn.equip." localSheetId="2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wrn.equip." localSheetId="0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wrn.equip.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wrn.Equipment._.List." localSheetId="1" hidden="1">{#N/A,#N/A,TRUE,"COVERSHEET";#N/A,#N/A,TRUE,"LEGEND";#N/A,#N/A,TRUE,"LIST"}</definedName>
    <definedName name="wrn.Equipment._.List." localSheetId="2" hidden="1">{#N/A,#N/A,TRUE,"COVERSHEET";#N/A,#N/A,TRUE,"LEGEND";#N/A,#N/A,TRUE,"LIST"}</definedName>
    <definedName name="wrn.Equipment._.List." localSheetId="0" hidden="1">{#N/A,#N/A,TRUE,"COVERSHEET";#N/A,#N/A,TRUE,"LEGEND";#N/A,#N/A,TRUE,"LIST"}</definedName>
    <definedName name="wrn.Equipment._.List." hidden="1">{#N/A,#N/A,TRUE,"COVERSHEET";#N/A,#N/A,TRUE,"LEGEND";#N/A,#N/A,TRUE,"LIST"}</definedName>
    <definedName name="wrn.Field._.Office._.and._.Sum." localSheetId="1" hidden="1">{#N/A,#N/A,FALSE,"Field Rates";#N/A,#N/A,FALSE,"Field Sum"}</definedName>
    <definedName name="wrn.Field._.Office._.and._.Sum." localSheetId="2" hidden="1">{#N/A,#N/A,FALSE,"Field Rates";#N/A,#N/A,FALSE,"Field Sum"}</definedName>
    <definedName name="wrn.Field._.Office._.and._.Sum." localSheetId="0" hidden="1">{#N/A,#N/A,FALSE,"Field Rates";#N/A,#N/A,FALSE,"Field Sum"}</definedName>
    <definedName name="wrn.Field._.Office._.and._.Sum." hidden="1">{#N/A,#N/A,FALSE,"Field Rates";#N/A,#N/A,FALSE,"Field Sum"}</definedName>
    <definedName name="wrn.FORM.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ull." localSheetId="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0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HO._.Rates._.and._.Sum." localSheetId="1" hidden="1">{#N/A,#N/A,FALSE,"HO Rates";#N/A,#N/A,FALSE,"HO Sum"}</definedName>
    <definedName name="wrn.HO._.Rates._.and._.Sum." localSheetId="2" hidden="1">{#N/A,#N/A,FALSE,"HO Rates";#N/A,#N/A,FALSE,"HO Sum"}</definedName>
    <definedName name="wrn.HO._.Rates._.and._.Sum." localSheetId="0" hidden="1">{#N/A,#N/A,FALSE,"HO Rates";#N/A,#N/A,FALSE,"HO Sum"}</definedName>
    <definedName name="wrn.HO._.Rates._.and._.Sum." hidden="1">{#N/A,#N/A,FALSE,"HO Rates";#N/A,#N/A,FALSE,"HO Sum"}</definedName>
    <definedName name="wrn.LIST." localSheetId="1" hidden="1">{#N/A,#N/A,FALSE,"AGITATE";#N/A,#N/A,FALSE,"DRYER";#N/A,#N/A,FALSE,"EXCH";#N/A,#N/A,FALSE,"FILTER";#N/A,#N/A,FALSE,"FURN";#N/A,#N/A,FALSE,"BLOW";#N/A,#N/A,FALSE,"PUMP";#N/A,#N/A,FALSE,"REACT";#N/A,#N/A,FALSE,"TOWER";#N/A,#N/A,FALSE,"TANK";#N/A,#N/A,FALSE,"DRUM";#N/A,#N/A,FALSE,"EXPAND";#N/A,#N/A,FALSE,"GEN";#N/A,#N/A,FALSE,"COVER";#N/A,#N/A,FALSE,"INDEX"}</definedName>
    <definedName name="wrn.LIST." localSheetId="2" hidden="1">{#N/A,#N/A,FALSE,"AGITATE";#N/A,#N/A,FALSE,"DRYER";#N/A,#N/A,FALSE,"EXCH";#N/A,#N/A,FALSE,"FILTER";#N/A,#N/A,FALSE,"FURN";#N/A,#N/A,FALSE,"BLOW";#N/A,#N/A,FALSE,"PUMP";#N/A,#N/A,FALSE,"REACT";#N/A,#N/A,FALSE,"TOWER";#N/A,#N/A,FALSE,"TANK";#N/A,#N/A,FALSE,"DRUM";#N/A,#N/A,FALSE,"EXPAND";#N/A,#N/A,FALSE,"GEN";#N/A,#N/A,FALSE,"COVER";#N/A,#N/A,FALSE,"INDEX"}</definedName>
    <definedName name="wrn.LIST." localSheetId="0" hidden="1">{#N/A,#N/A,FALSE,"AGITATE";#N/A,#N/A,FALSE,"DRYER";#N/A,#N/A,FALSE,"EXCH";#N/A,#N/A,FALSE,"FILTER";#N/A,#N/A,FALSE,"FURN";#N/A,#N/A,FALSE,"BLOW";#N/A,#N/A,FALSE,"PUMP";#N/A,#N/A,FALSE,"REACT";#N/A,#N/A,FALSE,"TOWER";#N/A,#N/A,FALSE,"TANK";#N/A,#N/A,FALSE,"DRUM";#N/A,#N/A,FALSE,"EXPAND";#N/A,#N/A,FALSE,"GEN";#N/A,#N/A,FALSE,"COVER";#N/A,#N/A,FALSE,"INDEX"}</definedName>
    <definedName name="wrn.LIST." hidden="1">{#N/A,#N/A,FALSE,"AGITATE";#N/A,#N/A,FALSE,"DRYER";#N/A,#N/A,FALSE,"EXCH";#N/A,#N/A,FALSE,"FILTER";#N/A,#N/A,FALSE,"FURN";#N/A,#N/A,FALSE,"BLOW";#N/A,#N/A,FALSE,"PUMP";#N/A,#N/A,FALSE,"REACT";#N/A,#N/A,FALSE,"TOWER";#N/A,#N/A,FALSE,"TANK";#N/A,#N/A,FALSE,"DRUM";#N/A,#N/A,FALSE,"EXPAND";#N/A,#N/A,FALSE,"GEN";#N/A,#N/A,FALSE,"COVER";#N/A,#N/A,FALSE,"INDEX"}</definedName>
    <definedName name="wrn.Main._.Summary.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wrn.Manpower._.Details.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hr_Sum." localSheetId="1" hidden="1">{#N/A,#N/A,TRUE,"Mhr_Sum"}</definedName>
    <definedName name="wrn.Mhr_Sum." localSheetId="2" hidden="1">{#N/A,#N/A,TRUE,"Mhr_Sum"}</definedName>
    <definedName name="wrn.Mhr_Sum." localSheetId="0" hidden="1">{#N/A,#N/A,TRUE,"Mhr_Sum"}</definedName>
    <definedName name="wrn.Mhr_Sum." hidden="1">{#N/A,#N/A,TRUE,"Mhr_Sum"}</definedName>
    <definedName name="wrn.mhr_summ." localSheetId="1" hidden="1">{#N/A,#N/A,FALSE,"Mhr_Sum"}</definedName>
    <definedName name="wrn.mhr_summ." localSheetId="2" hidden="1">{#N/A,#N/A,FALSE,"Mhr_Sum"}</definedName>
    <definedName name="wrn.mhr_summ." localSheetId="0" hidden="1">{#N/A,#N/A,FALSE,"Mhr_Sum"}</definedName>
    <definedName name="wrn.mhr_summ." hidden="1">{#N/A,#N/A,FALSE,"Mhr_Sum"}</definedName>
    <definedName name="wrn.Mhr_Tot." localSheetId="1" hidden="1">{#N/A,#N/A,TRUE,"Mhr_Sum"}</definedName>
    <definedName name="wrn.Mhr_Tot." localSheetId="2" hidden="1">{#N/A,#N/A,TRUE,"Mhr_Sum"}</definedName>
    <definedName name="wrn.Mhr_Tot." localSheetId="0" hidden="1">{#N/A,#N/A,TRUE,"Mhr_Sum"}</definedName>
    <definedName name="wrn.Mhr_Tot." hidden="1">{#N/A,#N/A,TRUE,"Mhr_Sum"}</definedName>
    <definedName name="wrn.Monthly._.Statement." hidden="1">{#N/A,#N/A,FALSE,"Tabelle2";#N/A,#N/A,FALSE,"Tabelle1"}</definedName>
    <definedName name="wrn.OKA." localSheetId="1" hidden="1">{#N/A,#N/A,FALSE,"ETU";#N/A,#N/A,FALSE,"Qties ( aism )";#N/A,#N/A,FALSE,"Price Breakdown (aism)";#N/A,#N/A,FALSE,"WBS 1.2.3 MAT &amp; FAB";#N/A,#N/A,FALSE,"WBS 1.2.4 Yard Spec Costs ";#N/A,#N/A,FALSE,"OKA";#N/A,#N/A,FALSE,"SPEC";#N/A,#N/A,FALSE,"BASE";#N/A,#N/A,FALSE,"AUX";#N/A,#N/A,FALSE,"DIR";#N/A,#N/A,FALSE,"DIRSUM";#N/A,#N/A,FALSE,"INDIR";#N/A,#N/A,FALSE,"Tuntihinta";#N/A,#N/A,FALSE,"Alih vert"}</definedName>
    <definedName name="wrn.OKA." localSheetId="2" hidden="1">{#N/A,#N/A,FALSE,"ETU";#N/A,#N/A,FALSE,"Qties ( aism )";#N/A,#N/A,FALSE,"Price Breakdown (aism)";#N/A,#N/A,FALSE,"WBS 1.2.3 MAT &amp; FAB";#N/A,#N/A,FALSE,"WBS 1.2.4 Yard Spec Costs ";#N/A,#N/A,FALSE,"OKA";#N/A,#N/A,FALSE,"SPEC";#N/A,#N/A,FALSE,"BASE";#N/A,#N/A,FALSE,"AUX";#N/A,#N/A,FALSE,"DIR";#N/A,#N/A,FALSE,"DIRSUM";#N/A,#N/A,FALSE,"INDIR";#N/A,#N/A,FALSE,"Tuntihinta";#N/A,#N/A,FALSE,"Alih vert"}</definedName>
    <definedName name="wrn.OKA." localSheetId="0" hidden="1">{#N/A,#N/A,FALSE,"ETU";#N/A,#N/A,FALSE,"Qties ( aism )";#N/A,#N/A,FALSE,"Price Breakdown (aism)";#N/A,#N/A,FALSE,"WBS 1.2.3 MAT &amp; FAB";#N/A,#N/A,FALSE,"WBS 1.2.4 Yard Spec Costs ";#N/A,#N/A,FALSE,"OKA";#N/A,#N/A,FALSE,"SPEC";#N/A,#N/A,FALSE,"BASE";#N/A,#N/A,FALSE,"AUX";#N/A,#N/A,FALSE,"DIR";#N/A,#N/A,FALSE,"DIRSUM";#N/A,#N/A,FALSE,"INDIR";#N/A,#N/A,FALSE,"Tuntihinta";#N/A,#N/A,FALSE,"Alih vert"}</definedName>
    <definedName name="wrn.OKA." hidden="1">{#N/A,#N/A,FALSE,"ETU";#N/A,#N/A,FALSE,"Qties ( aism )";#N/A,#N/A,FALSE,"Price Breakdown (aism)";#N/A,#N/A,FALSE,"WBS 1.2.3 MAT &amp; FAB";#N/A,#N/A,FALSE,"WBS 1.2.4 Yard Spec Costs ";#N/A,#N/A,FALSE,"OKA";#N/A,#N/A,FALSE,"SPEC";#N/A,#N/A,FALSE,"BASE";#N/A,#N/A,FALSE,"AUX";#N/A,#N/A,FALSE,"DIR";#N/A,#N/A,FALSE,"DIRSUM";#N/A,#N/A,FALSE,"INDIR";#N/A,#N/A,FALSE,"Tuntihinta";#N/A,#N/A,FALSE,"Alih vert"}</definedName>
    <definedName name="wrn.OKA._.ei._.laite._.ei._.sunn.b" localSheetId="1" hidden="1">{#N/A,#N/A,FALSE,"Etusivu";#N/A,#N/A,FALSE,"Materiaalit";#N/A,#N/A,FALSE,"Erikoiskust";#N/A,#N/A,FALSE,"Työkust";#N/A,#N/A,FALSE,"OKA";#N/A,#N/A,FALSE,"TARJHINT"}</definedName>
    <definedName name="wrn.OKA._.ei._.laite._.ei._.sunn.b" localSheetId="2" hidden="1">{#N/A,#N/A,FALSE,"Etusivu";#N/A,#N/A,FALSE,"Materiaalit";#N/A,#N/A,FALSE,"Erikoiskust";#N/A,#N/A,FALSE,"Työkust";#N/A,#N/A,FALSE,"OKA";#N/A,#N/A,FALSE,"TARJHINT"}</definedName>
    <definedName name="wrn.OKA._.ei._.laite._.ei._.sunn.b" localSheetId="0" hidden="1">{#N/A,#N/A,FALSE,"Etusivu";#N/A,#N/A,FALSE,"Materiaalit";#N/A,#N/A,FALSE,"Erikoiskust";#N/A,#N/A,FALSE,"Työkust";#N/A,#N/A,FALSE,"OKA";#N/A,#N/A,FALSE,"TARJHINT"}</definedName>
    <definedName name="wrn.OKA._.ei._.laite._.ei._.sunn.b" hidden="1">{#N/A,#N/A,FALSE,"Etusivu";#N/A,#N/A,FALSE,"Materiaalit";#N/A,#N/A,FALSE,"Erikoiskust";#N/A,#N/A,FALSE,"Työkust";#N/A,#N/A,FALSE,"OKA";#N/A,#N/A,FALSE,"TARJHINT"}</definedName>
    <definedName name="wrn.OKA._.ei._.laite._.ei._.suunn." localSheetId="1" hidden="1">{#N/A,#N/A,FALSE,"Etusivu";#N/A,#N/A,FALSE,"Materiaalit";#N/A,#N/A,FALSE,"Erikoiskust";#N/A,#N/A,FALSE,"Työkust";#N/A,#N/A,FALSE,"OKA";#N/A,#N/A,FALSE,"TARJHINT"}</definedName>
    <definedName name="wrn.OKA._.ei._.laite._.ei._.suunn." localSheetId="2" hidden="1">{#N/A,#N/A,FALSE,"Etusivu";#N/A,#N/A,FALSE,"Materiaalit";#N/A,#N/A,FALSE,"Erikoiskust";#N/A,#N/A,FALSE,"Työkust";#N/A,#N/A,FALSE,"OKA";#N/A,#N/A,FALSE,"TARJHINT"}</definedName>
    <definedName name="wrn.OKA._.ei._.laite._.ei._.suunn." localSheetId="0" hidden="1">{#N/A,#N/A,FALSE,"Etusivu";#N/A,#N/A,FALSE,"Materiaalit";#N/A,#N/A,FALSE,"Erikoiskust";#N/A,#N/A,FALSE,"Työkust";#N/A,#N/A,FALSE,"OKA";#N/A,#N/A,FALSE,"TARJHINT"}</definedName>
    <definedName name="wrn.OKA._.ei._.laite._.ei._.suunn." hidden="1">{#N/A,#N/A,FALSE,"Etusivu";#N/A,#N/A,FALSE,"Materiaalit";#N/A,#N/A,FALSE,"Erikoiskust";#N/A,#N/A,FALSE,"Työkust";#N/A,#N/A,FALSE,"OKA";#N/A,#N/A,FALSE,"TARJHINT"}</definedName>
    <definedName name="wrn.OKA._.ei._.laite._.ek._.suunn." localSheetId="1" hidden="1">{#N/A,#N/A,FALSE,"Etusivu";#N/A,#N/A,FALSE,"Materiaalit";#N/A,#N/A,FALSE,"Työkust";#N/A,#N/A,FALSE,"OKA";#N/A,#N/A,FALSE,"TARJHINT"}</definedName>
    <definedName name="wrn.OKA._.ei._.laite._.ek._.suunn." localSheetId="2" hidden="1">{#N/A,#N/A,FALSE,"Etusivu";#N/A,#N/A,FALSE,"Materiaalit";#N/A,#N/A,FALSE,"Työkust";#N/A,#N/A,FALSE,"OKA";#N/A,#N/A,FALSE,"TARJHINT"}</definedName>
    <definedName name="wrn.OKA._.ei._.laite._.ek._.suunn." localSheetId="0" hidden="1">{#N/A,#N/A,FALSE,"Etusivu";#N/A,#N/A,FALSE,"Materiaalit";#N/A,#N/A,FALSE,"Työkust";#N/A,#N/A,FALSE,"OKA";#N/A,#N/A,FALSE,"TARJHINT"}</definedName>
    <definedName name="wrn.OKA._.ei._.laite._.ek._.suunn." hidden="1">{#N/A,#N/A,FALSE,"Etusivu";#N/A,#N/A,FALSE,"Materiaalit";#N/A,#N/A,FALSE,"Työkust";#N/A,#N/A,FALSE,"OKA";#N/A,#N/A,FALSE,"TARJHINT"}</definedName>
    <definedName name="wrn.OKA._.ei._.laite._.ek._.suunn.b" localSheetId="1" hidden="1">{#N/A,#N/A,FALSE,"Etusivu";#N/A,#N/A,FALSE,"Materiaalit";#N/A,#N/A,FALSE,"Työkust";#N/A,#N/A,FALSE,"OKA";#N/A,#N/A,FALSE,"TARJHINT"}</definedName>
    <definedName name="wrn.OKA._.ei._.laite._.ek._.suunn.b" localSheetId="2" hidden="1">{#N/A,#N/A,FALSE,"Etusivu";#N/A,#N/A,FALSE,"Materiaalit";#N/A,#N/A,FALSE,"Työkust";#N/A,#N/A,FALSE,"OKA";#N/A,#N/A,FALSE,"TARJHINT"}</definedName>
    <definedName name="wrn.OKA._.ei._.laite._.ek._.suunn.b" localSheetId="0" hidden="1">{#N/A,#N/A,FALSE,"Etusivu";#N/A,#N/A,FALSE,"Materiaalit";#N/A,#N/A,FALSE,"Työkust";#N/A,#N/A,FALSE,"OKA";#N/A,#N/A,FALSE,"TARJHINT"}</definedName>
    <definedName name="wrn.OKA._.ei._.laite._.ek._.suunn.b" hidden="1">{#N/A,#N/A,FALSE,"Etusivu";#N/A,#N/A,FALSE,"Materiaalit";#N/A,#N/A,FALSE,"Työkust";#N/A,#N/A,FALSE,"OKA";#N/A,#N/A,FALSE,"TARJHINT"}</definedName>
    <definedName name="wrn.OKA._.ei._.laitteet." localSheetId="1" hidden="1">{#N/A,#N/A,TRUE,"Etusivu";#N/A,#N/A,TRUE,"Materiaalit";#N/A,#N/A,TRUE,"Erikoiskust";#N/A,#N/A,TRUE,"Työkust";#N/A,#N/A,TRUE,"Suunnittelu";#N/A,#N/A,TRUE,"OKA";#N/A,#N/A,TRUE,"TARJHINT"}</definedName>
    <definedName name="wrn.OKA._.ei._.laitteet." localSheetId="2" hidden="1">{#N/A,#N/A,TRUE,"Etusivu";#N/A,#N/A,TRUE,"Materiaalit";#N/A,#N/A,TRUE,"Erikoiskust";#N/A,#N/A,TRUE,"Työkust";#N/A,#N/A,TRUE,"Suunnittelu";#N/A,#N/A,TRUE,"OKA";#N/A,#N/A,TRUE,"TARJHINT"}</definedName>
    <definedName name="wrn.OKA._.ei._.laitteet." localSheetId="0" hidden="1">{#N/A,#N/A,TRUE,"Etusivu";#N/A,#N/A,TRUE,"Materiaalit";#N/A,#N/A,TRUE,"Erikoiskust";#N/A,#N/A,TRUE,"Työkust";#N/A,#N/A,TRUE,"Suunnittelu";#N/A,#N/A,TRUE,"OKA";#N/A,#N/A,TRUE,"TARJHINT"}</definedName>
    <definedName name="wrn.OKA._.ei._.laitteet." hidden="1">{#N/A,#N/A,TRUE,"Etusivu";#N/A,#N/A,TRUE,"Materiaalit";#N/A,#N/A,TRUE,"Erikoiskust";#N/A,#N/A,TRUE,"Työkust";#N/A,#N/A,TRUE,"Suunnittelu";#N/A,#N/A,TRUE,"OKA";#N/A,#N/A,TRUE,"TARJHINT"}</definedName>
    <definedName name="wrn.OKA._.ei._.laitteet.b" localSheetId="1" hidden="1">{#N/A,#N/A,TRUE,"Etusivu";#N/A,#N/A,TRUE,"Materiaalit";#N/A,#N/A,TRUE,"Erikoiskust";#N/A,#N/A,TRUE,"Työkust";#N/A,#N/A,TRUE,"Suunnittelu";#N/A,#N/A,TRUE,"OKA";#N/A,#N/A,TRUE,"TARJHINT"}</definedName>
    <definedName name="wrn.OKA._.ei._.laitteet.b" localSheetId="2" hidden="1">{#N/A,#N/A,TRUE,"Etusivu";#N/A,#N/A,TRUE,"Materiaalit";#N/A,#N/A,TRUE,"Erikoiskust";#N/A,#N/A,TRUE,"Työkust";#N/A,#N/A,TRUE,"Suunnittelu";#N/A,#N/A,TRUE,"OKA";#N/A,#N/A,TRUE,"TARJHINT"}</definedName>
    <definedName name="wrn.OKA._.ei._.laitteet.b" localSheetId="0" hidden="1">{#N/A,#N/A,TRUE,"Etusivu";#N/A,#N/A,TRUE,"Materiaalit";#N/A,#N/A,TRUE,"Erikoiskust";#N/A,#N/A,TRUE,"Työkust";#N/A,#N/A,TRUE,"Suunnittelu";#N/A,#N/A,TRUE,"OKA";#N/A,#N/A,TRUE,"TARJHINT"}</definedName>
    <definedName name="wrn.OKA._.ei._.laitteet.b" hidden="1">{#N/A,#N/A,TRUE,"Etusivu";#N/A,#N/A,TRUE,"Materiaalit";#N/A,#N/A,TRUE,"Erikoiskust";#N/A,#N/A,TRUE,"Työkust";#N/A,#N/A,TRUE,"Suunnittelu";#N/A,#N/A,TRUE,"OKA";#N/A,#N/A,TRUE,"TARJHINT"}</definedName>
    <definedName name="wrn.OKA._.kaikki." localSheetId="1" hidden="1">{#N/A,#N/A,FALSE,"Etusivu";#N/A,#N/A,FALSE,"Materiaalit";#N/A,#N/A,FALSE,"Laitteet";#N/A,#N/A,FALSE,"Erikoiskust";#N/A,#N/A,FALSE,"Työkust";#N/A,#N/A,FALSE,"Suunnittelu";#N/A,#N/A,FALSE,"OKA";#N/A,#N/A,FALSE,"TARJHINT"}</definedName>
    <definedName name="wrn.OKA._.kaikki." localSheetId="2" hidden="1">{#N/A,#N/A,FALSE,"Etusivu";#N/A,#N/A,FALSE,"Materiaalit";#N/A,#N/A,FALSE,"Laitteet";#N/A,#N/A,FALSE,"Erikoiskust";#N/A,#N/A,FALSE,"Työkust";#N/A,#N/A,FALSE,"Suunnittelu";#N/A,#N/A,FALSE,"OKA";#N/A,#N/A,FALSE,"TARJHINT"}</definedName>
    <definedName name="wrn.OKA._.kaikki." localSheetId="0" hidden="1">{#N/A,#N/A,FALSE,"Etusivu";#N/A,#N/A,FALSE,"Materiaalit";#N/A,#N/A,FALSE,"Laitteet";#N/A,#N/A,FALSE,"Erikoiskust";#N/A,#N/A,FALSE,"Työkust";#N/A,#N/A,FALSE,"Suunnittelu";#N/A,#N/A,FALSE,"OKA";#N/A,#N/A,FALSE,"TARJHINT"}</definedName>
    <definedName name="wrn.OKA._.kaikki." hidden="1">{#N/A,#N/A,FALSE,"Etusivu";#N/A,#N/A,FALSE,"Materiaalit";#N/A,#N/A,FALSE,"Laitteet";#N/A,#N/A,FALSE,"Erikoiskust";#N/A,#N/A,FALSE,"Työkust";#N/A,#N/A,FALSE,"Suunnittelu";#N/A,#N/A,FALSE,"OKA";#N/A,#N/A,FALSE,"TARJHINT"}</definedName>
    <definedName name="wrn.OKA._.kaikki.b" localSheetId="1" hidden="1">{#N/A,#N/A,FALSE,"Etusivu";#N/A,#N/A,FALSE,"Materiaalit";#N/A,#N/A,FALSE,"Laitteet";#N/A,#N/A,FALSE,"Erikoiskust";#N/A,#N/A,FALSE,"Työkust";#N/A,#N/A,FALSE,"Suunnittelu";#N/A,#N/A,FALSE,"OKA";#N/A,#N/A,FALSE,"TARJHINT"}</definedName>
    <definedName name="wrn.OKA._.kaikki.b" localSheetId="2" hidden="1">{#N/A,#N/A,FALSE,"Etusivu";#N/A,#N/A,FALSE,"Materiaalit";#N/A,#N/A,FALSE,"Laitteet";#N/A,#N/A,FALSE,"Erikoiskust";#N/A,#N/A,FALSE,"Työkust";#N/A,#N/A,FALSE,"Suunnittelu";#N/A,#N/A,FALSE,"OKA";#N/A,#N/A,FALSE,"TARJHINT"}</definedName>
    <definedName name="wrn.OKA._.kaikki.b" localSheetId="0" hidden="1">{#N/A,#N/A,FALSE,"Etusivu";#N/A,#N/A,FALSE,"Materiaalit";#N/A,#N/A,FALSE,"Laitteet";#N/A,#N/A,FALSE,"Erikoiskust";#N/A,#N/A,FALSE,"Työkust";#N/A,#N/A,FALSE,"Suunnittelu";#N/A,#N/A,FALSE,"OKA";#N/A,#N/A,FALSE,"TARJHINT"}</definedName>
    <definedName name="wrn.OKA._.kaikki.b" hidden="1">{#N/A,#N/A,FALSE,"Etusivu";#N/A,#N/A,FALSE,"Materiaalit";#N/A,#N/A,FALSE,"Laitteet";#N/A,#N/A,FALSE,"Erikoiskust";#N/A,#N/A,FALSE,"Työkust";#N/A,#N/A,FALSE,"Suunnittelu";#N/A,#N/A,FALSE,"OKA";#N/A,#N/A,FALSE,"TARJHINT"}</definedName>
    <definedName name="wrn.OKAb" localSheetId="1" hidden="1">{#N/A,#N/A,FALSE,"ETU";#N/A,#N/A,FALSE,"Qties ( aism )";#N/A,#N/A,FALSE,"Price Breakdown (aism)";#N/A,#N/A,FALSE,"WBS 1.2.3 MAT &amp; FAB";#N/A,#N/A,FALSE,"WBS 1.2.4 Yard Spec Costs ";#N/A,#N/A,FALSE,"OKA";#N/A,#N/A,FALSE,"SPEC";#N/A,#N/A,FALSE,"BASE";#N/A,#N/A,FALSE,"AUX";#N/A,#N/A,FALSE,"DIR";#N/A,#N/A,FALSE,"DIRSUM";#N/A,#N/A,FALSE,"INDIR";#N/A,#N/A,FALSE,"Tuntihinta";#N/A,#N/A,FALSE,"Alih vert"}</definedName>
    <definedName name="wrn.OKAb" localSheetId="2" hidden="1">{#N/A,#N/A,FALSE,"ETU";#N/A,#N/A,FALSE,"Qties ( aism )";#N/A,#N/A,FALSE,"Price Breakdown (aism)";#N/A,#N/A,FALSE,"WBS 1.2.3 MAT &amp; FAB";#N/A,#N/A,FALSE,"WBS 1.2.4 Yard Spec Costs ";#N/A,#N/A,FALSE,"OKA";#N/A,#N/A,FALSE,"SPEC";#N/A,#N/A,FALSE,"BASE";#N/A,#N/A,FALSE,"AUX";#N/A,#N/A,FALSE,"DIR";#N/A,#N/A,FALSE,"DIRSUM";#N/A,#N/A,FALSE,"INDIR";#N/A,#N/A,FALSE,"Tuntihinta";#N/A,#N/A,FALSE,"Alih vert"}</definedName>
    <definedName name="wrn.OKAb" localSheetId="0" hidden="1">{#N/A,#N/A,FALSE,"ETU";#N/A,#N/A,FALSE,"Qties ( aism )";#N/A,#N/A,FALSE,"Price Breakdown (aism)";#N/A,#N/A,FALSE,"WBS 1.2.3 MAT &amp; FAB";#N/A,#N/A,FALSE,"WBS 1.2.4 Yard Spec Costs ";#N/A,#N/A,FALSE,"OKA";#N/A,#N/A,FALSE,"SPEC";#N/A,#N/A,FALSE,"BASE";#N/A,#N/A,FALSE,"AUX";#N/A,#N/A,FALSE,"DIR";#N/A,#N/A,FALSE,"DIRSUM";#N/A,#N/A,FALSE,"INDIR";#N/A,#N/A,FALSE,"Tuntihinta";#N/A,#N/A,FALSE,"Alih vert"}</definedName>
    <definedName name="wrn.OKAb" hidden="1">{#N/A,#N/A,FALSE,"ETU";#N/A,#N/A,FALSE,"Qties ( aism )";#N/A,#N/A,FALSE,"Price Breakdown (aism)";#N/A,#N/A,FALSE,"WBS 1.2.3 MAT &amp; FAB";#N/A,#N/A,FALSE,"WBS 1.2.4 Yard Spec Costs ";#N/A,#N/A,FALSE,"OKA";#N/A,#N/A,FALSE,"SPEC";#N/A,#N/A,FALSE,"BASE";#N/A,#N/A,FALSE,"AUX";#N/A,#N/A,FALSE,"DIR";#N/A,#N/A,FALSE,"DIRSUM";#N/A,#N/A,FALSE,"INDIR";#N/A,#N/A,FALSE,"Tuntihinta";#N/A,#N/A,FALSE,"Alih vert"}</definedName>
    <definedName name="wrn.plan." localSheetId="1" hidden="1">{#N/A,#N/A,FALSE,"P&amp;LSUM";#N/A,#N/A,FALSE,"P&amp;LSUM Construction";#N/A,#N/A,FALSE,"P&amp;LSUM ROV";#N/A,#N/A,FALSE,"jobreport";#N/A,#N/A,FALSE,"OJI";#N/A,#N/A,FALSE,"OH"}</definedName>
    <definedName name="wrn.plan." localSheetId="2" hidden="1">{#N/A,#N/A,FALSE,"P&amp;LSUM";#N/A,#N/A,FALSE,"P&amp;LSUM Construction";#N/A,#N/A,FALSE,"P&amp;LSUM ROV";#N/A,#N/A,FALSE,"jobreport";#N/A,#N/A,FALSE,"OJI";#N/A,#N/A,FALSE,"OH"}</definedName>
    <definedName name="wrn.plan." localSheetId="0" hidden="1">{#N/A,#N/A,FALSE,"P&amp;LSUM";#N/A,#N/A,FALSE,"P&amp;LSUM Construction";#N/A,#N/A,FALSE,"P&amp;LSUM ROV";#N/A,#N/A,FALSE,"jobreport";#N/A,#N/A,FALSE,"OJI";#N/A,#N/A,FALSE,"OH"}</definedName>
    <definedName name="wrn.plan." hidden="1">{#N/A,#N/A,FALSE,"P&amp;LSUM";#N/A,#N/A,FALSE,"P&amp;LSUM Construction";#N/A,#N/A,FALSE,"P&amp;LSUM ROV";#N/A,#N/A,FALSE,"jobreport";#N/A,#N/A,FALSE,"OJI";#N/A,#N/A,FALSE,"OH"}</definedName>
    <definedName name="wrn.Preisblatt." localSheetId="1" hidden="1">{"Preisblatt","Preisblatt",FALSE,"Best.-Übersicht"}</definedName>
    <definedName name="wrn.Preisblatt." localSheetId="2" hidden="1">{"Preisblatt","Preisblatt",FALSE,"Best.-Übersicht"}</definedName>
    <definedName name="wrn.Preisblatt." localSheetId="0" hidden="1">{"Preisblatt","Preisblatt",FALSE,"Best.-Übersicht"}</definedName>
    <definedName name="wrn.Preisblatt." hidden="1">{"Preisblatt","Preisblatt",FALSE,"Best.-Übersicht"}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hidden="1">{#N/A,#N/A,FALSE,"Sheet1";#N/A,#N/A,FALSE,"Sheet2";#N/A,#N/A,FALSE,"Sheet3"}</definedName>
    <definedName name="wrn.Printing." localSheetId="1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ing." localSheetId="2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ing." localSheetId="0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ing.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Prev1." hidden="1">{#N/A,#N/A,FALSE,"Sheet4";#N/A,#N/A,FALSE,"Sheet5";#N/A,#N/A,FALSE,"Sheet6"}</definedName>
    <definedName name="wrn.PrintPrev2." hidden="1">{#N/A,#N/A,FALSE,"Sheet7";#N/A,#N/A,FALSE,"Sheet8";#N/A,#N/A,FALSE,"Sheet9"}</definedName>
    <definedName name="wrn.PUEQ." localSheetId="1" hidden="1">{"EqList",#N/A,FALSE,"Process"}</definedName>
    <definedName name="wrn.PUEQ." localSheetId="2" hidden="1">{"EqList",#N/A,FALSE,"Process"}</definedName>
    <definedName name="wrn.PUEQ." localSheetId="0" hidden="1">{"EqList",#N/A,FALSE,"Process"}</definedName>
    <definedName name="wrn.PUEQ." hidden="1">{"EqList",#N/A,FALSE,"Process"}</definedName>
    <definedName name="wrn.PUWT." localSheetId="1" hidden="1">{"WtList",#N/A,FALSE,"Process"}</definedName>
    <definedName name="wrn.PUWT." localSheetId="2" hidden="1">{"WtList",#N/A,FALSE,"Process"}</definedName>
    <definedName name="wrn.PUWT." localSheetId="0" hidden="1">{"WtList",#N/A,FALSE,"Process"}</definedName>
    <definedName name="wrn.PUWT." hidden="1">{"WtList",#N/A,FALSE,"Process"}</definedName>
    <definedName name="wrn.R1_Sh1." localSheetId="1" hidden="1">{"V_sh1_01",#N/A,FALSE,"Sh1_ver_iso"}</definedName>
    <definedName name="wrn.R1_Sh1." localSheetId="2" hidden="1">{"V_sh1_01",#N/A,FALSE,"Sh1_ver_iso"}</definedName>
    <definedName name="wrn.R1_Sh1." localSheetId="0" hidden="1">{"V_sh1_01",#N/A,FALSE,"Sh1_ver_iso"}</definedName>
    <definedName name="wrn.R1_Sh1." hidden="1">{"V_sh1_01",#N/A,FALSE,"Sh1_ver_iso"}</definedName>
    <definedName name="wrn.R2_Sh2." localSheetId="1" hidden="1">{"V_sh1_01",#N/A,TRUE,"Sh1_"}</definedName>
    <definedName name="wrn.R2_Sh2." localSheetId="2" hidden="1">{"V_sh1_01",#N/A,TRUE,"Sh1_"}</definedName>
    <definedName name="wrn.R2_Sh2." localSheetId="0" hidden="1">{"V_sh1_01",#N/A,TRUE,"Sh1_"}</definedName>
    <definedName name="wrn.R2_Sh2." hidden="1">{"V_sh1_01",#N/A,TRUE,"Sh1_"}</definedName>
    <definedName name="wrn.ratio." localSheetId="1" hidden="1">{#N/A,#N/A,FALSE,"JACKETS (1100 t) (1)"}</definedName>
    <definedName name="wrn.ratio." localSheetId="2" hidden="1">{#N/A,#N/A,FALSE,"JACKETS (1100 t) (1)"}</definedName>
    <definedName name="wrn.ratio." localSheetId="0" hidden="1">{#N/A,#N/A,FALSE,"JACKETS (1100 t) (1)"}</definedName>
    <definedName name="wrn.ratio." hidden="1">{#N/A,#N/A,FALSE,"JACKETS (1100 t) (1)"}</definedName>
    <definedName name="wrn.ratio.1" localSheetId="1" hidden="1">{#N/A,#N/A,FALSE,"JACKETS (1100 t) (1)"}</definedName>
    <definedName name="wrn.ratio.1" localSheetId="2" hidden="1">{#N/A,#N/A,FALSE,"JACKETS (1100 t) (1)"}</definedName>
    <definedName name="wrn.ratio.1" localSheetId="0" hidden="1">{#N/A,#N/A,FALSE,"JACKETS (1100 t) (1)"}</definedName>
    <definedName name="wrn.ratio.1" hidden="1">{#N/A,#N/A,FALSE,"JACKETS (1100 t) (1)"}</definedName>
    <definedName name="wrn.ratiomvr" localSheetId="1" hidden="1">{#N/A,#N/A,FALSE,"JACKETS (1100 t) (1)"}</definedName>
    <definedName name="wrn.ratiomvr" localSheetId="2" hidden="1">{#N/A,#N/A,FALSE,"JACKETS (1100 t) (1)"}</definedName>
    <definedName name="wrn.ratiomvr" localSheetId="0" hidden="1">{#N/A,#N/A,FALSE,"JACKETS (1100 t) (1)"}</definedName>
    <definedName name="wrn.ratiomvr" hidden="1">{#N/A,#N/A,FALSE,"JACKETS (1100 t) (1)"}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SetPrintOut." localSheetId="1" hidden="1">{#N/A,#N/A,FALSE,"FRONTPAGE";#N/A,#N/A,FALSE,"PIG_LAUN-s"}</definedName>
    <definedName name="wrn.SetPrintOut." localSheetId="2" hidden="1">{#N/A,#N/A,FALSE,"FRONTPAGE";#N/A,#N/A,FALSE,"PIG_LAUN-s"}</definedName>
    <definedName name="wrn.SetPrintOut." localSheetId="0" hidden="1">{#N/A,#N/A,FALSE,"FRONTPAGE";#N/A,#N/A,FALSE,"PIG_LAUN-s"}</definedName>
    <definedName name="wrn.SetPrintOut." hidden="1">{#N/A,#N/A,FALSE,"FRONTPAGE";#N/A,#N/A,FALSE,"PIG_LAUN-s"}</definedName>
    <definedName name="wrn.Summary.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wrn.test." localSheetId="1" hidden="1">{#N/A,#N/A,FALSE,"Tower &amp; Car Park"}</definedName>
    <definedName name="wrn.test." localSheetId="2" hidden="1">{#N/A,#N/A,FALSE,"Tower &amp; Car Park"}</definedName>
    <definedName name="wrn.test." localSheetId="0" hidden="1">{#N/A,#N/A,FALSE,"Tower &amp; Car Park"}</definedName>
    <definedName name="wrn.test." hidden="1">{#N/A,#N/A,FALSE,"Tower &amp; Car Park"}</definedName>
    <definedName name="wrn.TK_Ausdruck." localSheetId="1" hidden="1">{#N/A,#N/A,TRUE,"WKG1";#N/A,#N/A,TRUE,"AuslDat";#N/A,#N/A,TRUE,"Konst";#N/A,#N/A,TRUE,"max_erf_Md";#N/A,#N/A,TRUE,"Graph";#N/A,#N/A,TRUE,"Kräfte";#N/A,#N/A,TRUE,"FlügelDat";#N/A,#N/A,TRUE,"Füße";#N/A,#N/A,TRUE,"Füßedat";#N/A,#N/A,TRUE,"Komb";#N/A,#N/A,TRUE,"Max1";#N/A,#N/A,TRUE,"Max2";#N/A,#N/A,TRUE,"Gehi";#N/A,#N/A,TRUE,"Füßei";#N/A,#N/A,TRUE,"ElWeDat";#N/A,#N/A,TRUE,"HydrAntr";#N/A,#N/A,TRUE,"HydWelDat";#N/A,#N/A,TRUE,"SchubStDat";#N/A,#N/A,TRUE,"SchubStBer";#N/A,#N/A,TRUE,"SPHebDat"}</definedName>
    <definedName name="wrn.TK_Ausdruck." localSheetId="2" hidden="1">{#N/A,#N/A,TRUE,"WKG1";#N/A,#N/A,TRUE,"AuslDat";#N/A,#N/A,TRUE,"Konst";#N/A,#N/A,TRUE,"max_erf_Md";#N/A,#N/A,TRUE,"Graph";#N/A,#N/A,TRUE,"Kräfte";#N/A,#N/A,TRUE,"FlügelDat";#N/A,#N/A,TRUE,"Füße";#N/A,#N/A,TRUE,"Füßedat";#N/A,#N/A,TRUE,"Komb";#N/A,#N/A,TRUE,"Max1";#N/A,#N/A,TRUE,"Max2";#N/A,#N/A,TRUE,"Gehi";#N/A,#N/A,TRUE,"Füßei";#N/A,#N/A,TRUE,"ElWeDat";#N/A,#N/A,TRUE,"HydrAntr";#N/A,#N/A,TRUE,"HydWelDat";#N/A,#N/A,TRUE,"SchubStDat";#N/A,#N/A,TRUE,"SchubStBer";#N/A,#N/A,TRUE,"SPHebDat"}</definedName>
    <definedName name="wrn.TK_Ausdruck." localSheetId="0" hidden="1">{#N/A,#N/A,TRUE,"WKG1";#N/A,#N/A,TRUE,"AuslDat";#N/A,#N/A,TRUE,"Konst";#N/A,#N/A,TRUE,"max_erf_Md";#N/A,#N/A,TRUE,"Graph";#N/A,#N/A,TRUE,"Kräfte";#N/A,#N/A,TRUE,"FlügelDat";#N/A,#N/A,TRUE,"Füße";#N/A,#N/A,TRUE,"Füßedat";#N/A,#N/A,TRUE,"Komb";#N/A,#N/A,TRUE,"Max1";#N/A,#N/A,TRUE,"Max2";#N/A,#N/A,TRUE,"Gehi";#N/A,#N/A,TRUE,"Füßei";#N/A,#N/A,TRUE,"ElWeDat";#N/A,#N/A,TRUE,"HydrAntr";#N/A,#N/A,TRUE,"HydWelDat";#N/A,#N/A,TRUE,"SchubStDat";#N/A,#N/A,TRUE,"SchubStBer";#N/A,#N/A,TRUE,"SPHebDat"}</definedName>
    <definedName name="wrn.TK_Ausdruck." hidden="1">{#N/A,#N/A,TRUE,"WKG1";#N/A,#N/A,TRUE,"AuslDat";#N/A,#N/A,TRUE,"Konst";#N/A,#N/A,TRUE,"max_erf_Md";#N/A,#N/A,TRUE,"Graph";#N/A,#N/A,TRUE,"Kräfte";#N/A,#N/A,TRUE,"FlügelDat";#N/A,#N/A,TRUE,"Füße";#N/A,#N/A,TRUE,"Füßedat";#N/A,#N/A,TRUE,"Komb";#N/A,#N/A,TRUE,"Max1";#N/A,#N/A,TRUE,"Max2";#N/A,#N/A,TRUE,"Gehi";#N/A,#N/A,TRUE,"Füßei";#N/A,#N/A,TRUE,"ElWeDat";#N/A,#N/A,TRUE,"HydrAntr";#N/A,#N/A,TRUE,"HydWelDat";#N/A,#N/A,TRUE,"SchubStDat";#N/A,#N/A,TRUE,"SchubStBer";#N/A,#N/A,TRUE,"SPHebDat"}</definedName>
    <definedName name="wrn.Versandliste." localSheetId="1" hidden="1">{"Versandliste","Versandliste",FALSE,"Best.-Übersicht";"Versandliste","Versandliste",FALSE,"Best.-Übersicht (elktr.)"}</definedName>
    <definedName name="wrn.Versandliste." localSheetId="2" hidden="1">{"Versandliste","Versandliste",FALSE,"Best.-Übersicht";"Versandliste","Versandliste",FALSE,"Best.-Übersicht (elktr.)"}</definedName>
    <definedName name="wrn.Versandliste." localSheetId="0" hidden="1">{"Versandliste","Versandliste",FALSE,"Best.-Übersicht";"Versandliste","Versandliste",FALSE,"Best.-Übersicht (elktr.)"}</definedName>
    <definedName name="wrn.Versandliste." hidden="1">{"Versandliste","Versandliste",FALSE,"Best.-Übersicht";"Versandliste","Versandliste",FALSE,"Best.-Übersicht (elktr.)"}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견적." hidden="1">{#N/A,#N/A,FALSE,"Sheet1";#N/A,#N/A,FALSE,"Sheet2";#N/A,#N/A,FALSE,"TAB96-1"}</definedName>
    <definedName name="wrn.골재소요량." hidden="1">{#N/A,#N/A,FALSE,"골재소요량";#N/A,#N/A,FALSE,"골재소요량"}</definedName>
    <definedName name="wrn.교대." localSheetId="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2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0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육청." hidden="1">{#N/A,#N/A,FALSE,"전력간선"}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속도." hidden="1">{#N/A,#N/A,FALSE,"속도"}</definedName>
    <definedName name="wrn.손익보고.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hidden="1">{#N/A,#N/A,FALSE,"결의서";#N/A,#N/A,FALSE,"내역서";#N/A,#N/A,FALSE,"도급예상";#N/A,#N/A,FALSE,"시방서"}</definedName>
    <definedName name="wrn.신용찬." hidden="1">{#N/A,#N/A,TRUE,"토적및재료집계";#N/A,#N/A,TRUE,"토적및재료집계";#N/A,#N/A,TRUE,"단위량"}</definedName>
    <definedName name="wrn.실행예산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업체별._.견적공사명." hidden="1">{"SJ - 기본 보기",#N/A,FALSE,"공사별 외주견적"}</definedName>
    <definedName name="wrn.연동제." hidden="1">{#N/A,#N/A,TRUE,"총괄"}</definedName>
    <definedName name="wrn.외주기성." hidden="1">{#N/A,#N/A,FALSE,"신청통보";#N/A,#N/A,FALSE,"기성확인서";#N/A,#N/A,FALSE,"기성내역서"}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통신지." hidden="1">{#N/A,#N/A,FALSE,"기안지";#N/A,#N/A,FALSE,"통신지"}</definedName>
    <definedName name="wrn.포장1." hidden="1">{#N/A,#N/A,FALSE,"포장1";#N/A,#N/A,FALSE,"포장1"}</definedName>
    <definedName name="wrn.포장2." hidden="1">{#N/A,#N/A,FALSE,"포장2"}</definedName>
    <definedName name="wrn.표지목차." hidden="1">{#N/A,#N/A,FALSE,"표지목차"}</definedName>
    <definedName name="wrn.혼합골재." hidden="1">{#N/A,#N/A,FALSE,"혼합골재"}</definedName>
    <definedName name="wrn1.ratio." localSheetId="1" hidden="1">{#N/A,#N/A,FALSE,"JACKETS (1100 t) (1)"}</definedName>
    <definedName name="wrn1.ratio." localSheetId="2" hidden="1">{#N/A,#N/A,FALSE,"JACKETS (1100 t) (1)"}</definedName>
    <definedName name="wrn1.ratio." localSheetId="0" hidden="1">{#N/A,#N/A,FALSE,"JACKETS (1100 t) (1)"}</definedName>
    <definedName name="wrn1.ratio." hidden="1">{#N/A,#N/A,FALSE,"JACKETS (1100 t) (1)"}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S" hidden="1">{"'장비'!$A$3:$M$12"}</definedName>
    <definedName name="wvu.DETT.._.COSTI." localSheetId="1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" localSheetId="2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" localSheetId="0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" localSheetId="1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" localSheetId="2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" localSheetId="0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W" hidden="1">#REF!</definedName>
    <definedName name="WWW" localSheetId="1" hidden="1">{#N/A,#N/A,FALSE,"CCTV"}</definedName>
    <definedName name="WWW" localSheetId="2" hidden="1">{#N/A,#N/A,FALSE,"CCTV"}</definedName>
    <definedName name="WWW" localSheetId="0" hidden="1">{#N/A,#N/A,FALSE,"CCTV"}</definedName>
    <definedName name="WWW" hidden="1">{#N/A,#N/A,FALSE,"CCTV"}</definedName>
    <definedName name="WWWW" localSheetId="1" hidden="1">{#N/A,#N/A,FALSE,"Project Cost Summary";#N/A,#N/A,FALSE,"Man Hour Summary"}</definedName>
    <definedName name="WWWW" localSheetId="2" hidden="1">{#N/A,#N/A,FALSE,"Project Cost Summary";#N/A,#N/A,FALSE,"Man Hour Summary"}</definedName>
    <definedName name="WWWW" localSheetId="0" hidden="1">{#N/A,#N/A,FALSE,"Project Cost Summary";#N/A,#N/A,FALSE,"Man Hour Summary"}</definedName>
    <definedName name="WWWW" hidden="1">{#N/A,#N/A,FALSE,"Mhr_Sum"}</definedName>
    <definedName name="WWWWW" localSheetId="1" hidden="1">{#N/A,#N/A,FALSE,"Project Cost Summary";#N/A,#N/A,FALSE,"Man Hour Summary"}</definedName>
    <definedName name="WWWWW" localSheetId="2" hidden="1">{#N/A,#N/A,FALSE,"Project Cost Summary";#N/A,#N/A,FALSE,"Man Hour Summary"}</definedName>
    <definedName name="WWWWW" localSheetId="0" hidden="1">{#N/A,#N/A,FALSE,"Project Cost Summary";#N/A,#N/A,FALSE,"Man Hour Summary"}</definedName>
    <definedName name="WWWWW" hidden="1">{#N/A,#N/A,FALSE,"Project Cost Summary";#N/A,#N/A,FALSE,"Man Hour Summary"}</definedName>
    <definedName name="wwwwww" localSheetId="1" hidden="1">{#N/A,#N/A,FALSE,"HO Sum";#N/A,#N/A,FALSE,"HO Rates";#N/A,#N/A,FALSE,"Co Sum";#N/A,#N/A,FALSE,"Clients Office";#N/A,#N/A,FALSE,"Field Sum";#N/A,#N/A,FALSE,"Field Rates"}</definedName>
    <definedName name="wwwwww" localSheetId="2" hidden="1">{#N/A,#N/A,FALSE,"HO Sum";#N/A,#N/A,FALSE,"HO Rates";#N/A,#N/A,FALSE,"Co Sum";#N/A,#N/A,FALSE,"Clients Office";#N/A,#N/A,FALSE,"Field Sum";#N/A,#N/A,FALSE,"Field Rates"}</definedName>
    <definedName name="wwwwww" localSheetId="0" hidden="1">{#N/A,#N/A,FALSE,"HO Sum";#N/A,#N/A,FALSE,"HO Rates";#N/A,#N/A,FALSE,"Co Sum";#N/A,#N/A,FALSE,"Clients Office";#N/A,#N/A,FALSE,"Field Sum";#N/A,#N/A,FALSE,"Field Rates"}</definedName>
    <definedName name="wwwwww" hidden="1">{#N/A,#N/A,FALSE,"HO Sum";#N/A,#N/A,FALSE,"HO Rates";#N/A,#N/A,FALSE,"Co Sum";#N/A,#N/A,FALSE,"Clients Office";#N/A,#N/A,FALSE,"Field Sum";#N/A,#N/A,FALSE,"Field Rates"}</definedName>
    <definedName name="WZ" localSheetId="1" hidden="1">{#N/A,#N/A,FALSE,"CCTV"}</definedName>
    <definedName name="WZ" localSheetId="2" hidden="1">{#N/A,#N/A,FALSE,"CCTV"}</definedName>
    <definedName name="WZ" localSheetId="0" hidden="1">{#N/A,#N/A,FALSE,"CCTV"}</definedName>
    <definedName name="WZ" hidden="1">{#N/A,#N/A,FALSE,"CCTV"}</definedName>
    <definedName name="X" localSheetId="1">#REF!</definedName>
    <definedName name="X" localSheetId="2">#REF!</definedName>
    <definedName name="X" localSheetId="0">#REF!</definedName>
    <definedName name="x" hidden="1">{#N/A,#N/A,TRUE,"Projektskizze";#N/A,#N/A,TRUE,"AuslDat";#N/A,#N/A,TRUE,"Kalkulation";#N/A,#N/A,TRUE,"Md-Berechnung"}</definedName>
    <definedName name="x1pind">#REF!</definedName>
    <definedName name="x1ping">#REF!</definedName>
    <definedName name="x1pint">#REF!</definedName>
    <definedName name="XC" localSheetId="1" hidden="1">{#N/A,#N/A,FALSE,"CCTV"}</definedName>
    <definedName name="XC" localSheetId="2" hidden="1">{#N/A,#N/A,FALSE,"CCTV"}</definedName>
    <definedName name="XC" localSheetId="0" hidden="1">{#N/A,#N/A,FALSE,"CCTV"}</definedName>
    <definedName name="XC" hidden="1">{#N/A,#N/A,FALSE,"CCTV"}</definedName>
    <definedName name="XCCT">0.5</definedName>
    <definedName name="XCZCZ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DNT">#REF!</definedName>
    <definedName name="xfco">#REF!</definedName>
    <definedName name="xfco3p">#REF!</definedName>
    <definedName name="xfcotnc">#REF!</definedName>
    <definedName name="xfcotvl">#REF!</definedName>
    <definedName name="xgdsz" localSheetId="1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xgdsz" localSheetId="2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xgdsz" localSheetId="0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xgdsz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lttbninh" localSheetId="1" hidden="1">{"'Sheet1'!$L$16"}</definedName>
    <definedName name="xlttbninh" localSheetId="2" hidden="1">{"'Sheet1'!$L$16"}</definedName>
    <definedName name="xlttbninh" localSheetId="0" hidden="1">{"'Sheet1'!$L$16"}</definedName>
    <definedName name="xlttbninh" hidden="1">{"'Sheet1'!$L$16"}</definedName>
    <definedName name="xvxcvxc" localSheetId="1" hidden="1">{"'Sheet1'!$L$16"}</definedName>
    <definedName name="xvxcvxc" localSheetId="2" hidden="1">{"'Sheet1'!$L$16"}</definedName>
    <definedName name="xvxcvxc" localSheetId="0" hidden="1">{"'Sheet1'!$L$16"}</definedName>
    <definedName name="xvxcvxc" hidden="1">{"'Sheet1'!$L$16"}</definedName>
    <definedName name="xx">[105]costing_CV!$B$7:$O$80</definedName>
    <definedName name="xxx" hidden="1">{#N/A,#N/A,TRUE,"Mhr_Sum"}</definedName>
    <definedName name="xxxx" localSheetId="1">'[106]ESTADIST(PTS.)'!$B$4:$B$13</definedName>
    <definedName name="xxxx" localSheetId="2">'[106]ESTADIST(PTS.)'!$B$4:$B$13</definedName>
    <definedName name="xxxx" localSheetId="0">'[106]ESTADIST(PTS.)'!$B$4:$B$13</definedName>
    <definedName name="xxxx">#REF!</definedName>
    <definedName name="XXXXX" localSheetId="1" hidden="1">[11]Spread!#REF!</definedName>
    <definedName name="XXXXX" localSheetId="2" hidden="1">[11]Spread!#REF!</definedName>
    <definedName name="XXXXX" localSheetId="0" hidden="1">[11]Spread!#REF!</definedName>
    <definedName name="XXXXX" hidden="1">#REF!</definedName>
    <definedName name="Y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hidden="1">{"'Liquid'!$A$1:$U$57"}</definedName>
    <definedName name="y_strainer">#REF!</definedName>
    <definedName name="Yd">#REF!</definedName>
    <definedName name="yesnot">[107]Spec1!$AM$58:OFFSET([107]Spec1!$AM$58,[107]Spec1!$AM$56,)</definedName>
    <definedName name="yi" hidden="1">{"'Sheet1'!$L$16"}</definedName>
    <definedName name="YN">#REF!</definedName>
    <definedName name="ynkim" hidden="1">{#N/A,#N/A,TRUE,"Basic";#N/A,#N/A,TRUE,"EXT-TABLE";#N/A,#N/A,TRUE,"STEEL";#N/A,#N/A,TRUE,"INT-Table";#N/A,#N/A,TRUE,"STEEL";#N/A,#N/A,TRUE,"Door"}</definedName>
    <definedName name="ynkim_1" hidden="1">{#N/A,#N/A,TRUE,"Basic";#N/A,#N/A,TRUE,"EXT-TABLE";#N/A,#N/A,TRUE,"STEEL";#N/A,#N/A,TRUE,"INT-Table";#N/A,#N/A,TRUE,"STEEL";#N/A,#N/A,TRUE,"Door"}</definedName>
    <definedName name="ynkim_1_1" hidden="1">{#N/A,#N/A,TRUE,"Basic";#N/A,#N/A,TRUE,"EXT-TABLE";#N/A,#N/A,TRUE,"STEEL";#N/A,#N/A,TRUE,"INT-Table";#N/A,#N/A,TRUE,"STEEL";#N/A,#N/A,TRUE,"Door"}</definedName>
    <definedName name="ynkim_1_2" hidden="1">{#N/A,#N/A,TRUE,"Basic";#N/A,#N/A,TRUE,"EXT-TABLE";#N/A,#N/A,TRUE,"STEEL";#N/A,#N/A,TRUE,"INT-Table";#N/A,#N/A,TRUE,"STEEL";#N/A,#N/A,TRUE,"Door"}</definedName>
    <definedName name="ynkim_2" hidden="1">{#N/A,#N/A,TRUE,"Basic";#N/A,#N/A,TRUE,"EXT-TABLE";#N/A,#N/A,TRUE,"STEEL";#N/A,#N/A,TRUE,"INT-Table";#N/A,#N/A,TRUE,"STEEL";#N/A,#N/A,TRUE,"Door"}</definedName>
    <definedName name="ynkim_2_1" hidden="1">{#N/A,#N/A,TRUE,"Basic";#N/A,#N/A,TRUE,"EXT-TABLE";#N/A,#N/A,TRUE,"STEEL";#N/A,#N/A,TRUE,"INT-Table";#N/A,#N/A,TRUE,"STEEL";#N/A,#N/A,TRUE,"Door"}</definedName>
    <definedName name="ynkim_2_2" hidden="1">{#N/A,#N/A,TRUE,"Basic";#N/A,#N/A,TRUE,"EXT-TABLE";#N/A,#N/A,TRUE,"STEEL";#N/A,#N/A,TRUE,"INT-Table";#N/A,#N/A,TRUE,"STEEL";#N/A,#N/A,TRUE,"Door"}</definedName>
    <definedName name="ynkim_3" hidden="1">{#N/A,#N/A,TRUE,"Basic";#N/A,#N/A,TRUE,"EXT-TABLE";#N/A,#N/A,TRUE,"STEEL";#N/A,#N/A,TRUE,"INT-Table";#N/A,#N/A,TRUE,"STEEL";#N/A,#N/A,TRUE,"Door"}</definedName>
    <definedName name="ynkim_3_1" hidden="1">{#N/A,#N/A,TRUE,"Basic";#N/A,#N/A,TRUE,"EXT-TABLE";#N/A,#N/A,TRUE,"STEEL";#N/A,#N/A,TRUE,"INT-Table";#N/A,#N/A,TRUE,"STEEL";#N/A,#N/A,TRUE,"Door"}</definedName>
    <definedName name="ynkim_3_2" hidden="1">{#N/A,#N/A,TRUE,"Basic";#N/A,#N/A,TRUE,"EXT-TABLE";#N/A,#N/A,TRUE,"STEEL";#N/A,#N/A,TRUE,"INT-Table";#N/A,#N/A,TRUE,"STEEL";#N/A,#N/A,TRUE,"Door"}</definedName>
    <definedName name="ynkim_4" hidden="1">{#N/A,#N/A,TRUE,"Basic";#N/A,#N/A,TRUE,"EXT-TABLE";#N/A,#N/A,TRUE,"STEEL";#N/A,#N/A,TRUE,"INT-Table";#N/A,#N/A,TRUE,"STEEL";#N/A,#N/A,TRUE,"Door"}</definedName>
    <definedName name="ynkim_4_1" hidden="1">{#N/A,#N/A,TRUE,"Basic";#N/A,#N/A,TRUE,"EXT-TABLE";#N/A,#N/A,TRUE,"STEEL";#N/A,#N/A,TRUE,"INT-Table";#N/A,#N/A,TRUE,"STEEL";#N/A,#N/A,TRUE,"Door"}</definedName>
    <definedName name="ynkim_4_2" hidden="1">{#N/A,#N/A,TRUE,"Basic";#N/A,#N/A,TRUE,"EXT-TABLE";#N/A,#N/A,TRUE,"STEEL";#N/A,#N/A,TRUE,"INT-Table";#N/A,#N/A,TRUE,"STEEL";#N/A,#N/A,TRUE,"Door"}</definedName>
    <definedName name="ynkim_5" hidden="1">{#N/A,#N/A,TRUE,"Basic";#N/A,#N/A,TRUE,"EXT-TABLE";#N/A,#N/A,TRUE,"STEEL";#N/A,#N/A,TRUE,"INT-Table";#N/A,#N/A,TRUE,"STEEL";#N/A,#N/A,TRUE,"Door"}</definedName>
    <definedName name="ynkim_5_1" hidden="1">{#N/A,#N/A,TRUE,"Basic";#N/A,#N/A,TRUE,"EXT-TABLE";#N/A,#N/A,TRUE,"STEEL";#N/A,#N/A,TRUE,"INT-Table";#N/A,#N/A,TRUE,"STEEL";#N/A,#N/A,TRUE,"Door"}</definedName>
    <definedName name="ynkim_5_2" hidden="1">{#N/A,#N/A,TRUE,"Basic";#N/A,#N/A,TRUE,"EXT-TABLE";#N/A,#N/A,TRUE,"STEEL";#N/A,#N/A,TRUE,"INT-Table";#N/A,#N/A,TRUE,"STEEL";#N/A,#N/A,TRUE,"Door"}</definedName>
    <definedName name="yrdtytyt" localSheetId="1" hidden="1">{#N/A,#N/A,FALSE,"CCTV"}</definedName>
    <definedName name="yrdtytyt" localSheetId="2" hidden="1">{#N/A,#N/A,FALSE,"CCTV"}</definedName>
    <definedName name="yrdtytyt" localSheetId="0" hidden="1">{#N/A,#N/A,FALSE,"CCTV"}</definedName>
    <definedName name="yrdtytyt" hidden="1">{#N/A,#N/A,FALSE,"CCTV"}</definedName>
    <definedName name="YSB">#REF!</definedName>
    <definedName name="yttuki" localSheetId="1" hidden="1">{"'Sheet1'!$L$16"}</definedName>
    <definedName name="yttuki" localSheetId="2" hidden="1">{"'Sheet1'!$L$16"}</definedName>
    <definedName name="yttuki" localSheetId="0" hidden="1">{"'Sheet1'!$L$16"}</definedName>
    <definedName name="yttuki" hidden="1">{"'Sheet1'!$L$16"}</definedName>
    <definedName name="Yu">#REF!</definedName>
    <definedName name="yuyu" hidden="1">{"'장비'!$A$3:$M$12"}</definedName>
    <definedName name="yuyuyu" hidden="1">{"'장비'!$A$3:$M$12"}</definedName>
    <definedName name="yy">#REF!</definedName>
    <definedName name="yyyyy" hidden="1">#REF!</definedName>
    <definedName name="Z" localSheetId="1">#REF!</definedName>
    <definedName name="Z" localSheetId="2">#REF!</definedName>
    <definedName name="Z" localSheetId="0">#REF!</definedName>
    <definedName name="Z">#REF!</definedName>
    <definedName name="Z_8C738B8C_9A04_11D6_A2EB_0002A5242FB9_.wvu.Cols" localSheetId="1" hidden="1">'[108]D 5243-ARAMCO'!$A$1:$B$65536,'[108]D 5243-ARAMCO'!$J$1:$L$65536</definedName>
    <definedName name="Z_8C738B8C_9A04_11D6_A2EB_0002A5242FB9_.wvu.Cols" localSheetId="2" hidden="1">'[108]D 5243-ARAMCO'!$A$1:$B$65536,'[108]D 5243-ARAMCO'!$J$1:$L$65536</definedName>
    <definedName name="Z_8C738B8C_9A04_11D6_A2EB_0002A5242FB9_.wvu.Cols" localSheetId="0" hidden="1">'[108]D 5243-ARAMCO'!$A$1:$B$65536,'[108]D 5243-ARAMCO'!$J$1:$L$65536</definedName>
    <definedName name="Z_8C738B8C_9A04_11D6_A2EB_0002A5242FB9_.wvu.Cols" hidden="1">#REF!,#REF!</definedName>
    <definedName name="Z_8C738B8C_9A04_11D6_A2EB_0002A5242FB9_.wvu.Rows" localSheetId="1" hidden="1">'[108]D-4801 OXY'!$A$18:$IV$18,'[108]D-4801 OXY'!$A$21:$IV$21,'[108]D-4801 OXY'!$A$23:$IV$23</definedName>
    <definedName name="Z_8C738B8C_9A04_11D6_A2EB_0002A5242FB9_.wvu.Rows" localSheetId="2" hidden="1">'[108]D-4801 OXY'!$A$18:$IV$18,'[108]D-4801 OXY'!$A$21:$IV$21,'[108]D-4801 OXY'!$A$23:$IV$23</definedName>
    <definedName name="Z_8C738B8C_9A04_11D6_A2EB_0002A5242FB9_.wvu.Rows" localSheetId="0" hidden="1">'[108]D-4801 OXY'!$A$18:$IV$18,'[108]D-4801 OXY'!$A$21:$IV$21,'[108]D-4801 OXY'!$A$23:$IV$23</definedName>
    <definedName name="Z_8C738B8C_9A04_11D6_A2EB_0002A5242FB9_.wvu.Rows" hidden="1">#REF!,#REF!,#REF!</definedName>
    <definedName name="Z_B6D82DE0_6701_11DA_9820_00304F1E4471_.wvu.Cols">#REF!</definedName>
    <definedName name="ZC">#REF!</definedName>
    <definedName name="ZD">#REF!</definedName>
    <definedName name="Zeta_Caldera">#REF!</definedName>
    <definedName name="Zeta_Chimenea">#REF!</definedName>
    <definedName name="ZL">#REF!</definedName>
    <definedName name="ZXC" hidden="1">{#N/A,#N/A,FALSE,"CCTV"}</definedName>
    <definedName name="ZXCV" hidden="1">{#N/A,#N/A,FALSE,"CCTV"}</definedName>
    <definedName name="ZXzX" localSheetId="1" hidden="1">{"'Sheet1'!$L$16"}</definedName>
    <definedName name="ZXzX" localSheetId="2" hidden="1">{"'Sheet1'!$L$16"}</definedName>
    <definedName name="ZXzX" localSheetId="0" hidden="1">{"'Sheet1'!$L$16"}</definedName>
    <definedName name="ZXzX" hidden="1">{"'Sheet1'!$L$16"}</definedName>
    <definedName name="ZYX">#REF!</definedName>
    <definedName name="ZZ" localSheetId="1" hidden="1">{"'Sheet1'!$L$16"}</definedName>
    <definedName name="ZZ" localSheetId="2" hidden="1">{"'Sheet1'!$L$16"}</definedName>
    <definedName name="ZZ" localSheetId="0" hidden="1">{"'Sheet1'!$L$16"}</definedName>
    <definedName name="ZZ" hidden="1">{"'Sheet1'!$L$16"}</definedName>
    <definedName name="ZZZ" localSheetId="1">#REF!</definedName>
    <definedName name="ZZZ" localSheetId="2">#REF!</definedName>
    <definedName name="ZZZ" localSheetId="0">#REF!</definedName>
    <definedName name="zzz" hidden="1">{#N/A,#N/A,TRUE,"Basic";#N/A,#N/A,TRUE,"EXT-TABLE";#N/A,#N/A,TRUE,"STEEL";#N/A,#N/A,TRUE,"INT-Table";#N/A,#N/A,TRUE,"STEEL";#N/A,#N/A,TRUE,"Door"}</definedName>
    <definedName name="zzz_1" hidden="1">{#N/A,#N/A,TRUE,"Basic";#N/A,#N/A,TRUE,"EXT-TABLE";#N/A,#N/A,TRUE,"STEEL";#N/A,#N/A,TRUE,"INT-Table";#N/A,#N/A,TRUE,"STEEL";#N/A,#N/A,TRUE,"Door"}</definedName>
    <definedName name="zzz_1_1" hidden="1">{#N/A,#N/A,TRUE,"Basic";#N/A,#N/A,TRUE,"EXT-TABLE";#N/A,#N/A,TRUE,"STEEL";#N/A,#N/A,TRUE,"INT-Table";#N/A,#N/A,TRUE,"STEEL";#N/A,#N/A,TRUE,"Door"}</definedName>
    <definedName name="zzz_1_2" hidden="1">{#N/A,#N/A,TRUE,"Basic";#N/A,#N/A,TRUE,"EXT-TABLE";#N/A,#N/A,TRUE,"STEEL";#N/A,#N/A,TRUE,"INT-Table";#N/A,#N/A,TRUE,"STEEL";#N/A,#N/A,TRUE,"Door"}</definedName>
    <definedName name="zzz_2" hidden="1">{#N/A,#N/A,TRUE,"Basic";#N/A,#N/A,TRUE,"EXT-TABLE";#N/A,#N/A,TRUE,"STEEL";#N/A,#N/A,TRUE,"INT-Table";#N/A,#N/A,TRUE,"STEEL";#N/A,#N/A,TRUE,"Door"}</definedName>
    <definedName name="zzz_2_1" hidden="1">{#N/A,#N/A,TRUE,"Basic";#N/A,#N/A,TRUE,"EXT-TABLE";#N/A,#N/A,TRUE,"STEEL";#N/A,#N/A,TRUE,"INT-Table";#N/A,#N/A,TRUE,"STEEL";#N/A,#N/A,TRUE,"Door"}</definedName>
    <definedName name="zzz_2_2" hidden="1">{#N/A,#N/A,TRUE,"Basic";#N/A,#N/A,TRUE,"EXT-TABLE";#N/A,#N/A,TRUE,"STEEL";#N/A,#N/A,TRUE,"INT-Table";#N/A,#N/A,TRUE,"STEEL";#N/A,#N/A,TRUE,"Door"}</definedName>
    <definedName name="zzz_3" hidden="1">{#N/A,#N/A,TRUE,"Basic";#N/A,#N/A,TRUE,"EXT-TABLE";#N/A,#N/A,TRUE,"STEEL";#N/A,#N/A,TRUE,"INT-Table";#N/A,#N/A,TRUE,"STEEL";#N/A,#N/A,TRUE,"Door"}</definedName>
    <definedName name="zzz_3_1" hidden="1">{#N/A,#N/A,TRUE,"Basic";#N/A,#N/A,TRUE,"EXT-TABLE";#N/A,#N/A,TRUE,"STEEL";#N/A,#N/A,TRUE,"INT-Table";#N/A,#N/A,TRUE,"STEEL";#N/A,#N/A,TRUE,"Door"}</definedName>
    <definedName name="zzz_3_2" hidden="1">{#N/A,#N/A,TRUE,"Basic";#N/A,#N/A,TRUE,"EXT-TABLE";#N/A,#N/A,TRUE,"STEEL";#N/A,#N/A,TRUE,"INT-Table";#N/A,#N/A,TRUE,"STEEL";#N/A,#N/A,TRUE,"Door"}</definedName>
    <definedName name="zzz_4" hidden="1">{#N/A,#N/A,TRUE,"Basic";#N/A,#N/A,TRUE,"EXT-TABLE";#N/A,#N/A,TRUE,"STEEL";#N/A,#N/A,TRUE,"INT-Table";#N/A,#N/A,TRUE,"STEEL";#N/A,#N/A,TRUE,"Door"}</definedName>
    <definedName name="zzz_4_1" hidden="1">{#N/A,#N/A,TRUE,"Basic";#N/A,#N/A,TRUE,"EXT-TABLE";#N/A,#N/A,TRUE,"STEEL";#N/A,#N/A,TRUE,"INT-Table";#N/A,#N/A,TRUE,"STEEL";#N/A,#N/A,TRUE,"Door"}</definedName>
    <definedName name="zzz_4_2" hidden="1">{#N/A,#N/A,TRUE,"Basic";#N/A,#N/A,TRUE,"EXT-TABLE";#N/A,#N/A,TRUE,"STEEL";#N/A,#N/A,TRUE,"INT-Table";#N/A,#N/A,TRUE,"STEEL";#N/A,#N/A,TRUE,"Door"}</definedName>
    <definedName name="zzz_5" hidden="1">{#N/A,#N/A,TRUE,"Basic";#N/A,#N/A,TRUE,"EXT-TABLE";#N/A,#N/A,TRUE,"STEEL";#N/A,#N/A,TRUE,"INT-Table";#N/A,#N/A,TRUE,"STEEL";#N/A,#N/A,TRUE,"Door"}</definedName>
    <definedName name="zzz_5_1" hidden="1">{#N/A,#N/A,TRUE,"Basic";#N/A,#N/A,TRUE,"EXT-TABLE";#N/A,#N/A,TRUE,"STEEL";#N/A,#N/A,TRUE,"INT-Table";#N/A,#N/A,TRUE,"STEEL";#N/A,#N/A,TRUE,"Door"}</definedName>
    <definedName name="zzz_5_2" hidden="1">{#N/A,#N/A,TRUE,"Basic";#N/A,#N/A,TRUE,"EXT-TABLE";#N/A,#N/A,TRUE,"STEEL";#N/A,#N/A,TRUE,"INT-Table";#N/A,#N/A,TRUE,"STEEL";#N/A,#N/A,TRUE,"Door"}</definedName>
    <definedName name="π">PI()</definedName>
    <definedName name="ρ">#REF!</definedName>
    <definedName name="ささ" hidden="1">{"'Sheet1'!$A$3:$I$11"}</definedName>
    <definedName name="เด้" hidden="1">{#N/A,#N/A,TRUE,"SUM";#N/A,#N/A,TRUE,"EE";#N/A,#N/A,TRUE,"AC";#N/A,#N/A,TRUE,"SN"}</definedName>
    <definedName name="ปก32" hidden="1">{"'SUMMATION'!$B$2:$I$2"}</definedName>
    <definedName name="หหาหหา" hidden="1">#REF!</definedName>
    <definedName name="ㄱ" hidden="1">{#N/A,#N/A,FALSE,"기안지";#N/A,#N/A,FALSE,"통신지"}</definedName>
    <definedName name="ㄱㄷㄱㄷㄱㄱㅎㄺㄷ" hidden="1">{"'장비'!$A$3:$M$12"}</definedName>
    <definedName name="ㄱ미" hidden="1">{#N/A,#N/A,TRUE,"Basic";#N/A,#N/A,TRUE,"EXT-TABLE";#N/A,#N/A,TRUE,"STEEL";#N/A,#N/A,TRUE,"INT-Table";#N/A,#N/A,TRUE,"STEEL";#N/A,#N/A,TRUE,"Door"}</definedName>
    <definedName name="ㄱ미_1" hidden="1">{#N/A,#N/A,TRUE,"Basic";#N/A,#N/A,TRUE,"EXT-TABLE";#N/A,#N/A,TRUE,"STEEL";#N/A,#N/A,TRUE,"INT-Table";#N/A,#N/A,TRUE,"STEEL";#N/A,#N/A,TRUE,"Door"}</definedName>
    <definedName name="ㄱ미_1_1" hidden="1">{#N/A,#N/A,TRUE,"Basic";#N/A,#N/A,TRUE,"EXT-TABLE";#N/A,#N/A,TRUE,"STEEL";#N/A,#N/A,TRUE,"INT-Table";#N/A,#N/A,TRUE,"STEEL";#N/A,#N/A,TRUE,"Door"}</definedName>
    <definedName name="ㄱ미_1_2" hidden="1">{#N/A,#N/A,TRUE,"Basic";#N/A,#N/A,TRUE,"EXT-TABLE";#N/A,#N/A,TRUE,"STEEL";#N/A,#N/A,TRUE,"INT-Table";#N/A,#N/A,TRUE,"STEEL";#N/A,#N/A,TRUE,"Door"}</definedName>
    <definedName name="ㄱ미_2" hidden="1">{#N/A,#N/A,TRUE,"Basic";#N/A,#N/A,TRUE,"EXT-TABLE";#N/A,#N/A,TRUE,"STEEL";#N/A,#N/A,TRUE,"INT-Table";#N/A,#N/A,TRUE,"STEEL";#N/A,#N/A,TRUE,"Door"}</definedName>
    <definedName name="ㄱ미_2_1" hidden="1">{#N/A,#N/A,TRUE,"Basic";#N/A,#N/A,TRUE,"EXT-TABLE";#N/A,#N/A,TRUE,"STEEL";#N/A,#N/A,TRUE,"INT-Table";#N/A,#N/A,TRUE,"STEEL";#N/A,#N/A,TRUE,"Door"}</definedName>
    <definedName name="ㄱ미_2_2" hidden="1">{#N/A,#N/A,TRUE,"Basic";#N/A,#N/A,TRUE,"EXT-TABLE";#N/A,#N/A,TRUE,"STEEL";#N/A,#N/A,TRUE,"INT-Table";#N/A,#N/A,TRUE,"STEEL";#N/A,#N/A,TRUE,"Door"}</definedName>
    <definedName name="ㄱ미_3" hidden="1">{#N/A,#N/A,TRUE,"Basic";#N/A,#N/A,TRUE,"EXT-TABLE";#N/A,#N/A,TRUE,"STEEL";#N/A,#N/A,TRUE,"INT-Table";#N/A,#N/A,TRUE,"STEEL";#N/A,#N/A,TRUE,"Door"}</definedName>
    <definedName name="ㄱ미_3_1" hidden="1">{#N/A,#N/A,TRUE,"Basic";#N/A,#N/A,TRUE,"EXT-TABLE";#N/A,#N/A,TRUE,"STEEL";#N/A,#N/A,TRUE,"INT-Table";#N/A,#N/A,TRUE,"STEEL";#N/A,#N/A,TRUE,"Door"}</definedName>
    <definedName name="ㄱ미_3_2" hidden="1">{#N/A,#N/A,TRUE,"Basic";#N/A,#N/A,TRUE,"EXT-TABLE";#N/A,#N/A,TRUE,"STEEL";#N/A,#N/A,TRUE,"INT-Table";#N/A,#N/A,TRUE,"STEEL";#N/A,#N/A,TRUE,"Door"}</definedName>
    <definedName name="ㄱ미_4" hidden="1">{#N/A,#N/A,TRUE,"Basic";#N/A,#N/A,TRUE,"EXT-TABLE";#N/A,#N/A,TRUE,"STEEL";#N/A,#N/A,TRUE,"INT-Table";#N/A,#N/A,TRUE,"STEEL";#N/A,#N/A,TRUE,"Door"}</definedName>
    <definedName name="ㄱ미_4_1" hidden="1">{#N/A,#N/A,TRUE,"Basic";#N/A,#N/A,TRUE,"EXT-TABLE";#N/A,#N/A,TRUE,"STEEL";#N/A,#N/A,TRUE,"INT-Table";#N/A,#N/A,TRUE,"STEEL";#N/A,#N/A,TRUE,"Door"}</definedName>
    <definedName name="ㄱ미_4_2" hidden="1">{#N/A,#N/A,TRUE,"Basic";#N/A,#N/A,TRUE,"EXT-TABLE";#N/A,#N/A,TRUE,"STEEL";#N/A,#N/A,TRUE,"INT-Table";#N/A,#N/A,TRUE,"STEEL";#N/A,#N/A,TRUE,"Door"}</definedName>
    <definedName name="ㄱ미_5" hidden="1">{#N/A,#N/A,TRUE,"Basic";#N/A,#N/A,TRUE,"EXT-TABLE";#N/A,#N/A,TRUE,"STEEL";#N/A,#N/A,TRUE,"INT-Table";#N/A,#N/A,TRUE,"STEEL";#N/A,#N/A,TRUE,"Door"}</definedName>
    <definedName name="ㄱ미_5_1" hidden="1">{#N/A,#N/A,TRUE,"Basic";#N/A,#N/A,TRUE,"EXT-TABLE";#N/A,#N/A,TRUE,"STEEL";#N/A,#N/A,TRUE,"INT-Table";#N/A,#N/A,TRUE,"STEEL";#N/A,#N/A,TRUE,"Door"}</definedName>
    <definedName name="ㄱ미_5_2" hidden="1">{#N/A,#N/A,TRUE,"Basic";#N/A,#N/A,TRUE,"EXT-TABLE";#N/A,#N/A,TRUE,"STEEL";#N/A,#N/A,TRUE,"INT-Table";#N/A,#N/A,TRUE,"STEEL";#N/A,#N/A,TRUE,"Door"}</definedName>
    <definedName name="가도" hidden="1">#REF!</definedName>
    <definedName name="감" hidden="1">{#N/A,#N/A,TRUE,"Basic";#N/A,#N/A,TRUE,"EXT-TABLE";#N/A,#N/A,TRUE,"STEEL";#N/A,#N/A,TRUE,"INT-Table";#N/A,#N/A,TRUE,"STEEL";#N/A,#N/A,TRUE,"Door"}</definedName>
    <definedName name="감_1" hidden="1">{#N/A,#N/A,TRUE,"Basic";#N/A,#N/A,TRUE,"EXT-TABLE";#N/A,#N/A,TRUE,"STEEL";#N/A,#N/A,TRUE,"INT-Table";#N/A,#N/A,TRUE,"STEEL";#N/A,#N/A,TRUE,"Door"}</definedName>
    <definedName name="감_1_1" hidden="1">{#N/A,#N/A,TRUE,"Basic";#N/A,#N/A,TRUE,"EXT-TABLE";#N/A,#N/A,TRUE,"STEEL";#N/A,#N/A,TRUE,"INT-Table";#N/A,#N/A,TRUE,"STEEL";#N/A,#N/A,TRUE,"Door"}</definedName>
    <definedName name="감_1_2" hidden="1">{#N/A,#N/A,TRUE,"Basic";#N/A,#N/A,TRUE,"EXT-TABLE";#N/A,#N/A,TRUE,"STEEL";#N/A,#N/A,TRUE,"INT-Table";#N/A,#N/A,TRUE,"STEEL";#N/A,#N/A,TRUE,"Door"}</definedName>
    <definedName name="감_2" hidden="1">{#N/A,#N/A,TRUE,"Basic";#N/A,#N/A,TRUE,"EXT-TABLE";#N/A,#N/A,TRUE,"STEEL";#N/A,#N/A,TRUE,"INT-Table";#N/A,#N/A,TRUE,"STEEL";#N/A,#N/A,TRUE,"Door"}</definedName>
    <definedName name="감_2_1" hidden="1">{#N/A,#N/A,TRUE,"Basic";#N/A,#N/A,TRUE,"EXT-TABLE";#N/A,#N/A,TRUE,"STEEL";#N/A,#N/A,TRUE,"INT-Table";#N/A,#N/A,TRUE,"STEEL";#N/A,#N/A,TRUE,"Door"}</definedName>
    <definedName name="감_2_2" hidden="1">{#N/A,#N/A,TRUE,"Basic";#N/A,#N/A,TRUE,"EXT-TABLE";#N/A,#N/A,TRUE,"STEEL";#N/A,#N/A,TRUE,"INT-Table";#N/A,#N/A,TRUE,"STEEL";#N/A,#N/A,TRUE,"Door"}</definedName>
    <definedName name="감_3" hidden="1">{#N/A,#N/A,TRUE,"Basic";#N/A,#N/A,TRUE,"EXT-TABLE";#N/A,#N/A,TRUE,"STEEL";#N/A,#N/A,TRUE,"INT-Table";#N/A,#N/A,TRUE,"STEEL";#N/A,#N/A,TRUE,"Door"}</definedName>
    <definedName name="감_3_1" hidden="1">{#N/A,#N/A,TRUE,"Basic";#N/A,#N/A,TRUE,"EXT-TABLE";#N/A,#N/A,TRUE,"STEEL";#N/A,#N/A,TRUE,"INT-Table";#N/A,#N/A,TRUE,"STEEL";#N/A,#N/A,TRUE,"Door"}</definedName>
    <definedName name="감_3_2" hidden="1">{#N/A,#N/A,TRUE,"Basic";#N/A,#N/A,TRUE,"EXT-TABLE";#N/A,#N/A,TRUE,"STEEL";#N/A,#N/A,TRUE,"INT-Table";#N/A,#N/A,TRUE,"STEEL";#N/A,#N/A,TRUE,"Door"}</definedName>
    <definedName name="감_4" hidden="1">{#N/A,#N/A,TRUE,"Basic";#N/A,#N/A,TRUE,"EXT-TABLE";#N/A,#N/A,TRUE,"STEEL";#N/A,#N/A,TRUE,"INT-Table";#N/A,#N/A,TRUE,"STEEL";#N/A,#N/A,TRUE,"Door"}</definedName>
    <definedName name="감_4_1" hidden="1">{#N/A,#N/A,TRUE,"Basic";#N/A,#N/A,TRUE,"EXT-TABLE";#N/A,#N/A,TRUE,"STEEL";#N/A,#N/A,TRUE,"INT-Table";#N/A,#N/A,TRUE,"STEEL";#N/A,#N/A,TRUE,"Door"}</definedName>
    <definedName name="감_4_2" hidden="1">{#N/A,#N/A,TRUE,"Basic";#N/A,#N/A,TRUE,"EXT-TABLE";#N/A,#N/A,TRUE,"STEEL";#N/A,#N/A,TRUE,"INT-Table";#N/A,#N/A,TRUE,"STEEL";#N/A,#N/A,TRUE,"Door"}</definedName>
    <definedName name="감_5" hidden="1">{#N/A,#N/A,TRUE,"Basic";#N/A,#N/A,TRUE,"EXT-TABLE";#N/A,#N/A,TRUE,"STEEL";#N/A,#N/A,TRUE,"INT-Table";#N/A,#N/A,TRUE,"STEEL";#N/A,#N/A,TRUE,"Door"}</definedName>
    <definedName name="감_5_1" hidden="1">{#N/A,#N/A,TRUE,"Basic";#N/A,#N/A,TRUE,"EXT-TABLE";#N/A,#N/A,TRUE,"STEEL";#N/A,#N/A,TRUE,"INT-Table";#N/A,#N/A,TRUE,"STEEL";#N/A,#N/A,TRUE,"Door"}</definedName>
    <definedName name="감_5_2" hidden="1">{#N/A,#N/A,TRUE,"Basic";#N/A,#N/A,TRUE,"EXT-TABLE";#N/A,#N/A,TRUE,"STEEL";#N/A,#N/A,TRUE,"INT-Table";#N/A,#N/A,TRUE,"STEEL";#N/A,#N/A,TRUE,"Door"}</definedName>
    <definedName name="갑지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갑지2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개방항목" localSheetId="1" hidden="1">{#N/A,#N/A,TRUE,"COVERSHEET";#N/A,#N/A,TRUE,"LEGEND";#N/A,#N/A,TRUE,"LIST"}</definedName>
    <definedName name="개방항목" localSheetId="2" hidden="1">{#N/A,#N/A,TRUE,"COVERSHEET";#N/A,#N/A,TRUE,"LEGEND";#N/A,#N/A,TRUE,"LIST"}</definedName>
    <definedName name="개방항목" localSheetId="0" hidden="1">{#N/A,#N/A,TRUE,"COVERSHEET";#N/A,#N/A,TRUE,"LEGEND";#N/A,#N/A,TRUE,"LIST"}</definedName>
    <definedName name="개방항목" hidden="1">{#N/A,#N/A,TRUE,"COVERSHEET";#N/A,#N/A,TRUE,"LEGEND";#N/A,#N/A,TRUE,"LIST"}</definedName>
    <definedName name="건물">#REF!</definedName>
    <definedName name="것" hidden="1">{#N/A,#N/A,FALSE,"골재소요량";#N/A,#N/A,FALSE,"골재소요량"}</definedName>
    <definedName name="겉표지" hidden="1">{#N/A,#N/A,TRUE,"Basic";#N/A,#N/A,TRUE,"EXT-TABLE";#N/A,#N/A,TRUE,"STEEL";#N/A,#N/A,TRUE,"INT-Table";#N/A,#N/A,TRUE,"STEEL";#N/A,#N/A,TRUE,"Door"}</definedName>
    <definedName name="겉표지_1" hidden="1">{#N/A,#N/A,TRUE,"Basic";#N/A,#N/A,TRUE,"EXT-TABLE";#N/A,#N/A,TRUE,"STEEL";#N/A,#N/A,TRUE,"INT-Table";#N/A,#N/A,TRUE,"STEEL";#N/A,#N/A,TRUE,"Door"}</definedName>
    <definedName name="겉표지_1_1" hidden="1">{#N/A,#N/A,TRUE,"Basic";#N/A,#N/A,TRUE,"EXT-TABLE";#N/A,#N/A,TRUE,"STEEL";#N/A,#N/A,TRUE,"INT-Table";#N/A,#N/A,TRUE,"STEEL";#N/A,#N/A,TRUE,"Door"}</definedName>
    <definedName name="겉표지_1_2" hidden="1">{#N/A,#N/A,TRUE,"Basic";#N/A,#N/A,TRUE,"EXT-TABLE";#N/A,#N/A,TRUE,"STEEL";#N/A,#N/A,TRUE,"INT-Table";#N/A,#N/A,TRUE,"STEEL";#N/A,#N/A,TRUE,"Door"}</definedName>
    <definedName name="겉표지_2" hidden="1">{#N/A,#N/A,TRUE,"Basic";#N/A,#N/A,TRUE,"EXT-TABLE";#N/A,#N/A,TRUE,"STEEL";#N/A,#N/A,TRUE,"INT-Table";#N/A,#N/A,TRUE,"STEEL";#N/A,#N/A,TRUE,"Door"}</definedName>
    <definedName name="겉표지_2_1" hidden="1">{#N/A,#N/A,TRUE,"Basic";#N/A,#N/A,TRUE,"EXT-TABLE";#N/A,#N/A,TRUE,"STEEL";#N/A,#N/A,TRUE,"INT-Table";#N/A,#N/A,TRUE,"STEEL";#N/A,#N/A,TRUE,"Door"}</definedName>
    <definedName name="겉표지_2_2" hidden="1">{#N/A,#N/A,TRUE,"Basic";#N/A,#N/A,TRUE,"EXT-TABLE";#N/A,#N/A,TRUE,"STEEL";#N/A,#N/A,TRUE,"INT-Table";#N/A,#N/A,TRUE,"STEEL";#N/A,#N/A,TRUE,"Door"}</definedName>
    <definedName name="겉표지_3" hidden="1">{#N/A,#N/A,TRUE,"Basic";#N/A,#N/A,TRUE,"EXT-TABLE";#N/A,#N/A,TRUE,"STEEL";#N/A,#N/A,TRUE,"INT-Table";#N/A,#N/A,TRUE,"STEEL";#N/A,#N/A,TRUE,"Door"}</definedName>
    <definedName name="겉표지_3_1" hidden="1">{#N/A,#N/A,TRUE,"Basic";#N/A,#N/A,TRUE,"EXT-TABLE";#N/A,#N/A,TRUE,"STEEL";#N/A,#N/A,TRUE,"INT-Table";#N/A,#N/A,TRUE,"STEEL";#N/A,#N/A,TRUE,"Door"}</definedName>
    <definedName name="겉표지_3_2" hidden="1">{#N/A,#N/A,TRUE,"Basic";#N/A,#N/A,TRUE,"EXT-TABLE";#N/A,#N/A,TRUE,"STEEL";#N/A,#N/A,TRUE,"INT-Table";#N/A,#N/A,TRUE,"STEEL";#N/A,#N/A,TRUE,"Door"}</definedName>
    <definedName name="겉표지_4" hidden="1">{#N/A,#N/A,TRUE,"Basic";#N/A,#N/A,TRUE,"EXT-TABLE";#N/A,#N/A,TRUE,"STEEL";#N/A,#N/A,TRUE,"INT-Table";#N/A,#N/A,TRUE,"STEEL";#N/A,#N/A,TRUE,"Door"}</definedName>
    <definedName name="겉표지_4_1" hidden="1">{#N/A,#N/A,TRUE,"Basic";#N/A,#N/A,TRUE,"EXT-TABLE";#N/A,#N/A,TRUE,"STEEL";#N/A,#N/A,TRUE,"INT-Table";#N/A,#N/A,TRUE,"STEEL";#N/A,#N/A,TRUE,"Door"}</definedName>
    <definedName name="겉표지_4_2" hidden="1">{#N/A,#N/A,TRUE,"Basic";#N/A,#N/A,TRUE,"EXT-TABLE";#N/A,#N/A,TRUE,"STEEL";#N/A,#N/A,TRUE,"INT-Table";#N/A,#N/A,TRUE,"STEEL";#N/A,#N/A,TRUE,"Door"}</definedName>
    <definedName name="겉표지_5" hidden="1">{#N/A,#N/A,TRUE,"Basic";#N/A,#N/A,TRUE,"EXT-TABLE";#N/A,#N/A,TRUE,"STEEL";#N/A,#N/A,TRUE,"INT-Table";#N/A,#N/A,TRUE,"STEEL";#N/A,#N/A,TRUE,"Door"}</definedName>
    <definedName name="겉표지_5_1" hidden="1">{#N/A,#N/A,TRUE,"Basic";#N/A,#N/A,TRUE,"EXT-TABLE";#N/A,#N/A,TRUE,"STEEL";#N/A,#N/A,TRUE,"INT-Table";#N/A,#N/A,TRUE,"STEEL";#N/A,#N/A,TRUE,"Door"}</definedName>
    <definedName name="겉표지_5_2" hidden="1">{#N/A,#N/A,TRUE,"Basic";#N/A,#N/A,TRUE,"EXT-TABLE";#N/A,#N/A,TRUE,"STEEL";#N/A,#N/A,TRUE,"INT-Table";#N/A,#N/A,TRUE,"STEEL";#N/A,#N/A,TRUE,"Door"}</definedName>
    <definedName name="겡오" localSheetId="1" hidden="1">{#N/A,#N/A,FALSE,"CCTV"}</definedName>
    <definedName name="겡오" localSheetId="2" hidden="1">{#N/A,#N/A,FALSE,"CCTV"}</definedName>
    <definedName name="겡오" localSheetId="0" hidden="1">{#N/A,#N/A,FALSE,"CCTV"}</definedName>
    <definedName name="겡오" hidden="1">{#N/A,#N/A,FALSE,"CCTV"}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비교표_ACC용량변경전" hidden="1">#REF!</definedName>
    <definedName name="견적기준">#REF!</definedName>
    <definedName name="견적내역" localSheetId="1">[109]HVAC!#REF!</definedName>
    <definedName name="견적내역" localSheetId="2">[109]HVAC!#REF!</definedName>
    <definedName name="견적내역" localSheetId="0">[109]HVAC!#REF!</definedName>
    <definedName name="견적내역" hidden="1">{"'OVEN시방 '!$A$1:$C$11"}</definedName>
    <definedName name="견적서" hidden="1">#REF!</definedName>
    <definedName name="견적조건" localSheetId="1" hidden="1">#N/A</definedName>
    <definedName name="견적조건" localSheetId="2" hidden="1">#N/A</definedName>
    <definedName name="견적조건" localSheetId="0" hidden="1">#N/A</definedName>
    <definedName name="견적조건" hidden="1">#REF!</definedName>
    <definedName name="견적품의서" hidden="1">{"'장비'!$A$3:$M$12"}</definedName>
    <definedName name="경비1" hidden="1">#REF!</definedName>
    <definedName name="계장공사" localSheetId="1" hidden="1">{#N/A,#N/A,FALSE,"CCTV"}</definedName>
    <definedName name="계장공사" localSheetId="2" hidden="1">{#N/A,#N/A,FALSE,"CCTV"}</definedName>
    <definedName name="계장공사" localSheetId="0" hidden="1">{#N/A,#N/A,FALSE,"CCTV"}</definedName>
    <definedName name="계장공사" hidden="1">{#N/A,#N/A,FALSE,"CCTV"}</definedName>
    <definedName name="계전2" hidden="1">#REF!</definedName>
    <definedName name="공장동" hidden="1">#REF!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교대펄근집계" hidden="1">{#N/A,#N/A,FALSE,"배수1"}</definedName>
    <definedName name="구산갑지" hidden="1">#REF!</definedName>
    <definedName name="구조물공" hidden="1">{#N/A,#N/A,FALSE,"이정표"}</definedName>
    <definedName name="구조물공사" hidden="1">{#N/A,#N/A,TRUE,"토적및재료집계";#N/A,#N/A,TRUE,"토적및재료집계";#N/A,#N/A,TRUE,"단위량"}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계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기구조직표" hidden="1">{"'장비'!$A$3:$M$12"}</definedName>
    <definedName name="기기마" hidden="1">#REF!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" hidden="1">{#N/A,#N/A,TRUE,"Basic";#N/A,#N/A,TRUE,"EXT-TABLE";#N/A,#N/A,TRUE,"STEEL";#N/A,#N/A,TRUE,"INT-Table";#N/A,#N/A,TRUE,"STEEL";#N/A,#N/A,TRUE,"Door"}</definedName>
    <definedName name="김_1" hidden="1">{#N/A,#N/A,TRUE,"Basic";#N/A,#N/A,TRUE,"EXT-TABLE";#N/A,#N/A,TRUE,"STEEL";#N/A,#N/A,TRUE,"INT-Table";#N/A,#N/A,TRUE,"STEEL";#N/A,#N/A,TRUE,"Door"}</definedName>
    <definedName name="김_1_1" hidden="1">{#N/A,#N/A,TRUE,"Basic";#N/A,#N/A,TRUE,"EXT-TABLE";#N/A,#N/A,TRUE,"STEEL";#N/A,#N/A,TRUE,"INT-Table";#N/A,#N/A,TRUE,"STEEL";#N/A,#N/A,TRUE,"Door"}</definedName>
    <definedName name="김_1_2" hidden="1">{#N/A,#N/A,TRUE,"Basic";#N/A,#N/A,TRUE,"EXT-TABLE";#N/A,#N/A,TRUE,"STEEL";#N/A,#N/A,TRUE,"INT-Table";#N/A,#N/A,TRUE,"STEEL";#N/A,#N/A,TRUE,"Door"}</definedName>
    <definedName name="김_2" hidden="1">{#N/A,#N/A,TRUE,"Basic";#N/A,#N/A,TRUE,"EXT-TABLE";#N/A,#N/A,TRUE,"STEEL";#N/A,#N/A,TRUE,"INT-Table";#N/A,#N/A,TRUE,"STEEL";#N/A,#N/A,TRUE,"Door"}</definedName>
    <definedName name="김_2_1" hidden="1">{#N/A,#N/A,TRUE,"Basic";#N/A,#N/A,TRUE,"EXT-TABLE";#N/A,#N/A,TRUE,"STEEL";#N/A,#N/A,TRUE,"INT-Table";#N/A,#N/A,TRUE,"STEEL";#N/A,#N/A,TRUE,"Door"}</definedName>
    <definedName name="김_2_2" hidden="1">{#N/A,#N/A,TRUE,"Basic";#N/A,#N/A,TRUE,"EXT-TABLE";#N/A,#N/A,TRUE,"STEEL";#N/A,#N/A,TRUE,"INT-Table";#N/A,#N/A,TRUE,"STEEL";#N/A,#N/A,TRUE,"Door"}</definedName>
    <definedName name="김_3" hidden="1">{#N/A,#N/A,TRUE,"Basic";#N/A,#N/A,TRUE,"EXT-TABLE";#N/A,#N/A,TRUE,"STEEL";#N/A,#N/A,TRUE,"INT-Table";#N/A,#N/A,TRUE,"STEEL";#N/A,#N/A,TRUE,"Door"}</definedName>
    <definedName name="김_3_1" hidden="1">{#N/A,#N/A,TRUE,"Basic";#N/A,#N/A,TRUE,"EXT-TABLE";#N/A,#N/A,TRUE,"STEEL";#N/A,#N/A,TRUE,"INT-Table";#N/A,#N/A,TRUE,"STEEL";#N/A,#N/A,TRUE,"Door"}</definedName>
    <definedName name="김_3_2" hidden="1">{#N/A,#N/A,TRUE,"Basic";#N/A,#N/A,TRUE,"EXT-TABLE";#N/A,#N/A,TRUE,"STEEL";#N/A,#N/A,TRUE,"INT-Table";#N/A,#N/A,TRUE,"STEEL";#N/A,#N/A,TRUE,"Door"}</definedName>
    <definedName name="김_4" hidden="1">{#N/A,#N/A,TRUE,"Basic";#N/A,#N/A,TRUE,"EXT-TABLE";#N/A,#N/A,TRUE,"STEEL";#N/A,#N/A,TRUE,"INT-Table";#N/A,#N/A,TRUE,"STEEL";#N/A,#N/A,TRUE,"Door"}</definedName>
    <definedName name="김_4_1" hidden="1">{#N/A,#N/A,TRUE,"Basic";#N/A,#N/A,TRUE,"EXT-TABLE";#N/A,#N/A,TRUE,"STEEL";#N/A,#N/A,TRUE,"INT-Table";#N/A,#N/A,TRUE,"STEEL";#N/A,#N/A,TRUE,"Door"}</definedName>
    <definedName name="김_4_2" hidden="1">{#N/A,#N/A,TRUE,"Basic";#N/A,#N/A,TRUE,"EXT-TABLE";#N/A,#N/A,TRUE,"STEEL";#N/A,#N/A,TRUE,"INT-Table";#N/A,#N/A,TRUE,"STEEL";#N/A,#N/A,TRUE,"Door"}</definedName>
    <definedName name="김_5" hidden="1">{#N/A,#N/A,TRUE,"Basic";#N/A,#N/A,TRUE,"EXT-TABLE";#N/A,#N/A,TRUE,"STEEL";#N/A,#N/A,TRUE,"INT-Table";#N/A,#N/A,TRUE,"STEEL";#N/A,#N/A,TRUE,"Door"}</definedName>
    <definedName name="김_5_1" hidden="1">{#N/A,#N/A,TRUE,"Basic";#N/A,#N/A,TRUE,"EXT-TABLE";#N/A,#N/A,TRUE,"STEEL";#N/A,#N/A,TRUE,"INT-Table";#N/A,#N/A,TRUE,"STEEL";#N/A,#N/A,TRUE,"Door"}</definedName>
    <definedName name="김_5_2" hidden="1">{#N/A,#N/A,TRUE,"Basic";#N/A,#N/A,TRUE,"EXT-TABLE";#N/A,#N/A,TRUE,"STEEL";#N/A,#N/A,TRUE,"INT-Table";#N/A,#N/A,TRUE,"STEEL";#N/A,#N/A,TRUE,"Door"}</definedName>
    <definedName name="김1" hidden="1">{#N/A,#N/A,TRUE,"Basic";#N/A,#N/A,TRUE,"EXT-TABLE";#N/A,#N/A,TRUE,"STEEL";#N/A,#N/A,TRUE,"INT-Table";#N/A,#N/A,TRUE,"STEEL";#N/A,#N/A,TRUE,"Door"}</definedName>
    <definedName name="김1_1" hidden="1">{#N/A,#N/A,TRUE,"Basic";#N/A,#N/A,TRUE,"EXT-TABLE";#N/A,#N/A,TRUE,"STEEL";#N/A,#N/A,TRUE,"INT-Table";#N/A,#N/A,TRUE,"STEEL";#N/A,#N/A,TRUE,"Door"}</definedName>
    <definedName name="김1_1_1" hidden="1">{#N/A,#N/A,TRUE,"Basic";#N/A,#N/A,TRUE,"EXT-TABLE";#N/A,#N/A,TRUE,"STEEL";#N/A,#N/A,TRUE,"INT-Table";#N/A,#N/A,TRUE,"STEEL";#N/A,#N/A,TRUE,"Door"}</definedName>
    <definedName name="김1_1_2" hidden="1">{#N/A,#N/A,TRUE,"Basic";#N/A,#N/A,TRUE,"EXT-TABLE";#N/A,#N/A,TRUE,"STEEL";#N/A,#N/A,TRUE,"INT-Table";#N/A,#N/A,TRUE,"STEEL";#N/A,#N/A,TRUE,"Door"}</definedName>
    <definedName name="김1_2" hidden="1">{#N/A,#N/A,TRUE,"Basic";#N/A,#N/A,TRUE,"EXT-TABLE";#N/A,#N/A,TRUE,"STEEL";#N/A,#N/A,TRUE,"INT-Table";#N/A,#N/A,TRUE,"STEEL";#N/A,#N/A,TRUE,"Door"}</definedName>
    <definedName name="김1_2_1" hidden="1">{#N/A,#N/A,TRUE,"Basic";#N/A,#N/A,TRUE,"EXT-TABLE";#N/A,#N/A,TRUE,"STEEL";#N/A,#N/A,TRUE,"INT-Table";#N/A,#N/A,TRUE,"STEEL";#N/A,#N/A,TRUE,"Door"}</definedName>
    <definedName name="김1_2_2" hidden="1">{#N/A,#N/A,TRUE,"Basic";#N/A,#N/A,TRUE,"EXT-TABLE";#N/A,#N/A,TRUE,"STEEL";#N/A,#N/A,TRUE,"INT-Table";#N/A,#N/A,TRUE,"STEEL";#N/A,#N/A,TRUE,"Door"}</definedName>
    <definedName name="김1_3" hidden="1">{#N/A,#N/A,TRUE,"Basic";#N/A,#N/A,TRUE,"EXT-TABLE";#N/A,#N/A,TRUE,"STEEL";#N/A,#N/A,TRUE,"INT-Table";#N/A,#N/A,TRUE,"STEEL";#N/A,#N/A,TRUE,"Door"}</definedName>
    <definedName name="김1_3_1" hidden="1">{#N/A,#N/A,TRUE,"Basic";#N/A,#N/A,TRUE,"EXT-TABLE";#N/A,#N/A,TRUE,"STEEL";#N/A,#N/A,TRUE,"INT-Table";#N/A,#N/A,TRUE,"STEEL";#N/A,#N/A,TRUE,"Door"}</definedName>
    <definedName name="김1_3_2" hidden="1">{#N/A,#N/A,TRUE,"Basic";#N/A,#N/A,TRUE,"EXT-TABLE";#N/A,#N/A,TRUE,"STEEL";#N/A,#N/A,TRUE,"INT-Table";#N/A,#N/A,TRUE,"STEEL";#N/A,#N/A,TRUE,"Door"}</definedName>
    <definedName name="김1_4" hidden="1">{#N/A,#N/A,TRUE,"Basic";#N/A,#N/A,TRUE,"EXT-TABLE";#N/A,#N/A,TRUE,"STEEL";#N/A,#N/A,TRUE,"INT-Table";#N/A,#N/A,TRUE,"STEEL";#N/A,#N/A,TRUE,"Door"}</definedName>
    <definedName name="김1_4_1" hidden="1">{#N/A,#N/A,TRUE,"Basic";#N/A,#N/A,TRUE,"EXT-TABLE";#N/A,#N/A,TRUE,"STEEL";#N/A,#N/A,TRUE,"INT-Table";#N/A,#N/A,TRUE,"STEEL";#N/A,#N/A,TRUE,"Door"}</definedName>
    <definedName name="김1_4_2" hidden="1">{#N/A,#N/A,TRUE,"Basic";#N/A,#N/A,TRUE,"EXT-TABLE";#N/A,#N/A,TRUE,"STEEL";#N/A,#N/A,TRUE,"INT-Table";#N/A,#N/A,TRUE,"STEEL";#N/A,#N/A,TRUE,"Door"}</definedName>
    <definedName name="김1_5" hidden="1">{#N/A,#N/A,TRUE,"Basic";#N/A,#N/A,TRUE,"EXT-TABLE";#N/A,#N/A,TRUE,"STEEL";#N/A,#N/A,TRUE,"INT-Table";#N/A,#N/A,TRUE,"STEEL";#N/A,#N/A,TRUE,"Door"}</definedName>
    <definedName name="김1_5_1" hidden="1">{#N/A,#N/A,TRUE,"Basic";#N/A,#N/A,TRUE,"EXT-TABLE";#N/A,#N/A,TRUE,"STEEL";#N/A,#N/A,TRUE,"INT-Table";#N/A,#N/A,TRUE,"STEEL";#N/A,#N/A,TRUE,"Door"}</definedName>
    <definedName name="김1_5_2" hidden="1">{#N/A,#N/A,TRUE,"Basic";#N/A,#N/A,TRUE,"EXT-TABLE";#N/A,#N/A,TRUE,"STEEL";#N/A,#N/A,TRUE,"INT-Table";#N/A,#N/A,TRUE,"STEEL";#N/A,#N/A,TRUE,"Door"}</definedName>
    <definedName name="김3" hidden="1">{#N/A,#N/A,TRUE,"Basic";#N/A,#N/A,TRUE,"EXT-TABLE";#N/A,#N/A,TRUE,"STEEL";#N/A,#N/A,TRUE,"INT-Table";#N/A,#N/A,TRUE,"STEEL";#N/A,#N/A,TRUE,"Door"}</definedName>
    <definedName name="김3_1" hidden="1">{#N/A,#N/A,TRUE,"Basic";#N/A,#N/A,TRUE,"EXT-TABLE";#N/A,#N/A,TRUE,"STEEL";#N/A,#N/A,TRUE,"INT-Table";#N/A,#N/A,TRUE,"STEEL";#N/A,#N/A,TRUE,"Door"}</definedName>
    <definedName name="김3_1_1" hidden="1">{#N/A,#N/A,TRUE,"Basic";#N/A,#N/A,TRUE,"EXT-TABLE";#N/A,#N/A,TRUE,"STEEL";#N/A,#N/A,TRUE,"INT-Table";#N/A,#N/A,TRUE,"STEEL";#N/A,#N/A,TRUE,"Door"}</definedName>
    <definedName name="김3_1_2" hidden="1">{#N/A,#N/A,TRUE,"Basic";#N/A,#N/A,TRUE,"EXT-TABLE";#N/A,#N/A,TRUE,"STEEL";#N/A,#N/A,TRUE,"INT-Table";#N/A,#N/A,TRUE,"STEEL";#N/A,#N/A,TRUE,"Door"}</definedName>
    <definedName name="김3_2" hidden="1">{#N/A,#N/A,TRUE,"Basic";#N/A,#N/A,TRUE,"EXT-TABLE";#N/A,#N/A,TRUE,"STEEL";#N/A,#N/A,TRUE,"INT-Table";#N/A,#N/A,TRUE,"STEEL";#N/A,#N/A,TRUE,"Door"}</definedName>
    <definedName name="김3_2_1" hidden="1">{#N/A,#N/A,TRUE,"Basic";#N/A,#N/A,TRUE,"EXT-TABLE";#N/A,#N/A,TRUE,"STEEL";#N/A,#N/A,TRUE,"INT-Table";#N/A,#N/A,TRUE,"STEEL";#N/A,#N/A,TRUE,"Door"}</definedName>
    <definedName name="김3_2_2" hidden="1">{#N/A,#N/A,TRUE,"Basic";#N/A,#N/A,TRUE,"EXT-TABLE";#N/A,#N/A,TRUE,"STEEL";#N/A,#N/A,TRUE,"INT-Table";#N/A,#N/A,TRUE,"STEEL";#N/A,#N/A,TRUE,"Door"}</definedName>
    <definedName name="김3_3" hidden="1">{#N/A,#N/A,TRUE,"Basic";#N/A,#N/A,TRUE,"EXT-TABLE";#N/A,#N/A,TRUE,"STEEL";#N/A,#N/A,TRUE,"INT-Table";#N/A,#N/A,TRUE,"STEEL";#N/A,#N/A,TRUE,"Door"}</definedName>
    <definedName name="김3_3_1" hidden="1">{#N/A,#N/A,TRUE,"Basic";#N/A,#N/A,TRUE,"EXT-TABLE";#N/A,#N/A,TRUE,"STEEL";#N/A,#N/A,TRUE,"INT-Table";#N/A,#N/A,TRUE,"STEEL";#N/A,#N/A,TRUE,"Door"}</definedName>
    <definedName name="김3_3_2" hidden="1">{#N/A,#N/A,TRUE,"Basic";#N/A,#N/A,TRUE,"EXT-TABLE";#N/A,#N/A,TRUE,"STEEL";#N/A,#N/A,TRUE,"INT-Table";#N/A,#N/A,TRUE,"STEEL";#N/A,#N/A,TRUE,"Door"}</definedName>
    <definedName name="김3_4" hidden="1">{#N/A,#N/A,TRUE,"Basic";#N/A,#N/A,TRUE,"EXT-TABLE";#N/A,#N/A,TRUE,"STEEL";#N/A,#N/A,TRUE,"INT-Table";#N/A,#N/A,TRUE,"STEEL";#N/A,#N/A,TRUE,"Door"}</definedName>
    <definedName name="김3_4_1" hidden="1">{#N/A,#N/A,TRUE,"Basic";#N/A,#N/A,TRUE,"EXT-TABLE";#N/A,#N/A,TRUE,"STEEL";#N/A,#N/A,TRUE,"INT-Table";#N/A,#N/A,TRUE,"STEEL";#N/A,#N/A,TRUE,"Door"}</definedName>
    <definedName name="김3_4_2" hidden="1">{#N/A,#N/A,TRUE,"Basic";#N/A,#N/A,TRUE,"EXT-TABLE";#N/A,#N/A,TRUE,"STEEL";#N/A,#N/A,TRUE,"INT-Table";#N/A,#N/A,TRUE,"STEEL";#N/A,#N/A,TRUE,"Door"}</definedName>
    <definedName name="김3_5" hidden="1">{#N/A,#N/A,TRUE,"Basic";#N/A,#N/A,TRUE,"EXT-TABLE";#N/A,#N/A,TRUE,"STEEL";#N/A,#N/A,TRUE,"INT-Table";#N/A,#N/A,TRUE,"STEEL";#N/A,#N/A,TRUE,"Door"}</definedName>
    <definedName name="김3_5_1" hidden="1">{#N/A,#N/A,TRUE,"Basic";#N/A,#N/A,TRUE,"EXT-TABLE";#N/A,#N/A,TRUE,"STEEL";#N/A,#N/A,TRUE,"INT-Table";#N/A,#N/A,TRUE,"STEEL";#N/A,#N/A,TRUE,"Door"}</definedName>
    <definedName name="김3_5_2" hidden="1">{#N/A,#N/A,TRUE,"Basic";#N/A,#N/A,TRUE,"EXT-TABLE";#N/A,#N/A,TRUE,"STEEL";#N/A,#N/A,TRUE,"INT-Table";#N/A,#N/A,TRUE,"STEEL";#N/A,#N/A,TRUE,"Door"}</definedName>
    <definedName name="ㄳ" hidden="1">{#N/A,#N/A,FALSE,"단가표지"}</definedName>
    <definedName name="ㄴ" hidden="1">{"'장비'!$A$3:$M$12"}</definedName>
    <definedName name="ㄴㄴ" hidden="1">{#N/A,#N/A,FALSE,"표지목차"}</definedName>
    <definedName name="ㄴㄴㄴ" hidden="1">{#N/A,#N/A,FALSE,"포장2"}</definedName>
    <definedName name="ㄴㄹㄴㄹ" hidden="1">{#N/A,#N/A,FALSE,"혼합골재"}</definedName>
    <definedName name="ㄴㄹㅇㄹㅇ" hidden="1">{#N/A,#N/A,FALSE,"2~8번"}</definedName>
    <definedName name="ㄴㄻㄴㅇ" hidden="1">{#N/A,#N/A,FALSE,"조골재"}</definedName>
    <definedName name="ㄴㅁㄹㄴㅁㅇㄴㅇㅁㄹㄴ" hidden="1">{#N/A,#N/A,FALSE,"단가표지"}</definedName>
    <definedName name="ㄴㅁㄹㅈㄹ" localSheetId="1" hidden="1">#N/A</definedName>
    <definedName name="ㄴㅁㄹㅈㄹ" localSheetId="2" hidden="1">#N/A</definedName>
    <definedName name="ㄴㅁㄹㅈㄹ" localSheetId="0" hidden="1">#N/A</definedName>
    <definedName name="ㄴㅁㄹㅈㄹ" hidden="1">#REF!</definedName>
    <definedName name="ㄴㅇ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ㄴㅇㄹ" localSheetId="1" hidden="1">{#N/A,#N/A,FALSE,"CCTV"}</definedName>
    <definedName name="ㄴㅇㄹ" localSheetId="2" hidden="1">{#N/A,#N/A,FALSE,"CCTV"}</definedName>
    <definedName name="ㄴㅇㄹ" localSheetId="0" hidden="1">{#N/A,#N/A,FALSE,"CCTV"}</definedName>
    <definedName name="ㄴㅇㄹ" hidden="1">{#N/A,#N/A,FALSE,"CCTV"}</definedName>
    <definedName name="ㄴㅇㅀ" hidden="1">{#N/A,#N/A,FALSE,"토공2"}</definedName>
    <definedName name="나" hidden="1">{#N/A,#N/A,FALSE,"2~8번"}</definedName>
    <definedName name="나나" hidden="1">{#N/A,#N/A,FALSE,"2~8번"}</definedName>
    <definedName name="나나나" hidden="1">{#N/A,#N/A,FALSE,"속도"}</definedName>
    <definedName name="나나나나나" hidden="1">{#N/A,#N/A,FALSE,"2~8번"}</definedName>
    <definedName name="나나나나나나나나" hidden="1">{#N/A,#N/A,FALSE,"혼합골재"}</definedName>
    <definedName name="나나나나나나나나난" hidden="1">{#N/A,#N/A,FALSE,"표지목차"}</definedName>
    <definedName name="나나아" hidden="1">{#N/A,#N/A,FALSE,"2~8번"}</definedName>
    <definedName name="나이로" hidden="1">{#N/A,#N/A,FALSE,"속도"}</definedName>
    <definedName name="내부거래분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내역" hidden="1">{#N/A,#N/A,FALSE,"CCTV"}</definedName>
    <definedName name="내역노무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냐" hidden="1">{#N/A,#N/A,FALSE,"혼합골재"}</definedName>
    <definedName name="넣러" hidden="1">{#N/A,#N/A,FALSE,"표지목차"}</definedName>
    <definedName name="년배관실적" localSheetId="1" hidden="1">{"'EOMS'!$E$20"}</definedName>
    <definedName name="년배관실적" localSheetId="2" hidden="1">{"'EOMS'!$E$20"}</definedName>
    <definedName name="년배관실적" localSheetId="0" hidden="1">{"'EOMS'!$E$20"}</definedName>
    <definedName name="년배관실적" hidden="1">{"'EOMS'!$E$20"}</definedName>
    <definedName name="노" hidden="1">#REF!</definedName>
    <definedName name="노무비내역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노트" hidden="1">{#N/A,#N/A,TRUE,"총괄"}</definedName>
    <definedName name="놓ㄹ노" hidden="1">{#N/A,#N/A,FALSE,"골재소요량";#N/A,#N/A,FALSE,"골재소요량"}</definedName>
    <definedName name="ㄶ뫃ㄴㅁㄹㄴㅁㄹㄴㅇ" hidden="1">{#N/A,#N/A,FALSE,"부대2"}</definedName>
    <definedName name="ㄶㅇㅀㄴㅇ" hidden="1">{#N/A,#N/A,FALSE,"표지목차"}</definedName>
    <definedName name="ㄷㄱ" hidden="1">{#N/A,#N/A,FALSE,"단가표지"}</definedName>
    <definedName name="ㄷㄳ" hidden="1">{"'장비'!$A$3:$M$12"}</definedName>
    <definedName name="ㄷㄷㄷ" hidden="1">{#N/A,#N/A,FALSE,"운반시간"}</definedName>
    <definedName name="ㄷㄷㄷㄷ" hidden="1">{"'장비'!$A$3:$M$12"}</definedName>
    <definedName name="ㄷㄷㄷㄷㄷ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ㄷㄷㄷㄷㄷㄷㄷㄷ" hidden="1">{"'설비가동율'!$A$2:$O$45"}</definedName>
    <definedName name="ㄷㅈㅂㄷ" hidden="1">{"'장비'!$A$3:$M$12"}</definedName>
    <definedName name="ㄷㅎㄹㅇ" localSheetId="1" hidden="1">#N/A</definedName>
    <definedName name="ㄷㅎㄹㅇ" localSheetId="2" hidden="1">#N/A</definedName>
    <definedName name="ㄷㅎㄹㅇ" localSheetId="0" hidden="1">#N/A</definedName>
    <definedName name="ㄷㅎㄹㅇ" hidden="1">#REF!</definedName>
    <definedName name="단가___kW">#REF!</definedName>
    <definedName name="단가비교">#N/A</definedName>
    <definedName name="단가확정분내역" hidden="1">#REF!</definedName>
    <definedName name="단가확정분집계표" hidden="1">#REF!</definedName>
    <definedName name="당초계획" hidden="1">#REF!</definedName>
    <definedName name="도면외주" hidden="1">#REF!</definedName>
    <definedName name="도면용역비" hidden="1">#REF!</definedName>
    <definedName name="동영" hidden="1">{#N/A,#N/A,FALSE,"CCTV"}</definedName>
    <definedName name="되" hidden="1">{#N/A,#N/A,FALSE,"운반시간"}</definedName>
    <definedName name="ㄹㄴㅇㄻㄴ" hidden="1">{#N/A,#N/A,FALSE,"단가표지"}</definedName>
    <definedName name="ㄹㄴ웋" hidden="1">{#N/A,#N/A,FALSE,"운반시간"}</definedName>
    <definedName name="ㄹㄹ" hidden="1">{"'장비'!$A$3:$M$12"}</definedName>
    <definedName name="ㄹㄹㄹ" hidden="1">{"'장비'!$A$3:$M$12"}</definedName>
    <definedName name="ㄹㄹㄹㄹㄹㄹㄹㄹ" hidden="1">{"'설비가동율'!$A$2:$O$45"}</definedName>
    <definedName name="ㄹㅇㄴ" hidden="1">{"'Sheet1'!$L$16"}</definedName>
    <definedName name="ㄹㅇㄹ" hidden="1">{#N/A,#N/A,FALSE,"혼합골재"}</definedName>
    <definedName name="ㄹㅇㅎㄴㅇ" hidden="1">{#N/A,#N/A,FALSE,"조골재"}</definedName>
    <definedName name="래그" hidden="1">{#N/A,#N/A,FALSE,"CCTV"}</definedName>
    <definedName name="로ㅓ허ㅗ하" hidden="1">{"'자리배치도'!$AG$1:$CI$28"}</definedName>
    <definedName name="ㄻㄴㄹㅇㄴㅁ" hidden="1">{#N/A,#N/A,FALSE,"운반시간"}</definedName>
    <definedName name="ㄻㄴㅇㄻㄴ" hidden="1">{#N/A,#N/A,FALSE,"단가표지"}</definedName>
    <definedName name="ㄻㄴㅇㄻㄴㄹ" hidden="1">{#N/A,#N/A,FALSE,"2~8번"}</definedName>
    <definedName name="ㄻㄴㅇㄻㄴㄻㄴㅁㄴ" hidden="1">{#N/A,#N/A,FALSE,"단가표지"}</definedName>
    <definedName name="ㄻㄴㅇㄻㄴㅁ" hidden="1">{#N/A,#N/A,FALSE,"운반시간"}</definedName>
    <definedName name="ㄻㄴㅇㄻㄴㅇ" hidden="1">{#N/A,#N/A,FALSE,"단가표지"}</definedName>
    <definedName name="ㄻㄴㅇㄻㄴㅇㄻ" hidden="1">{#N/A,#N/A,FALSE,"표지목차"}</definedName>
    <definedName name="ㄻㄴㅇㅁㄴㅇ" hidden="1">{#N/A,#N/A,FALSE,"단가표지"}</definedName>
    <definedName name="ㄻㅁ" hidden="1">{#N/A,#N/A,FALSE,"조골재"}</definedName>
    <definedName name="ㅀㅇㅁ" hidden="1">{#N/A,#N/A,FALSE,"골재소요량";#N/A,#N/A,FALSE,"골재소요량"}</definedName>
    <definedName name="ㅁ" localSheetId="1" hidden="1">{#N/A,#N/A,FALSE,"CCTV"}</definedName>
    <definedName name="ㅁ" localSheetId="2" hidden="1">{#N/A,#N/A,FALSE,"CCTV"}</definedName>
    <definedName name="ㅁ" localSheetId="0" hidden="1">{#N/A,#N/A,FALSE,"CCTV"}</definedName>
    <definedName name="ㅁ" hidden="1">{#N/A,#N/A,FALSE,"CCTV"}</definedName>
    <definedName name="ㅁ300">#REF!</definedName>
    <definedName name="ㅁㄴㄹㄴ" hidden="1">{#N/A,#N/A,FALSE,"운반시간"}</definedName>
    <definedName name="ㅁㄴㄹㄴㅁㄹㄴㅁㄻㄻㅁㅁㅁㅁ" hidden="1">{#N/A,#N/A,FALSE,"혼합골재"}</definedName>
    <definedName name="ㅁㄴㄹㅇㅁ" hidden="1">{#N/A,#N/A,FALSE,"단가표지"}</definedName>
    <definedName name="ㅁㄴㅇ" hidden="1">#REF!</definedName>
    <definedName name="ㅁㄴㅇㄹ호" hidden="1">{#N/A,#N/A,FALSE,"토공2"}</definedName>
    <definedName name="ㅁㄶㄷㅎㄴㄹㅇㄴ" hidden="1">{#N/A,#N/A,FALSE,"배수1"}</definedName>
    <definedName name="ㅁㄹ" hidden="1">{#N/A,#N/A,FALSE,"속도"}</definedName>
    <definedName name="ㅁㄹㄴㄻㄴㄹㄴㅁㄹㄴㅇㄹㄴㅇㄹ" hidden="1">{#N/A,#N/A,FALSE,"포장2"}</definedName>
    <definedName name="ㅁㄹㄴㅇ" hidden="1">{#N/A,#N/A,FALSE,"단가표지"}</definedName>
    <definedName name="ㅁㄹㄴㅇㄹㄴㅁㄹ" hidden="1">{#N/A,#N/A,FALSE,"포장1";#N/A,#N/A,FALSE,"포장1"}</definedName>
    <definedName name="ㅁㄹㄴㅇㄻㄴㄹ" hidden="1">{#N/A,#N/A,FALSE,"골재소요량";#N/A,#N/A,FALSE,"골재소요량"}</definedName>
    <definedName name="ㅁㄹㄴㅇㅁ" hidden="1">{#N/A,#N/A,FALSE,"표지목차"}</definedName>
    <definedName name="ㅁㄹㄴㅇㅁㄻㄹㄴㅁㄹ" hidden="1">{#N/A,#N/A,FALSE,"조골재"}</definedName>
    <definedName name="ㅁㄹㄴㅇㅎㄴㄻㄴㄹㄴㅇ" hidden="1">{#N/A,#N/A,FALSE,"부대1"}</definedName>
    <definedName name="ㅁㄹㅇㄴ" hidden="1">{#N/A,#N/A,FALSE,"단가표지"}</definedName>
    <definedName name="ㅁㄹㅇㄴㅇㅁㄹㄴㄻㄴ" hidden="1">{#N/A,#N/A,FALSE,"이정표"}</definedName>
    <definedName name="ㅁㄹㅇㄹㅇㄴㄹㅇㄹㅇ" hidden="1">{#N/A,#N/A,FALSE,"표지목차"}</definedName>
    <definedName name="ㅁㄹㅇㅁㄴ" hidden="1">{#N/A,#N/A,FALSE,"골재소요량";#N/A,#N/A,FALSE,"골재소요량"}</definedName>
    <definedName name="ㅁㄻㄴㄹ" hidden="1">{#N/A,#N/A,FALSE,"골재소요량";#N/A,#N/A,FALSE,"골재소요량"}</definedName>
    <definedName name="ㅁㄻㅁㅁㅁㄹㄴㅇㄹㅇㄴㄹㅈㄹㄴㅇ" hidden="1">{#N/A,#N/A,FALSE,"운반시간"}</definedName>
    <definedName name="ㅁㅁ" localSheetId="1" hidden="1">{#N/A,#N/A,FALSE,"CCTV"}</definedName>
    <definedName name="ㅁㅁ" localSheetId="2" hidden="1">{#N/A,#N/A,FALSE,"CCTV"}</definedName>
    <definedName name="ㅁㅁ" localSheetId="0" hidden="1">{#N/A,#N/A,FALSE,"CCTV"}</definedName>
    <definedName name="ㅁㅁ" hidden="1">#REF!</definedName>
    <definedName name="ㅁㅁㅁㅁ" hidden="1">{#N/A,#N/A,FALSE,"혼합골재"}</definedName>
    <definedName name="ㅁㅇㄴㄹ" hidden="1">{"SJ - 기본 보기",#N/A,FALSE,"공사별 외주견적"}</definedName>
    <definedName name="ㅁㅇㄹㄴㅇㅁㄹ" hidden="1">{#N/A,#N/A,FALSE,"운반시간"}</definedName>
    <definedName name="ㅁㅇㄻ" hidden="1">{#N/A,#N/A,FALSE,"조골재"}</definedName>
    <definedName name="ㅁㅇㄻㄴㄹ" hidden="1">{#N/A,#N/A,FALSE,"혼합골재"}</definedName>
    <definedName name="ㅁㅇㄻㅇㅎ" hidden="1">{#N/A,#N/A,FALSE,"조골재"}</definedName>
    <definedName name="ㅁㅇㅀㅁㅇ" hidden="1">{#N/A,#N/A,FALSE,"단가표지"}</definedName>
    <definedName name="ㅁㅋㄹㄴㅁㄻㄻㄴㄻ" hidden="1">{#N/A,#N/A,FALSE,"구조1"}</definedName>
    <definedName name="ㅁㅎㄻㅇㄻ" hidden="1">{#N/A,#N/A,FALSE,"운반시간"}</definedName>
    <definedName name="ㅁㅎㅇㅀㅁㅇ" hidden="1">{#N/A,#N/A,FALSE,"2~8번"}</definedName>
    <definedName name="ㅁㅎㅇㅀㅁㅎ" hidden="1">{#N/A,#N/A,FALSE,"단가표지"}</definedName>
    <definedName name="ㅁㅎㅎㄴㅁㄹㅈ" hidden="1">{#N/A,#N/A,FALSE,"배수2"}</definedName>
    <definedName name="만득이" hidden="1">{#N/A,#N/A,FALSE,"2~8번"}</definedName>
    <definedName name="먁" hidden="1">#REF!</definedName>
    <definedName name="뭉" hidden="1">{"'장비'!$A$3:$M$12"}</definedName>
    <definedName name="뭐" hidden="1">{#N/A,#N/A,FALSE,"단가표지"}</definedName>
    <definedName name="뭐야" hidden="1">{#N/A,#N/A,FALSE,"속도"}</definedName>
    <definedName name="뭐여" hidden="1">{#N/A,#N/A,FALSE,"CCTV"}</definedName>
    <definedName name="ㅂ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ㅂ" hidden="1">{#N/A,#N/A,FALSE,"단가표지"}</definedName>
    <definedName name="ㅂㅂㅂㅂ" hidden="1">{#N/A,#N/A,FALSE,"조골재"}</definedName>
    <definedName name="ㅂㅈ" hidden="1">{#N/A,#N/A,FALSE,"Sheet1"}</definedName>
    <definedName name="ㅂㅈㄱㅂㅈㄷㄱ" hidden="1">{"'장비'!$A$3:$M$12"}</definedName>
    <definedName name="ㅂㅈㄷ" hidden="1">{"'장비'!$A$3:$M$12"}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발주계획" hidden="1">{"'자리배치도'!$AG$1:$CI$28"}</definedName>
    <definedName name="배관" hidden="1">{#N/A,#N/A,FALSE,"단가표지"}</definedName>
    <definedName name="배관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배관설치" hidden="1">{#N/A,#N/A,FALSE,"단가표지"}</definedName>
    <definedName name="배관설치1" hidden="1">{#N/A,#N/A,FALSE,"운반시간"}</definedName>
    <definedName name="배관설치10" hidden="1">{#N/A,#N/A,FALSE,"단가표지"}</definedName>
    <definedName name="배수공" hidden="1">{#N/A,#N/A,FALSE,"부대1"}</definedName>
    <definedName name="버ㅓㅓㅓ" hidden="1">{#N/A,#N/A,FALSE,"표지목차"}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벽체" hidden="1">{#N/A,#N/A,FALSE,"혼합골재"}</definedName>
    <definedName name="벽체1" hidden="1">{#N/A,#N/A,FALSE,"혼합골재"}</definedName>
    <definedName name="변_경_간_기">#REF!</definedName>
    <definedName name="변경수량집계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보충" hidden="1">#REF!</definedName>
    <definedName name="복사" hidden="1">#REF!</definedName>
    <definedName name="본관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부대" hidden="1">{#N/A,#N/A,FALSE,"골재소요량";#N/A,#N/A,FALSE,"골재소요량"}</definedName>
    <definedName name="부대1" hidden="1">{#N/A,#N/A,FALSE,"운반시간"}</definedName>
    <definedName name="부대공사" localSheetId="1" hidden="1">#N/A</definedName>
    <definedName name="부대공사" localSheetId="2" hidden="1">#N/A</definedName>
    <definedName name="부대공사" localSheetId="0" hidden="1">#N/A</definedName>
    <definedName name="부대공사" hidden="1">#REF!</definedName>
    <definedName name="부대입찰서류작성" hidden="1">#REF!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뷰" hidden="1">{#N/A,#N/A,FALSE,"단가표지"}</definedName>
    <definedName name="비교" hidden="1">255</definedName>
    <definedName name="비교표1" hidden="1">255</definedName>
    <definedName name="비교표2" hidden="1">#REF!</definedName>
    <definedName name="ㅅㄱㄱㄷ" hidden="1">{"'장비'!$A$3:$M$12"}</definedName>
    <definedName name="ㅅ굲유" hidden="1">{#N/A,#N/A,FALSE,"조골재"}</definedName>
    <definedName name="ㅅㄷ" hidden="1">{"'Sheet1'!$L$16"}</definedName>
    <definedName name="ㅅㅅㅅㅅㅅ" hidden="1">{"'장비'!$A$3:$M$12"}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hidden="1">#REF!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비">#REF!</definedName>
    <definedName name="사업부양식2" hidden="1">#REF!</definedName>
    <definedName name="사업비최종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산출" hidden="1">#REF!</definedName>
    <definedName name="상각비2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설" hidden="1">{#N/A,#N/A,TRUE,"총괄"}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변" hidden="1">{#N/A,#N/A,TRUE,"총괄"}</definedName>
    <definedName name="설비원가집계표" hidden="1">#REF!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_시험">#REF!</definedName>
    <definedName name="소구경_supt자재" hidden="1">#REF!</definedName>
    <definedName name="소방" hidden="1">{"SJ - 기본 보기",#N/A,FALSE,"공사별 외주견적"}</definedName>
    <definedName name="소솟" hidden="1">#REF!</definedName>
    <definedName name="손익계산서" hidden="1">#REF!</definedName>
    <definedName name="쇼ㅗㅎ로" hidden="1">{"'장비'!$A$3:$M$12"}</definedName>
    <definedName name="수" hidden="1">{#N/A,#N/A,TRUE,"Basic";#N/A,#N/A,TRUE,"EXT-TABLE";#N/A,#N/A,TRUE,"STEEL";#N/A,#N/A,TRUE,"INT-Table";#N/A,#N/A,TRUE,"STEEL";#N/A,#N/A,TRUE,"Door"}</definedName>
    <definedName name="수_1" hidden="1">{#N/A,#N/A,TRUE,"Basic";#N/A,#N/A,TRUE,"EXT-TABLE";#N/A,#N/A,TRUE,"STEEL";#N/A,#N/A,TRUE,"INT-Table";#N/A,#N/A,TRUE,"STEEL";#N/A,#N/A,TRUE,"Door"}</definedName>
    <definedName name="수_1_1" hidden="1">{#N/A,#N/A,TRUE,"Basic";#N/A,#N/A,TRUE,"EXT-TABLE";#N/A,#N/A,TRUE,"STEEL";#N/A,#N/A,TRUE,"INT-Table";#N/A,#N/A,TRUE,"STEEL";#N/A,#N/A,TRUE,"Door"}</definedName>
    <definedName name="수_1_2" hidden="1">{#N/A,#N/A,TRUE,"Basic";#N/A,#N/A,TRUE,"EXT-TABLE";#N/A,#N/A,TRUE,"STEEL";#N/A,#N/A,TRUE,"INT-Table";#N/A,#N/A,TRUE,"STEEL";#N/A,#N/A,TRUE,"Door"}</definedName>
    <definedName name="수_2" hidden="1">{#N/A,#N/A,TRUE,"Basic";#N/A,#N/A,TRUE,"EXT-TABLE";#N/A,#N/A,TRUE,"STEEL";#N/A,#N/A,TRUE,"INT-Table";#N/A,#N/A,TRUE,"STEEL";#N/A,#N/A,TRUE,"Door"}</definedName>
    <definedName name="수_2_1" hidden="1">{#N/A,#N/A,TRUE,"Basic";#N/A,#N/A,TRUE,"EXT-TABLE";#N/A,#N/A,TRUE,"STEEL";#N/A,#N/A,TRUE,"INT-Table";#N/A,#N/A,TRUE,"STEEL";#N/A,#N/A,TRUE,"Door"}</definedName>
    <definedName name="수_2_2" hidden="1">{#N/A,#N/A,TRUE,"Basic";#N/A,#N/A,TRUE,"EXT-TABLE";#N/A,#N/A,TRUE,"STEEL";#N/A,#N/A,TRUE,"INT-Table";#N/A,#N/A,TRUE,"STEEL";#N/A,#N/A,TRUE,"Door"}</definedName>
    <definedName name="수_3" hidden="1">{#N/A,#N/A,TRUE,"Basic";#N/A,#N/A,TRUE,"EXT-TABLE";#N/A,#N/A,TRUE,"STEEL";#N/A,#N/A,TRUE,"INT-Table";#N/A,#N/A,TRUE,"STEEL";#N/A,#N/A,TRUE,"Door"}</definedName>
    <definedName name="수_3_1" hidden="1">{#N/A,#N/A,TRUE,"Basic";#N/A,#N/A,TRUE,"EXT-TABLE";#N/A,#N/A,TRUE,"STEEL";#N/A,#N/A,TRUE,"INT-Table";#N/A,#N/A,TRUE,"STEEL";#N/A,#N/A,TRUE,"Door"}</definedName>
    <definedName name="수_3_2" hidden="1">{#N/A,#N/A,TRUE,"Basic";#N/A,#N/A,TRUE,"EXT-TABLE";#N/A,#N/A,TRUE,"STEEL";#N/A,#N/A,TRUE,"INT-Table";#N/A,#N/A,TRUE,"STEEL";#N/A,#N/A,TRUE,"Door"}</definedName>
    <definedName name="수_4" hidden="1">{#N/A,#N/A,TRUE,"Basic";#N/A,#N/A,TRUE,"EXT-TABLE";#N/A,#N/A,TRUE,"STEEL";#N/A,#N/A,TRUE,"INT-Table";#N/A,#N/A,TRUE,"STEEL";#N/A,#N/A,TRUE,"Door"}</definedName>
    <definedName name="수_4_1" hidden="1">{#N/A,#N/A,TRUE,"Basic";#N/A,#N/A,TRUE,"EXT-TABLE";#N/A,#N/A,TRUE,"STEEL";#N/A,#N/A,TRUE,"INT-Table";#N/A,#N/A,TRUE,"STEEL";#N/A,#N/A,TRUE,"Door"}</definedName>
    <definedName name="수_4_2" hidden="1">{#N/A,#N/A,TRUE,"Basic";#N/A,#N/A,TRUE,"EXT-TABLE";#N/A,#N/A,TRUE,"STEEL";#N/A,#N/A,TRUE,"INT-Table";#N/A,#N/A,TRUE,"STEEL";#N/A,#N/A,TRUE,"Door"}</definedName>
    <definedName name="수_5" hidden="1">{#N/A,#N/A,TRUE,"Basic";#N/A,#N/A,TRUE,"EXT-TABLE";#N/A,#N/A,TRUE,"STEEL";#N/A,#N/A,TRUE,"INT-Table";#N/A,#N/A,TRUE,"STEEL";#N/A,#N/A,TRUE,"Door"}</definedName>
    <definedName name="수_5_1" hidden="1">{#N/A,#N/A,TRUE,"Basic";#N/A,#N/A,TRUE,"EXT-TABLE";#N/A,#N/A,TRUE,"STEEL";#N/A,#N/A,TRUE,"INT-Table";#N/A,#N/A,TRUE,"STEEL";#N/A,#N/A,TRUE,"Door"}</definedName>
    <definedName name="수_5_2" hidden="1">{#N/A,#N/A,TRUE,"Basic";#N/A,#N/A,TRUE,"EXT-TABLE";#N/A,#N/A,TRUE,"STEEL";#N/A,#N/A,TRUE,"INT-Table";#N/A,#N/A,TRUE,"STEEL";#N/A,#N/A,TRUE,"Door"}</definedName>
    <definedName name="수당" hidden="1">#N/A</definedName>
    <definedName name="수주일">#REF!</definedName>
    <definedName name="수처리" hidden="1">#REF!</definedName>
    <definedName name="승용교" hidden="1">{#N/A,#N/A,FALSE,"2~8번"}</definedName>
    <definedName name="ㅇㄴㄻ" hidden="1">{#N/A,#N/A,FALSE,"표지목차"}</definedName>
    <definedName name="ㅇㄴㄻㄴㅇ" hidden="1">{#N/A,#N/A,FALSE,"표지목차"}</definedName>
    <definedName name="ㅇㄴㅇㄴ" hidden="1">{#N/A,#N/A,FALSE,"포장2"}</definedName>
    <definedName name="ㅇㄷㄴㄶㅎ" hidden="1">{#N/A,#N/A,FALSE,"골재소요량";#N/A,#N/A,FALSE,"골재소요량"}</definedName>
    <definedName name="ㅇㄹㄹ" hidden="1">#REF!</definedName>
    <definedName name="ㅇ롤옹롤ㅇ" hidden="1">{#N/A,#N/A,FALSE,"운반시간"}</definedName>
    <definedName name="ㅇㄻㅇㄻㄴㄹ" hidden="1">{#N/A,#N/A,FALSE,"단가표지"}</definedName>
    <definedName name="ㅇㅀㅁㅇㅁㅇ" hidden="1">{#N/A,#N/A,FALSE,"단가표지"}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" hidden="1">{#N/A,#N/A,FALSE,"CCTV"}</definedName>
    <definedName name="ㅇㅇㅇㅇ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ㅇ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ㅇ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" hidden="1">{#N/A,#N/A,FALSE,"혼합골재"}</definedName>
    <definedName name="아" hidden="1">{#N/A,#N/A,FALSE,"배수2"}</definedName>
    <definedName name="안" hidden="1">{#N/A,#N/A,FALSE,"포장2"}</definedName>
    <definedName name="알제리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알제리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알제리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알제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야" hidden="1">{#N/A,#N/A,FALSE,"배수1"}</definedName>
    <definedName name="영업외비용" hidden="1">#REF!</definedName>
    <definedName name="옹" hidden="1">{#N/A,#N/A,FALSE,"골재소요량";#N/A,#N/A,FALSE,"골재소요량"}</definedName>
    <definedName name="옹벽" hidden="1">{#N/A,#N/A,FALSE,"혼합골재"}</definedName>
    <definedName name="옹벽수량집계표" hidden="1">{#N/A,#N/A,FALSE,"2~8번"}</definedName>
    <definedName name="옹벽수량집계표총괄" hidden="1">{#N/A,#N/A,FALSE,"혼합골재"}</definedName>
    <definedName name="왜" hidden="1">{#N/A,#N/A,FALSE,"배수2"}</definedName>
    <definedName name="우오수공" hidden="1">{#N/A,#N/A,FALSE,"기안지";#N/A,#N/A,FALSE,"통신지"}</definedName>
    <definedName name="우ㅗ홓ㅇ" hidden="1">{#N/A,#N/A,FALSE,"조골재"}</definedName>
    <definedName name="원가집계">'[110] 갑지'!$B$1:$M$40</definedName>
    <definedName name="은" hidden="1">{#N/A,#N/A,FALSE,"구조2"}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론" hidden="1">{#N/A,#N/A,FALSE,"속도"}</definedName>
    <definedName name="이름충돌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정" hidden="1">{#N/A,#N/A,FALSE,"2~8번"}</definedName>
    <definedName name="이찰">#REF!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일위3" hidden="1">{"'OVEN시방 '!$A$1:$C$11"}</definedName>
    <definedName name="입찰1">#N/A</definedName>
    <definedName name="ㅈ" hidden="1">{#N/A,#N/A,FALSE,"혼합골재"}</definedName>
    <definedName name="ㅈㄱ" hidden="1">{#N/A,#N/A,FALSE,"CCTV"}</definedName>
    <definedName name="ㅈ그" hidden="1">{#N/A,#N/A,FALSE,"CCTV"}</definedName>
    <definedName name="ㅈㅁ" localSheetId="1" hidden="1">{#N/A,#N/A,FALSE,"CCTV"}</definedName>
    <definedName name="ㅈㅁ" localSheetId="2" hidden="1">{#N/A,#N/A,FALSE,"CCTV"}</definedName>
    <definedName name="ㅈㅁ" localSheetId="0" hidden="1">{#N/A,#N/A,FALSE,"CCTV"}</definedName>
    <definedName name="ㅈㅁ" hidden="1">{#N/A,#N/A,FALSE,"CCTV"}</definedName>
    <definedName name="ㅈㅈ" hidden="1">{#N/A,#N/A,FALSE,"표지목차"}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업" hidden="1">#REF!</definedName>
    <definedName name="잡철공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재" hidden="1">#REF!</definedName>
    <definedName name="전계장금액" hidden="1">#REF!</definedName>
    <definedName name="전기" hidden="1">{"'장비'!$A$3:$M$12"}</definedName>
    <definedName name="전기계장">#REF!</definedName>
    <definedName name="전기공사비교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선관및접지내역서" hidden="1">#REF!</definedName>
    <definedName name="정리용" localSheetId="1" hidden="1">{#N/A,#N/A,FALSE,"Tower &amp; Car Park"}</definedName>
    <definedName name="정리용" localSheetId="2" hidden="1">{#N/A,#N/A,FALSE,"Tower &amp; Car Park"}</definedName>
    <definedName name="정리용" localSheetId="0" hidden="1">{#N/A,#N/A,FALSE,"Tower &amp; Car Park"}</definedName>
    <definedName name="정리용" hidden="1">{#N/A,#N/A,FALSE,"Tower &amp; Car Park"}</definedName>
    <definedName name="정리용2" localSheetId="1" hidden="1">{#N/A,#N/A,FALSE,"Tower &amp; Car Park"}</definedName>
    <definedName name="정리용2" localSheetId="2" hidden="1">{#N/A,#N/A,FALSE,"Tower &amp; Car Park"}</definedName>
    <definedName name="정리용2" localSheetId="0" hidden="1">{#N/A,#N/A,FALSE,"Tower &amp; Car Park"}</definedName>
    <definedName name="정리용2" hidden="1">{#N/A,#N/A,FALSE,"Tower &amp; Car Park"}</definedName>
    <definedName name="조직표현장" hidden="1">#REF!</definedName>
    <definedName name="조진원" hidden="1">#REF!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주요물량비교">#N/A</definedName>
    <definedName name="중기">#REF!</definedName>
    <definedName name="중량산출" hidden="1">{#N/A,#N/A,FALSE,"Sheet1"}</definedName>
    <definedName name="중량산출1" hidden="1">{#N/A,#N/A,FALSE,"Sheet1"}</definedName>
    <definedName name="즈" hidden="1">{#N/A,#N/A,FALSE,"CCTV"}</definedName>
    <definedName name="증감내역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직매54P" hidden="1">{#N/A,#N/A,TRUE,"토적및재료집계";#N/A,#N/A,TRUE,"토적및재료집계";#N/A,#N/A,TRUE,"단위량"}</definedName>
    <definedName name="직접_선택">#REF!</definedName>
    <definedName name="진" hidden="1">{#N/A,#N/A,FALSE,"2~8번"}</definedName>
    <definedName name="집계표" hidden="1">{#N/A,#N/A,FALSE,"Sheet1"}</definedName>
    <definedName name="ㅉㅉㅉㅉㅉ" hidden="1">{"'장비'!$A$3:$M$12"}</definedName>
    <definedName name="쪽쪽쪽" hidden="1">{"'장비'!$A$3:$M$12"}</definedName>
    <definedName name="ㅊㅍㅋㅌㅊㅋ" hidden="1">{#N/A,#N/A,FALSE,"운반시간"}</definedName>
    <definedName name="ㅊㅍㅋㅌㅍㅌ" hidden="1">{#N/A,#N/A,FALSE,"혼합골재"}</definedName>
    <definedName name="차이내역" hidden="1">{#N/A,#N/A,FALSE,"이정표"}</definedName>
    <definedName name="찰샇기" localSheetId="1" hidden="1">#N/A</definedName>
    <definedName name="찰샇기" localSheetId="2" hidden="1">#N/A</definedName>
    <definedName name="찰샇기" localSheetId="0" hidden="1">#N/A</definedName>
    <definedName name="찰샇기" hidden="1">#REF!</definedName>
    <definedName name="첫장" hidden="1">{#N/A,#N/A,TRUE,"총괄"}</definedName>
    <definedName name="총괄내역" hidden="1">{#N/A,#N/A,TRUE,"총괄"}</definedName>
    <definedName name="총괄내역서" hidden="1">{#N/A,#N/A,TRUE,"총괄"}</definedName>
    <definedName name="총괄표" hidden="1">#REF!</definedName>
    <definedName name="총괄표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추" hidden="1">{"'Sheet1'!$L$16"}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분" hidden="1">{"'장비'!$A$3:$M$12"}</definedName>
    <definedName name="추가분1" hidden="1">{"'장비'!$A$3:$M$12"}</definedName>
    <definedName name="출입문2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취수설비_T.W.S">#REF!</definedName>
    <definedName name="ㅋ" hidden="1">{"'장비'!$A$3:$M$12"}</definedName>
    <definedName name="ㅋㅋ" hidden="1">{"'장비'!$A$3:$M$12"}</definedName>
    <definedName name="ㅋㅋㅋ" hidden="1">{"'장비'!$A$3:$M$12"}</definedName>
    <definedName name="ㅋㅋㅋㅋㅋ" hidden="1">{"'장비'!$A$3:$M$12"}</definedName>
    <definedName name="ㅋㅋㅋㅋㅋㅋ" hidden="1">{"'장비'!$A$3:$M$12"}</definedName>
    <definedName name="ㅋㅋㅋㅋㅋㅋㅋ" hidden="1">{"'장비'!$A$3:$M$12"}</definedName>
    <definedName name="콘크리트2" hidden="1">#REF!</definedName>
    <definedName name="ㅌㅍ츛ㅌ" hidden="1">{#N/A,#N/A,FALSE,"운반시간"}</definedName>
    <definedName name="타부서_선택">#REF!</definedName>
    <definedName name="테스크" hidden="1">{#N/A,#N/A,FALSE,"단가표지"}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건" hidden="1">{"'장비'!$A$3:$M$12"}</definedName>
    <definedName name="토건공사비대비r" hidden="1">{"'장비'!$A$3:$M$12"}</definedName>
    <definedName name="토건업체" hidden="1">{"'장비'!$A$3:$M$12"}</definedName>
    <definedName name="토건집계표r" hidden="1">{"'장비'!$A$3:$M$12"}</definedName>
    <definedName name="토공량" hidden="1">{#N/A,#N/A,FALSE,"기안지";#N/A,#N/A,FALSE,"통신지"}</definedName>
    <definedName name="토공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토공이수" hidden="1">#REF!</definedName>
    <definedName name="토목" localSheetId="1">#REF!</definedName>
    <definedName name="토목" localSheetId="2">#REF!</definedName>
    <definedName name="토목" localSheetId="0">#REF!</definedName>
    <definedName name="토목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토목변경" hidden="1">{"'장비'!$A$3:$M$12"}</definedName>
    <definedName name="토목설계" hidden="1">{#N/A,#N/A,FALSE,"골재소요량";#N/A,#N/A,FALSE,"골재소요량"}</definedName>
    <definedName name="토목실행예산" hidden="1">{"'장비'!$A$3:$M$12"}</definedName>
    <definedName name="토목조정분" hidden="1">{"'장비'!$A$3:$M$12"}</definedName>
    <definedName name="토목지입재료비">#REF!</definedName>
    <definedName name="토적표" hidden="1">#REF!</definedName>
    <definedName name="투찰예정가50" hidden="1">{"'장비'!$A$3:$M$12"}</definedName>
    <definedName name="투찰예정본부장" hidden="1">{"'장비'!$A$3:$M$12"}</definedName>
    <definedName name="트레이집계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ㅍ" hidden="1">{"'장비'!$A$3:$M$12"}</definedName>
    <definedName name="ㅍ춫" hidden="1">{#N/A,#N/A,FALSE,"골재소요량";#N/A,#N/A,FALSE,"골재소요량"}</definedName>
    <definedName name="ㅍ츝" hidden="1">{#N/A,#N/A,FALSE,"표지목차"}</definedName>
    <definedName name="파일" hidden="1">#REF!</definedName>
    <definedName name="표지" hidden="1">{#N/A,#N/A,TRUE,"Basic";#N/A,#N/A,TRUE,"EXT-TABLE";#N/A,#N/A,TRUE,"STEEL";#N/A,#N/A,TRUE,"INT-Table";#N/A,#N/A,TRUE,"STEEL";#N/A,#N/A,TRUE,"Door"}</definedName>
    <definedName name="표지_1" hidden="1">{#N/A,#N/A,TRUE,"Basic";#N/A,#N/A,TRUE,"EXT-TABLE";#N/A,#N/A,TRUE,"STEEL";#N/A,#N/A,TRUE,"INT-Table";#N/A,#N/A,TRUE,"STEEL";#N/A,#N/A,TRUE,"Door"}</definedName>
    <definedName name="표지_1_1" hidden="1">{#N/A,#N/A,TRUE,"Basic";#N/A,#N/A,TRUE,"EXT-TABLE";#N/A,#N/A,TRUE,"STEEL";#N/A,#N/A,TRUE,"INT-Table";#N/A,#N/A,TRUE,"STEEL";#N/A,#N/A,TRUE,"Door"}</definedName>
    <definedName name="표지_1_2" hidden="1">{#N/A,#N/A,TRUE,"Basic";#N/A,#N/A,TRUE,"EXT-TABLE";#N/A,#N/A,TRUE,"STEEL";#N/A,#N/A,TRUE,"INT-Table";#N/A,#N/A,TRUE,"STEEL";#N/A,#N/A,TRUE,"Door"}</definedName>
    <definedName name="표지_2" hidden="1">{#N/A,#N/A,TRUE,"Basic";#N/A,#N/A,TRUE,"EXT-TABLE";#N/A,#N/A,TRUE,"STEEL";#N/A,#N/A,TRUE,"INT-Table";#N/A,#N/A,TRUE,"STEEL";#N/A,#N/A,TRUE,"Door"}</definedName>
    <definedName name="표지_2_1" hidden="1">{#N/A,#N/A,TRUE,"Basic";#N/A,#N/A,TRUE,"EXT-TABLE";#N/A,#N/A,TRUE,"STEEL";#N/A,#N/A,TRUE,"INT-Table";#N/A,#N/A,TRUE,"STEEL";#N/A,#N/A,TRUE,"Door"}</definedName>
    <definedName name="표지_2_2" hidden="1">{#N/A,#N/A,TRUE,"Basic";#N/A,#N/A,TRUE,"EXT-TABLE";#N/A,#N/A,TRUE,"STEEL";#N/A,#N/A,TRUE,"INT-Table";#N/A,#N/A,TRUE,"STEEL";#N/A,#N/A,TRUE,"Door"}</definedName>
    <definedName name="표지_3" hidden="1">{#N/A,#N/A,TRUE,"Basic";#N/A,#N/A,TRUE,"EXT-TABLE";#N/A,#N/A,TRUE,"STEEL";#N/A,#N/A,TRUE,"INT-Table";#N/A,#N/A,TRUE,"STEEL";#N/A,#N/A,TRUE,"Door"}</definedName>
    <definedName name="표지_3_1" hidden="1">{#N/A,#N/A,TRUE,"Basic";#N/A,#N/A,TRUE,"EXT-TABLE";#N/A,#N/A,TRUE,"STEEL";#N/A,#N/A,TRUE,"INT-Table";#N/A,#N/A,TRUE,"STEEL";#N/A,#N/A,TRUE,"Door"}</definedName>
    <definedName name="표지_3_2" hidden="1">{#N/A,#N/A,TRUE,"Basic";#N/A,#N/A,TRUE,"EXT-TABLE";#N/A,#N/A,TRUE,"STEEL";#N/A,#N/A,TRUE,"INT-Table";#N/A,#N/A,TRUE,"STEEL";#N/A,#N/A,TRUE,"Door"}</definedName>
    <definedName name="표지_4" hidden="1">{#N/A,#N/A,TRUE,"Basic";#N/A,#N/A,TRUE,"EXT-TABLE";#N/A,#N/A,TRUE,"STEEL";#N/A,#N/A,TRUE,"INT-Table";#N/A,#N/A,TRUE,"STEEL";#N/A,#N/A,TRUE,"Door"}</definedName>
    <definedName name="표지_4_1" hidden="1">{#N/A,#N/A,TRUE,"Basic";#N/A,#N/A,TRUE,"EXT-TABLE";#N/A,#N/A,TRUE,"STEEL";#N/A,#N/A,TRUE,"INT-Table";#N/A,#N/A,TRUE,"STEEL";#N/A,#N/A,TRUE,"Door"}</definedName>
    <definedName name="표지_4_2" hidden="1">{#N/A,#N/A,TRUE,"Basic";#N/A,#N/A,TRUE,"EXT-TABLE";#N/A,#N/A,TRUE,"STEEL";#N/A,#N/A,TRUE,"INT-Table";#N/A,#N/A,TRUE,"STEEL";#N/A,#N/A,TRUE,"Door"}</definedName>
    <definedName name="표지_5" hidden="1">{#N/A,#N/A,TRUE,"Basic";#N/A,#N/A,TRUE,"EXT-TABLE";#N/A,#N/A,TRUE,"STEEL";#N/A,#N/A,TRUE,"INT-Table";#N/A,#N/A,TRUE,"STEEL";#N/A,#N/A,TRUE,"Door"}</definedName>
    <definedName name="표지_5_1" hidden="1">{#N/A,#N/A,TRUE,"Basic";#N/A,#N/A,TRUE,"EXT-TABLE";#N/A,#N/A,TRUE,"STEEL";#N/A,#N/A,TRUE,"INT-Table";#N/A,#N/A,TRUE,"STEEL";#N/A,#N/A,TRUE,"Door"}</definedName>
    <definedName name="표지_5_2" hidden="1">{#N/A,#N/A,TRUE,"Basic";#N/A,#N/A,TRUE,"EXT-TABLE";#N/A,#N/A,TRUE,"STEEL";#N/A,#N/A,TRUE,"INT-Table";#N/A,#N/A,TRUE,"STEEL";#N/A,#N/A,TRUE,"Door"}</definedName>
    <definedName name="표지2" hidden="1">#REF!</definedName>
    <definedName name="ㅎㄴ" hidden="1">{#N/A,#N/A,FALSE,"단가표지"}</definedName>
    <definedName name="ㅎㄴㄹㄴㄹㄴㅇ" hidden="1">{#N/A,#N/A,FALSE,"토공2"}</definedName>
    <definedName name="ㅎㄴㅁㄴㅇㄹㄴㅇ" hidden="1">{#N/A,#N/A,FALSE,"운반시간"}</definedName>
    <definedName name="ㅎㄴㅁㄹㄴㅁㄹㄴㅁㄹㄷㄹㄶㄴ" hidden="1">{#N/A,#N/A,FALSE,"속도"}</definedName>
    <definedName name="ㅎㄴㅁㄹㅈㅁㅎ" hidden="1">{#N/A,#N/A,FALSE,"단가표지"}</definedName>
    <definedName name="ㅎㄶ" hidden="1">{#N/A,#N/A,FALSE,"속도"}</definedName>
    <definedName name="ㅎㄹㄴㅇ" hidden="1">{#N/A,#N/A,FALSE,"단가표지"}</definedName>
    <definedName name="ㅎㄹㅇㄴ" hidden="1">{#N/A,#N/A,FALSE,"골재소요량";#N/A,#N/A,FALSE,"골재소요량"}</definedName>
    <definedName name="ㅎㄹㅇㅁㅁㅎ" hidden="1">{#N/A,#N/A,FALSE,"조골재"}</definedName>
    <definedName name="ㅎㄹㅇㅁㅎㅁ" hidden="1">{#N/A,#N/A,FALSE,"표지목차"}</definedName>
    <definedName name="ㅎㄹㅇㅎ" hidden="1">{#N/A,#N/A,FALSE,"단가표지"}</definedName>
    <definedName name="ㅎㄹㅇㅎㅇㅁㅎ" hidden="1">{#N/A,#N/A,FALSE,"운반시간"}</definedName>
    <definedName name="ㅎ륜ㅇㄹ" hidden="1">{#N/A,#N/A,FALSE,"2~8번"}</definedName>
    <definedName name="ㅎ르ㅓㅗㅓ" hidden="1">{#N/A,#N/A,FALSE,"골재소요량";#N/A,#N/A,FALSE,"골재소요량"}</definedName>
    <definedName name="ㅎㄻㄹㅇㅎㅇㅁ" hidden="1">{#N/A,#N/A,FALSE,"혼합골재"}</definedName>
    <definedName name="ㅎㄻㅇㅎㅁㅇㅎㅁㅇㅎ" hidden="1">{#N/A,#N/A,FALSE,"골재소요량";#N/A,#N/A,FALSE,"골재소요량"}</definedName>
    <definedName name="ㅎㅁㅇㅀㅁㅇ" hidden="1">{#N/A,#N/A,FALSE,"단가표지"}</definedName>
    <definedName name="ㅎㅁㅇㅀㅁㅇㅎㅁ" hidden="1">{#N/A,#N/A,FALSE,"단가표지"}</definedName>
    <definedName name="ㅎㅇㄴ" hidden="1">{#N/A,#N/A,FALSE,"단가표지"}</definedName>
    <definedName name="ㅎㅇㄹ홍ㄴ로" hidden="1">{#N/A,#N/A,FALSE,"단가표지"}</definedName>
    <definedName name="ㅎㅇㄻㅎㅁㅇ" hidden="1">{#N/A,#N/A,FALSE,"혼합골재"}</definedName>
    <definedName name="ㅎㅇㄻㅎㅁㅎㅁㅇ" hidden="1">{#N/A,#N/A,FALSE,"운반시간"}</definedName>
    <definedName name="ㅎㅇㅀ" hidden="1">{#N/A,#N/A,FALSE,"단가표지"}</definedName>
    <definedName name="ㅎㅇㅀㄴ" hidden="1">{#N/A,#N/A,FALSE,"골재소요량";#N/A,#N/A,FALSE,"골재소요량"}</definedName>
    <definedName name="ㅎㅇㅀㅁㅇㅎㅁㅇ" hidden="1">{#N/A,#N/A,FALSE,"단가표지"}</definedName>
    <definedName name="ㅎㅇㅀㅇㅀ" hidden="1">{#N/A,#N/A,FALSE,"표지목차"}</definedName>
    <definedName name="ㅎㅇㅀㅇㅀㅇ" hidden="1">{#N/A,#N/A,FALSE,"표지목차"}</definedName>
    <definedName name="ㅎㅇㅁㄴㄹ" hidden="1">{#N/A,#N/A,FALSE,"운반시간"}</definedName>
    <definedName name="ㅎㅇㅁㅀㅁㅇ" hidden="1">{#N/A,#N/A,FALSE,"단가표지"}</definedName>
    <definedName name="ㅎㅎㄴㅁㅎㄴㅁㅎ" hidden="1">{#N/A,#N/A,FALSE,"구조2"}</definedName>
    <definedName name="ㅎㅎ도호" hidden="1">{#N/A,#N/A,FALSE,"표지목차"}</definedName>
    <definedName name="ㅎㅎㅎㅎ" hidden="1">{"'장비'!$A$3:$M$12"}</definedName>
    <definedName name="한" hidden="1">{#N/A,#N/A,FALSE,"조골재"}</definedName>
    <definedName name="한동" hidden="1">{#N/A,#N/A,FALSE,"단가표지"}</definedName>
    <definedName name="할" hidden="1">{"'Sheet1'!$L$16"}</definedName>
    <definedName name="합계">#REF!</definedName>
    <definedName name="합계표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항" hidden="1">{"'Sheet1'!$L$16"}</definedName>
    <definedName name="항목">#REF!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우" hidden="1">{#N/A,#N/A,FALSE,"표지목차"}</definedName>
    <definedName name="호우ㅗ" hidden="1">{#N/A,#N/A,FALSE,"단가표지"}</definedName>
    <definedName name="호ㅓ" hidden="1">{#N/A,#N/A,FALSE,"CCTV"}</definedName>
    <definedName name="호ㅓㅎ" hidden="1">{#N/A,#N/A,FALSE,"표지목차"}</definedName>
    <definedName name="혼ㄹ" hidden="1">{#N/A,#N/A,FALSE,"운반시간"}</definedName>
    <definedName name="홀ㄴㄺㅅ" hidden="1">{#N/A,#N/A,FALSE,"단가표지"}</definedName>
    <definedName name="홓렁호ㅓ호" hidden="1">{#N/A,#N/A,FALSE,"단가표지"}</definedName>
    <definedName name="홓로" hidden="1">{#N/A,#N/A,FALSE,"단가표지"}</definedName>
    <definedName name="화" hidden="1">{#N/A,#N/A,FALSE,"기안지";#N/A,#N/A,FALSE,"통신지"}</definedName>
    <definedName name="화허호ㅓ" hidden="1">{#N/A,#N/A,FALSE,"조골재"}</definedName>
    <definedName name="환산">[111]환산표!$A$1:$B$3</definedName>
    <definedName name="환율">1100</definedName>
    <definedName name="환차요약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황" hidden="1">#REF!</definedName>
    <definedName name="황병" hidden="1">#REF!</definedName>
    <definedName name="훈" hidden="1">255</definedName>
    <definedName name="흄관" hidden="1">{#N/A,#N/A,FALSE,"기안지";#N/A,#N/A,FALSE,"통신지"}</definedName>
    <definedName name="ㅏ" hidden="1">{#N/A,#N/A,FALSE,"기안지";#N/A,#N/A,FALSE,"통신지"}</definedName>
    <definedName name="ㅏ허화" hidden="1">{#N/A,#N/A,FALSE,"골재소요량";#N/A,#N/A,FALSE,"골재소요량"}</definedName>
    <definedName name="ㅏㅏㅏ" localSheetId="1" hidden="1">{#N/A,#N/A,FALSE,"CCTV"}</definedName>
    <definedName name="ㅏㅏㅏ" localSheetId="2" hidden="1">{#N/A,#N/A,FALSE,"CCTV"}</definedName>
    <definedName name="ㅏㅏㅏ" localSheetId="0" hidden="1">{#N/A,#N/A,FALSE,"CCTV"}</definedName>
    <definedName name="ㅏㅏㅏ" hidden="1">{#N/A,#N/A,FALSE,"CCTV"}</definedName>
    <definedName name="ㅏㅓ화호" hidden="1">{#N/A,#N/A,FALSE,"단가표지"}</definedName>
    <definedName name="ㅏㅓㅗ라" hidden="1">{#N/A,#N/A,FALSE,"골재소요량";#N/A,#N/A,FALSE,"골재소요량"}</definedName>
    <definedName name="ㅏㅓㅗㅎ" hidden="1">{#N/A,#N/A,FALSE,"운반시간"}</definedName>
    <definedName name="ㅏㅓㅗㅓ" hidden="1">{#N/A,#N/A,FALSE,"운반시간"}</definedName>
    <definedName name="ㅏㅓㅘ허호" hidden="1">{#N/A,#N/A,FALSE,"단가표지"}</definedName>
    <definedName name="ㅏㅗㅓㅏ화호" hidden="1">{#N/A,#N/A,FALSE,"표지목차"}</definedName>
    <definedName name="ㅏㅣ" hidden="1">{#N/A,#N/A,FALSE,"단가표지"}</definedName>
    <definedName name="ㅑㅅ" hidden="1">{"'Sheet1'!$L$16"}</definedName>
    <definedName name="ㅓ롤" hidden="1">{#N/A,#N/A,FALSE,"골재소요량";#N/A,#N/A,FALSE,"골재소요량"}</definedName>
    <definedName name="ㅓㅇㄴ" hidden="1">{#N/A,#N/A,FALSE,"단가표지"}</definedName>
    <definedName name="ㅓㅇ롤ㅇ" hidden="1">{#N/A,#N/A,FALSE,"혼합골재"}</definedName>
    <definedName name="ㅓㅇ호ㅓㅇ호ㅓㅇ허" hidden="1">{#N/A,#N/A,FALSE,"표지목차"}</definedName>
    <definedName name="ㅓㅎ렁홍" hidden="1">{#N/A,#N/A,FALSE,"혼합골재"}</definedName>
    <definedName name="ㅓㅎ로ㅗㄴ" hidden="1">{#N/A,#N/A,FALSE,"단가표지"}</definedName>
    <definedName name="ㅓㅎㅇㅎ" hidden="1">{#N/A,#N/A,FALSE,"운반시간"}</definedName>
    <definedName name="ㅓ호ㅓ" hidden="1">{#N/A,#N/A,FALSE,"표지목차"}</definedName>
    <definedName name="ㅓ호ㅓㅗㄹ" hidden="1">{#N/A,#N/A,FALSE,"단가표지"}</definedName>
    <definedName name="ㅓㅏ호" hidden="1">{#N/A,#N/A,FALSE,"단가표지"}</definedName>
    <definedName name="ㅓㅏ호ㅓ" hidden="1">{#N/A,#N/A,FALSE,"단가표지"}</definedName>
    <definedName name="ㅓㅏㅗ하ㅗㅓㅎ" hidden="1">{#N/A,#N/A,FALSE,"혼합골재"}</definedName>
    <definedName name="ㅓㅗ" hidden="1">{#N/A,#N/A,FALSE,"운반시간"}</definedName>
    <definedName name="ㅓㅗㅎㄹ" hidden="1">{#N/A,#N/A,FALSE,"조골재"}</definedName>
    <definedName name="ㅓㅗㅎ러ㅗㅎ러" hidden="1">{#N/A,#N/A,FALSE,"혼합골재"}</definedName>
    <definedName name="ㅓㅗㅎ러ㅗ호ㅓ" hidden="1">{#N/A,#N/A,FALSE,"단가표지"}</definedName>
    <definedName name="ㅓㅗ허" hidden="1">{#N/A,#N/A,FALSE,"조골재"}</definedName>
    <definedName name="ㅓㅗ허ㅗㄹ" hidden="1">{#N/A,#N/A,FALSE,"운반시간"}</definedName>
    <definedName name="ㅓㅗ허ㅗㅎㄹ" hidden="1">{#N/A,#N/A,FALSE,"골재소요량";#N/A,#N/A,FALSE,"골재소요량"}</definedName>
    <definedName name="ㅓㅗ허ㅗㅎ러" hidden="1">{#N/A,#N/A,FALSE,"운반시간"}</definedName>
    <definedName name="ㅓㅗ헝홍허" hidden="1">{#N/A,#N/A,FALSE,"골재소요량";#N/A,#N/A,FALSE,"골재소요량"}</definedName>
    <definedName name="ㅓㅗ헣ㄹ" hidden="1">{#N/A,#N/A,FALSE,"단가표지"}</definedName>
    <definedName name="ㅓㅗ헣러" hidden="1">{#N/A,#N/A,FALSE,"단가표지"}</definedName>
    <definedName name="ㅓㅗ헣로ㅓ" hidden="1">{#N/A,#N/A,FALSE,"조골재"}</definedName>
    <definedName name="ㅓㅗ헣호ㅓ" hidden="1">{#N/A,#N/A,FALSE,"조골재"}</definedName>
    <definedName name="ㅓㅗ호" hidden="1">{#N/A,#N/A,FALSE,"단가표지"}</definedName>
    <definedName name="ㅓㅗ호ㅓㅗ" hidden="1">{#N/A,#N/A,FALSE,"2~8번"}</definedName>
    <definedName name="ㅓㅗㅗ" hidden="1">{#N/A,#N/A,FALSE,"단가표지"}</definedName>
    <definedName name="ㅓㅗㅗㅗ" hidden="1">{#N/A,#N/A,FALSE,"골재소요량";#N/A,#N/A,FALSE,"골재소요량"}</definedName>
    <definedName name="ㅗㄹㄶ" hidden="1">{#N/A,#N/A,FALSE,"조골재"}</definedName>
    <definedName name="ㅗㅎ" hidden="1">{#N/A,#N/A,FALSE,"Sheet1"}</definedName>
    <definedName name="ㅗㅎㄴ" hidden="1">{#N/A,#N/A,FALSE,"골재소요량";#N/A,#N/A,FALSE,"골재소요량"}</definedName>
    <definedName name="ㅗㅎㄴㄹ" hidden="1">{#N/A,#N/A,FALSE,"단가표지"}</definedName>
    <definedName name="ㅗㅎ로ㅜ" hidden="1">{#N/A,#N/A,FALSE,"운반시간"}</definedName>
    <definedName name="ㅗㅎ론ㄹ" hidden="1">{#N/A,#N/A,FALSE,"표지목차"}</definedName>
    <definedName name="ㅗㅎ롯홋ㄱ" hidden="1">{#N/A,#N/A,FALSE,"혼합골재"}</definedName>
    <definedName name="ㅗ허ㅗ" hidden="1">{#N/A,#N/A,FALSE,"단가표지"}</definedName>
    <definedName name="ㅗ호" hidden="1">{#N/A,#N/A,FALSE,"단가표지"}</definedName>
    <definedName name="ㅗ홓ㅎ로" hidden="1">{"'장비'!$A$3:$M$12"}</definedName>
    <definedName name="ㅗㅓ쇼ㅓㅕㄷ쇼ㅓㅕㄷㅅ" hidden="1">{#N/A,#N/A,FALSE,"단가표지"}</definedName>
    <definedName name="ㅗㅓㅎ로ㅓㅎㄹ" hidden="1">{#N/A,#N/A,FALSE,"표지목차"}</definedName>
    <definedName name="ㅗㅗ" hidden="1">{#N/A,#N/A,TRUE,"토적및재료집계";#N/A,#N/A,TRUE,"토적및재료집계";#N/A,#N/A,TRUE,"단위량"}</definedName>
    <definedName name="ㅗㅗㅗ" hidden="1">#REF!</definedName>
    <definedName name="ㅗㅗㅗㅗㅗ" hidden="1">{"'장비'!$A$3:$M$12"}</definedName>
    <definedName name="ㅗㅠㅍ" hidden="1">{#N/A,#N/A,FALSE,"혼합골재"}</definedName>
    <definedName name="ㅘ" hidden="1">{"'Sheet1'!$L$16"}</definedName>
    <definedName name="ㅛ" hidden="1">{"'장비'!$A$3:$M$12"}</definedName>
    <definedName name="ㅛㅛㅛ" hidden="1">{"'장비'!$A$3:$M$12"}</definedName>
    <definedName name="ㅜ" hidden="1">{#N/A,#N/A,FALSE,"CCTV"}</definedName>
    <definedName name="ㅜㄴㄱ" hidden="1">{#N/A,#N/A,FALSE,"운반시간"}</definedName>
    <definedName name="ㅜㄹ윤" hidden="1">{#N/A,#N/A,FALSE,"단가표지"}</definedName>
    <definedName name="ㅜㅊㅍ" hidden="1">{#N/A,#N/A,FALSE,"표지목차"}</definedName>
    <definedName name="ㅜㅋㅊㅍ" hidden="1">{#N/A,#N/A,FALSE,"조골재"}</definedName>
    <definedName name="ㅜㅍ추ㅠ" hidden="1">{#N/A,#N/A,FALSE,"혼합골재"}</definedName>
    <definedName name="ㅜㅎㄴ" hidden="1">{#N/A,#N/A,FALSE,"골재소요량";#N/A,#N/A,FALSE,"골재소요량"}</definedName>
    <definedName name="ㅜㅎㅅㄱㄴ" hidden="1">{#N/A,#N/A,FALSE,"단가표지"}</definedName>
    <definedName name="ㅜㅗㅇㅎㅌ" hidden="1">{#N/A,#N/A,FALSE,"단가표지"}</definedName>
    <definedName name="ㅜㅗㅇ훟" hidden="1">{#N/A,#N/A,FALSE,"단가표지"}</definedName>
    <definedName name="ㅜㅗㅗㅗㅇㅎ" hidden="1">{#N/A,#N/A,FALSE,"운반시간"}</definedName>
    <definedName name="ㅜㅠ푸" hidden="1">{#N/A,#N/A,FALSE,"운반시간"}</definedName>
    <definedName name="ㅜㅠㅠ" hidden="1">{#N/A,#N/A,FALSE,"골재소요량";#N/A,#N/A,FALSE,"골재소요량"}</definedName>
    <definedName name="ㅝㅎㄹ" hidden="1">{#N/A,#N/A,FALSE,"단가표지"}</definedName>
    <definedName name="ㅠㄴ" hidden="1">{#N/A,#N/A,FALSE,"조골재"}</definedName>
    <definedName name="ㅠㄹㅇㄴㄴㄹㅇ" hidden="1">{#N/A,#N/A,FALSE,"단가표지"}</definedName>
    <definedName name="ㅠ뮤ㅐ" localSheetId="1" hidden="1">#N/A</definedName>
    <definedName name="ㅠ뮤ㅐ" localSheetId="2" hidden="1">#N/A</definedName>
    <definedName name="ㅠ뮤ㅐ" localSheetId="0" hidden="1">#N/A</definedName>
    <definedName name="ㅠ뮤ㅐ" hidden="1">#REF!</definedName>
    <definedName name="ㅠㅊㅌ퓿ㅌ" hidden="1">{#N/A,#N/A,FALSE,"2~8번"}</definedName>
    <definedName name="ㅠㅊㅍㅌ" hidden="1">{#N/A,#N/A,FALSE,"단가표지"}</definedName>
    <definedName name="ㅠㅊㅍ튜" hidden="1">{#N/A,#N/A,FALSE,"단가표지"}</definedName>
    <definedName name="ㅠㅊㅍ튵ㅊ" hidden="1">{#N/A,#N/A,FALSE,"운반시간"}</definedName>
    <definedName name="ㅠㅊ픁츄" hidden="1">{#N/A,#N/A,FALSE,"단가표지"}</definedName>
    <definedName name="ㅠㅍ" hidden="1">{#N/A,#N/A,FALSE,"조골재"}</definedName>
    <definedName name="ㅠㅍㅊ" hidden="1">{#N/A,#N/A,FALSE,"단가표지"}</definedName>
    <definedName name="ㅠㅍㅊ튳" hidden="1">{#N/A,#N/A,FALSE,"표지목차"}</definedName>
    <definedName name="ㅠㅍㅊ튳ㅌㅍ" hidden="1">{#N/A,#N/A,FALSE,"조골재"}</definedName>
    <definedName name="ㅠㅍㅊ튵" hidden="1">{#N/A,#N/A,FALSE,"골재소요량";#N/A,#N/A,FALSE,"골재소요량"}</definedName>
    <definedName name="ㅠㅍㅊ튵ㅊ" hidden="1">{#N/A,#N/A,FALSE,"단가표지"}</definedName>
    <definedName name="ㅠㅍ츄ㅜ" hidden="1">{#N/A,#N/A,FALSE,"단가표지"}</definedName>
    <definedName name="ㅠㅍ츛ㅍ" hidden="1">{#N/A,#N/A,FALSE,"혼합골재"}</definedName>
    <definedName name="ㅠㅍ츜ㅊ" hidden="1">{#N/A,#N/A,FALSE,"2~8번"}</definedName>
    <definedName name="ㅠㅍ츜ㅍ" hidden="1">{#N/A,#N/A,FALSE,"조골재"}</definedName>
    <definedName name="ㅠㅍ츝" hidden="1">{#N/A,#N/A,FALSE,"운반시간"}</definedName>
    <definedName name="ㅠㅍ츝ㅊ" hidden="1">{#N/A,#N/A,FALSE,"단가표지"}</definedName>
    <definedName name="ㅠㅍㅋㅊㅍㅍ" hidden="1">{#N/A,#N/A,FALSE,"단가표지"}</definedName>
    <definedName name="ㅠ퓿큨ㅊ" hidden="1">{#N/A,#N/A,FALSE,"단가표지"}</definedName>
    <definedName name="ㅠ픀ㅊ" hidden="1">{#N/A,#N/A,FALSE,"단가표지"}</definedName>
    <definedName name="ㅠ픀ㅊㅍ" hidden="1">{#N/A,#N/A,FALSE,"표지목차"}</definedName>
    <definedName name="ㅠ픀ㅋㅊㅍ" hidden="1">{#N/A,#N/A,FALSE,"운반시간"}</definedName>
    <definedName name="ㅠㅠㅠ" localSheetId="1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2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ㅣ1191">#REF!</definedName>
    <definedName name="ㅣ허ㅏㅣ하" hidden="1">{#N/A,#N/A,FALSE,"혼합골재"}</definedName>
    <definedName name="ㅣ허ㅣ호ㅓㅏ" hidden="1">{#N/A,#N/A,FALSE,"조골재"}</definedName>
    <definedName name="ㅣㅏ허ㅏ허ㅏ허ㅏ" hidden="1">{#N/A,#N/A,FALSE,"단가표지"}</definedName>
    <definedName name="ㅣㅏㅓㅎ" hidden="1">{#N/A,#N/A,FALSE,"단가표지"}</definedName>
    <definedName name="ㅣㅏㅓ허ㅏㅓㅎ" hidden="1">{#N/A,#N/A,FALSE,"표지목차"}</definedName>
    <definedName name="ㅣㅏㅓㅣ허ㅏㅎ" hidden="1">{#N/A,#N/A,FALSE,"골재소요량";#N/A,#N/A,FALSE,"골재소요량"}</definedName>
    <definedName name="ㅣㅏㅓㅣ허ㅏㅏ허" hidden="1">{#N/A,#N/A,FALSE,"조골재"}</definedName>
    <definedName name="ㅣㅓㅏ허" hidden="1">{#N/A,#N/A,FALSE,"운반시간"}</definedName>
    <definedName name="ㅣㅓㅏ허ㅏㅣ허ㅏㅓ" hidden="1">{#N/A,#N/A,FALSE,"운반시간"}</definedName>
    <definedName name="ㅣㅚㅓㅏ" hidden="1">{#N/A,#N/A,FALSE,"단가표지"}</definedName>
    <definedName name="ㅣㅣ" hidden="1">{#N/A,#N/A,FALSE,"골재소요량";#N/A,#N/A,FALSE,"골재소요량"}</definedName>
    <definedName name="人力" localSheetId="1" hidden="1">{#N/A,#N/A,FALSE,"Field Rates";#N/A,#N/A,FALSE,"Field Sum"}</definedName>
    <definedName name="人力" localSheetId="2" hidden="1">{#N/A,#N/A,FALSE,"Field Rates";#N/A,#N/A,FALSE,"Field Sum"}</definedName>
    <definedName name="人力" localSheetId="0" hidden="1">{#N/A,#N/A,FALSE,"Field Rates";#N/A,#N/A,FALSE,"Field Sum"}</definedName>
    <definedName name="人力" hidden="1">{#N/A,#N/A,FALSE,"Field Rates";#N/A,#N/A,FALSE,"Field Sum"}</definedName>
    <definedName name="仮単価発注" hidden="1">{"'Sheet1'!$A$3:$I$11"}</definedName>
    <definedName name="出差費用" hidden="1">{"'Sheet1'!$L$16"}</definedName>
    <definedName name="取费" hidden="1">{"'现金流量表（全部投资）'!$B$4:$P$23"}</definedName>
    <definedName name="啊" hidden="1">{"'现金流量表（全部投资）'!$B$4:$P$23"}</definedName>
    <definedName name="土建差2" hidden="1">{"'现金流量表（全部投资）'!$B$4:$P$23"}</definedName>
    <definedName name="地基处理" hidden="1">{"'现金流量表（全部投资）'!$B$4:$P$23"}</definedName>
    <definedName name="影响力" hidden="1">{"'现金流量表（全部投资）'!$B$4:$P$23"}</definedName>
    <definedName name="新封" hidden="1">{"'现金流量表（全部投资）'!$B$4:$P$23"}</definedName>
    <definedName name="材质">[112]项目数据!#REF!</definedName>
    <definedName name="汇总哦" hidden="1">{"'现金流量表（全部投资）'!$B$4:$P$23"}</definedName>
    <definedName name="脱硫表二" hidden="1">{"'现金流量表（全部投资）'!$B$4:$P$23"}</definedName>
  </definedNames>
  <calcPr calcId="191029"/>
</workbook>
</file>

<file path=xl/calcChain.xml><?xml version="1.0" encoding="utf-8"?>
<calcChain xmlns="http://schemas.openxmlformats.org/spreadsheetml/2006/main">
  <c r="BL309" i="1" l="1"/>
  <c r="K12" i="22"/>
  <c r="K11" i="22" s="1"/>
  <c r="M11" i="22" s="1"/>
  <c r="CQ243" i="1"/>
  <c r="CP243" i="1"/>
  <c r="CO243" i="1"/>
  <c r="CN243" i="1"/>
  <c r="CK243" i="1"/>
  <c r="CJ243" i="1"/>
  <c r="CI243" i="1"/>
  <c r="CH243" i="1"/>
  <c r="CG243" i="1"/>
  <c r="CF243" i="1"/>
  <c r="CE243" i="1"/>
  <c r="CD243" i="1"/>
  <c r="CC243" i="1"/>
  <c r="CB243" i="1"/>
  <c r="CA243" i="1"/>
  <c r="BZ243" i="1"/>
  <c r="BY243" i="1"/>
  <c r="BX243" i="1"/>
  <c r="BW243" i="1"/>
  <c r="BV243" i="1"/>
  <c r="BU243" i="1"/>
  <c r="BT243" i="1"/>
  <c r="BS243" i="1"/>
  <c r="BR243" i="1"/>
  <c r="BQ243" i="1"/>
  <c r="BP243" i="1"/>
  <c r="BM243" i="1"/>
  <c r="BK243" i="1"/>
  <c r="BJ243" i="1"/>
  <c r="BI243" i="1"/>
  <c r="BH243" i="1"/>
  <c r="BG243" i="1"/>
  <c r="BF243" i="1"/>
  <c r="BE243" i="1"/>
  <c r="BD243" i="1"/>
  <c r="BC243" i="1"/>
  <c r="BB243" i="1"/>
  <c r="BL219" i="1"/>
  <c r="BI219" i="1"/>
  <c r="K12" i="21"/>
  <c r="K11" i="21" s="1"/>
  <c r="M11" i="21" s="1"/>
  <c r="CM401" i="1" l="1"/>
  <c r="CL401" i="1"/>
  <c r="CM399" i="1"/>
  <c r="CL399" i="1"/>
  <c r="CM398" i="1"/>
  <c r="CL398" i="1"/>
  <c r="CM397" i="1"/>
  <c r="CL397" i="1"/>
  <c r="CM396" i="1"/>
  <c r="CL396" i="1"/>
  <c r="CM394" i="1"/>
  <c r="CL394" i="1"/>
  <c r="CM342" i="1"/>
  <c r="CL342" i="1"/>
  <c r="CM340" i="1"/>
  <c r="CL340" i="1"/>
  <c r="CM338" i="1"/>
  <c r="CL338" i="1"/>
  <c r="CM337" i="1"/>
  <c r="CL337" i="1"/>
  <c r="CM335" i="1"/>
  <c r="CL335" i="1"/>
  <c r="CM334" i="1"/>
  <c r="CL334" i="1"/>
  <c r="CM333" i="1"/>
  <c r="CL333" i="1"/>
  <c r="CM332" i="1"/>
  <c r="CL332" i="1"/>
  <c r="CM331" i="1"/>
  <c r="CL331" i="1"/>
  <c r="CM330" i="1"/>
  <c r="CL330" i="1"/>
  <c r="CM329" i="1"/>
  <c r="CL329" i="1"/>
  <c r="CM327" i="1"/>
  <c r="CL327" i="1"/>
  <c r="CM325" i="1"/>
  <c r="CL325" i="1"/>
  <c r="CM324" i="1"/>
  <c r="CL324" i="1"/>
  <c r="CM321" i="1"/>
  <c r="CL321" i="1"/>
  <c r="CM319" i="1"/>
  <c r="CL319" i="1"/>
  <c r="CM317" i="1"/>
  <c r="CL317" i="1"/>
  <c r="CM316" i="1"/>
  <c r="CL316" i="1"/>
  <c r="CM314" i="1"/>
  <c r="CL314" i="1"/>
  <c r="CM312" i="1"/>
  <c r="CL312" i="1"/>
  <c r="CM311" i="1"/>
  <c r="CL311" i="1"/>
  <c r="CM309" i="1"/>
  <c r="CL309" i="1"/>
  <c r="CM308" i="1"/>
  <c r="CL308" i="1"/>
  <c r="CM307" i="1"/>
  <c r="CL307" i="1"/>
  <c r="CM306" i="1"/>
  <c r="CL306" i="1"/>
  <c r="CM305" i="1"/>
  <c r="CL305" i="1"/>
  <c r="CM304" i="1"/>
  <c r="CL304" i="1"/>
  <c r="CM303" i="1"/>
  <c r="CL303" i="1"/>
  <c r="CM302" i="1"/>
  <c r="CL302" i="1"/>
  <c r="CM301" i="1"/>
  <c r="CL301" i="1"/>
  <c r="CM300" i="1"/>
  <c r="CL300" i="1"/>
  <c r="CM299" i="1"/>
  <c r="CL299" i="1"/>
  <c r="CM298" i="1"/>
  <c r="CL298" i="1"/>
  <c r="CM297" i="1"/>
  <c r="CL297" i="1"/>
  <c r="CM295" i="1"/>
  <c r="CL295" i="1"/>
  <c r="CM294" i="1"/>
  <c r="CL294" i="1"/>
  <c r="CM293" i="1"/>
  <c r="CL293" i="1"/>
  <c r="CM292" i="1"/>
  <c r="CL292" i="1"/>
  <c r="CM291" i="1"/>
  <c r="CL291" i="1"/>
  <c r="CM290" i="1"/>
  <c r="CL290" i="1"/>
  <c r="CM289" i="1"/>
  <c r="CL289" i="1"/>
  <c r="CM288" i="1"/>
  <c r="CL288" i="1"/>
  <c r="CM287" i="1"/>
  <c r="CL287" i="1"/>
  <c r="CM286" i="1"/>
  <c r="CL286" i="1"/>
  <c r="CM285" i="1"/>
  <c r="CL285" i="1"/>
  <c r="CM284" i="1"/>
  <c r="CL284" i="1"/>
  <c r="CM283" i="1"/>
  <c r="CL283" i="1"/>
  <c r="CM282" i="1"/>
  <c r="CL282" i="1"/>
  <c r="CM281" i="1"/>
  <c r="CL281" i="1"/>
  <c r="CM280" i="1"/>
  <c r="CL280" i="1"/>
  <c r="CM279" i="1"/>
  <c r="CL279" i="1"/>
  <c r="CM278" i="1"/>
  <c r="CL278" i="1"/>
  <c r="CM277" i="1"/>
  <c r="CL277" i="1"/>
  <c r="CM276" i="1"/>
  <c r="CL276" i="1"/>
  <c r="CM275" i="1"/>
  <c r="CL275" i="1"/>
  <c r="CM274" i="1"/>
  <c r="CL274" i="1"/>
  <c r="CM273" i="1"/>
  <c r="CL273" i="1"/>
  <c r="CM272" i="1"/>
  <c r="CL272" i="1"/>
  <c r="CM271" i="1"/>
  <c r="CL271" i="1"/>
  <c r="CM270" i="1"/>
  <c r="CL270" i="1"/>
  <c r="CM269" i="1"/>
  <c r="CL269" i="1"/>
  <c r="CM268" i="1"/>
  <c r="CL268" i="1"/>
  <c r="CM267" i="1"/>
  <c r="CL267" i="1"/>
  <c r="CM266" i="1"/>
  <c r="CL266" i="1"/>
  <c r="CM265" i="1"/>
  <c r="CL265" i="1"/>
  <c r="CM264" i="1"/>
  <c r="CL264" i="1"/>
  <c r="CM263" i="1"/>
  <c r="CL263" i="1"/>
  <c r="CM262" i="1"/>
  <c r="CL262" i="1"/>
  <c r="CM261" i="1"/>
  <c r="CL261" i="1"/>
  <c r="CM260" i="1"/>
  <c r="CL260" i="1"/>
  <c r="CM259" i="1"/>
  <c r="CL259" i="1"/>
  <c r="CM258" i="1"/>
  <c r="CL258" i="1"/>
  <c r="CM257" i="1"/>
  <c r="CL257" i="1"/>
  <c r="CM256" i="1"/>
  <c r="CL256" i="1"/>
  <c r="CM255" i="1"/>
  <c r="CL255" i="1"/>
  <c r="CM254" i="1"/>
  <c r="CL254" i="1"/>
  <c r="CM253" i="1"/>
  <c r="CL253" i="1"/>
  <c r="CM252" i="1"/>
  <c r="CL252" i="1"/>
  <c r="CM251" i="1"/>
  <c r="CL251" i="1"/>
  <c r="CM250" i="1"/>
  <c r="CL250" i="1"/>
  <c r="CM249" i="1"/>
  <c r="CL249" i="1"/>
  <c r="CM248" i="1"/>
  <c r="CL248" i="1"/>
  <c r="CM247" i="1"/>
  <c r="CL247" i="1"/>
  <c r="CM246" i="1"/>
  <c r="CL246" i="1"/>
  <c r="CM245" i="1"/>
  <c r="CL245" i="1"/>
  <c r="CM244" i="1"/>
  <c r="CL244" i="1"/>
  <c r="CM242" i="1"/>
  <c r="CL242" i="1"/>
  <c r="CM241" i="1"/>
  <c r="CL241" i="1"/>
  <c r="CM240" i="1"/>
  <c r="CL240" i="1"/>
  <c r="CM239" i="1"/>
  <c r="CL239" i="1"/>
  <c r="CM238" i="1"/>
  <c r="CL238" i="1"/>
  <c r="CM237" i="1"/>
  <c r="CL237" i="1"/>
  <c r="CM236" i="1"/>
  <c r="CL236" i="1"/>
  <c r="CM235" i="1"/>
  <c r="CL235" i="1"/>
  <c r="CM234" i="1"/>
  <c r="CL234" i="1"/>
  <c r="CM233" i="1"/>
  <c r="CL233" i="1"/>
  <c r="CM232" i="1"/>
  <c r="CL232" i="1"/>
  <c r="CM231" i="1"/>
  <c r="CL231" i="1"/>
  <c r="CM230" i="1"/>
  <c r="CL230" i="1"/>
  <c r="CM229" i="1"/>
  <c r="CL229" i="1"/>
  <c r="CM228" i="1"/>
  <c r="CL228" i="1"/>
  <c r="CM227" i="1"/>
  <c r="CL227" i="1"/>
  <c r="CM226" i="1"/>
  <c r="CL226" i="1"/>
  <c r="CM225" i="1"/>
  <c r="CL225" i="1"/>
  <c r="CM224" i="1"/>
  <c r="CL224" i="1"/>
  <c r="CM223" i="1"/>
  <c r="CL223" i="1"/>
  <c r="CM222" i="1"/>
  <c r="CL222" i="1"/>
  <c r="CM221" i="1"/>
  <c r="CL221" i="1"/>
  <c r="CM220" i="1"/>
  <c r="CL220" i="1"/>
  <c r="CM218" i="1"/>
  <c r="CL218" i="1"/>
  <c r="CM217" i="1"/>
  <c r="CL217" i="1"/>
  <c r="CM216" i="1"/>
  <c r="CL216" i="1"/>
  <c r="CM215" i="1"/>
  <c r="CL215" i="1"/>
  <c r="CM214" i="1"/>
  <c r="CL214" i="1"/>
  <c r="CM212" i="1"/>
  <c r="CL212" i="1"/>
  <c r="CM211" i="1"/>
  <c r="CL211" i="1"/>
  <c r="CM210" i="1"/>
  <c r="CL210" i="1"/>
  <c r="CM201" i="1"/>
  <c r="CL201" i="1"/>
  <c r="CM200" i="1"/>
  <c r="CL200" i="1"/>
  <c r="CM199" i="1"/>
  <c r="CL199" i="1"/>
  <c r="CM198" i="1"/>
  <c r="CL198" i="1"/>
  <c r="CM197" i="1"/>
  <c r="CL197" i="1"/>
  <c r="CM196" i="1"/>
  <c r="CL196" i="1"/>
  <c r="CM195" i="1"/>
  <c r="CL195" i="1"/>
  <c r="CM194" i="1"/>
  <c r="CL194" i="1"/>
  <c r="CM193" i="1"/>
  <c r="CL193" i="1"/>
  <c r="CM192" i="1"/>
  <c r="CL192" i="1"/>
  <c r="CM191" i="1"/>
  <c r="CL191" i="1"/>
  <c r="CM190" i="1"/>
  <c r="CL190" i="1"/>
  <c r="CM189" i="1"/>
  <c r="CL189" i="1"/>
  <c r="CM188" i="1"/>
  <c r="CL188" i="1"/>
  <c r="CM187" i="1"/>
  <c r="CL187" i="1"/>
  <c r="CM186" i="1"/>
  <c r="CL186" i="1"/>
  <c r="CM185" i="1"/>
  <c r="CL185" i="1"/>
  <c r="CM184" i="1"/>
  <c r="CL184" i="1"/>
  <c r="CM183" i="1"/>
  <c r="CL183" i="1"/>
  <c r="CM182" i="1"/>
  <c r="CL182" i="1"/>
  <c r="CM181" i="1"/>
  <c r="CL181" i="1"/>
  <c r="CM180" i="1"/>
  <c r="CL180" i="1"/>
  <c r="CM179" i="1"/>
  <c r="CL179" i="1"/>
  <c r="CM178" i="1"/>
  <c r="CL178" i="1"/>
  <c r="CM177" i="1"/>
  <c r="CL177" i="1"/>
  <c r="CM176" i="1"/>
  <c r="CL176" i="1"/>
  <c r="CM175" i="1"/>
  <c r="CL175" i="1"/>
  <c r="CM174" i="1"/>
  <c r="CL174" i="1"/>
  <c r="CM173" i="1"/>
  <c r="CL173" i="1"/>
  <c r="CM172" i="1"/>
  <c r="CL172" i="1"/>
  <c r="CM171" i="1"/>
  <c r="CL171" i="1"/>
  <c r="CM170" i="1"/>
  <c r="CL170" i="1"/>
  <c r="CM169" i="1"/>
  <c r="CL169" i="1"/>
  <c r="CM167" i="1"/>
  <c r="CL167" i="1"/>
  <c r="CM165" i="1"/>
  <c r="CL165" i="1"/>
  <c r="CM164" i="1"/>
  <c r="CL164" i="1"/>
  <c r="CM163" i="1"/>
  <c r="CL163" i="1"/>
  <c r="CM162" i="1"/>
  <c r="CL162" i="1"/>
  <c r="CM161" i="1"/>
  <c r="CL161" i="1"/>
  <c r="CM160" i="1"/>
  <c r="CL160" i="1"/>
  <c r="CM158" i="1"/>
  <c r="CL158" i="1"/>
  <c r="CM157" i="1"/>
  <c r="CL157" i="1"/>
  <c r="CM156" i="1"/>
  <c r="CL156" i="1"/>
  <c r="CM155" i="1"/>
  <c r="CL155" i="1"/>
  <c r="CM154" i="1"/>
  <c r="CL154" i="1"/>
  <c r="CM153" i="1"/>
  <c r="CL153" i="1"/>
  <c r="CM152" i="1"/>
  <c r="CL152" i="1"/>
  <c r="CM151" i="1"/>
  <c r="CL151" i="1"/>
  <c r="CM150" i="1"/>
  <c r="CL150" i="1"/>
  <c r="CM149" i="1"/>
  <c r="CL149" i="1"/>
  <c r="CM148" i="1"/>
  <c r="CL148" i="1"/>
  <c r="CM147" i="1"/>
  <c r="CL147" i="1"/>
  <c r="CM146" i="1"/>
  <c r="CL146" i="1"/>
  <c r="CM145" i="1"/>
  <c r="CL145" i="1"/>
  <c r="CM144" i="1"/>
  <c r="CL144" i="1"/>
  <c r="CM143" i="1"/>
  <c r="CL143" i="1"/>
  <c r="CM142" i="1"/>
  <c r="CL142" i="1"/>
  <c r="CM141" i="1"/>
  <c r="CL141" i="1"/>
  <c r="CM139" i="1"/>
  <c r="CL139" i="1"/>
  <c r="CM137" i="1"/>
  <c r="CL137" i="1"/>
  <c r="CM136" i="1"/>
  <c r="CL136" i="1"/>
  <c r="CM135" i="1"/>
  <c r="CL135" i="1"/>
  <c r="CM134" i="1"/>
  <c r="CL134" i="1"/>
  <c r="CM133" i="1"/>
  <c r="CL133" i="1"/>
  <c r="CM132" i="1"/>
  <c r="CL132" i="1"/>
  <c r="CM131" i="1"/>
  <c r="CL131" i="1"/>
  <c r="CM130" i="1"/>
  <c r="CL130" i="1"/>
  <c r="CM129" i="1"/>
  <c r="CL129" i="1"/>
  <c r="CM128" i="1"/>
  <c r="CL128" i="1"/>
  <c r="CM127" i="1"/>
  <c r="CL127" i="1"/>
  <c r="CM126" i="1"/>
  <c r="CL126" i="1"/>
  <c r="CM125" i="1"/>
  <c r="CL125" i="1"/>
  <c r="CM124" i="1"/>
  <c r="CL124" i="1"/>
  <c r="CM123" i="1"/>
  <c r="CL123" i="1"/>
  <c r="CM122" i="1"/>
  <c r="CL122" i="1"/>
  <c r="CM121" i="1"/>
  <c r="CL121" i="1"/>
  <c r="CM120" i="1"/>
  <c r="CL120" i="1"/>
  <c r="CM119" i="1"/>
  <c r="CL119" i="1"/>
  <c r="CM118" i="1"/>
  <c r="CL118" i="1"/>
  <c r="CM116" i="1"/>
  <c r="CL116" i="1"/>
  <c r="CM115" i="1"/>
  <c r="CL115" i="1"/>
  <c r="CM114" i="1"/>
  <c r="CL114" i="1"/>
  <c r="CM113" i="1"/>
  <c r="CL113" i="1"/>
  <c r="CM112" i="1"/>
  <c r="CL112" i="1"/>
  <c r="CM111" i="1"/>
  <c r="CL111" i="1"/>
  <c r="CM110" i="1"/>
  <c r="CL110" i="1"/>
  <c r="CM109" i="1"/>
  <c r="CL109" i="1"/>
  <c r="CM108" i="1"/>
  <c r="CL108" i="1"/>
  <c r="CM107" i="1"/>
  <c r="CL107" i="1"/>
  <c r="CM106" i="1"/>
  <c r="CL106" i="1"/>
  <c r="CM105" i="1"/>
  <c r="CL105" i="1"/>
  <c r="CM104" i="1"/>
  <c r="CL104" i="1"/>
  <c r="CM103" i="1"/>
  <c r="CL103" i="1"/>
  <c r="CM102" i="1"/>
  <c r="CL102" i="1"/>
  <c r="CM101" i="1"/>
  <c r="CL101" i="1"/>
  <c r="CM100" i="1"/>
  <c r="CL100" i="1"/>
  <c r="CM99" i="1"/>
  <c r="CL99" i="1"/>
  <c r="CM98" i="1"/>
  <c r="CL98" i="1"/>
  <c r="CM97" i="1"/>
  <c r="CL97" i="1"/>
  <c r="CM96" i="1"/>
  <c r="CL96" i="1"/>
  <c r="CM95" i="1"/>
  <c r="CL95" i="1"/>
  <c r="CM94" i="1"/>
  <c r="CL94" i="1"/>
  <c r="CM93" i="1"/>
  <c r="CL93" i="1"/>
  <c r="CM92" i="1"/>
  <c r="CL92" i="1"/>
  <c r="CM91" i="1"/>
  <c r="CL91" i="1"/>
  <c r="CM90" i="1"/>
  <c r="CL90" i="1"/>
  <c r="CM89" i="1"/>
  <c r="CL89" i="1"/>
  <c r="CM88" i="1"/>
  <c r="CL88" i="1"/>
  <c r="CM87" i="1"/>
  <c r="CL87" i="1"/>
  <c r="CM86" i="1"/>
  <c r="CL86" i="1"/>
  <c r="CM85" i="1"/>
  <c r="CL85" i="1"/>
  <c r="CM84" i="1"/>
  <c r="CL84" i="1"/>
  <c r="CM83" i="1"/>
  <c r="CL83" i="1"/>
  <c r="CM79" i="1"/>
  <c r="CL79" i="1"/>
  <c r="CM78" i="1"/>
  <c r="CL78" i="1"/>
  <c r="CM77" i="1"/>
  <c r="CL77" i="1"/>
  <c r="CM76" i="1"/>
  <c r="CL76" i="1"/>
  <c r="CM75" i="1"/>
  <c r="CL75" i="1"/>
  <c r="CM74" i="1"/>
  <c r="CL74" i="1"/>
  <c r="CM73" i="1"/>
  <c r="CL73" i="1"/>
  <c r="CM72" i="1"/>
  <c r="CL72" i="1"/>
  <c r="CM71" i="1"/>
  <c r="CL71" i="1"/>
  <c r="CM70" i="1"/>
  <c r="CL70" i="1"/>
  <c r="CM69" i="1"/>
  <c r="CL69" i="1"/>
  <c r="CM67" i="1"/>
  <c r="CL67" i="1"/>
  <c r="CM66" i="1"/>
  <c r="CL66" i="1"/>
  <c r="CM64" i="1"/>
  <c r="CL64" i="1"/>
  <c r="CM63" i="1"/>
  <c r="CL63" i="1"/>
  <c r="CM62" i="1"/>
  <c r="CL62" i="1"/>
  <c r="CM60" i="1"/>
  <c r="CL60" i="1"/>
  <c r="CM58" i="1"/>
  <c r="CL58" i="1"/>
  <c r="CM57" i="1"/>
  <c r="CL57" i="1"/>
  <c r="CM56" i="1"/>
  <c r="CL56" i="1"/>
  <c r="CM53" i="1"/>
  <c r="CL53" i="1"/>
  <c r="CM52" i="1"/>
  <c r="CL52" i="1"/>
  <c r="CM51" i="1"/>
  <c r="CL51" i="1"/>
  <c r="CM50" i="1"/>
  <c r="CL50" i="1"/>
  <c r="CM47" i="1"/>
  <c r="CL47" i="1"/>
  <c r="CM45" i="1"/>
  <c r="CL45" i="1"/>
  <c r="CM42" i="1"/>
  <c r="CL42" i="1"/>
  <c r="CM40" i="1"/>
  <c r="CL40" i="1"/>
  <c r="CM36" i="1"/>
  <c r="CL36" i="1"/>
  <c r="CM35" i="1"/>
  <c r="CL35" i="1"/>
  <c r="CM34" i="1"/>
  <c r="CL34" i="1"/>
  <c r="CM33" i="1"/>
  <c r="CL33" i="1"/>
  <c r="CM32" i="1"/>
  <c r="CL32" i="1"/>
  <c r="CM31" i="1"/>
  <c r="CL31" i="1"/>
  <c r="CM30" i="1"/>
  <c r="CL30" i="1"/>
  <c r="CM29" i="1"/>
  <c r="CL29" i="1"/>
  <c r="CM27" i="1"/>
  <c r="CL27" i="1"/>
  <c r="CM26" i="1"/>
  <c r="CL26" i="1"/>
  <c r="CM25" i="1"/>
  <c r="CM24" i="1"/>
  <c r="CL24" i="1"/>
  <c r="CM21" i="1"/>
  <c r="CL21" i="1"/>
  <c r="CM20" i="1"/>
  <c r="CL20" i="1"/>
  <c r="CM17" i="1"/>
  <c r="CM16" i="1"/>
  <c r="CL16" i="1"/>
  <c r="CM15" i="1"/>
  <c r="CL15" i="1"/>
  <c r="CM14" i="1"/>
  <c r="CL14" i="1"/>
  <c r="CM13" i="1"/>
  <c r="CL13" i="1"/>
  <c r="CM12" i="1"/>
  <c r="CM11" i="1"/>
  <c r="CL11" i="1"/>
  <c r="CM10" i="1"/>
  <c r="CL10" i="1"/>
  <c r="CM9" i="1"/>
  <c r="CL9" i="1"/>
  <c r="BO401" i="1"/>
  <c r="CS401" i="1" s="1"/>
  <c r="BN401" i="1"/>
  <c r="BO399" i="1"/>
  <c r="CS399" i="1" s="1"/>
  <c r="BN399" i="1"/>
  <c r="CR399" i="1" s="1"/>
  <c r="BO398" i="1"/>
  <c r="CS398" i="1" s="1"/>
  <c r="BN398" i="1"/>
  <c r="CR398" i="1" s="1"/>
  <c r="BO397" i="1"/>
  <c r="BN397" i="1"/>
  <c r="BO396" i="1"/>
  <c r="CS396" i="1" s="1"/>
  <c r="BN396" i="1"/>
  <c r="CR396" i="1" s="1"/>
  <c r="BO394" i="1"/>
  <c r="CS394" i="1" s="1"/>
  <c r="BN394" i="1"/>
  <c r="CR394" i="1" s="1"/>
  <c r="BO342" i="1"/>
  <c r="CS342" i="1" s="1"/>
  <c r="BN342" i="1"/>
  <c r="BO340" i="1"/>
  <c r="BN340" i="1"/>
  <c r="BO338" i="1"/>
  <c r="CS338" i="1" s="1"/>
  <c r="BO337" i="1"/>
  <c r="CS337" i="1" s="1"/>
  <c r="BN337" i="1"/>
  <c r="CR337" i="1" s="1"/>
  <c r="BO335" i="1"/>
  <c r="BO334" i="1"/>
  <c r="BN334" i="1"/>
  <c r="BO333" i="1"/>
  <c r="BN333" i="1"/>
  <c r="CR333" i="1" s="1"/>
  <c r="BO332" i="1"/>
  <c r="CS332" i="1" s="1"/>
  <c r="BN332" i="1"/>
  <c r="CR332" i="1" s="1"/>
  <c r="BO331" i="1"/>
  <c r="BN331" i="1"/>
  <c r="BO330" i="1"/>
  <c r="BN330" i="1"/>
  <c r="BO329" i="1"/>
  <c r="BO327" i="1"/>
  <c r="BN327" i="1"/>
  <c r="CR327" i="1" s="1"/>
  <c r="BO325" i="1"/>
  <c r="CS325" i="1" s="1"/>
  <c r="BO324" i="1"/>
  <c r="BN324" i="1"/>
  <c r="BO321" i="1"/>
  <c r="BO319" i="1"/>
  <c r="CS319" i="1" s="1"/>
  <c r="BN319" i="1"/>
  <c r="CR319" i="1" s="1"/>
  <c r="BO317" i="1"/>
  <c r="BO316" i="1"/>
  <c r="BN316" i="1"/>
  <c r="BO314" i="1"/>
  <c r="BN314" i="1"/>
  <c r="BO312" i="1"/>
  <c r="CS312" i="1" s="1"/>
  <c r="BO311" i="1"/>
  <c r="BN311" i="1"/>
  <c r="BO309" i="1"/>
  <c r="BN309" i="1"/>
  <c r="BO308" i="1"/>
  <c r="BN308" i="1"/>
  <c r="CR308" i="1" s="1"/>
  <c r="BO307" i="1"/>
  <c r="CS307" i="1" s="1"/>
  <c r="BN307" i="1"/>
  <c r="CR307" i="1" s="1"/>
  <c r="BO306" i="1"/>
  <c r="BN306" i="1"/>
  <c r="BO305" i="1"/>
  <c r="BN305" i="1"/>
  <c r="BO304" i="1"/>
  <c r="BN304" i="1"/>
  <c r="BO303" i="1"/>
  <c r="CS303" i="1" s="1"/>
  <c r="BN303" i="1"/>
  <c r="CR303" i="1" s="1"/>
  <c r="BO302" i="1"/>
  <c r="BN302" i="1"/>
  <c r="CR302" i="1" s="1"/>
  <c r="BO301" i="1"/>
  <c r="BN301" i="1"/>
  <c r="BO300" i="1"/>
  <c r="BN300" i="1"/>
  <c r="CR300" i="1" s="1"/>
  <c r="BO299" i="1"/>
  <c r="CS299" i="1" s="1"/>
  <c r="BN299" i="1"/>
  <c r="CR299" i="1" s="1"/>
  <c r="BO298" i="1"/>
  <c r="BN298" i="1"/>
  <c r="CR298" i="1" s="1"/>
  <c r="BO297" i="1"/>
  <c r="BN297" i="1"/>
  <c r="BO295" i="1"/>
  <c r="BN295" i="1"/>
  <c r="BO294" i="1"/>
  <c r="CS294" i="1" s="1"/>
  <c r="BN294" i="1"/>
  <c r="CR294" i="1" s="1"/>
  <c r="BO293" i="1"/>
  <c r="BN293" i="1"/>
  <c r="CR293" i="1" s="1"/>
  <c r="BO292" i="1"/>
  <c r="BN292" i="1"/>
  <c r="BO291" i="1"/>
  <c r="BN291" i="1"/>
  <c r="CR291" i="1" s="1"/>
  <c r="BO290" i="1"/>
  <c r="CS290" i="1" s="1"/>
  <c r="BN290" i="1"/>
  <c r="CR290" i="1" s="1"/>
  <c r="BO289" i="1"/>
  <c r="BN289" i="1"/>
  <c r="CR289" i="1" s="1"/>
  <c r="BO288" i="1"/>
  <c r="BN288" i="1"/>
  <c r="BO287" i="1"/>
  <c r="BN287" i="1"/>
  <c r="BO286" i="1"/>
  <c r="CS286" i="1" s="1"/>
  <c r="BN286" i="1"/>
  <c r="CR286" i="1" s="1"/>
  <c r="BO285" i="1"/>
  <c r="BN285" i="1"/>
  <c r="CR285" i="1" s="1"/>
  <c r="BO284" i="1"/>
  <c r="BN284" i="1"/>
  <c r="BO283" i="1"/>
  <c r="BN283" i="1"/>
  <c r="CR283" i="1" s="1"/>
  <c r="BO282" i="1"/>
  <c r="CS282" i="1" s="1"/>
  <c r="BN282" i="1"/>
  <c r="CR282" i="1" s="1"/>
  <c r="BO281" i="1"/>
  <c r="BN281" i="1"/>
  <c r="CR281" i="1" s="1"/>
  <c r="BO280" i="1"/>
  <c r="BN280" i="1"/>
  <c r="BO279" i="1"/>
  <c r="BN279" i="1"/>
  <c r="BO278" i="1"/>
  <c r="CS278" i="1" s="1"/>
  <c r="BN278" i="1"/>
  <c r="CR278" i="1" s="1"/>
  <c r="BO277" i="1"/>
  <c r="BN277" i="1"/>
  <c r="CR277" i="1" s="1"/>
  <c r="BO276" i="1"/>
  <c r="BN276" i="1"/>
  <c r="BO275" i="1"/>
  <c r="BN275" i="1"/>
  <c r="CR275" i="1" s="1"/>
  <c r="BO274" i="1"/>
  <c r="CS274" i="1" s="1"/>
  <c r="BN274" i="1"/>
  <c r="CR274" i="1" s="1"/>
  <c r="BO273" i="1"/>
  <c r="BN273" i="1"/>
  <c r="CR273" i="1" s="1"/>
  <c r="BO272" i="1"/>
  <c r="BN272" i="1"/>
  <c r="BO271" i="1"/>
  <c r="BN271" i="1"/>
  <c r="BO270" i="1"/>
  <c r="CS270" i="1" s="1"/>
  <c r="BN270" i="1"/>
  <c r="CR270" i="1" s="1"/>
  <c r="BO269" i="1"/>
  <c r="BN269" i="1"/>
  <c r="CR269" i="1" s="1"/>
  <c r="BO268" i="1"/>
  <c r="BN268" i="1"/>
  <c r="BO267" i="1"/>
  <c r="BN267" i="1"/>
  <c r="CR267" i="1" s="1"/>
  <c r="BO266" i="1"/>
  <c r="CS266" i="1" s="1"/>
  <c r="BN266" i="1"/>
  <c r="CR266" i="1" s="1"/>
  <c r="BO265" i="1"/>
  <c r="BN265" i="1"/>
  <c r="CR265" i="1" s="1"/>
  <c r="BO264" i="1"/>
  <c r="BN264" i="1"/>
  <c r="BO263" i="1"/>
  <c r="BN263" i="1"/>
  <c r="BO262" i="1"/>
  <c r="CS262" i="1" s="1"/>
  <c r="BN262" i="1"/>
  <c r="CR262" i="1" s="1"/>
  <c r="BO261" i="1"/>
  <c r="BN261" i="1"/>
  <c r="CR261" i="1" s="1"/>
  <c r="BO260" i="1"/>
  <c r="BN260" i="1"/>
  <c r="BO259" i="1"/>
  <c r="BN259" i="1"/>
  <c r="CR259" i="1" s="1"/>
  <c r="BO258" i="1"/>
  <c r="CS258" i="1" s="1"/>
  <c r="BN258" i="1"/>
  <c r="CR258" i="1" s="1"/>
  <c r="BO257" i="1"/>
  <c r="BN257" i="1"/>
  <c r="CR257" i="1" s="1"/>
  <c r="BO256" i="1"/>
  <c r="BN256" i="1"/>
  <c r="BO255" i="1"/>
  <c r="BN255" i="1"/>
  <c r="BO254" i="1"/>
  <c r="CS254" i="1" s="1"/>
  <c r="BN254" i="1"/>
  <c r="BO253" i="1"/>
  <c r="BN253" i="1"/>
  <c r="CR253" i="1" s="1"/>
  <c r="BO252" i="1"/>
  <c r="BN252" i="1"/>
  <c r="BO251" i="1"/>
  <c r="BN251" i="1"/>
  <c r="CR251" i="1" s="1"/>
  <c r="BO250" i="1"/>
  <c r="CS250" i="1" s="1"/>
  <c r="BN250" i="1"/>
  <c r="BO249" i="1"/>
  <c r="BN249" i="1"/>
  <c r="CR249" i="1" s="1"/>
  <c r="BO248" i="1"/>
  <c r="BN248" i="1"/>
  <c r="BO247" i="1"/>
  <c r="BN247" i="1"/>
  <c r="BO246" i="1"/>
  <c r="CS246" i="1" s="1"/>
  <c r="BN246" i="1"/>
  <c r="BO245" i="1"/>
  <c r="BN245" i="1"/>
  <c r="CR245" i="1" s="1"/>
  <c r="BO244" i="1"/>
  <c r="BN244" i="1"/>
  <c r="BO242" i="1"/>
  <c r="BN242" i="1"/>
  <c r="CR242" i="1" s="1"/>
  <c r="BO241" i="1"/>
  <c r="CS241" i="1" s="1"/>
  <c r="BN241" i="1"/>
  <c r="BO240" i="1"/>
  <c r="BN240" i="1"/>
  <c r="BO239" i="1"/>
  <c r="BN239" i="1"/>
  <c r="BO238" i="1"/>
  <c r="BN238" i="1"/>
  <c r="BO237" i="1"/>
  <c r="BN237" i="1"/>
  <c r="BO236" i="1"/>
  <c r="BN236" i="1"/>
  <c r="BO235" i="1"/>
  <c r="BN235" i="1"/>
  <c r="BO234" i="1"/>
  <c r="BN234" i="1"/>
  <c r="CR234" i="1" s="1"/>
  <c r="BO233" i="1"/>
  <c r="CS233" i="1" s="1"/>
  <c r="BN233" i="1"/>
  <c r="BO232" i="1"/>
  <c r="BN232" i="1"/>
  <c r="BO231" i="1"/>
  <c r="BN231" i="1"/>
  <c r="BO230" i="1"/>
  <c r="BN230" i="1"/>
  <c r="BO229" i="1"/>
  <c r="CS229" i="1" s="1"/>
  <c r="BN229" i="1"/>
  <c r="BO228" i="1"/>
  <c r="BN228" i="1"/>
  <c r="BO227" i="1"/>
  <c r="BN227" i="1"/>
  <c r="BO226" i="1"/>
  <c r="BN226" i="1"/>
  <c r="CR226" i="1" s="1"/>
  <c r="BO225" i="1"/>
  <c r="CS225" i="1" s="1"/>
  <c r="BN225" i="1"/>
  <c r="BO224" i="1"/>
  <c r="BN224" i="1"/>
  <c r="BO223" i="1"/>
  <c r="BN223" i="1"/>
  <c r="BO222" i="1"/>
  <c r="BN222" i="1"/>
  <c r="BO221" i="1"/>
  <c r="CS221" i="1" s="1"/>
  <c r="BN221" i="1"/>
  <c r="BO220" i="1"/>
  <c r="BN220" i="1"/>
  <c r="BO217" i="1"/>
  <c r="BN217" i="1"/>
  <c r="CR217" i="1" s="1"/>
  <c r="BO216" i="1"/>
  <c r="BN216" i="1"/>
  <c r="BO215" i="1"/>
  <c r="BN215" i="1"/>
  <c r="BO214" i="1"/>
  <c r="BN214" i="1"/>
  <c r="BO212" i="1"/>
  <c r="BN212" i="1"/>
  <c r="BO211" i="1"/>
  <c r="BN211" i="1"/>
  <c r="BO210" i="1"/>
  <c r="BN210" i="1"/>
  <c r="BO201" i="1"/>
  <c r="BN201" i="1"/>
  <c r="BO200" i="1"/>
  <c r="BN200" i="1"/>
  <c r="CR200" i="1" s="1"/>
  <c r="BO199" i="1"/>
  <c r="BN199" i="1"/>
  <c r="BO198" i="1"/>
  <c r="BN198" i="1"/>
  <c r="BO197" i="1"/>
  <c r="BN197" i="1"/>
  <c r="BO196" i="1"/>
  <c r="BN196" i="1"/>
  <c r="BO195" i="1"/>
  <c r="BN195" i="1"/>
  <c r="BO194" i="1"/>
  <c r="BN194" i="1"/>
  <c r="BO193" i="1"/>
  <c r="BN193" i="1"/>
  <c r="BO192" i="1"/>
  <c r="BN192" i="1"/>
  <c r="BO191" i="1"/>
  <c r="BN191" i="1"/>
  <c r="BO190" i="1"/>
  <c r="BN190" i="1"/>
  <c r="BO189" i="1"/>
  <c r="BN189" i="1"/>
  <c r="BO188" i="1"/>
  <c r="BN188" i="1"/>
  <c r="CR188" i="1" s="1"/>
  <c r="BO187" i="1"/>
  <c r="BN187" i="1"/>
  <c r="BO186" i="1"/>
  <c r="BN186" i="1"/>
  <c r="BO185" i="1"/>
  <c r="BN185" i="1"/>
  <c r="BO184" i="1"/>
  <c r="BN184" i="1"/>
  <c r="BO183" i="1"/>
  <c r="BN183" i="1"/>
  <c r="BO182" i="1"/>
  <c r="BN182" i="1"/>
  <c r="BO181" i="1"/>
  <c r="BN181" i="1"/>
  <c r="BO180" i="1"/>
  <c r="BN180" i="1"/>
  <c r="CR180" i="1" s="1"/>
  <c r="BO179" i="1"/>
  <c r="BN179" i="1"/>
  <c r="BO178" i="1"/>
  <c r="BN178" i="1"/>
  <c r="BO177" i="1"/>
  <c r="BN177" i="1"/>
  <c r="BO176" i="1"/>
  <c r="BN176" i="1"/>
  <c r="BO175" i="1"/>
  <c r="BN175" i="1"/>
  <c r="BO174" i="1"/>
  <c r="BN174" i="1"/>
  <c r="BO173" i="1"/>
  <c r="BN173" i="1"/>
  <c r="BO172" i="1"/>
  <c r="BN172" i="1"/>
  <c r="CR172" i="1" s="1"/>
  <c r="BO171" i="1"/>
  <c r="BN171" i="1"/>
  <c r="BO170" i="1"/>
  <c r="BN170" i="1"/>
  <c r="BO169" i="1"/>
  <c r="BO167" i="1"/>
  <c r="BO165" i="1"/>
  <c r="BO164" i="1"/>
  <c r="BO163" i="1"/>
  <c r="BN163" i="1"/>
  <c r="BO162" i="1"/>
  <c r="BN162" i="1"/>
  <c r="CR162" i="1" s="1"/>
  <c r="BO161" i="1"/>
  <c r="BN161" i="1"/>
  <c r="BO160" i="1"/>
  <c r="BN160" i="1"/>
  <c r="BO158" i="1"/>
  <c r="BN158" i="1"/>
  <c r="BO157" i="1"/>
  <c r="BN157" i="1"/>
  <c r="BO156" i="1"/>
  <c r="BN156" i="1"/>
  <c r="BO155" i="1"/>
  <c r="BN155" i="1"/>
  <c r="BO154" i="1"/>
  <c r="BN154" i="1"/>
  <c r="BO153" i="1"/>
  <c r="BN153" i="1"/>
  <c r="CR153" i="1" s="1"/>
  <c r="BO152" i="1"/>
  <c r="BN152" i="1"/>
  <c r="BO151" i="1"/>
  <c r="BN151" i="1"/>
  <c r="BO150" i="1"/>
  <c r="BN150" i="1"/>
  <c r="BO149" i="1"/>
  <c r="BN149" i="1"/>
  <c r="BO148" i="1"/>
  <c r="BN148" i="1"/>
  <c r="BO147" i="1"/>
  <c r="BN147" i="1"/>
  <c r="BO146" i="1"/>
  <c r="BN146" i="1"/>
  <c r="BO145" i="1"/>
  <c r="BN145" i="1"/>
  <c r="CR145" i="1" s="1"/>
  <c r="BO144" i="1"/>
  <c r="BN144" i="1"/>
  <c r="BO143" i="1"/>
  <c r="BO142" i="1"/>
  <c r="BN142" i="1"/>
  <c r="BO141" i="1"/>
  <c r="BN141" i="1"/>
  <c r="BO139" i="1"/>
  <c r="BN139" i="1"/>
  <c r="BO137" i="1"/>
  <c r="BN137" i="1"/>
  <c r="BO136" i="1"/>
  <c r="BN136" i="1"/>
  <c r="BO135" i="1"/>
  <c r="BN135" i="1"/>
  <c r="CR135" i="1" s="1"/>
  <c r="BO134" i="1"/>
  <c r="BN134" i="1"/>
  <c r="BO133" i="1"/>
  <c r="BN133" i="1"/>
  <c r="BO132" i="1"/>
  <c r="BN132" i="1"/>
  <c r="BO131" i="1"/>
  <c r="BO130" i="1"/>
  <c r="BO129" i="1"/>
  <c r="BO128" i="1"/>
  <c r="BN128" i="1"/>
  <c r="BO127" i="1"/>
  <c r="BN127" i="1"/>
  <c r="CR127" i="1" s="1"/>
  <c r="BO126" i="1"/>
  <c r="BN126" i="1"/>
  <c r="BO125" i="1"/>
  <c r="BN125" i="1"/>
  <c r="BO124" i="1"/>
  <c r="BN124" i="1"/>
  <c r="BO123" i="1"/>
  <c r="BN123" i="1"/>
  <c r="CR123" i="1" s="1"/>
  <c r="BO122" i="1"/>
  <c r="BN122" i="1"/>
  <c r="BO121" i="1"/>
  <c r="BN121" i="1"/>
  <c r="BO120" i="1"/>
  <c r="BN120" i="1"/>
  <c r="BO119" i="1"/>
  <c r="BN119" i="1"/>
  <c r="CR119" i="1" s="1"/>
  <c r="BO118" i="1"/>
  <c r="BO116" i="1"/>
  <c r="BO115" i="1"/>
  <c r="BN115" i="1"/>
  <c r="CR115" i="1" s="1"/>
  <c r="BO114" i="1"/>
  <c r="BN114" i="1"/>
  <c r="CR114" i="1" s="1"/>
  <c r="BO113" i="1"/>
  <c r="BN113" i="1"/>
  <c r="BO112" i="1"/>
  <c r="BN112" i="1"/>
  <c r="BO111" i="1"/>
  <c r="BN111" i="1"/>
  <c r="BO110" i="1"/>
  <c r="CS110" i="1" s="1"/>
  <c r="BN110" i="1"/>
  <c r="CR110" i="1" s="1"/>
  <c r="BO109" i="1"/>
  <c r="BN109" i="1"/>
  <c r="BO108" i="1"/>
  <c r="CS108" i="1" s="1"/>
  <c r="BN108" i="1"/>
  <c r="BO107" i="1"/>
  <c r="BN107" i="1"/>
  <c r="CR107" i="1" s="1"/>
  <c r="BO106" i="1"/>
  <c r="BN106" i="1"/>
  <c r="CR106" i="1" s="1"/>
  <c r="BO105" i="1"/>
  <c r="BN105" i="1"/>
  <c r="BO104" i="1"/>
  <c r="BN104" i="1"/>
  <c r="BO103" i="1"/>
  <c r="BN103" i="1"/>
  <c r="BO102" i="1"/>
  <c r="CS102" i="1" s="1"/>
  <c r="BN102" i="1"/>
  <c r="CR102" i="1" s="1"/>
  <c r="BO101" i="1"/>
  <c r="BN101" i="1"/>
  <c r="BO100" i="1"/>
  <c r="CS100" i="1" s="1"/>
  <c r="BN100" i="1"/>
  <c r="BO99" i="1"/>
  <c r="BN99" i="1"/>
  <c r="CR99" i="1" s="1"/>
  <c r="BO98" i="1"/>
  <c r="BN98" i="1"/>
  <c r="CR98" i="1" s="1"/>
  <c r="BO97" i="1"/>
  <c r="BN97" i="1"/>
  <c r="BO96" i="1"/>
  <c r="BN96" i="1"/>
  <c r="BO95" i="1"/>
  <c r="BN95" i="1"/>
  <c r="BO94" i="1"/>
  <c r="BN94" i="1"/>
  <c r="CR94" i="1" s="1"/>
  <c r="BO93" i="1"/>
  <c r="BN93" i="1"/>
  <c r="BO92" i="1"/>
  <c r="CS92" i="1" s="1"/>
  <c r="BN92" i="1"/>
  <c r="BO91" i="1"/>
  <c r="BN91" i="1"/>
  <c r="CR91" i="1" s="1"/>
  <c r="BO90" i="1"/>
  <c r="BN90" i="1"/>
  <c r="CR90" i="1" s="1"/>
  <c r="BO89" i="1"/>
  <c r="BN89" i="1"/>
  <c r="BO88" i="1"/>
  <c r="BN88" i="1"/>
  <c r="BO87" i="1"/>
  <c r="BN87" i="1"/>
  <c r="BO86" i="1"/>
  <c r="BN86" i="1"/>
  <c r="CR86" i="1" s="1"/>
  <c r="BO85" i="1"/>
  <c r="BN85" i="1"/>
  <c r="BO84" i="1"/>
  <c r="CS84" i="1" s="1"/>
  <c r="BN84" i="1"/>
  <c r="BO83" i="1"/>
  <c r="BN83" i="1"/>
  <c r="CR83" i="1" s="1"/>
  <c r="BO79" i="1"/>
  <c r="BN79" i="1"/>
  <c r="CR79" i="1" s="1"/>
  <c r="BO78" i="1"/>
  <c r="BN78" i="1"/>
  <c r="BO77" i="1"/>
  <c r="BO76" i="1"/>
  <c r="BN76" i="1"/>
  <c r="BO75" i="1"/>
  <c r="BN75" i="1"/>
  <c r="CR75" i="1" s="1"/>
  <c r="BO74" i="1"/>
  <c r="BN74" i="1"/>
  <c r="BO73" i="1"/>
  <c r="BN73" i="1"/>
  <c r="BO72" i="1"/>
  <c r="BN72" i="1"/>
  <c r="BO71" i="1"/>
  <c r="BN71" i="1"/>
  <c r="CR71" i="1" s="1"/>
  <c r="BO70" i="1"/>
  <c r="BN70" i="1"/>
  <c r="BO69" i="1"/>
  <c r="BN69" i="1"/>
  <c r="BO66" i="1"/>
  <c r="BN66" i="1"/>
  <c r="CR66" i="1" s="1"/>
  <c r="BO64" i="1"/>
  <c r="BN64" i="1"/>
  <c r="BO63" i="1"/>
  <c r="BN63" i="1"/>
  <c r="BO62" i="1"/>
  <c r="BN62" i="1"/>
  <c r="BO60" i="1"/>
  <c r="BN60" i="1"/>
  <c r="BO58" i="1"/>
  <c r="BN58" i="1"/>
  <c r="BO57" i="1"/>
  <c r="BN57" i="1"/>
  <c r="BO56" i="1"/>
  <c r="BN56" i="1"/>
  <c r="BO53" i="1"/>
  <c r="BO52" i="1"/>
  <c r="BN52" i="1"/>
  <c r="BO51" i="1"/>
  <c r="BN51" i="1"/>
  <c r="BO50" i="1"/>
  <c r="BN50" i="1"/>
  <c r="BO47" i="1"/>
  <c r="BO45" i="1"/>
  <c r="BN45" i="1"/>
  <c r="BO42" i="1"/>
  <c r="BO40" i="1"/>
  <c r="BO36" i="1"/>
  <c r="BO35" i="1"/>
  <c r="BN35" i="1"/>
  <c r="BO34" i="1"/>
  <c r="CS34" i="1" s="1"/>
  <c r="BN34" i="1"/>
  <c r="BO33" i="1"/>
  <c r="BN33" i="1"/>
  <c r="BO32" i="1"/>
  <c r="CS32" i="1" s="1"/>
  <c r="BN32" i="1"/>
  <c r="BO31" i="1"/>
  <c r="CS31" i="1" s="1"/>
  <c r="BN31" i="1"/>
  <c r="CR31" i="1" s="1"/>
  <c r="BO30" i="1"/>
  <c r="BN30" i="1"/>
  <c r="CR30" i="1" s="1"/>
  <c r="BO29" i="1"/>
  <c r="BN29" i="1"/>
  <c r="BO27" i="1"/>
  <c r="CS27" i="1" s="1"/>
  <c r="BN27" i="1"/>
  <c r="CR27" i="1" s="1"/>
  <c r="BO26" i="1"/>
  <c r="BN26" i="1"/>
  <c r="BO25" i="1"/>
  <c r="CS25" i="1" s="1"/>
  <c r="BN25" i="1"/>
  <c r="BO24" i="1"/>
  <c r="BN24" i="1"/>
  <c r="BO21" i="1"/>
  <c r="BN21" i="1"/>
  <c r="BO20" i="1"/>
  <c r="CS20" i="1" s="1"/>
  <c r="BN20" i="1"/>
  <c r="BO17" i="1"/>
  <c r="BO16" i="1"/>
  <c r="BO15" i="1"/>
  <c r="CS15" i="1" s="1"/>
  <c r="BN15" i="1"/>
  <c r="BO14" i="1"/>
  <c r="BN14" i="1"/>
  <c r="BO13" i="1"/>
  <c r="CS13" i="1" s="1"/>
  <c r="BO12" i="1"/>
  <c r="BN12" i="1"/>
  <c r="BO11" i="1"/>
  <c r="CS11" i="1" s="1"/>
  <c r="BN11" i="1"/>
  <c r="BO10" i="1"/>
  <c r="CS10" i="1" s="1"/>
  <c r="BN10" i="1"/>
  <c r="CR10" i="1" s="1"/>
  <c r="BO9" i="1"/>
  <c r="BN9" i="1"/>
  <c r="CR9" i="1" s="1"/>
  <c r="AS401" i="1"/>
  <c r="BA401" i="1" s="1"/>
  <c r="AR401" i="1"/>
  <c r="AZ401" i="1" s="1"/>
  <c r="AS399" i="1"/>
  <c r="BA399" i="1" s="1"/>
  <c r="AR399" i="1"/>
  <c r="AZ399" i="1" s="1"/>
  <c r="AR398" i="1"/>
  <c r="AZ398" i="1" s="1"/>
  <c r="AS397" i="1"/>
  <c r="BA397" i="1" s="1"/>
  <c r="AR397" i="1"/>
  <c r="AZ397" i="1" s="1"/>
  <c r="AS396" i="1"/>
  <c r="BA396" i="1" s="1"/>
  <c r="AR396" i="1"/>
  <c r="AZ396" i="1" s="1"/>
  <c r="AS394" i="1"/>
  <c r="BA394" i="1" s="1"/>
  <c r="AR394" i="1"/>
  <c r="AZ394" i="1" s="1"/>
  <c r="AS340" i="1"/>
  <c r="BA340" i="1" s="1"/>
  <c r="AR340" i="1"/>
  <c r="AZ340" i="1" s="1"/>
  <c r="AS338" i="1"/>
  <c r="BA338" i="1" s="1"/>
  <c r="AS337" i="1"/>
  <c r="BA337" i="1" s="1"/>
  <c r="AR337" i="1"/>
  <c r="AZ337" i="1" s="1"/>
  <c r="AS335" i="1"/>
  <c r="BA335" i="1" s="1"/>
  <c r="AS334" i="1"/>
  <c r="BA334" i="1" s="1"/>
  <c r="AR334" i="1"/>
  <c r="AZ334" i="1" s="1"/>
  <c r="AS333" i="1"/>
  <c r="BA333" i="1" s="1"/>
  <c r="AR333" i="1"/>
  <c r="AZ333" i="1" s="1"/>
  <c r="CT333" i="1" s="1"/>
  <c r="CV333" i="1" s="1"/>
  <c r="AS332" i="1"/>
  <c r="BA332" i="1" s="1"/>
  <c r="AS331" i="1"/>
  <c r="BA331" i="1" s="1"/>
  <c r="AR331" i="1"/>
  <c r="AZ331" i="1" s="1"/>
  <c r="AS330" i="1"/>
  <c r="BA330" i="1" s="1"/>
  <c r="AR330" i="1"/>
  <c r="AZ330" i="1" s="1"/>
  <c r="AS329" i="1"/>
  <c r="AR329" i="1"/>
  <c r="AZ329" i="1" s="1"/>
  <c r="AS327" i="1"/>
  <c r="BA327" i="1" s="1"/>
  <c r="AR327" i="1"/>
  <c r="AZ327" i="1" s="1"/>
  <c r="AS325" i="1"/>
  <c r="BA325" i="1" s="1"/>
  <c r="AR325" i="1"/>
  <c r="AZ325" i="1" s="1"/>
  <c r="AS324" i="1"/>
  <c r="BA324" i="1" s="1"/>
  <c r="AR324" i="1"/>
  <c r="AZ324" i="1" s="1"/>
  <c r="AS321" i="1"/>
  <c r="BA321" i="1" s="1"/>
  <c r="AR321" i="1"/>
  <c r="AZ321" i="1" s="1"/>
  <c r="AS319" i="1"/>
  <c r="AR319" i="1"/>
  <c r="AS317" i="1"/>
  <c r="BA317" i="1" s="1"/>
  <c r="AR317" i="1"/>
  <c r="AZ317" i="1" s="1"/>
  <c r="AS316" i="1"/>
  <c r="BA316" i="1" s="1"/>
  <c r="AR316" i="1"/>
  <c r="AZ316" i="1" s="1"/>
  <c r="AS314" i="1"/>
  <c r="BA314" i="1" s="1"/>
  <c r="AR314" i="1"/>
  <c r="AZ314" i="1" s="1"/>
  <c r="AS312" i="1"/>
  <c r="BA312" i="1" s="1"/>
  <c r="AR312" i="1"/>
  <c r="AZ312" i="1" s="1"/>
  <c r="AR311" i="1"/>
  <c r="AZ311" i="1" s="1"/>
  <c r="AS309" i="1"/>
  <c r="BA309" i="1" s="1"/>
  <c r="AR309" i="1"/>
  <c r="AZ309" i="1" s="1"/>
  <c r="AS308" i="1"/>
  <c r="BA308" i="1" s="1"/>
  <c r="AR308" i="1"/>
  <c r="AZ308" i="1" s="1"/>
  <c r="CT308" i="1" s="1"/>
  <c r="CV308" i="1" s="1"/>
  <c r="AS307" i="1"/>
  <c r="BA307" i="1" s="1"/>
  <c r="AR307" i="1"/>
  <c r="AZ307" i="1" s="1"/>
  <c r="AR306" i="1"/>
  <c r="AZ306" i="1" s="1"/>
  <c r="AS305" i="1"/>
  <c r="BA305" i="1" s="1"/>
  <c r="AS304" i="1"/>
  <c r="BA304" i="1" s="1"/>
  <c r="AR304" i="1"/>
  <c r="AZ304" i="1" s="1"/>
  <c r="AS303" i="1"/>
  <c r="BA303" i="1" s="1"/>
  <c r="AR303" i="1"/>
  <c r="AZ303" i="1" s="1"/>
  <c r="AS302" i="1"/>
  <c r="BA302" i="1" s="1"/>
  <c r="AR302" i="1"/>
  <c r="AZ302" i="1" s="1"/>
  <c r="CT302" i="1" s="1"/>
  <c r="CV302" i="1" s="1"/>
  <c r="AS301" i="1"/>
  <c r="BA301" i="1" s="1"/>
  <c r="AS300" i="1"/>
  <c r="BA300" i="1" s="1"/>
  <c r="AR300" i="1"/>
  <c r="AZ300" i="1" s="1"/>
  <c r="AS299" i="1"/>
  <c r="BA299" i="1" s="1"/>
  <c r="AR299" i="1"/>
  <c r="AZ299" i="1" s="1"/>
  <c r="AS298" i="1"/>
  <c r="BA298" i="1" s="1"/>
  <c r="AR298" i="1"/>
  <c r="AZ298" i="1" s="1"/>
  <c r="AS297" i="1"/>
  <c r="BA297" i="1" s="1"/>
  <c r="AR297" i="1"/>
  <c r="AZ297" i="1" s="1"/>
  <c r="AS295" i="1"/>
  <c r="BA295" i="1" s="1"/>
  <c r="AR295" i="1"/>
  <c r="AZ295" i="1" s="1"/>
  <c r="AS294" i="1"/>
  <c r="BA294" i="1" s="1"/>
  <c r="AR294" i="1"/>
  <c r="AZ294" i="1" s="1"/>
  <c r="AS293" i="1"/>
  <c r="BA293" i="1" s="1"/>
  <c r="AR293" i="1"/>
  <c r="AZ293" i="1" s="1"/>
  <c r="CT293" i="1" s="1"/>
  <c r="CV293" i="1" s="1"/>
  <c r="AS292" i="1"/>
  <c r="BA292" i="1" s="1"/>
  <c r="AR292" i="1"/>
  <c r="AZ292" i="1" s="1"/>
  <c r="AS291" i="1"/>
  <c r="BA291" i="1" s="1"/>
  <c r="AR291" i="1"/>
  <c r="AZ291" i="1" s="1"/>
  <c r="AS290" i="1"/>
  <c r="BA290" i="1" s="1"/>
  <c r="AR290" i="1"/>
  <c r="AZ290" i="1" s="1"/>
  <c r="AS289" i="1"/>
  <c r="BA289" i="1" s="1"/>
  <c r="AR289" i="1"/>
  <c r="AZ289" i="1" s="1"/>
  <c r="AS288" i="1"/>
  <c r="BA288" i="1" s="1"/>
  <c r="AR288" i="1"/>
  <c r="AZ288" i="1" s="1"/>
  <c r="AS287" i="1"/>
  <c r="BA287" i="1" s="1"/>
  <c r="AR287" i="1"/>
  <c r="AZ287" i="1" s="1"/>
  <c r="AS286" i="1"/>
  <c r="BA286" i="1" s="1"/>
  <c r="AR286" i="1"/>
  <c r="AZ286" i="1" s="1"/>
  <c r="AS285" i="1"/>
  <c r="BA285" i="1" s="1"/>
  <c r="AR285" i="1"/>
  <c r="AZ285" i="1" s="1"/>
  <c r="CT285" i="1" s="1"/>
  <c r="CV285" i="1" s="1"/>
  <c r="AS284" i="1"/>
  <c r="BA284" i="1" s="1"/>
  <c r="AR284" i="1"/>
  <c r="AZ284" i="1" s="1"/>
  <c r="AR283" i="1"/>
  <c r="AZ283" i="1" s="1"/>
  <c r="AS282" i="1"/>
  <c r="BA282" i="1" s="1"/>
  <c r="AR282" i="1"/>
  <c r="AZ282" i="1" s="1"/>
  <c r="AS280" i="1"/>
  <c r="BA280" i="1" s="1"/>
  <c r="AR280" i="1"/>
  <c r="AZ280" i="1" s="1"/>
  <c r="AS279" i="1"/>
  <c r="BA279" i="1" s="1"/>
  <c r="AR279" i="1"/>
  <c r="AZ279" i="1" s="1"/>
  <c r="AS278" i="1"/>
  <c r="BA278" i="1" s="1"/>
  <c r="AR278" i="1"/>
  <c r="AZ278" i="1" s="1"/>
  <c r="AS277" i="1"/>
  <c r="BA277" i="1" s="1"/>
  <c r="AR277" i="1"/>
  <c r="AZ277" i="1" s="1"/>
  <c r="CT277" i="1" s="1"/>
  <c r="CV277" i="1" s="1"/>
  <c r="AS276" i="1"/>
  <c r="BA276" i="1" s="1"/>
  <c r="AR276" i="1"/>
  <c r="AZ276" i="1" s="1"/>
  <c r="AS275" i="1"/>
  <c r="BA275" i="1" s="1"/>
  <c r="AR275" i="1"/>
  <c r="AZ275" i="1" s="1"/>
  <c r="AS274" i="1"/>
  <c r="BA274" i="1" s="1"/>
  <c r="AR274" i="1"/>
  <c r="AZ274" i="1" s="1"/>
  <c r="AR273" i="1"/>
  <c r="AZ273" i="1" s="1"/>
  <c r="AS272" i="1"/>
  <c r="BA272" i="1" s="1"/>
  <c r="AR272" i="1"/>
  <c r="AZ272" i="1" s="1"/>
  <c r="AS271" i="1"/>
  <c r="BA271" i="1" s="1"/>
  <c r="AR271" i="1"/>
  <c r="AZ271" i="1" s="1"/>
  <c r="AS270" i="1"/>
  <c r="BA270" i="1" s="1"/>
  <c r="AR270" i="1"/>
  <c r="AZ270" i="1" s="1"/>
  <c r="AS269" i="1"/>
  <c r="BA269" i="1" s="1"/>
  <c r="AR269" i="1"/>
  <c r="AZ269" i="1" s="1"/>
  <c r="AS268" i="1"/>
  <c r="BA268" i="1" s="1"/>
  <c r="AR268" i="1"/>
  <c r="AZ268" i="1" s="1"/>
  <c r="AS267" i="1"/>
  <c r="BA267" i="1" s="1"/>
  <c r="AR267" i="1"/>
  <c r="AZ267" i="1" s="1"/>
  <c r="AS266" i="1"/>
  <c r="BA266" i="1" s="1"/>
  <c r="AR266" i="1"/>
  <c r="AZ266" i="1" s="1"/>
  <c r="AR265" i="1"/>
  <c r="AZ265" i="1" s="1"/>
  <c r="AS264" i="1"/>
  <c r="BA264" i="1" s="1"/>
  <c r="AR264" i="1"/>
  <c r="AZ264" i="1" s="1"/>
  <c r="AS263" i="1"/>
  <c r="BA263" i="1" s="1"/>
  <c r="AR263" i="1"/>
  <c r="AZ263" i="1" s="1"/>
  <c r="AS262" i="1"/>
  <c r="BA262" i="1" s="1"/>
  <c r="AR262" i="1"/>
  <c r="AZ262" i="1" s="1"/>
  <c r="AS261" i="1"/>
  <c r="BA261" i="1" s="1"/>
  <c r="AR261" i="1"/>
  <c r="AZ261" i="1" s="1"/>
  <c r="CT261" i="1" s="1"/>
  <c r="CV261" i="1" s="1"/>
  <c r="AS260" i="1"/>
  <c r="BA260" i="1" s="1"/>
  <c r="AR260" i="1"/>
  <c r="AZ260" i="1" s="1"/>
  <c r="AS259" i="1"/>
  <c r="BA259" i="1" s="1"/>
  <c r="AR259" i="1"/>
  <c r="AZ259" i="1" s="1"/>
  <c r="CT259" i="1" s="1"/>
  <c r="CV259" i="1" s="1"/>
  <c r="AS258" i="1"/>
  <c r="BA258" i="1" s="1"/>
  <c r="AR258" i="1"/>
  <c r="AZ258" i="1" s="1"/>
  <c r="AS257" i="1"/>
  <c r="BA257" i="1" s="1"/>
  <c r="AR257" i="1"/>
  <c r="AZ257" i="1" s="1"/>
  <c r="AS256" i="1"/>
  <c r="BA256" i="1" s="1"/>
  <c r="AR256" i="1"/>
  <c r="AZ256" i="1" s="1"/>
  <c r="AS255" i="1"/>
  <c r="BA255" i="1" s="1"/>
  <c r="AR255" i="1"/>
  <c r="AZ255" i="1" s="1"/>
  <c r="AS254" i="1"/>
  <c r="BA254" i="1" s="1"/>
  <c r="AR254" i="1"/>
  <c r="AZ254" i="1" s="1"/>
  <c r="AS253" i="1"/>
  <c r="BA253" i="1" s="1"/>
  <c r="AR253" i="1"/>
  <c r="AZ253" i="1" s="1"/>
  <c r="CT253" i="1" s="1"/>
  <c r="CV253" i="1" s="1"/>
  <c r="AS252" i="1"/>
  <c r="BA252" i="1" s="1"/>
  <c r="AR252" i="1"/>
  <c r="AZ252" i="1" s="1"/>
  <c r="AS251" i="1"/>
  <c r="BA251" i="1" s="1"/>
  <c r="AR251" i="1"/>
  <c r="AZ251" i="1" s="1"/>
  <c r="CT251" i="1" s="1"/>
  <c r="CV251" i="1" s="1"/>
  <c r="AS250" i="1"/>
  <c r="BA250" i="1" s="1"/>
  <c r="AS249" i="1"/>
  <c r="BA249" i="1" s="1"/>
  <c r="AR249" i="1"/>
  <c r="AZ249" i="1" s="1"/>
  <c r="AS248" i="1"/>
  <c r="BA248" i="1" s="1"/>
  <c r="AR248" i="1"/>
  <c r="AZ248" i="1" s="1"/>
  <c r="AS247" i="1"/>
  <c r="BA247" i="1" s="1"/>
  <c r="AR247" i="1"/>
  <c r="AZ247" i="1" s="1"/>
  <c r="AS246" i="1"/>
  <c r="BA246" i="1" s="1"/>
  <c r="AR246" i="1"/>
  <c r="AZ246" i="1" s="1"/>
  <c r="AS245" i="1"/>
  <c r="BA245" i="1" s="1"/>
  <c r="AR245" i="1"/>
  <c r="AZ245" i="1" s="1"/>
  <c r="AS244" i="1"/>
  <c r="BA244" i="1" s="1"/>
  <c r="AR244" i="1"/>
  <c r="AZ244" i="1" s="1"/>
  <c r="AS242" i="1"/>
  <c r="BA242" i="1" s="1"/>
  <c r="AR242" i="1"/>
  <c r="AZ242" i="1" s="1"/>
  <c r="AS241" i="1"/>
  <c r="BA241" i="1" s="1"/>
  <c r="AR241" i="1"/>
  <c r="AZ241" i="1" s="1"/>
  <c r="AR240" i="1"/>
  <c r="AZ240" i="1" s="1"/>
  <c r="AS398" i="1"/>
  <c r="BA398" i="1" s="1"/>
  <c r="AS342" i="1"/>
  <c r="BA342" i="1" s="1"/>
  <c r="AR342" i="1"/>
  <c r="AZ342" i="1" s="1"/>
  <c r="AR338" i="1"/>
  <c r="AZ338" i="1" s="1"/>
  <c r="AR335" i="1"/>
  <c r="AZ335" i="1" s="1"/>
  <c r="AR332" i="1"/>
  <c r="AZ332" i="1" s="1"/>
  <c r="AS311" i="1"/>
  <c r="BA311" i="1" s="1"/>
  <c r="AS306" i="1"/>
  <c r="BA306" i="1" s="1"/>
  <c r="AR305" i="1"/>
  <c r="AZ305" i="1" s="1"/>
  <c r="AR301" i="1"/>
  <c r="AZ301" i="1" s="1"/>
  <c r="AS283" i="1"/>
  <c r="BA283" i="1" s="1"/>
  <c r="AS281" i="1"/>
  <c r="BA281" i="1" s="1"/>
  <c r="AR281" i="1"/>
  <c r="AZ281" i="1" s="1"/>
  <c r="AS273" i="1"/>
  <c r="BA273" i="1" s="1"/>
  <c r="AS265" i="1"/>
  <c r="BA265" i="1" s="1"/>
  <c r="AR250" i="1"/>
  <c r="AZ250" i="1" s="1"/>
  <c r="AS240" i="1"/>
  <c r="BA240" i="1" s="1"/>
  <c r="A309" i="1"/>
  <c r="K12" i="20"/>
  <c r="K11" i="20" s="1"/>
  <c r="M11" i="20" s="1"/>
  <c r="BL213" i="1"/>
  <c r="BL212" i="1"/>
  <c r="A215" i="1"/>
  <c r="A214" i="1"/>
  <c r="A213" i="1"/>
  <c r="BL19" i="1"/>
  <c r="BI19" i="1"/>
  <c r="BN17" i="1" s="1"/>
  <c r="A21" i="1"/>
  <c r="A20" i="1"/>
  <c r="A19" i="1"/>
  <c r="A18" i="1"/>
  <c r="BL44" i="1"/>
  <c r="A46" i="1"/>
  <c r="A45" i="1"/>
  <c r="A44" i="1"/>
  <c r="A43" i="1"/>
  <c r="A42" i="1"/>
  <c r="CW7" i="1"/>
  <c r="CQ7" i="1"/>
  <c r="CP7" i="1"/>
  <c r="CO7" i="1"/>
  <c r="CN7" i="1"/>
  <c r="CK7" i="1"/>
  <c r="CJ7" i="1"/>
  <c r="CI7" i="1"/>
  <c r="CH7" i="1"/>
  <c r="CG7" i="1"/>
  <c r="CF7" i="1"/>
  <c r="CE7" i="1"/>
  <c r="CD7" i="1"/>
  <c r="CB7" i="1"/>
  <c r="CA7" i="1"/>
  <c r="BY7" i="1"/>
  <c r="BX7" i="1"/>
  <c r="BW7" i="1"/>
  <c r="BV7" i="1"/>
  <c r="BU7" i="1"/>
  <c r="BT7" i="1"/>
  <c r="BS7" i="1"/>
  <c r="BR7" i="1"/>
  <c r="BQ7" i="1"/>
  <c r="BP7" i="1"/>
  <c r="BM7" i="1"/>
  <c r="BH7" i="1"/>
  <c r="BF7" i="1"/>
  <c r="BE7" i="1"/>
  <c r="BD7" i="1"/>
  <c r="BC7" i="1"/>
  <c r="BB7" i="1"/>
  <c r="AY7" i="1"/>
  <c r="AX7" i="1"/>
  <c r="AU7" i="1"/>
  <c r="AT7" i="1"/>
  <c r="CW243" i="1"/>
  <c r="AY243" i="1"/>
  <c r="AX243" i="1"/>
  <c r="AW243" i="1"/>
  <c r="AV243" i="1"/>
  <c r="AU243" i="1"/>
  <c r="CQ310" i="1"/>
  <c r="CP310" i="1"/>
  <c r="CO310" i="1"/>
  <c r="CN310" i="1"/>
  <c r="CK310" i="1"/>
  <c r="CJ310" i="1"/>
  <c r="CI310" i="1"/>
  <c r="CH310" i="1"/>
  <c r="CG310" i="1"/>
  <c r="CF310" i="1"/>
  <c r="CE310" i="1"/>
  <c r="CD310" i="1"/>
  <c r="CC310" i="1"/>
  <c r="CB310" i="1"/>
  <c r="CA310" i="1"/>
  <c r="BZ310" i="1"/>
  <c r="BY310" i="1"/>
  <c r="BX310" i="1"/>
  <c r="BW310" i="1"/>
  <c r="BV310" i="1"/>
  <c r="BU310" i="1"/>
  <c r="BT310" i="1"/>
  <c r="BS310" i="1"/>
  <c r="BR310" i="1"/>
  <c r="BQ310" i="1"/>
  <c r="BP310" i="1"/>
  <c r="BM310" i="1"/>
  <c r="BJ310" i="1"/>
  <c r="BH310" i="1"/>
  <c r="BG310" i="1"/>
  <c r="BF310" i="1"/>
  <c r="BD310" i="1"/>
  <c r="BC310" i="1"/>
  <c r="BB310" i="1"/>
  <c r="AY310" i="1"/>
  <c r="AX310" i="1"/>
  <c r="AU310" i="1"/>
  <c r="AT310" i="1"/>
  <c r="BL400" i="1"/>
  <c r="BL399" i="1"/>
  <c r="BL395" i="1"/>
  <c r="BL394" i="1"/>
  <c r="BL341" i="1"/>
  <c r="BL340" i="1"/>
  <c r="BK339" i="1"/>
  <c r="BL339" i="1" s="1"/>
  <c r="BK336" i="1"/>
  <c r="BI339" i="1"/>
  <c r="BI336" i="1"/>
  <c r="BE400" i="1"/>
  <c r="BE395" i="1"/>
  <c r="BE341" i="1"/>
  <c r="BE339" i="1"/>
  <c r="BE336" i="1"/>
  <c r="A400" i="1"/>
  <c r="A399" i="1"/>
  <c r="A398" i="1"/>
  <c r="A397" i="1"/>
  <c r="A396" i="1"/>
  <c r="A395" i="1"/>
  <c r="A394" i="1"/>
  <c r="A345" i="1"/>
  <c r="A344" i="1"/>
  <c r="A343" i="1"/>
  <c r="A342" i="1"/>
  <c r="A341" i="1"/>
  <c r="A340" i="1"/>
  <c r="A339" i="1"/>
  <c r="A338" i="1"/>
  <c r="A337" i="1"/>
  <c r="A336" i="1"/>
  <c r="A335" i="1"/>
  <c r="BI13" i="1"/>
  <c r="BN13" i="1" s="1"/>
  <c r="BK13" i="1"/>
  <c r="BL13" i="1" s="1"/>
  <c r="BK16" i="1"/>
  <c r="BL16" i="1" s="1"/>
  <c r="BI16" i="1"/>
  <c r="BN16" i="1" s="1"/>
  <c r="CT269" i="1" l="1"/>
  <c r="CV269" i="1" s="1"/>
  <c r="CT245" i="1"/>
  <c r="CV245" i="1" s="1"/>
  <c r="CT275" i="1"/>
  <c r="CV275" i="1" s="1"/>
  <c r="CR190" i="1"/>
  <c r="CR198" i="1"/>
  <c r="CR210" i="1"/>
  <c r="CR215" i="1"/>
  <c r="CT267" i="1"/>
  <c r="CV267" i="1" s="1"/>
  <c r="CT291" i="1"/>
  <c r="CV291" i="1" s="1"/>
  <c r="CT300" i="1"/>
  <c r="CV300" i="1" s="1"/>
  <c r="CT283" i="1"/>
  <c r="CV283" i="1" s="1"/>
  <c r="CR144" i="1"/>
  <c r="CR152" i="1"/>
  <c r="CR161" i="1"/>
  <c r="CR220" i="1"/>
  <c r="CR224" i="1"/>
  <c r="CR228" i="1"/>
  <c r="CR232" i="1"/>
  <c r="CR236" i="1"/>
  <c r="CR240" i="1"/>
  <c r="CR134" i="1"/>
  <c r="CS237" i="1"/>
  <c r="CS183" i="1"/>
  <c r="CS191" i="1"/>
  <c r="CS195" i="1"/>
  <c r="CS199" i="1"/>
  <c r="CS211" i="1"/>
  <c r="CS216" i="1"/>
  <c r="CR316" i="1"/>
  <c r="CT316" i="1" s="1"/>
  <c r="CV316" i="1" s="1"/>
  <c r="CR20" i="1"/>
  <c r="CL243" i="1"/>
  <c r="CS169" i="1"/>
  <c r="CS173" i="1"/>
  <c r="CS177" i="1"/>
  <c r="CS181" i="1"/>
  <c r="CS185" i="1"/>
  <c r="CS193" i="1"/>
  <c r="CS201" i="1"/>
  <c r="AZ243" i="1"/>
  <c r="BA243" i="1"/>
  <c r="CM243" i="1"/>
  <c r="BN243" i="1"/>
  <c r="BO243" i="1"/>
  <c r="CS45" i="1"/>
  <c r="CS63" i="1"/>
  <c r="CS133" i="1"/>
  <c r="CR72" i="1"/>
  <c r="CS125" i="1"/>
  <c r="CS170" i="1"/>
  <c r="CS178" i="1"/>
  <c r="CS186" i="1"/>
  <c r="CS190" i="1"/>
  <c r="CS194" i="1"/>
  <c r="CS198" i="1"/>
  <c r="CS210" i="1"/>
  <c r="CS215" i="1"/>
  <c r="CR324" i="1"/>
  <c r="CT324" i="1" s="1"/>
  <c r="CV324" i="1" s="1"/>
  <c r="CS335" i="1"/>
  <c r="CU335" i="1" s="1"/>
  <c r="CS116" i="1"/>
  <c r="CR150" i="1"/>
  <c r="CR158" i="1"/>
  <c r="CS331" i="1"/>
  <c r="CU331" i="1" s="1"/>
  <c r="CR132" i="1"/>
  <c r="CU325" i="1"/>
  <c r="CR50" i="1"/>
  <c r="CS73" i="1"/>
  <c r="CR223" i="1"/>
  <c r="CR227" i="1"/>
  <c r="CR231" i="1"/>
  <c r="CR235" i="1"/>
  <c r="CR239" i="1"/>
  <c r="CR244" i="1"/>
  <c r="CR248" i="1"/>
  <c r="CR252" i="1"/>
  <c r="CT252" i="1" s="1"/>
  <c r="CV252" i="1" s="1"/>
  <c r="CR256" i="1"/>
  <c r="CT256" i="1" s="1"/>
  <c r="CV256" i="1" s="1"/>
  <c r="CR260" i="1"/>
  <c r="CT260" i="1" s="1"/>
  <c r="CV260" i="1" s="1"/>
  <c r="CR264" i="1"/>
  <c r="CT264" i="1" s="1"/>
  <c r="CV264" i="1" s="1"/>
  <c r="CR268" i="1"/>
  <c r="CT268" i="1" s="1"/>
  <c r="CV268" i="1" s="1"/>
  <c r="CR272" i="1"/>
  <c r="CT272" i="1" s="1"/>
  <c r="CV272" i="1" s="1"/>
  <c r="CR276" i="1"/>
  <c r="CT276" i="1" s="1"/>
  <c r="CV276" i="1" s="1"/>
  <c r="CR280" i="1"/>
  <c r="CT280" i="1" s="1"/>
  <c r="CV280" i="1" s="1"/>
  <c r="CR284" i="1"/>
  <c r="CT284" i="1" s="1"/>
  <c r="CV284" i="1" s="1"/>
  <c r="CR288" i="1"/>
  <c r="CT288" i="1" s="1"/>
  <c r="CV288" i="1" s="1"/>
  <c r="CR292" i="1"/>
  <c r="CT292" i="1" s="1"/>
  <c r="CV292" i="1" s="1"/>
  <c r="CR297" i="1"/>
  <c r="CT297" i="1" s="1"/>
  <c r="CV297" i="1" s="1"/>
  <c r="CR301" i="1"/>
  <c r="CT301" i="1" s="1"/>
  <c r="CV301" i="1" s="1"/>
  <c r="CR305" i="1"/>
  <c r="CT305" i="1" s="1"/>
  <c r="CV305" i="1" s="1"/>
  <c r="CR309" i="1"/>
  <c r="CT309" i="1" s="1"/>
  <c r="CR62" i="1"/>
  <c r="CR142" i="1"/>
  <c r="CS143" i="1"/>
  <c r="CS151" i="1"/>
  <c r="CS160" i="1"/>
  <c r="CS317" i="1"/>
  <c r="CU317" i="1" s="1"/>
  <c r="CR340" i="1"/>
  <c r="CT340" i="1" s="1"/>
  <c r="CV340" i="1" s="1"/>
  <c r="CR397" i="1"/>
  <c r="CT397" i="1" s="1"/>
  <c r="CV397" i="1" s="1"/>
  <c r="CR124" i="1"/>
  <c r="CR177" i="1"/>
  <c r="CR185" i="1"/>
  <c r="CR193" i="1"/>
  <c r="CR201" i="1"/>
  <c r="CR214" i="1"/>
  <c r="CS21" i="1"/>
  <c r="CS51" i="1"/>
  <c r="CS220" i="1"/>
  <c r="CS224" i="1"/>
  <c r="CS228" i="1"/>
  <c r="CS232" i="1"/>
  <c r="CS236" i="1"/>
  <c r="CS240" i="1"/>
  <c r="CU240" i="1" s="1"/>
  <c r="CS245" i="1"/>
  <c r="CU245" i="1" s="1"/>
  <c r="CS249" i="1"/>
  <c r="CU249" i="1" s="1"/>
  <c r="CS253" i="1"/>
  <c r="CU253" i="1" s="1"/>
  <c r="CS257" i="1"/>
  <c r="CU257" i="1" s="1"/>
  <c r="CS261" i="1"/>
  <c r="CU261" i="1" s="1"/>
  <c r="CS265" i="1"/>
  <c r="CU265" i="1" s="1"/>
  <c r="CS269" i="1"/>
  <c r="CU269" i="1" s="1"/>
  <c r="CS273" i="1"/>
  <c r="CU273" i="1" s="1"/>
  <c r="CS277" i="1"/>
  <c r="CU277" i="1" s="1"/>
  <c r="CS285" i="1"/>
  <c r="CU285" i="1" s="1"/>
  <c r="CS289" i="1"/>
  <c r="CU289" i="1" s="1"/>
  <c r="CS293" i="1"/>
  <c r="CU293" i="1" s="1"/>
  <c r="CS298" i="1"/>
  <c r="CU298" i="1" s="1"/>
  <c r="CS302" i="1"/>
  <c r="CU302" i="1" s="1"/>
  <c r="CS306" i="1"/>
  <c r="CU306" i="1" s="1"/>
  <c r="CS311" i="1"/>
  <c r="CU311" i="1" s="1"/>
  <c r="CR330" i="1"/>
  <c r="CT330" i="1" s="1"/>
  <c r="CV330" i="1" s="1"/>
  <c r="CR334" i="1"/>
  <c r="CT334" i="1" s="1"/>
  <c r="CV334" i="1" s="1"/>
  <c r="CT248" i="1"/>
  <c r="CV248" i="1" s="1"/>
  <c r="CT242" i="1"/>
  <c r="CV242" i="1" s="1"/>
  <c r="CT396" i="1"/>
  <c r="CV396" i="1" s="1"/>
  <c r="CU398" i="1"/>
  <c r="CU342" i="1"/>
  <c r="CU246" i="1"/>
  <c r="CU254" i="1"/>
  <c r="CU262" i="1"/>
  <c r="CU270" i="1"/>
  <c r="CU278" i="1"/>
  <c r="CU286" i="1"/>
  <c r="CU303" i="1"/>
  <c r="CS321" i="1"/>
  <c r="CU321" i="1" s="1"/>
  <c r="CS334" i="1"/>
  <c r="CU334" i="1" s="1"/>
  <c r="CS145" i="1"/>
  <c r="CS162" i="1"/>
  <c r="CS135" i="1"/>
  <c r="CS324" i="1"/>
  <c r="CU324" i="1" s="1"/>
  <c r="CS47" i="1"/>
  <c r="CS163" i="1"/>
  <c r="CS222" i="1"/>
  <c r="CS230" i="1"/>
  <c r="CS234" i="1"/>
  <c r="CS238" i="1"/>
  <c r="CS242" i="1"/>
  <c r="CU242" i="1" s="1"/>
  <c r="CS247" i="1"/>
  <c r="CU247" i="1" s="1"/>
  <c r="CS251" i="1"/>
  <c r="CU251" i="1" s="1"/>
  <c r="CS255" i="1"/>
  <c r="CU255" i="1" s="1"/>
  <c r="CS259" i="1"/>
  <c r="CU259" i="1" s="1"/>
  <c r="CS263" i="1"/>
  <c r="CU263" i="1" s="1"/>
  <c r="CS267" i="1"/>
  <c r="CU267" i="1" s="1"/>
  <c r="CS271" i="1"/>
  <c r="CU271" i="1" s="1"/>
  <c r="CS275" i="1"/>
  <c r="CU275" i="1" s="1"/>
  <c r="CS279" i="1"/>
  <c r="CU279" i="1" s="1"/>
  <c r="CS283" i="1"/>
  <c r="CU283" i="1" s="1"/>
  <c r="CS287" i="1"/>
  <c r="CU287" i="1" s="1"/>
  <c r="CS291" i="1"/>
  <c r="CU291" i="1" s="1"/>
  <c r="CS295" i="1"/>
  <c r="CU295" i="1" s="1"/>
  <c r="CS300" i="1"/>
  <c r="CU300" i="1" s="1"/>
  <c r="CS304" i="1"/>
  <c r="CU304" i="1" s="1"/>
  <c r="CS308" i="1"/>
  <c r="CU308" i="1" s="1"/>
  <c r="CU294" i="1"/>
  <c r="CS153" i="1"/>
  <c r="CS119" i="1"/>
  <c r="CS172" i="1"/>
  <c r="CS180" i="1"/>
  <c r="CS192" i="1"/>
  <c r="CS200" i="1"/>
  <c r="CS227" i="1"/>
  <c r="CS235" i="1"/>
  <c r="CS244" i="1"/>
  <c r="CS252" i="1"/>
  <c r="CU252" i="1" s="1"/>
  <c r="CS260" i="1"/>
  <c r="CU260" i="1" s="1"/>
  <c r="CS268" i="1"/>
  <c r="CU268" i="1" s="1"/>
  <c r="CS276" i="1"/>
  <c r="CU276" i="1" s="1"/>
  <c r="CS284" i="1"/>
  <c r="CU284" i="1" s="1"/>
  <c r="CS292" i="1"/>
  <c r="CU292" i="1" s="1"/>
  <c r="CS301" i="1"/>
  <c r="CU301" i="1" s="1"/>
  <c r="CS309" i="1"/>
  <c r="CU309" i="1" s="1"/>
  <c r="CS329" i="1"/>
  <c r="CS333" i="1"/>
  <c r="CU333" i="1" s="1"/>
  <c r="CS397" i="1"/>
  <c r="CU397" i="1" s="1"/>
  <c r="CS16" i="1"/>
  <c r="CS29" i="1"/>
  <c r="CS40" i="1"/>
  <c r="CS56" i="1"/>
  <c r="CS62" i="1"/>
  <c r="CS72" i="1"/>
  <c r="CS76" i="1"/>
  <c r="CS83" i="1"/>
  <c r="CS87" i="1"/>
  <c r="CS91" i="1"/>
  <c r="CS95" i="1"/>
  <c r="CS99" i="1"/>
  <c r="CS103" i="1"/>
  <c r="CS107" i="1"/>
  <c r="CS111" i="1"/>
  <c r="CS115" i="1"/>
  <c r="CS120" i="1"/>
  <c r="CS124" i="1"/>
  <c r="CS128" i="1"/>
  <c r="CS132" i="1"/>
  <c r="CS136" i="1"/>
  <c r="CS142" i="1"/>
  <c r="CS146" i="1"/>
  <c r="CS150" i="1"/>
  <c r="CS154" i="1"/>
  <c r="CS158" i="1"/>
  <c r="CR225" i="1"/>
  <c r="CS52" i="1"/>
  <c r="CS70" i="1"/>
  <c r="CS93" i="1"/>
  <c r="CS86" i="1"/>
  <c r="CR311" i="1"/>
  <c r="CT311" i="1" s="1"/>
  <c r="CV311" i="1" s="1"/>
  <c r="CR331" i="1"/>
  <c r="CT331" i="1" s="1"/>
  <c r="CV331" i="1" s="1"/>
  <c r="CR342" i="1"/>
  <c r="CT342" i="1" s="1"/>
  <c r="CV342" i="1" s="1"/>
  <c r="CR171" i="1"/>
  <c r="CR179" i="1"/>
  <c r="CR216" i="1"/>
  <c r="CR229" i="1"/>
  <c r="CR237" i="1"/>
  <c r="CR241" i="1"/>
  <c r="CT241" i="1" s="1"/>
  <c r="CV241" i="1" s="1"/>
  <c r="CR250" i="1"/>
  <c r="CT250" i="1" s="1"/>
  <c r="CV250" i="1" s="1"/>
  <c r="CR254" i="1"/>
  <c r="CT254" i="1" s="1"/>
  <c r="CV254" i="1" s="1"/>
  <c r="CR170" i="1"/>
  <c r="CS26" i="1"/>
  <c r="CS164" i="1"/>
  <c r="CR35" i="1"/>
  <c r="CU290" i="1"/>
  <c r="CU299" i="1"/>
  <c r="CU307" i="1"/>
  <c r="CU337" i="1"/>
  <c r="CU394" i="1"/>
  <c r="CR11" i="1"/>
  <c r="CR89" i="1"/>
  <c r="CR76" i="1"/>
  <c r="CR73" i="1"/>
  <c r="CR97" i="1"/>
  <c r="CR60" i="1"/>
  <c r="CR109" i="1"/>
  <c r="CS9" i="1"/>
  <c r="CR13" i="1"/>
  <c r="CR56" i="1"/>
  <c r="CR74" i="1"/>
  <c r="CS77" i="1"/>
  <c r="CT273" i="1"/>
  <c r="CV273" i="1" s="1"/>
  <c r="CR197" i="1"/>
  <c r="CT240" i="1"/>
  <c r="CV240" i="1" s="1"/>
  <c r="CT249" i="1"/>
  <c r="CV249" i="1" s="1"/>
  <c r="CT257" i="1"/>
  <c r="CV257" i="1" s="1"/>
  <c r="CT265" i="1"/>
  <c r="CV265" i="1" s="1"/>
  <c r="CT281" i="1"/>
  <c r="CV281" i="1" s="1"/>
  <c r="CT289" i="1"/>
  <c r="CV289" i="1" s="1"/>
  <c r="CT298" i="1"/>
  <c r="CV298" i="1" s="1"/>
  <c r="CR306" i="1"/>
  <c r="CT306" i="1" s="1"/>
  <c r="CV306" i="1" s="1"/>
  <c r="CT398" i="1"/>
  <c r="CV398" i="1" s="1"/>
  <c r="CR14" i="1"/>
  <c r="CS35" i="1"/>
  <c r="CS42" i="1"/>
  <c r="CS50" i="1"/>
  <c r="CR57" i="1"/>
  <c r="CS66" i="1"/>
  <c r="CS74" i="1"/>
  <c r="CS79" i="1"/>
  <c r="CR87" i="1"/>
  <c r="CS89" i="1"/>
  <c r="CR92" i="1"/>
  <c r="CR103" i="1"/>
  <c r="CS118" i="1"/>
  <c r="CS197" i="1"/>
  <c r="CS281" i="1"/>
  <c r="CU281" i="1" s="1"/>
  <c r="CS14" i="1"/>
  <c r="CR33" i="1"/>
  <c r="CR45" i="1"/>
  <c r="CS53" i="1"/>
  <c r="CS57" i="1"/>
  <c r="CR69" i="1"/>
  <c r="CR85" i="1"/>
  <c r="CR95" i="1"/>
  <c r="CR101" i="1"/>
  <c r="CS121" i="1"/>
  <c r="CS148" i="1"/>
  <c r="CR246" i="1"/>
  <c r="CT246" i="1" s="1"/>
  <c r="CV246" i="1" s="1"/>
  <c r="CT258" i="1"/>
  <c r="CV258" i="1" s="1"/>
  <c r="CT262" i="1"/>
  <c r="CV262" i="1" s="1"/>
  <c r="CT266" i="1"/>
  <c r="CV266" i="1" s="1"/>
  <c r="CT270" i="1"/>
  <c r="CV270" i="1" s="1"/>
  <c r="CT274" i="1"/>
  <c r="CV274" i="1" s="1"/>
  <c r="CT278" i="1"/>
  <c r="CV278" i="1" s="1"/>
  <c r="CT282" i="1"/>
  <c r="CV282" i="1" s="1"/>
  <c r="CT286" i="1"/>
  <c r="CV286" i="1" s="1"/>
  <c r="CT290" i="1"/>
  <c r="CV290" i="1" s="1"/>
  <c r="CT294" i="1"/>
  <c r="CV294" i="1" s="1"/>
  <c r="CT299" i="1"/>
  <c r="CV299" i="1" s="1"/>
  <c r="CT303" i="1"/>
  <c r="CV303" i="1" s="1"/>
  <c r="CT307" i="1"/>
  <c r="CV307" i="1" s="1"/>
  <c r="CT327" i="1"/>
  <c r="CV327" i="1" s="1"/>
  <c r="CT332" i="1"/>
  <c r="CV332" i="1" s="1"/>
  <c r="CT337" i="1"/>
  <c r="CV337" i="1" s="1"/>
  <c r="CT394" i="1"/>
  <c r="CV394" i="1" s="1"/>
  <c r="CT399" i="1"/>
  <c r="CV399" i="1" s="1"/>
  <c r="CR15" i="1"/>
  <c r="CS17" i="1"/>
  <c r="CR21" i="1"/>
  <c r="CR29" i="1"/>
  <c r="CS33" i="1"/>
  <c r="CR51" i="1"/>
  <c r="CR58" i="1"/>
  <c r="CR63" i="1"/>
  <c r="CS69" i="1"/>
  <c r="CS75" i="1"/>
  <c r="CS85" i="1"/>
  <c r="CS90" i="1"/>
  <c r="CS101" i="1"/>
  <c r="CR122" i="1"/>
  <c r="CS131" i="1"/>
  <c r="CR137" i="1"/>
  <c r="CR149" i="1"/>
  <c r="CR182" i="1"/>
  <c r="CR233" i="1"/>
  <c r="CR279" i="1"/>
  <c r="CT279" i="1" s="1"/>
  <c r="CV279" i="1" s="1"/>
  <c r="CU241" i="1"/>
  <c r="CU250" i="1"/>
  <c r="CU258" i="1"/>
  <c r="CU266" i="1"/>
  <c r="CU274" i="1"/>
  <c r="CU282" i="1"/>
  <c r="CU312" i="1"/>
  <c r="CS327" i="1"/>
  <c r="CU327" i="1" s="1"/>
  <c r="CU332" i="1"/>
  <c r="CU399" i="1"/>
  <c r="CS12" i="1"/>
  <c r="CR26" i="1"/>
  <c r="CR34" i="1"/>
  <c r="CS36" i="1"/>
  <c r="CS58" i="1"/>
  <c r="CR70" i="1"/>
  <c r="CR93" i="1"/>
  <c r="CR104" i="1"/>
  <c r="CR112" i="1"/>
  <c r="CS179" i="1"/>
  <c r="CS182" i="1"/>
  <c r="CR189" i="1"/>
  <c r="CR195" i="1"/>
  <c r="CS212" i="1"/>
  <c r="CS330" i="1"/>
  <c r="CU330" i="1" s="1"/>
  <c r="CR146" i="1"/>
  <c r="CS127" i="1"/>
  <c r="CS314" i="1"/>
  <c r="CU314" i="1" s="1"/>
  <c r="CU338" i="1"/>
  <c r="CU396" i="1"/>
  <c r="CU401" i="1"/>
  <c r="CR24" i="1"/>
  <c r="CS60" i="1"/>
  <c r="CR64" i="1"/>
  <c r="CR78" i="1"/>
  <c r="CR88" i="1"/>
  <c r="CR96" i="1"/>
  <c r="CR105" i="1"/>
  <c r="CR108" i="1"/>
  <c r="CR113" i="1"/>
  <c r="CS123" i="1"/>
  <c r="CS176" i="1"/>
  <c r="CR16" i="1"/>
  <c r="CS24" i="1"/>
  <c r="CS30" i="1"/>
  <c r="CR32" i="1"/>
  <c r="CR52" i="1"/>
  <c r="CS64" i="1"/>
  <c r="CS71" i="1"/>
  <c r="CS78" i="1"/>
  <c r="CR84" i="1"/>
  <c r="CS88" i="1"/>
  <c r="CS94" i="1"/>
  <c r="CS105" i="1"/>
  <c r="CS161" i="1"/>
  <c r="CS239" i="1"/>
  <c r="CR287" i="1"/>
  <c r="CT287" i="1" s="1"/>
  <c r="CV287" i="1" s="1"/>
  <c r="CR295" i="1"/>
  <c r="CT295" i="1" s="1"/>
  <c r="CV295" i="1" s="1"/>
  <c r="CR304" i="1"/>
  <c r="CT304" i="1" s="1"/>
  <c r="CV304" i="1" s="1"/>
  <c r="CR120" i="1"/>
  <c r="CS122" i="1"/>
  <c r="CR125" i="1"/>
  <c r="CS134" i="1"/>
  <c r="CS137" i="1"/>
  <c r="CS149" i="1"/>
  <c r="CR155" i="1"/>
  <c r="CR163" i="1"/>
  <c r="CS165" i="1"/>
  <c r="CR183" i="1"/>
  <c r="CS189" i="1"/>
  <c r="CR192" i="1"/>
  <c r="CS214" i="1"/>
  <c r="CR222" i="1"/>
  <c r="CR230" i="1"/>
  <c r="CS248" i="1"/>
  <c r="CU248" i="1" s="1"/>
  <c r="CS256" i="1"/>
  <c r="CU256" i="1" s="1"/>
  <c r="CS264" i="1"/>
  <c r="CU264" i="1" s="1"/>
  <c r="CS96" i="1"/>
  <c r="CS106" i="1"/>
  <c r="CS112" i="1"/>
  <c r="CR139" i="1"/>
  <c r="CS152" i="1"/>
  <c r="CS155" i="1"/>
  <c r="CR174" i="1"/>
  <c r="CR181" i="1"/>
  <c r="CR187" i="1"/>
  <c r="CR211" i="1"/>
  <c r="CS272" i="1"/>
  <c r="CU272" i="1" s="1"/>
  <c r="CS316" i="1"/>
  <c r="CU316" i="1" s="1"/>
  <c r="CS129" i="1"/>
  <c r="CR136" i="1"/>
  <c r="CS139" i="1"/>
  <c r="CR156" i="1"/>
  <c r="CR160" i="1"/>
  <c r="CS167" i="1"/>
  <c r="CS174" i="1"/>
  <c r="CS187" i="1"/>
  <c r="CR194" i="1"/>
  <c r="CS226" i="1"/>
  <c r="CR238" i="1"/>
  <c r="CS280" i="1"/>
  <c r="CU280" i="1" s="1"/>
  <c r="CS97" i="1"/>
  <c r="CR100" i="1"/>
  <c r="CS109" i="1"/>
  <c r="CR111" i="1"/>
  <c r="CS113" i="1"/>
  <c r="CR126" i="1"/>
  <c r="CR141" i="1"/>
  <c r="CR147" i="1"/>
  <c r="CR154" i="1"/>
  <c r="CS156" i="1"/>
  <c r="CS171" i="1"/>
  <c r="CR175" i="1"/>
  <c r="CR178" i="1"/>
  <c r="CR196" i="1"/>
  <c r="CS288" i="1"/>
  <c r="CU288" i="1" s="1"/>
  <c r="CS297" i="1"/>
  <c r="CU297" i="1" s="1"/>
  <c r="CS305" i="1"/>
  <c r="CU305" i="1" s="1"/>
  <c r="CS340" i="1"/>
  <c r="CU340" i="1" s="1"/>
  <c r="CR401" i="1"/>
  <c r="CT401" i="1" s="1"/>
  <c r="CV401" i="1" s="1"/>
  <c r="CS126" i="1"/>
  <c r="CR128" i="1"/>
  <c r="CS130" i="1"/>
  <c r="CR133" i="1"/>
  <c r="CS141" i="1"/>
  <c r="CS147" i="1"/>
  <c r="CR157" i="1"/>
  <c r="CS175" i="1"/>
  <c r="CR184" i="1"/>
  <c r="CR186" i="1"/>
  <c r="CS188" i="1"/>
  <c r="CS196" i="1"/>
  <c r="CR199" i="1"/>
  <c r="CS217" i="1"/>
  <c r="CR221" i="1"/>
  <c r="CR247" i="1"/>
  <c r="CT247" i="1" s="1"/>
  <c r="CV247" i="1" s="1"/>
  <c r="CR255" i="1"/>
  <c r="CT255" i="1" s="1"/>
  <c r="CV255" i="1" s="1"/>
  <c r="CR263" i="1"/>
  <c r="CT263" i="1" s="1"/>
  <c r="CV263" i="1" s="1"/>
  <c r="CS98" i="1"/>
  <c r="CS104" i="1"/>
  <c r="CS114" i="1"/>
  <c r="CR121" i="1"/>
  <c r="CS144" i="1"/>
  <c r="CR148" i="1"/>
  <c r="CR151" i="1"/>
  <c r="CS157" i="1"/>
  <c r="CR173" i="1"/>
  <c r="CR176" i="1"/>
  <c r="CS184" i="1"/>
  <c r="CR191" i="1"/>
  <c r="CR212" i="1"/>
  <c r="CS223" i="1"/>
  <c r="CS231" i="1"/>
  <c r="CR271" i="1"/>
  <c r="CT271" i="1" s="1"/>
  <c r="CV271" i="1" s="1"/>
  <c r="CR314" i="1"/>
  <c r="CT314" i="1" s="1"/>
  <c r="CV314" i="1" s="1"/>
  <c r="BL336" i="1"/>
  <c r="BL186" i="1"/>
  <c r="BL183" i="1"/>
  <c r="BL175" i="1"/>
  <c r="CT244" i="1" l="1"/>
  <c r="CR243" i="1"/>
  <c r="CU244" i="1"/>
  <c r="CU243" i="1" s="1"/>
  <c r="CS243" i="1"/>
  <c r="CV309" i="1"/>
  <c r="B309" i="1" s="1"/>
  <c r="C309" i="1"/>
  <c r="AS243" i="1"/>
  <c r="AS310" i="1"/>
  <c r="BI318" i="1"/>
  <c r="BN317" i="1" s="1"/>
  <c r="CR317" i="1" s="1"/>
  <c r="CT317" i="1" s="1"/>
  <c r="CV317" i="1" s="1"/>
  <c r="BL318" i="1"/>
  <c r="A318" i="1"/>
  <c r="BL323" i="1"/>
  <c r="BI323" i="1"/>
  <c r="BN321" i="1" s="1"/>
  <c r="CR321" i="1" s="1"/>
  <c r="CT321" i="1" s="1"/>
  <c r="CV321" i="1" s="1"/>
  <c r="A327" i="1"/>
  <c r="A326" i="1"/>
  <c r="A325" i="1"/>
  <c r="A324" i="1"/>
  <c r="A323" i="1"/>
  <c r="A322" i="1"/>
  <c r="A321" i="1"/>
  <c r="BL375" i="1"/>
  <c r="BL374" i="1"/>
  <c r="BL373" i="1"/>
  <c r="BL372" i="1"/>
  <c r="BL371" i="1"/>
  <c r="BL370" i="1"/>
  <c r="BL369" i="1"/>
  <c r="BL368" i="1"/>
  <c r="BL367" i="1"/>
  <c r="BL366" i="1"/>
  <c r="BL365" i="1"/>
  <c r="BL364" i="1"/>
  <c r="BL363" i="1"/>
  <c r="BL362" i="1"/>
  <c r="BL361" i="1"/>
  <c r="BL360" i="1"/>
  <c r="BL359" i="1"/>
  <c r="BL358" i="1"/>
  <c r="BL357" i="1"/>
  <c r="BL356" i="1"/>
  <c r="BL355" i="1"/>
  <c r="BL354" i="1"/>
  <c r="BL353" i="1"/>
  <c r="BL352" i="1"/>
  <c r="BL351" i="1"/>
  <c r="BL350" i="1"/>
  <c r="BL349" i="1"/>
  <c r="BL348" i="1"/>
  <c r="BL347" i="1"/>
  <c r="BL346" i="1"/>
  <c r="BL345" i="1"/>
  <c r="BL344" i="1"/>
  <c r="BL343" i="1"/>
  <c r="BL342" i="1"/>
  <c r="CV244" i="1" l="1"/>
  <c r="CV243" i="1" s="1"/>
  <c r="CT243" i="1"/>
  <c r="BL302" i="1"/>
  <c r="BL271" i="1"/>
  <c r="BL265" i="1"/>
  <c r="BL264" i="1"/>
  <c r="BL263" i="1"/>
  <c r="BL328" i="1"/>
  <c r="BL326" i="1"/>
  <c r="BL322" i="1"/>
  <c r="BL320" i="1"/>
  <c r="BL317" i="1"/>
  <c r="BL315" i="1"/>
  <c r="A330" i="1"/>
  <c r="A329" i="1"/>
  <c r="A328" i="1"/>
  <c r="A320" i="1"/>
  <c r="A319" i="1"/>
  <c r="BL313" i="1"/>
  <c r="BI313" i="1"/>
  <c r="BN312" i="1" s="1"/>
  <c r="CR312" i="1" s="1"/>
  <c r="CT312" i="1" s="1"/>
  <c r="CV312" i="1" s="1"/>
  <c r="A316" i="1"/>
  <c r="A314" i="1"/>
  <c r="A313" i="1"/>
  <c r="AT245" i="1"/>
  <c r="BL244" i="1"/>
  <c r="BL245" i="1"/>
  <c r="BL246" i="1"/>
  <c r="BL247" i="1"/>
  <c r="BL248" i="1"/>
  <c r="BL249" i="1"/>
  <c r="BL250" i="1"/>
  <c r="BL251" i="1"/>
  <c r="BL252" i="1"/>
  <c r="BL253" i="1"/>
  <c r="BL254" i="1"/>
  <c r="BL255" i="1"/>
  <c r="BL256" i="1"/>
  <c r="BL257" i="1"/>
  <c r="BL258" i="1"/>
  <c r="BL259" i="1"/>
  <c r="BL260" i="1"/>
  <c r="BL261" i="1"/>
  <c r="BL262" i="1"/>
  <c r="BL266" i="1"/>
  <c r="BL267" i="1"/>
  <c r="BL268" i="1"/>
  <c r="BL269" i="1"/>
  <c r="BL270" i="1"/>
  <c r="BL272" i="1"/>
  <c r="BL273" i="1"/>
  <c r="BL274" i="1"/>
  <c r="BL275" i="1"/>
  <c r="BL276" i="1"/>
  <c r="BL277" i="1"/>
  <c r="BL278" i="1"/>
  <c r="BL279" i="1"/>
  <c r="BL280" i="1"/>
  <c r="BL281" i="1"/>
  <c r="BL282" i="1"/>
  <c r="BL283" i="1"/>
  <c r="BL284" i="1"/>
  <c r="BL285" i="1"/>
  <c r="BL286" i="1"/>
  <c r="BL287" i="1"/>
  <c r="BL288" i="1"/>
  <c r="BL289" i="1"/>
  <c r="BL290" i="1"/>
  <c r="BL291" i="1"/>
  <c r="BL292" i="1"/>
  <c r="BL293" i="1"/>
  <c r="BL294" i="1"/>
  <c r="BL295" i="1"/>
  <c r="BL296" i="1"/>
  <c r="BL297" i="1"/>
  <c r="BL298" i="1"/>
  <c r="BL299" i="1"/>
  <c r="BL300" i="1"/>
  <c r="BL301" i="1"/>
  <c r="BL303" i="1"/>
  <c r="BL304" i="1"/>
  <c r="BL305" i="1"/>
  <c r="BL306" i="1"/>
  <c r="BL307" i="1"/>
  <c r="J6" i="19"/>
  <c r="F15" i="19" s="1"/>
  <c r="I6" i="19"/>
  <c r="G15" i="19" s="1"/>
  <c r="E6" i="19"/>
  <c r="D6" i="19"/>
  <c r="I15" i="19" s="1"/>
  <c r="BI338" i="1"/>
  <c r="BN338" i="1" s="1"/>
  <c r="CR338" i="1" s="1"/>
  <c r="CT338" i="1" s="1"/>
  <c r="CV338" i="1" s="1"/>
  <c r="BI335" i="1"/>
  <c r="BN335" i="1" s="1"/>
  <c r="CR335" i="1" s="1"/>
  <c r="CT335" i="1" s="1"/>
  <c r="CV335" i="1" s="1"/>
  <c r="BI329" i="1"/>
  <c r="BN329" i="1" s="1"/>
  <c r="CR329" i="1" s="1"/>
  <c r="CT329" i="1" s="1"/>
  <c r="CV329" i="1" s="1"/>
  <c r="AW329" i="1"/>
  <c r="BA329" i="1" s="1"/>
  <c r="CU329" i="1" s="1"/>
  <c r="BI325" i="1"/>
  <c r="BN325" i="1" s="1"/>
  <c r="CR325" i="1" s="1"/>
  <c r="CT325" i="1" s="1"/>
  <c r="CV325" i="1" s="1"/>
  <c r="AV319" i="1"/>
  <c r="AZ319" i="1" s="1"/>
  <c r="CT319" i="1" s="1"/>
  <c r="CV319" i="1" s="1"/>
  <c r="V239" i="1"/>
  <c r="X239" i="1"/>
  <c r="W239" i="1"/>
  <c r="Y239" i="1"/>
  <c r="V238" i="1"/>
  <c r="X238" i="1"/>
  <c r="W238" i="1"/>
  <c r="Y238" i="1"/>
  <c r="V237" i="1"/>
  <c r="X237" i="1"/>
  <c r="W237" i="1"/>
  <c r="Y237" i="1"/>
  <c r="V236" i="1"/>
  <c r="X236" i="1"/>
  <c r="W236" i="1"/>
  <c r="Y236" i="1"/>
  <c r="V235" i="1"/>
  <c r="X235" i="1"/>
  <c r="W235" i="1"/>
  <c r="Y235" i="1"/>
  <c r="V234" i="1"/>
  <c r="X234" i="1"/>
  <c r="W234" i="1"/>
  <c r="Y234" i="1"/>
  <c r="V233" i="1"/>
  <c r="X233" i="1"/>
  <c r="W233" i="1"/>
  <c r="Y233" i="1"/>
  <c r="V232" i="1"/>
  <c r="X232" i="1"/>
  <c r="W232" i="1"/>
  <c r="Y232" i="1"/>
  <c r="V231" i="1"/>
  <c r="X231" i="1"/>
  <c r="W231" i="1"/>
  <c r="Y231" i="1"/>
  <c r="V230" i="1"/>
  <c r="X230" i="1"/>
  <c r="W230" i="1"/>
  <c r="Y230" i="1"/>
  <c r="V229" i="1"/>
  <c r="X229" i="1"/>
  <c r="W229" i="1"/>
  <c r="Y229" i="1"/>
  <c r="V228" i="1"/>
  <c r="X228" i="1"/>
  <c r="W228" i="1"/>
  <c r="Y228" i="1"/>
  <c r="V227" i="1"/>
  <c r="X227" i="1"/>
  <c r="W227" i="1"/>
  <c r="Y227" i="1"/>
  <c r="V226" i="1"/>
  <c r="X226" i="1"/>
  <c r="W226" i="1"/>
  <c r="Y226" i="1"/>
  <c r="V225" i="1"/>
  <c r="X225" i="1"/>
  <c r="W225" i="1"/>
  <c r="Y225" i="1"/>
  <c r="V224" i="1"/>
  <c r="X224" i="1"/>
  <c r="W224" i="1"/>
  <c r="Y224" i="1"/>
  <c r="V223" i="1"/>
  <c r="X223" i="1"/>
  <c r="W223" i="1"/>
  <c r="Y223" i="1"/>
  <c r="V222" i="1"/>
  <c r="X222" i="1"/>
  <c r="W222" i="1"/>
  <c r="Y222" i="1"/>
  <c r="V221" i="1"/>
  <c r="X221" i="1"/>
  <c r="W221" i="1"/>
  <c r="Y221" i="1"/>
  <c r="V220" i="1"/>
  <c r="X220" i="1"/>
  <c r="W220" i="1"/>
  <c r="Y220" i="1"/>
  <c r="BI218" i="1"/>
  <c r="BN218" i="1" s="1"/>
  <c r="CR218" i="1" s="1"/>
  <c r="V218" i="1"/>
  <c r="X218" i="1"/>
  <c r="BJ218" i="1"/>
  <c r="BO218" i="1" s="1"/>
  <c r="CS218" i="1" s="1"/>
  <c r="W218" i="1"/>
  <c r="Y218" i="1"/>
  <c r="V217" i="1"/>
  <c r="X217" i="1"/>
  <c r="W217" i="1"/>
  <c r="Y217" i="1"/>
  <c r="V216" i="1"/>
  <c r="X216" i="1"/>
  <c r="W216" i="1"/>
  <c r="Y216" i="1"/>
  <c r="V215" i="1"/>
  <c r="X215" i="1"/>
  <c r="W215" i="1"/>
  <c r="Y215" i="1"/>
  <c r="V214" i="1"/>
  <c r="X214" i="1"/>
  <c r="W214" i="1"/>
  <c r="Y214" i="1"/>
  <c r="V212" i="1"/>
  <c r="X212" i="1"/>
  <c r="W212" i="1"/>
  <c r="Y212" i="1"/>
  <c r="V211" i="1"/>
  <c r="X211" i="1"/>
  <c r="W211" i="1"/>
  <c r="Y211" i="1"/>
  <c r="V210" i="1"/>
  <c r="X210" i="1"/>
  <c r="W210" i="1"/>
  <c r="Y210" i="1"/>
  <c r="V201" i="1"/>
  <c r="X201" i="1"/>
  <c r="W201" i="1"/>
  <c r="Y201" i="1"/>
  <c r="V200" i="1"/>
  <c r="X200" i="1"/>
  <c r="W200" i="1"/>
  <c r="Y200" i="1"/>
  <c r="V199" i="1"/>
  <c r="X199" i="1"/>
  <c r="W199" i="1"/>
  <c r="Y199" i="1"/>
  <c r="V198" i="1"/>
  <c r="X198" i="1"/>
  <c r="W198" i="1"/>
  <c r="Y198" i="1"/>
  <c r="V197" i="1"/>
  <c r="X197" i="1"/>
  <c r="W197" i="1"/>
  <c r="Y197" i="1"/>
  <c r="V196" i="1"/>
  <c r="X196" i="1"/>
  <c r="W196" i="1"/>
  <c r="Y196" i="1"/>
  <c r="V195" i="1"/>
  <c r="X195" i="1"/>
  <c r="W195" i="1"/>
  <c r="Y195" i="1"/>
  <c r="V194" i="1"/>
  <c r="X194" i="1"/>
  <c r="W194" i="1"/>
  <c r="Y194" i="1"/>
  <c r="V193" i="1"/>
  <c r="X193" i="1"/>
  <c r="W193" i="1"/>
  <c r="Y193" i="1"/>
  <c r="V192" i="1"/>
  <c r="X192" i="1"/>
  <c r="W192" i="1"/>
  <c r="Y192" i="1"/>
  <c r="V191" i="1"/>
  <c r="X191" i="1"/>
  <c r="W191" i="1"/>
  <c r="Y191" i="1"/>
  <c r="V190" i="1"/>
  <c r="X190" i="1"/>
  <c r="W190" i="1"/>
  <c r="Y190" i="1"/>
  <c r="V189" i="1"/>
  <c r="X189" i="1"/>
  <c r="W189" i="1"/>
  <c r="Y189" i="1"/>
  <c r="V188" i="1"/>
  <c r="X188" i="1"/>
  <c r="W188" i="1"/>
  <c r="Y188" i="1"/>
  <c r="V187" i="1"/>
  <c r="X187" i="1"/>
  <c r="W187" i="1"/>
  <c r="Y187" i="1"/>
  <c r="V186" i="1"/>
  <c r="X186" i="1"/>
  <c r="W186" i="1"/>
  <c r="Y186" i="1"/>
  <c r="V185" i="1"/>
  <c r="X185" i="1"/>
  <c r="W185" i="1"/>
  <c r="Y185" i="1"/>
  <c r="V184" i="1"/>
  <c r="X184" i="1"/>
  <c r="W184" i="1"/>
  <c r="Y184" i="1"/>
  <c r="V183" i="1"/>
  <c r="X183" i="1"/>
  <c r="Y183" i="1"/>
  <c r="AS183" i="1" s="1"/>
  <c r="BA183" i="1" s="1"/>
  <c r="CU183" i="1" s="1"/>
  <c r="V182" i="1"/>
  <c r="X182" i="1"/>
  <c r="W182" i="1"/>
  <c r="Y182" i="1"/>
  <c r="V181" i="1"/>
  <c r="X181" i="1"/>
  <c r="W181" i="1"/>
  <c r="Y181" i="1"/>
  <c r="V180" i="1"/>
  <c r="X180" i="1"/>
  <c r="W180" i="1"/>
  <c r="Y180" i="1"/>
  <c r="V179" i="1"/>
  <c r="X179" i="1"/>
  <c r="W179" i="1"/>
  <c r="Y179" i="1"/>
  <c r="V178" i="1"/>
  <c r="X178" i="1"/>
  <c r="W178" i="1"/>
  <c r="Y178" i="1"/>
  <c r="V177" i="1"/>
  <c r="X177" i="1"/>
  <c r="W177" i="1"/>
  <c r="Y177" i="1"/>
  <c r="V176" i="1"/>
  <c r="X176" i="1"/>
  <c r="W176" i="1"/>
  <c r="Y176" i="1"/>
  <c r="V175" i="1"/>
  <c r="X175" i="1"/>
  <c r="W175" i="1"/>
  <c r="Y175" i="1"/>
  <c r="V174" i="1"/>
  <c r="X174" i="1"/>
  <c r="W174" i="1"/>
  <c r="Y174" i="1"/>
  <c r="V173" i="1"/>
  <c r="X173" i="1"/>
  <c r="W173" i="1"/>
  <c r="Y173" i="1"/>
  <c r="V172" i="1"/>
  <c r="X172" i="1"/>
  <c r="W172" i="1"/>
  <c r="Y172" i="1"/>
  <c r="V171" i="1"/>
  <c r="X171" i="1"/>
  <c r="W171" i="1"/>
  <c r="Y171" i="1"/>
  <c r="V170" i="1"/>
  <c r="X170" i="1"/>
  <c r="W170" i="1"/>
  <c r="Y170" i="1"/>
  <c r="BI169" i="1"/>
  <c r="BN169" i="1" s="1"/>
  <c r="CR169" i="1" s="1"/>
  <c r="V169" i="1"/>
  <c r="X169" i="1"/>
  <c r="AV169" i="1"/>
  <c r="AW169" i="1" s="1"/>
  <c r="W169" i="1"/>
  <c r="Y169" i="1"/>
  <c r="BI167" i="1"/>
  <c r="BN167" i="1" s="1"/>
  <c r="CR167" i="1" s="1"/>
  <c r="BI168" i="1"/>
  <c r="V167" i="1"/>
  <c r="X167" i="1"/>
  <c r="AV167" i="1"/>
  <c r="AW167" i="1" s="1"/>
  <c r="W167" i="1"/>
  <c r="Y167" i="1"/>
  <c r="BI165" i="1"/>
  <c r="BI166" i="1"/>
  <c r="V165" i="1"/>
  <c r="X165" i="1"/>
  <c r="W165" i="1"/>
  <c r="Y165" i="1"/>
  <c r="BI164" i="1"/>
  <c r="BN164" i="1" s="1"/>
  <c r="CR164" i="1" s="1"/>
  <c r="V164" i="1"/>
  <c r="X164" i="1"/>
  <c r="W164" i="1"/>
  <c r="Y164" i="1"/>
  <c r="AW164" i="1"/>
  <c r="V163" i="1"/>
  <c r="X163" i="1"/>
  <c r="W163" i="1"/>
  <c r="Y163" i="1"/>
  <c r="V162" i="1"/>
  <c r="X162" i="1"/>
  <c r="W162" i="1"/>
  <c r="Y162" i="1"/>
  <c r="V161" i="1"/>
  <c r="X161" i="1"/>
  <c r="W161" i="1"/>
  <c r="Y161" i="1"/>
  <c r="V160" i="1"/>
  <c r="X160" i="1"/>
  <c r="W160" i="1"/>
  <c r="Y160" i="1"/>
  <c r="V158" i="1"/>
  <c r="X158" i="1"/>
  <c r="W158" i="1"/>
  <c r="Y158" i="1"/>
  <c r="V157" i="1"/>
  <c r="X157" i="1"/>
  <c r="W157" i="1"/>
  <c r="Y157" i="1"/>
  <c r="V156" i="1"/>
  <c r="X156" i="1"/>
  <c r="W156" i="1"/>
  <c r="Y156" i="1"/>
  <c r="V155" i="1"/>
  <c r="X155" i="1"/>
  <c r="W155" i="1"/>
  <c r="Y155" i="1"/>
  <c r="V154" i="1"/>
  <c r="X154" i="1"/>
  <c r="W154" i="1"/>
  <c r="Y154" i="1"/>
  <c r="V153" i="1"/>
  <c r="X153" i="1"/>
  <c r="W153" i="1"/>
  <c r="Y153" i="1"/>
  <c r="V152" i="1"/>
  <c r="X152" i="1"/>
  <c r="W152" i="1"/>
  <c r="Y152" i="1"/>
  <c r="V151" i="1"/>
  <c r="X151" i="1"/>
  <c r="W151" i="1"/>
  <c r="Y151" i="1"/>
  <c r="V150" i="1"/>
  <c r="X150" i="1"/>
  <c r="W150" i="1"/>
  <c r="Y150" i="1"/>
  <c r="V149" i="1"/>
  <c r="X149" i="1"/>
  <c r="W149" i="1"/>
  <c r="Y149" i="1"/>
  <c r="V148" i="1"/>
  <c r="X148" i="1"/>
  <c r="W148" i="1"/>
  <c r="Y148" i="1"/>
  <c r="V147" i="1"/>
  <c r="X147" i="1"/>
  <c r="W147" i="1"/>
  <c r="Y147" i="1"/>
  <c r="AW147" i="1"/>
  <c r="V146" i="1"/>
  <c r="X146" i="1"/>
  <c r="W146" i="1"/>
  <c r="Y146" i="1"/>
  <c r="V145" i="1"/>
  <c r="X145" i="1"/>
  <c r="W145" i="1"/>
  <c r="Y145" i="1"/>
  <c r="V144" i="1"/>
  <c r="X144" i="1"/>
  <c r="AV144" i="1"/>
  <c r="AW144" i="1" s="1"/>
  <c r="W144" i="1"/>
  <c r="Y144" i="1"/>
  <c r="BI143" i="1"/>
  <c r="BN143" i="1" s="1"/>
  <c r="CR143" i="1" s="1"/>
  <c r="V143" i="1"/>
  <c r="X143" i="1"/>
  <c r="W143" i="1"/>
  <c r="Y143" i="1"/>
  <c r="V142" i="1"/>
  <c r="X142" i="1"/>
  <c r="W142" i="1"/>
  <c r="Y142" i="1"/>
  <c r="V141" i="1"/>
  <c r="X141" i="1"/>
  <c r="W141" i="1"/>
  <c r="Y141" i="1"/>
  <c r="V139" i="1"/>
  <c r="X139" i="1"/>
  <c r="AV139" i="1"/>
  <c r="AW139" i="1" s="1"/>
  <c r="W139" i="1"/>
  <c r="Y139" i="1"/>
  <c r="V137" i="1"/>
  <c r="X137" i="1"/>
  <c r="AV137" i="1"/>
  <c r="AW137" i="1" s="1"/>
  <c r="W137" i="1"/>
  <c r="Y137" i="1"/>
  <c r="V136" i="1"/>
  <c r="X136" i="1"/>
  <c r="W136" i="1"/>
  <c r="Y136" i="1"/>
  <c r="V135" i="1"/>
  <c r="X135" i="1"/>
  <c r="W135" i="1"/>
  <c r="Y135" i="1"/>
  <c r="V134" i="1"/>
  <c r="X134" i="1"/>
  <c r="W134" i="1"/>
  <c r="Y134" i="1"/>
  <c r="V133" i="1"/>
  <c r="X133" i="1"/>
  <c r="W133" i="1"/>
  <c r="Y133" i="1"/>
  <c r="V132" i="1"/>
  <c r="X132" i="1"/>
  <c r="Y132" i="1"/>
  <c r="AS132" i="1" s="1"/>
  <c r="BA132" i="1" s="1"/>
  <c r="CU132" i="1" s="1"/>
  <c r="BI131" i="1"/>
  <c r="BN131" i="1" s="1"/>
  <c r="CR131" i="1" s="1"/>
  <c r="V131" i="1"/>
  <c r="X131" i="1"/>
  <c r="W131" i="1"/>
  <c r="Y131" i="1"/>
  <c r="BI130" i="1"/>
  <c r="BN130" i="1" s="1"/>
  <c r="CR130" i="1" s="1"/>
  <c r="V130" i="1"/>
  <c r="X130" i="1"/>
  <c r="W130" i="1"/>
  <c r="Y130" i="1"/>
  <c r="AW130" i="1"/>
  <c r="BI129" i="1"/>
  <c r="BN129" i="1" s="1"/>
  <c r="CR129" i="1" s="1"/>
  <c r="V129" i="1"/>
  <c r="X129" i="1"/>
  <c r="W129" i="1"/>
  <c r="Y129" i="1"/>
  <c r="V128" i="1"/>
  <c r="X128" i="1"/>
  <c r="W128" i="1"/>
  <c r="Y128" i="1"/>
  <c r="V127" i="1"/>
  <c r="X127" i="1"/>
  <c r="W127" i="1"/>
  <c r="Y127" i="1"/>
  <c r="V126" i="1"/>
  <c r="X126" i="1"/>
  <c r="W126" i="1"/>
  <c r="Y126" i="1"/>
  <c r="V125" i="1"/>
  <c r="X125" i="1"/>
  <c r="W125" i="1"/>
  <c r="Y125" i="1"/>
  <c r="V124" i="1"/>
  <c r="X124" i="1"/>
  <c r="W124" i="1"/>
  <c r="Y124" i="1"/>
  <c r="AW124" i="1"/>
  <c r="V123" i="1"/>
  <c r="X123" i="1"/>
  <c r="W123" i="1"/>
  <c r="Y123" i="1"/>
  <c r="V122" i="1"/>
  <c r="X122" i="1"/>
  <c r="W122" i="1"/>
  <c r="Y122" i="1"/>
  <c r="V121" i="1"/>
  <c r="X121" i="1"/>
  <c r="W121" i="1"/>
  <c r="Y121" i="1"/>
  <c r="V120" i="1"/>
  <c r="X120" i="1"/>
  <c r="W120" i="1"/>
  <c r="Y120" i="1"/>
  <c r="V119" i="1"/>
  <c r="X119" i="1"/>
  <c r="W119" i="1"/>
  <c r="Y119" i="1"/>
  <c r="BI118" i="1"/>
  <c r="BN118" i="1" s="1"/>
  <c r="CR118" i="1" s="1"/>
  <c r="V118" i="1"/>
  <c r="X118" i="1"/>
  <c r="W118" i="1"/>
  <c r="Y118" i="1"/>
  <c r="BI117" i="1"/>
  <c r="BN116" i="1" s="1"/>
  <c r="CR116" i="1" s="1"/>
  <c r="V116" i="1"/>
  <c r="X116" i="1"/>
  <c r="W116" i="1"/>
  <c r="Y116" i="1"/>
  <c r="V115" i="1"/>
  <c r="X115" i="1"/>
  <c r="W115" i="1"/>
  <c r="Y115" i="1"/>
  <c r="V114" i="1"/>
  <c r="X114" i="1"/>
  <c r="W114" i="1"/>
  <c r="Y114" i="1"/>
  <c r="V113" i="1"/>
  <c r="X113" i="1"/>
  <c r="W113" i="1"/>
  <c r="Y113" i="1"/>
  <c r="V112" i="1"/>
  <c r="X112" i="1"/>
  <c r="W112" i="1"/>
  <c r="Y112" i="1"/>
  <c r="V111" i="1"/>
  <c r="X111" i="1"/>
  <c r="W111" i="1"/>
  <c r="Y111" i="1"/>
  <c r="AW111" i="1"/>
  <c r="V110" i="1"/>
  <c r="X110" i="1"/>
  <c r="W110" i="1"/>
  <c r="Y110" i="1"/>
  <c r="V109" i="1"/>
  <c r="X109" i="1"/>
  <c r="W109" i="1"/>
  <c r="Y109" i="1"/>
  <c r="V108" i="1"/>
  <c r="X108" i="1"/>
  <c r="W108" i="1"/>
  <c r="Y108" i="1"/>
  <c r="AW108" i="1"/>
  <c r="V107" i="1"/>
  <c r="X107" i="1"/>
  <c r="W107" i="1"/>
  <c r="Y107" i="1"/>
  <c r="V106" i="1"/>
  <c r="X106" i="1"/>
  <c r="AV106" i="1"/>
  <c r="AW106" i="1" s="1"/>
  <c r="W106" i="1"/>
  <c r="Y106" i="1"/>
  <c r="V105" i="1"/>
  <c r="X105" i="1"/>
  <c r="W105" i="1"/>
  <c r="Y105" i="1"/>
  <c r="AW105" i="1"/>
  <c r="V104" i="1"/>
  <c r="X104" i="1"/>
  <c r="W104" i="1"/>
  <c r="Y104" i="1"/>
  <c r="V103" i="1"/>
  <c r="X103" i="1"/>
  <c r="W103" i="1"/>
  <c r="Y103" i="1"/>
  <c r="V102" i="1"/>
  <c r="X102" i="1"/>
  <c r="W102" i="1"/>
  <c r="Y102" i="1"/>
  <c r="AW102" i="1"/>
  <c r="V101" i="1"/>
  <c r="X101" i="1"/>
  <c r="W101" i="1"/>
  <c r="Y101" i="1"/>
  <c r="V100" i="1"/>
  <c r="X100" i="1"/>
  <c r="W100" i="1"/>
  <c r="Y100" i="1"/>
  <c r="AW100" i="1"/>
  <c r="V99" i="1"/>
  <c r="X99" i="1"/>
  <c r="W99" i="1"/>
  <c r="Y99" i="1"/>
  <c r="AW99" i="1"/>
  <c r="V98" i="1"/>
  <c r="X98" i="1"/>
  <c r="W98" i="1"/>
  <c r="Y98" i="1"/>
  <c r="V97" i="1"/>
  <c r="X97" i="1"/>
  <c r="W97" i="1"/>
  <c r="Y97" i="1"/>
  <c r="V96" i="1"/>
  <c r="X96" i="1"/>
  <c r="W96" i="1"/>
  <c r="Y96" i="1"/>
  <c r="V95" i="1"/>
  <c r="X95" i="1"/>
  <c r="W95" i="1"/>
  <c r="Y95" i="1"/>
  <c r="AW95" i="1"/>
  <c r="V94" i="1"/>
  <c r="X94" i="1"/>
  <c r="W94" i="1"/>
  <c r="Y94" i="1"/>
  <c r="V93" i="1"/>
  <c r="X93" i="1"/>
  <c r="W93" i="1"/>
  <c r="Y93" i="1"/>
  <c r="V92" i="1"/>
  <c r="X92" i="1"/>
  <c r="W92" i="1"/>
  <c r="Y92" i="1"/>
  <c r="V91" i="1"/>
  <c r="X91" i="1"/>
  <c r="W91" i="1"/>
  <c r="Y91" i="1"/>
  <c r="V90" i="1"/>
  <c r="X90" i="1"/>
  <c r="W90" i="1"/>
  <c r="Y90" i="1"/>
  <c r="V89" i="1"/>
  <c r="X89" i="1"/>
  <c r="W89" i="1"/>
  <c r="Y89" i="1"/>
  <c r="V88" i="1"/>
  <c r="X88" i="1"/>
  <c r="W88" i="1"/>
  <c r="Y88" i="1"/>
  <c r="V87" i="1"/>
  <c r="X87" i="1"/>
  <c r="W87" i="1"/>
  <c r="Y87" i="1"/>
  <c r="V86" i="1"/>
  <c r="X86" i="1"/>
  <c r="W86" i="1"/>
  <c r="Y86" i="1"/>
  <c r="V85" i="1"/>
  <c r="X85" i="1"/>
  <c r="W85" i="1"/>
  <c r="Y85" i="1"/>
  <c r="V84" i="1"/>
  <c r="X84" i="1"/>
  <c r="W84" i="1"/>
  <c r="Y84" i="1"/>
  <c r="V83" i="1"/>
  <c r="X83" i="1"/>
  <c r="W83" i="1"/>
  <c r="Y83" i="1"/>
  <c r="V79" i="1"/>
  <c r="X79" i="1"/>
  <c r="W79" i="1"/>
  <c r="Y79" i="1"/>
  <c r="V78" i="1"/>
  <c r="X78" i="1"/>
  <c r="W78" i="1"/>
  <c r="Y78" i="1"/>
  <c r="BI77" i="1"/>
  <c r="BN77" i="1" s="1"/>
  <c r="CR77" i="1" s="1"/>
  <c r="V77" i="1"/>
  <c r="X77" i="1"/>
  <c r="W77" i="1"/>
  <c r="Y77" i="1"/>
  <c r="V76" i="1"/>
  <c r="X76" i="1"/>
  <c r="W76" i="1"/>
  <c r="Y76" i="1"/>
  <c r="V75" i="1"/>
  <c r="X75" i="1"/>
  <c r="W75" i="1"/>
  <c r="Y75" i="1"/>
  <c r="V74" i="1"/>
  <c r="X74" i="1"/>
  <c r="W74" i="1"/>
  <c r="Y74" i="1"/>
  <c r="V73" i="1"/>
  <c r="X73" i="1"/>
  <c r="W73" i="1"/>
  <c r="Y73" i="1"/>
  <c r="V72" i="1"/>
  <c r="X72" i="1"/>
  <c r="W72" i="1"/>
  <c r="Y72" i="1"/>
  <c r="V71" i="1"/>
  <c r="X71" i="1"/>
  <c r="W71" i="1"/>
  <c r="Y71" i="1"/>
  <c r="V70" i="1"/>
  <c r="X70" i="1"/>
  <c r="W70" i="1"/>
  <c r="Y70" i="1"/>
  <c r="V69" i="1"/>
  <c r="X69" i="1"/>
  <c r="W69" i="1"/>
  <c r="Y69" i="1"/>
  <c r="BI67" i="1"/>
  <c r="BI68" i="1"/>
  <c r="V67" i="1"/>
  <c r="X67" i="1"/>
  <c r="BJ67" i="1"/>
  <c r="BO67" i="1" s="1"/>
  <c r="CS67" i="1" s="1"/>
  <c r="W67" i="1"/>
  <c r="Y67" i="1"/>
  <c r="V66" i="1"/>
  <c r="X66" i="1"/>
  <c r="W66" i="1"/>
  <c r="Y66" i="1"/>
  <c r="V64" i="1"/>
  <c r="X64" i="1"/>
  <c r="W64" i="1"/>
  <c r="Y64" i="1"/>
  <c r="V63" i="1"/>
  <c r="X63" i="1"/>
  <c r="W63" i="1"/>
  <c r="Y63" i="1"/>
  <c r="V62" i="1"/>
  <c r="X62" i="1"/>
  <c r="W62" i="1"/>
  <c r="Y62" i="1"/>
  <c r="V60" i="1"/>
  <c r="X60" i="1"/>
  <c r="W60" i="1"/>
  <c r="Y60" i="1"/>
  <c r="V58" i="1"/>
  <c r="X58" i="1"/>
  <c r="W58" i="1"/>
  <c r="Y58" i="1"/>
  <c r="V57" i="1"/>
  <c r="X57" i="1"/>
  <c r="W57" i="1"/>
  <c r="Y57" i="1"/>
  <c r="V56" i="1"/>
  <c r="X56" i="1"/>
  <c r="W56" i="1"/>
  <c r="Y56" i="1"/>
  <c r="BI55" i="1"/>
  <c r="BN53" i="1" s="1"/>
  <c r="CR53" i="1" s="1"/>
  <c r="V53" i="1"/>
  <c r="X53" i="1"/>
  <c r="W53" i="1"/>
  <c r="Y53" i="1"/>
  <c r="V52" i="1"/>
  <c r="X52" i="1"/>
  <c r="W52" i="1"/>
  <c r="Y52" i="1"/>
  <c r="V51" i="1"/>
  <c r="X51" i="1"/>
  <c r="W51" i="1"/>
  <c r="Y51" i="1"/>
  <c r="V50" i="1"/>
  <c r="X50" i="1"/>
  <c r="W50" i="1"/>
  <c r="Y50" i="1"/>
  <c r="BI48" i="1"/>
  <c r="BN47" i="1" s="1"/>
  <c r="CR47" i="1" s="1"/>
  <c r="V47" i="1"/>
  <c r="X47" i="1"/>
  <c r="W47" i="1"/>
  <c r="Y47" i="1"/>
  <c r="V45" i="1"/>
  <c r="X45" i="1"/>
  <c r="W45" i="1"/>
  <c r="Y45" i="1"/>
  <c r="BI43" i="1"/>
  <c r="BN42" i="1" s="1"/>
  <c r="CR42" i="1" s="1"/>
  <c r="V42" i="1"/>
  <c r="X42" i="1"/>
  <c r="W42" i="1"/>
  <c r="Y42" i="1"/>
  <c r="BI41" i="1"/>
  <c r="BN40" i="1" s="1"/>
  <c r="CR40" i="1" s="1"/>
  <c r="V40" i="1"/>
  <c r="X40" i="1"/>
  <c r="W40" i="1"/>
  <c r="Y40" i="1"/>
  <c r="BI37" i="1"/>
  <c r="BI38" i="1"/>
  <c r="BI39" i="1"/>
  <c r="V36" i="1"/>
  <c r="X36" i="1"/>
  <c r="W36" i="1"/>
  <c r="Y36" i="1"/>
  <c r="V35" i="1"/>
  <c r="X35" i="1"/>
  <c r="Y35" i="1"/>
  <c r="AS35" i="1" s="1"/>
  <c r="BA35" i="1" s="1"/>
  <c r="CU35" i="1" s="1"/>
  <c r="V34" i="1"/>
  <c r="X34" i="1"/>
  <c r="W34" i="1"/>
  <c r="Y34" i="1"/>
  <c r="V33" i="1"/>
  <c r="X33" i="1"/>
  <c r="W33" i="1"/>
  <c r="Y33" i="1"/>
  <c r="V32" i="1"/>
  <c r="X32" i="1"/>
  <c r="W32" i="1"/>
  <c r="Y32" i="1"/>
  <c r="V31" i="1"/>
  <c r="X31" i="1"/>
  <c r="W31" i="1"/>
  <c r="Y31" i="1"/>
  <c r="V30" i="1"/>
  <c r="X30" i="1"/>
  <c r="W30" i="1"/>
  <c r="Y30" i="1"/>
  <c r="V29" i="1"/>
  <c r="X29" i="1"/>
  <c r="W29" i="1"/>
  <c r="Y29" i="1"/>
  <c r="AW29" i="1"/>
  <c r="V27" i="1"/>
  <c r="X27" i="1"/>
  <c r="W27" i="1"/>
  <c r="Y27" i="1"/>
  <c r="V26" i="1"/>
  <c r="X26" i="1"/>
  <c r="W26" i="1"/>
  <c r="Y26" i="1"/>
  <c r="BZ25" i="1"/>
  <c r="CL25" i="1" s="1"/>
  <c r="CR25" i="1" s="1"/>
  <c r="V25" i="1"/>
  <c r="X25" i="1"/>
  <c r="W25" i="1"/>
  <c r="Y25" i="1"/>
  <c r="V24" i="1"/>
  <c r="X24" i="1"/>
  <c r="W24" i="1"/>
  <c r="Y24" i="1"/>
  <c r="V21" i="1"/>
  <c r="X21" i="1"/>
  <c r="W21" i="1"/>
  <c r="Y21" i="1"/>
  <c r="V20" i="1"/>
  <c r="X20" i="1"/>
  <c r="AV20" i="1"/>
  <c r="AW20" i="1" s="1"/>
  <c r="W20" i="1"/>
  <c r="Y20" i="1"/>
  <c r="BZ18" i="1"/>
  <c r="CL17" i="1" s="1"/>
  <c r="CR17" i="1" s="1"/>
  <c r="V17" i="1"/>
  <c r="X17" i="1"/>
  <c r="W17" i="1"/>
  <c r="Y17" i="1"/>
  <c r="V16" i="1"/>
  <c r="X16" i="1"/>
  <c r="W16" i="1"/>
  <c r="Y16" i="1"/>
  <c r="V15" i="1"/>
  <c r="X15" i="1"/>
  <c r="W15" i="1"/>
  <c r="Y15" i="1"/>
  <c r="V14" i="1"/>
  <c r="X14" i="1"/>
  <c r="W14" i="1"/>
  <c r="Y14" i="1"/>
  <c r="V13" i="1"/>
  <c r="X13" i="1"/>
  <c r="W13" i="1"/>
  <c r="Y13" i="1"/>
  <c r="BZ12" i="1"/>
  <c r="CL12" i="1" s="1"/>
  <c r="CR12" i="1" s="1"/>
  <c r="V12" i="1"/>
  <c r="X12" i="1"/>
  <c r="AV12" i="1"/>
  <c r="W12" i="1"/>
  <c r="Y12" i="1"/>
  <c r="V11" i="1"/>
  <c r="X11" i="1"/>
  <c r="W11" i="1"/>
  <c r="Y11" i="1"/>
  <c r="V10" i="1"/>
  <c r="X10" i="1"/>
  <c r="W10" i="1"/>
  <c r="Y10" i="1"/>
  <c r="V9" i="1"/>
  <c r="X9" i="1"/>
  <c r="W9" i="1"/>
  <c r="Y9" i="1"/>
  <c r="AT301" i="1"/>
  <c r="AT274" i="1"/>
  <c r="AT273" i="1"/>
  <c r="AT271" i="1"/>
  <c r="AT263" i="1"/>
  <c r="AT258" i="1"/>
  <c r="AT255" i="1"/>
  <c r="AT247" i="1"/>
  <c r="W8" i="1"/>
  <c r="Y8" i="1"/>
  <c r="V8" i="1"/>
  <c r="X8" i="1"/>
  <c r="A308" i="1"/>
  <c r="A297" i="1"/>
  <c r="A296" i="1"/>
  <c r="BL209" i="1"/>
  <c r="BL208" i="1"/>
  <c r="BL207" i="1"/>
  <c r="BL206" i="1"/>
  <c r="BL205" i="1"/>
  <c r="BL204" i="1"/>
  <c r="BL203" i="1"/>
  <c r="BL202" i="1"/>
  <c r="BL201" i="1"/>
  <c r="A307" i="1"/>
  <c r="A306" i="1"/>
  <c r="A305" i="1"/>
  <c r="A304" i="1"/>
  <c r="A303" i="1"/>
  <c r="BL401" i="1"/>
  <c r="BL397" i="1"/>
  <c r="BL396" i="1"/>
  <c r="BL337" i="1"/>
  <c r="BL334" i="1"/>
  <c r="BL332" i="1"/>
  <c r="BK338" i="1"/>
  <c r="BL338" i="1" s="1"/>
  <c r="BK335" i="1"/>
  <c r="BL82" i="1"/>
  <c r="BL80" i="1"/>
  <c r="BL81" i="1"/>
  <c r="BL79" i="1"/>
  <c r="A84" i="1"/>
  <c r="A83" i="1"/>
  <c r="A82" i="1"/>
  <c r="A81" i="1"/>
  <c r="A80" i="1"/>
  <c r="BL327" i="1"/>
  <c r="BL325" i="1"/>
  <c r="BL324" i="1"/>
  <c r="BL321" i="1"/>
  <c r="BL319" i="1"/>
  <c r="BL314" i="1"/>
  <c r="BL312" i="1"/>
  <c r="BK146" i="1"/>
  <c r="BL146" i="1" s="1"/>
  <c r="CC18" i="1"/>
  <c r="CM18" i="1"/>
  <c r="BK218" i="1"/>
  <c r="BL218" i="1" s="1"/>
  <c r="BK215" i="1"/>
  <c r="BL215" i="1" s="1"/>
  <c r="A211" i="1"/>
  <c r="A210" i="1"/>
  <c r="A209" i="1"/>
  <c r="A208" i="1"/>
  <c r="A207" i="1"/>
  <c r="A206" i="1"/>
  <c r="A205" i="1"/>
  <c r="A204" i="1"/>
  <c r="A203" i="1"/>
  <c r="A202" i="1"/>
  <c r="BG218" i="1"/>
  <c r="BK169" i="1"/>
  <c r="BK167" i="1"/>
  <c r="BL167" i="1" s="1"/>
  <c r="BK165" i="1"/>
  <c r="BL165" i="1" s="1"/>
  <c r="BK164" i="1"/>
  <c r="BL164" i="1" s="1"/>
  <c r="BE401" i="1"/>
  <c r="BE399" i="1"/>
  <c r="BE397" i="1"/>
  <c r="BE396" i="1"/>
  <c r="BE394" i="1"/>
  <c r="BE340" i="1"/>
  <c r="BE338" i="1"/>
  <c r="BE337" i="1"/>
  <c r="BE335" i="1"/>
  <c r="BE334" i="1"/>
  <c r="BE332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BL393" i="1"/>
  <c r="BL392" i="1"/>
  <c r="BL391" i="1"/>
  <c r="BL390" i="1"/>
  <c r="BL389" i="1"/>
  <c r="BL388" i="1"/>
  <c r="BL387" i="1"/>
  <c r="BL386" i="1"/>
  <c r="BL385" i="1"/>
  <c r="BL384" i="1"/>
  <c r="BL383" i="1"/>
  <c r="BL382" i="1"/>
  <c r="BL381" i="1"/>
  <c r="BL380" i="1"/>
  <c r="BL379" i="1"/>
  <c r="BL378" i="1"/>
  <c r="BL377" i="1"/>
  <c r="BL376" i="1"/>
  <c r="BL118" i="1"/>
  <c r="BL329" i="1"/>
  <c r="BK168" i="1"/>
  <c r="BK166" i="1"/>
  <c r="A169" i="1"/>
  <c r="A168" i="1"/>
  <c r="A167" i="1"/>
  <c r="A166" i="1"/>
  <c r="BK94" i="1"/>
  <c r="BL94" i="1" s="1"/>
  <c r="J8" i="19"/>
  <c r="F16" i="19" s="1"/>
  <c r="Q327" i="1"/>
  <c r="A401" i="1"/>
  <c r="A334" i="1"/>
  <c r="A333" i="1"/>
  <c r="A332" i="1"/>
  <c r="A331" i="1"/>
  <c r="A317" i="1"/>
  <c r="A312" i="1"/>
  <c r="BL311" i="1"/>
  <c r="Q311" i="1"/>
  <c r="A311" i="1"/>
  <c r="M4" i="19"/>
  <c r="BL159" i="1"/>
  <c r="BL55" i="1"/>
  <c r="A161" i="1"/>
  <c r="A160" i="1"/>
  <c r="A159" i="1"/>
  <c r="A56" i="1"/>
  <c r="A55" i="1"/>
  <c r="A54" i="1"/>
  <c r="A302" i="1"/>
  <c r="A301" i="1"/>
  <c r="A300" i="1"/>
  <c r="A299" i="1"/>
  <c r="A298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P290" i="1"/>
  <c r="P288" i="1"/>
  <c r="P280" i="1"/>
  <c r="A242" i="1"/>
  <c r="A241" i="1"/>
  <c r="A240" i="1"/>
  <c r="O242" i="1"/>
  <c r="O241" i="1"/>
  <c r="O240" i="1"/>
  <c r="BL89" i="1"/>
  <c r="BL131" i="1"/>
  <c r="BL130" i="1"/>
  <c r="BG67" i="1"/>
  <c r="BL140" i="1"/>
  <c r="BL138" i="1"/>
  <c r="BL142" i="1"/>
  <c r="BL141" i="1"/>
  <c r="BL139" i="1"/>
  <c r="BL137" i="1"/>
  <c r="BL136" i="1"/>
  <c r="BL135" i="1"/>
  <c r="BL134" i="1"/>
  <c r="BL129" i="1"/>
  <c r="BL48" i="1"/>
  <c r="BL43" i="1"/>
  <c r="BL41" i="1"/>
  <c r="BL39" i="1"/>
  <c r="BL38" i="1"/>
  <c r="BL37" i="1"/>
  <c r="BL143" i="1"/>
  <c r="BL83" i="1"/>
  <c r="BL144" i="1"/>
  <c r="BL128" i="1"/>
  <c r="BL126" i="1"/>
  <c r="BL124" i="1"/>
  <c r="BL121" i="1"/>
  <c r="BL120" i="1"/>
  <c r="CC221" i="1"/>
  <c r="CC111" i="1"/>
  <c r="CC108" i="1"/>
  <c r="CC99" i="1"/>
  <c r="CC95" i="1"/>
  <c r="CC91" i="1"/>
  <c r="CC84" i="1"/>
  <c r="CC72" i="1"/>
  <c r="CC57" i="1"/>
  <c r="CC52" i="1"/>
  <c r="CC50" i="1"/>
  <c r="CC34" i="1"/>
  <c r="CC33" i="1"/>
  <c r="CC31" i="1"/>
  <c r="CC26" i="1"/>
  <c r="CC25" i="1"/>
  <c r="CC23" i="1"/>
  <c r="CC22" i="1"/>
  <c r="CC21" i="1"/>
  <c r="CC17" i="1"/>
  <c r="CC16" i="1"/>
  <c r="CC14" i="1"/>
  <c r="CC13" i="1"/>
  <c r="BN140" i="1"/>
  <c r="A142" i="1"/>
  <c r="A141" i="1"/>
  <c r="A140" i="1"/>
  <c r="A139" i="1"/>
  <c r="A138" i="1"/>
  <c r="A137" i="1"/>
  <c r="A136" i="1"/>
  <c r="A135" i="1"/>
  <c r="A134" i="1"/>
  <c r="A70" i="1"/>
  <c r="A69" i="1"/>
  <c r="A68" i="1"/>
  <c r="BL68" i="1"/>
  <c r="A67" i="1"/>
  <c r="A66" i="1"/>
  <c r="A65" i="1"/>
  <c r="A64" i="1"/>
  <c r="A63" i="1"/>
  <c r="A62" i="1"/>
  <c r="A61" i="1"/>
  <c r="A60" i="1"/>
  <c r="A59" i="1"/>
  <c r="BL65" i="1"/>
  <c r="BL59" i="1"/>
  <c r="BN65" i="1"/>
  <c r="BN59" i="1"/>
  <c r="BL225" i="1"/>
  <c r="BL226" i="1"/>
  <c r="BL227" i="1"/>
  <c r="BL228" i="1"/>
  <c r="BL229" i="1"/>
  <c r="BL230" i="1"/>
  <c r="BL231" i="1"/>
  <c r="BL232" i="1"/>
  <c r="BL233" i="1"/>
  <c r="BL234" i="1"/>
  <c r="BL235" i="1"/>
  <c r="BL236" i="1"/>
  <c r="BL237" i="1"/>
  <c r="BL238" i="1"/>
  <c r="BL239" i="1"/>
  <c r="K4" i="19"/>
  <c r="CC85" i="1"/>
  <c r="CC86" i="1"/>
  <c r="CC88" i="1"/>
  <c r="CC90" i="1"/>
  <c r="CC92" i="1"/>
  <c r="CC93" i="1"/>
  <c r="CC96" i="1"/>
  <c r="CC97" i="1"/>
  <c r="CC98" i="1"/>
  <c r="CC101" i="1"/>
  <c r="CC103" i="1"/>
  <c r="CC104" i="1"/>
  <c r="CC106" i="1"/>
  <c r="CC107" i="1"/>
  <c r="CC109" i="1"/>
  <c r="CC110" i="1"/>
  <c r="CC112" i="1"/>
  <c r="CC113" i="1"/>
  <c r="CC114" i="1"/>
  <c r="CC115" i="1"/>
  <c r="CC123" i="1"/>
  <c r="CC127" i="1"/>
  <c r="CC130" i="1"/>
  <c r="CC131" i="1"/>
  <c r="CC145" i="1"/>
  <c r="CC148" i="1"/>
  <c r="CC149" i="1"/>
  <c r="CC150" i="1"/>
  <c r="CC151" i="1"/>
  <c r="CC152" i="1"/>
  <c r="CC153" i="1"/>
  <c r="CC154" i="1"/>
  <c r="CC155" i="1"/>
  <c r="CC156" i="1"/>
  <c r="CC157" i="1"/>
  <c r="CC158" i="1"/>
  <c r="CC160" i="1"/>
  <c r="CC161" i="1"/>
  <c r="CC162" i="1"/>
  <c r="K6" i="19"/>
  <c r="CC12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8" i="1"/>
  <c r="A217" i="1"/>
  <c r="A216" i="1"/>
  <c r="A21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5" i="1"/>
  <c r="A164" i="1"/>
  <c r="A163" i="1"/>
  <c r="A162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79" i="1"/>
  <c r="A78" i="1"/>
  <c r="A77" i="1"/>
  <c r="A76" i="1"/>
  <c r="A75" i="1"/>
  <c r="A74" i="1"/>
  <c r="A73" i="1"/>
  <c r="A72" i="1"/>
  <c r="A71" i="1"/>
  <c r="A58" i="1"/>
  <c r="A57" i="1"/>
  <c r="A53" i="1"/>
  <c r="A52" i="1"/>
  <c r="A51" i="1"/>
  <c r="A50" i="1"/>
  <c r="A49" i="1"/>
  <c r="A48" i="1"/>
  <c r="A47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17" i="1"/>
  <c r="A16" i="1"/>
  <c r="A15" i="1"/>
  <c r="A14" i="1"/>
  <c r="A13" i="1"/>
  <c r="A12" i="1"/>
  <c r="A11" i="1"/>
  <c r="A10" i="1"/>
  <c r="A9" i="1"/>
  <c r="BL117" i="1"/>
  <c r="BK77" i="1"/>
  <c r="BL125" i="1"/>
  <c r="BL122" i="1"/>
  <c r="BL116" i="1"/>
  <c r="BL15" i="1"/>
  <c r="BL10" i="1"/>
  <c r="BL9" i="1"/>
  <c r="BL8" i="1"/>
  <c r="BL49" i="1"/>
  <c r="BL78" i="1"/>
  <c r="BL74" i="1"/>
  <c r="BL66" i="1"/>
  <c r="BL63" i="1"/>
  <c r="BL61" i="1"/>
  <c r="BL60" i="1"/>
  <c r="BL56" i="1"/>
  <c r="BL47" i="1"/>
  <c r="BL46" i="1"/>
  <c r="BL45" i="1"/>
  <c r="BL42" i="1"/>
  <c r="BL40" i="1"/>
  <c r="BL36" i="1"/>
  <c r="BL32" i="1"/>
  <c r="BL30" i="1"/>
  <c r="BL28" i="1"/>
  <c r="BL27" i="1"/>
  <c r="BL54" i="1"/>
  <c r="BL51" i="1"/>
  <c r="BL58" i="1"/>
  <c r="BL53" i="1"/>
  <c r="BL62" i="1"/>
  <c r="BL64" i="1"/>
  <c r="BL70" i="1"/>
  <c r="BL73" i="1"/>
  <c r="BL75" i="1"/>
  <c r="BL224" i="1"/>
  <c r="BL223" i="1"/>
  <c r="BL222" i="1"/>
  <c r="BL220" i="1"/>
  <c r="BL211" i="1"/>
  <c r="BL210" i="1"/>
  <c r="BL200" i="1"/>
  <c r="BL199" i="1"/>
  <c r="BL198" i="1"/>
  <c r="BL197" i="1"/>
  <c r="DJ201" i="1"/>
  <c r="EA7" i="1"/>
  <c r="DY7" i="1"/>
  <c r="DW7" i="1"/>
  <c r="DU7" i="1"/>
  <c r="DS7" i="1"/>
  <c r="DQ7" i="1"/>
  <c r="DO7" i="1"/>
  <c r="DM7" i="1"/>
  <c r="DK7" i="1"/>
  <c r="DI7" i="1"/>
  <c r="DG7" i="1"/>
  <c r="DE7" i="1"/>
  <c r="DC7" i="1"/>
  <c r="DA7" i="1"/>
  <c r="CY7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2" i="1"/>
  <c r="O220" i="1"/>
  <c r="O217" i="1"/>
  <c r="O216" i="1"/>
  <c r="O215" i="1"/>
  <c r="O214" i="1"/>
  <c r="O211" i="1"/>
  <c r="O210" i="1"/>
  <c r="O201" i="1"/>
  <c r="O200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7" i="1"/>
  <c r="O165" i="1"/>
  <c r="O164" i="1"/>
  <c r="Q33" i="1"/>
  <c r="Q21" i="1"/>
  <c r="BL184" i="1"/>
  <c r="BL191" i="1"/>
  <c r="BL182" i="1"/>
  <c r="BL181" i="1"/>
  <c r="BL173" i="1"/>
  <c r="BL180" i="1"/>
  <c r="BL187" i="1"/>
  <c r="BL178" i="1"/>
  <c r="BL176" i="1"/>
  <c r="BL174" i="1"/>
  <c r="BL189" i="1"/>
  <c r="BL172" i="1"/>
  <c r="BL179" i="1"/>
  <c r="BL177" i="1"/>
  <c r="BL188" i="1"/>
  <c r="BL195" i="1"/>
  <c r="BL196" i="1"/>
  <c r="BL171" i="1"/>
  <c r="BL194" i="1"/>
  <c r="BL185" i="1"/>
  <c r="BL192" i="1"/>
  <c r="BL190" i="1"/>
  <c r="BL193" i="1"/>
  <c r="K8" i="19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G27" i="13"/>
  <c r="H26" i="13"/>
  <c r="J26" i="13"/>
  <c r="H25" i="13"/>
  <c r="J25" i="13"/>
  <c r="H24" i="13"/>
  <c r="J24" i="13"/>
  <c r="H23" i="13"/>
  <c r="J23" i="13"/>
  <c r="H22" i="13"/>
  <c r="J22" i="13"/>
  <c r="H21" i="13"/>
  <c r="J21" i="13"/>
  <c r="H20" i="13"/>
  <c r="J20" i="13"/>
  <c r="H19" i="13"/>
  <c r="J19" i="13"/>
  <c r="H18" i="13"/>
  <c r="J18" i="13"/>
  <c r="H17" i="13"/>
  <c r="J17" i="13"/>
  <c r="H16" i="13"/>
  <c r="J16" i="13"/>
  <c r="H15" i="13"/>
  <c r="J15" i="13"/>
  <c r="H14" i="13"/>
  <c r="F13" i="13"/>
  <c r="H13" i="13"/>
  <c r="J13" i="13"/>
  <c r="H12" i="13"/>
  <c r="J12" i="13"/>
  <c r="H11" i="13"/>
  <c r="J11" i="13"/>
  <c r="H10" i="13"/>
  <c r="H27" i="13"/>
  <c r="J14" i="13"/>
  <c r="J10" i="13"/>
  <c r="J27" i="13"/>
  <c r="G27" i="10"/>
  <c r="H26" i="10"/>
  <c r="J26" i="10"/>
  <c r="H25" i="10"/>
  <c r="J25" i="10"/>
  <c r="H24" i="10"/>
  <c r="J24" i="10"/>
  <c r="H23" i="10"/>
  <c r="J23" i="10"/>
  <c r="H22" i="10"/>
  <c r="J22" i="10"/>
  <c r="F21" i="10"/>
  <c r="H21" i="10"/>
  <c r="J21" i="10"/>
  <c r="F20" i="10"/>
  <c r="H20" i="10"/>
  <c r="J20" i="10"/>
  <c r="H19" i="10"/>
  <c r="J19" i="10"/>
  <c r="H18" i="10"/>
  <c r="J18" i="10"/>
  <c r="H17" i="10"/>
  <c r="J17" i="10"/>
  <c r="H16" i="10"/>
  <c r="J16" i="10"/>
  <c r="H15" i="10"/>
  <c r="J15" i="10"/>
  <c r="H14" i="10"/>
  <c r="J14" i="10"/>
  <c r="H13" i="10"/>
  <c r="J13" i="10"/>
  <c r="H12" i="10"/>
  <c r="J12" i="10"/>
  <c r="H11" i="10"/>
  <c r="J11" i="10"/>
  <c r="H10" i="10"/>
  <c r="J10" i="10"/>
  <c r="J27" i="10"/>
  <c r="H27" i="10"/>
  <c r="BN8" i="1"/>
  <c r="CM8" i="1"/>
  <c r="CL8" i="1"/>
  <c r="BO8" i="1"/>
  <c r="A8" i="1"/>
  <c r="X101" i="7"/>
  <c r="Y101" i="7"/>
  <c r="S101" i="7"/>
  <c r="U101" i="7"/>
  <c r="M101" i="7"/>
  <c r="R101" i="7"/>
  <c r="T101" i="7"/>
  <c r="X100" i="7"/>
  <c r="Y100" i="7"/>
  <c r="S100" i="7"/>
  <c r="U100" i="7"/>
  <c r="M100" i="7"/>
  <c r="R100" i="7"/>
  <c r="T100" i="7"/>
  <c r="X99" i="7"/>
  <c r="Y99" i="7"/>
  <c r="S99" i="7"/>
  <c r="U99" i="7"/>
  <c r="M99" i="7"/>
  <c r="R99" i="7"/>
  <c r="T99" i="7"/>
  <c r="X98" i="7"/>
  <c r="Y98" i="7"/>
  <c r="S98" i="7"/>
  <c r="U98" i="7"/>
  <c r="M98" i="7"/>
  <c r="R98" i="7"/>
  <c r="T98" i="7"/>
  <c r="X97" i="7"/>
  <c r="Y97" i="7"/>
  <c r="S97" i="7"/>
  <c r="U97" i="7"/>
  <c r="M97" i="7"/>
  <c r="R97" i="7"/>
  <c r="T97" i="7"/>
  <c r="X96" i="7"/>
  <c r="Y96" i="7"/>
  <c r="S96" i="7"/>
  <c r="U96" i="7"/>
  <c r="M96" i="7"/>
  <c r="R96" i="7"/>
  <c r="T96" i="7"/>
  <c r="X95" i="7"/>
  <c r="Y95" i="7"/>
  <c r="S95" i="7"/>
  <c r="U95" i="7"/>
  <c r="M95" i="7"/>
  <c r="R95" i="7"/>
  <c r="T95" i="7"/>
  <c r="X94" i="7"/>
  <c r="Y94" i="7"/>
  <c r="S94" i="7"/>
  <c r="U94" i="7"/>
  <c r="M94" i="7"/>
  <c r="R94" i="7"/>
  <c r="T94" i="7"/>
  <c r="X93" i="7"/>
  <c r="Y93" i="7"/>
  <c r="S93" i="7"/>
  <c r="U93" i="7"/>
  <c r="M93" i="7"/>
  <c r="R93" i="7"/>
  <c r="T93" i="7"/>
  <c r="X92" i="7"/>
  <c r="Y92" i="7"/>
  <c r="S92" i="7"/>
  <c r="U92" i="7"/>
  <c r="M92" i="7"/>
  <c r="R92" i="7"/>
  <c r="T92" i="7"/>
  <c r="X91" i="7"/>
  <c r="Y91" i="7"/>
  <c r="S91" i="7"/>
  <c r="U91" i="7"/>
  <c r="M91" i="7"/>
  <c r="R91" i="7"/>
  <c r="T91" i="7"/>
  <c r="X90" i="7"/>
  <c r="Y90" i="7"/>
  <c r="S90" i="7"/>
  <c r="U90" i="7"/>
  <c r="M90" i="7"/>
  <c r="R90" i="7"/>
  <c r="T90" i="7"/>
  <c r="X89" i="7"/>
  <c r="Y89" i="7"/>
  <c r="S89" i="7"/>
  <c r="U89" i="7"/>
  <c r="M89" i="7"/>
  <c r="R89" i="7"/>
  <c r="T89" i="7"/>
  <c r="X88" i="7"/>
  <c r="Y88" i="7"/>
  <c r="S88" i="7"/>
  <c r="U88" i="7"/>
  <c r="M88" i="7"/>
  <c r="R88" i="7"/>
  <c r="T88" i="7"/>
  <c r="R87" i="7"/>
  <c r="N87" i="7"/>
  <c r="S87" i="7"/>
  <c r="L87" i="7"/>
  <c r="H87" i="7"/>
  <c r="X86" i="7"/>
  <c r="Y86" i="7"/>
  <c r="K86" i="7"/>
  <c r="M86" i="7"/>
  <c r="R86" i="7"/>
  <c r="T86" i="7"/>
  <c r="F86" i="7"/>
  <c r="X85" i="7"/>
  <c r="Y85" i="7"/>
  <c r="K85" i="7"/>
  <c r="M85" i="7"/>
  <c r="R85" i="7"/>
  <c r="T85" i="7"/>
  <c r="F85" i="7"/>
  <c r="X84" i="7"/>
  <c r="Y84" i="7"/>
  <c r="M84" i="7"/>
  <c r="R84" i="7"/>
  <c r="T84" i="7"/>
  <c r="L84" i="7"/>
  <c r="N84" i="7"/>
  <c r="S84" i="7"/>
  <c r="U84" i="7"/>
  <c r="G84" i="7"/>
  <c r="H84" i="7"/>
  <c r="X83" i="7"/>
  <c r="Y83" i="7"/>
  <c r="M83" i="7"/>
  <c r="R83" i="7"/>
  <c r="T83" i="7"/>
  <c r="F83" i="7"/>
  <c r="L83" i="7"/>
  <c r="N83" i="7"/>
  <c r="S83" i="7"/>
  <c r="U83" i="7"/>
  <c r="X82" i="7"/>
  <c r="Y82" i="7"/>
  <c r="M82" i="7"/>
  <c r="R82" i="7"/>
  <c r="T82" i="7"/>
  <c r="F82" i="7"/>
  <c r="L82" i="7"/>
  <c r="N82" i="7"/>
  <c r="S82" i="7"/>
  <c r="U82" i="7"/>
  <c r="X81" i="7"/>
  <c r="Y81" i="7"/>
  <c r="M81" i="7"/>
  <c r="R81" i="7"/>
  <c r="T81" i="7"/>
  <c r="F81" i="7"/>
  <c r="L81" i="7"/>
  <c r="N81" i="7"/>
  <c r="S81" i="7"/>
  <c r="U81" i="7"/>
  <c r="X80" i="7"/>
  <c r="Y80" i="7"/>
  <c r="M80" i="7"/>
  <c r="R80" i="7"/>
  <c r="T80" i="7"/>
  <c r="F80" i="7"/>
  <c r="L80" i="7"/>
  <c r="N80" i="7"/>
  <c r="S80" i="7"/>
  <c r="U80" i="7"/>
  <c r="X79" i="7"/>
  <c r="Y79" i="7"/>
  <c r="K79" i="7"/>
  <c r="M79" i="7"/>
  <c r="R79" i="7"/>
  <c r="T79" i="7"/>
  <c r="F79" i="7"/>
  <c r="X78" i="7"/>
  <c r="Y78" i="7"/>
  <c r="K78" i="7"/>
  <c r="M78" i="7"/>
  <c r="R78" i="7"/>
  <c r="T78" i="7"/>
  <c r="F78" i="7"/>
  <c r="X77" i="7"/>
  <c r="Y77" i="7"/>
  <c r="K77" i="7"/>
  <c r="M77" i="7"/>
  <c r="R77" i="7"/>
  <c r="T77" i="7"/>
  <c r="F77" i="7"/>
  <c r="X76" i="7"/>
  <c r="Y76" i="7"/>
  <c r="K76" i="7"/>
  <c r="M76" i="7"/>
  <c r="R76" i="7"/>
  <c r="T76" i="7"/>
  <c r="F76" i="7"/>
  <c r="X75" i="7"/>
  <c r="Y75" i="7"/>
  <c r="K75" i="7"/>
  <c r="M75" i="7"/>
  <c r="R75" i="7"/>
  <c r="T75" i="7"/>
  <c r="F75" i="7"/>
  <c r="X74" i="7"/>
  <c r="Y74" i="7"/>
  <c r="K74" i="7"/>
  <c r="F74" i="7"/>
  <c r="X73" i="7"/>
  <c r="Y73" i="7"/>
  <c r="M73" i="7"/>
  <c r="R73" i="7"/>
  <c r="T73" i="7"/>
  <c r="K73" i="7"/>
  <c r="F73" i="7"/>
  <c r="X72" i="7"/>
  <c r="Y72" i="7"/>
  <c r="K72" i="7"/>
  <c r="M72" i="7"/>
  <c r="R72" i="7"/>
  <c r="T72" i="7"/>
  <c r="F72" i="7"/>
  <c r="X71" i="7"/>
  <c r="Y71" i="7"/>
  <c r="K71" i="7"/>
  <c r="F71" i="7"/>
  <c r="X70" i="7"/>
  <c r="Y70" i="7"/>
  <c r="K70" i="7"/>
  <c r="M70" i="7"/>
  <c r="R70" i="7"/>
  <c r="T70" i="7"/>
  <c r="F70" i="7"/>
  <c r="X69" i="7"/>
  <c r="Y69" i="7"/>
  <c r="M69" i="7"/>
  <c r="R69" i="7"/>
  <c r="T69" i="7"/>
  <c r="F69" i="7"/>
  <c r="L69" i="7"/>
  <c r="N69" i="7"/>
  <c r="S69" i="7"/>
  <c r="U69" i="7"/>
  <c r="X68" i="7"/>
  <c r="Y68" i="7"/>
  <c r="K68" i="7"/>
  <c r="F68" i="7"/>
  <c r="X67" i="7"/>
  <c r="Y67" i="7"/>
  <c r="K67" i="7"/>
  <c r="M67" i="7"/>
  <c r="R67" i="7"/>
  <c r="T67" i="7"/>
  <c r="F67" i="7"/>
  <c r="X66" i="7"/>
  <c r="Y66" i="7"/>
  <c r="K66" i="7"/>
  <c r="M66" i="7"/>
  <c r="R66" i="7"/>
  <c r="T66" i="7"/>
  <c r="F66" i="7"/>
  <c r="X65" i="7"/>
  <c r="Y65" i="7"/>
  <c r="K65" i="7"/>
  <c r="M65" i="7"/>
  <c r="R65" i="7"/>
  <c r="T65" i="7"/>
  <c r="F65" i="7"/>
  <c r="X64" i="7"/>
  <c r="Y64" i="7"/>
  <c r="K64" i="7"/>
  <c r="M64" i="7"/>
  <c r="R64" i="7"/>
  <c r="T64" i="7"/>
  <c r="F64" i="7"/>
  <c r="X63" i="7"/>
  <c r="Y63" i="7"/>
  <c r="K63" i="7"/>
  <c r="M63" i="7"/>
  <c r="R63" i="7"/>
  <c r="T63" i="7"/>
  <c r="F63" i="7"/>
  <c r="X62" i="7"/>
  <c r="Y62" i="7"/>
  <c r="K62" i="7"/>
  <c r="M62" i="7"/>
  <c r="R62" i="7"/>
  <c r="T62" i="7"/>
  <c r="F62" i="7"/>
  <c r="L62" i="7"/>
  <c r="N62" i="7"/>
  <c r="S62" i="7"/>
  <c r="U62" i="7"/>
  <c r="AF61" i="7"/>
  <c r="AG61" i="7"/>
  <c r="AH61" i="7"/>
  <c r="AI61" i="7"/>
  <c r="AJ61" i="7"/>
  <c r="K61" i="7"/>
  <c r="F61" i="7"/>
  <c r="AF60" i="7"/>
  <c r="AG60" i="7"/>
  <c r="AH60" i="7"/>
  <c r="AI60" i="7"/>
  <c r="AJ60" i="7"/>
  <c r="K60" i="7"/>
  <c r="M60" i="7"/>
  <c r="R60" i="7"/>
  <c r="AB60" i="7"/>
  <c r="F60" i="7"/>
  <c r="AF59" i="7"/>
  <c r="AG59" i="7"/>
  <c r="AH59" i="7"/>
  <c r="AI59" i="7"/>
  <c r="AJ59" i="7"/>
  <c r="K59" i="7"/>
  <c r="M59" i="7"/>
  <c r="R59" i="7"/>
  <c r="AB59" i="7"/>
  <c r="F59" i="7"/>
  <c r="AF58" i="7"/>
  <c r="AG58" i="7"/>
  <c r="AH58" i="7"/>
  <c r="AI58" i="7"/>
  <c r="AJ58" i="7"/>
  <c r="K58" i="7"/>
  <c r="F58" i="7"/>
  <c r="AF57" i="7"/>
  <c r="AG57" i="7"/>
  <c r="AH57" i="7"/>
  <c r="AI57" i="7"/>
  <c r="AJ57" i="7"/>
  <c r="K57" i="7"/>
  <c r="M57" i="7"/>
  <c r="R57" i="7"/>
  <c r="AB57" i="7"/>
  <c r="F57" i="7"/>
  <c r="AF56" i="7"/>
  <c r="AG56" i="7"/>
  <c r="AH56" i="7"/>
  <c r="AI56" i="7"/>
  <c r="AJ56" i="7"/>
  <c r="K56" i="7"/>
  <c r="M56" i="7"/>
  <c r="R56" i="7"/>
  <c r="AB56" i="7"/>
  <c r="F56" i="7"/>
  <c r="AF55" i="7"/>
  <c r="AG55" i="7"/>
  <c r="AH55" i="7"/>
  <c r="AI55" i="7"/>
  <c r="AJ55" i="7"/>
  <c r="K55" i="7"/>
  <c r="M55" i="7"/>
  <c r="R55" i="7"/>
  <c r="AB55" i="7"/>
  <c r="F55" i="7"/>
  <c r="AF54" i="7"/>
  <c r="AG54" i="7"/>
  <c r="AH54" i="7"/>
  <c r="AI54" i="7"/>
  <c r="AJ54" i="7"/>
  <c r="K54" i="7"/>
  <c r="F54" i="7"/>
  <c r="AF53" i="7"/>
  <c r="AG53" i="7"/>
  <c r="AH53" i="7"/>
  <c r="AI53" i="7"/>
  <c r="AJ53" i="7"/>
  <c r="K53" i="7"/>
  <c r="M53" i="7"/>
  <c r="R53" i="7"/>
  <c r="AB53" i="7"/>
  <c r="F53" i="7"/>
  <c r="X52" i="7"/>
  <c r="Y52" i="7"/>
  <c r="K52" i="7"/>
  <c r="M52" i="7"/>
  <c r="R52" i="7"/>
  <c r="T52" i="7"/>
  <c r="F52" i="7"/>
  <c r="X51" i="7"/>
  <c r="Y51" i="7"/>
  <c r="K51" i="7"/>
  <c r="M51" i="7"/>
  <c r="R51" i="7"/>
  <c r="T51" i="7"/>
  <c r="F51" i="7"/>
  <c r="X50" i="7"/>
  <c r="Y50" i="7"/>
  <c r="K50" i="7"/>
  <c r="M50" i="7"/>
  <c r="R50" i="7"/>
  <c r="T50" i="7"/>
  <c r="F50" i="7"/>
  <c r="X49" i="7"/>
  <c r="Y49" i="7"/>
  <c r="K49" i="7"/>
  <c r="M49" i="7"/>
  <c r="R49" i="7"/>
  <c r="T49" i="7"/>
  <c r="F49" i="7"/>
  <c r="X48" i="7"/>
  <c r="Y48" i="7"/>
  <c r="K48" i="7"/>
  <c r="M48" i="7"/>
  <c r="R48" i="7"/>
  <c r="T48" i="7"/>
  <c r="F48" i="7"/>
  <c r="X47" i="7"/>
  <c r="Y47" i="7"/>
  <c r="K47" i="7"/>
  <c r="M47" i="7"/>
  <c r="R47" i="7"/>
  <c r="T47" i="7"/>
  <c r="F47" i="7"/>
  <c r="X46" i="7"/>
  <c r="Y46" i="7"/>
  <c r="K46" i="7"/>
  <c r="M46" i="7"/>
  <c r="R46" i="7"/>
  <c r="T46" i="7"/>
  <c r="F46" i="7"/>
  <c r="X45" i="7"/>
  <c r="Y45" i="7"/>
  <c r="K45" i="7"/>
  <c r="M45" i="7"/>
  <c r="R45" i="7"/>
  <c r="T45" i="7"/>
  <c r="F45" i="7"/>
  <c r="X44" i="7"/>
  <c r="Y44" i="7"/>
  <c r="K44" i="7"/>
  <c r="M44" i="7"/>
  <c r="R44" i="7"/>
  <c r="T44" i="7"/>
  <c r="F44" i="7"/>
  <c r="X43" i="7"/>
  <c r="Y43" i="7"/>
  <c r="K43" i="7"/>
  <c r="M43" i="7"/>
  <c r="R43" i="7"/>
  <c r="T43" i="7"/>
  <c r="F43" i="7"/>
  <c r="X42" i="7"/>
  <c r="Y42" i="7"/>
  <c r="K42" i="7"/>
  <c r="M42" i="7"/>
  <c r="R42" i="7"/>
  <c r="T42" i="7"/>
  <c r="F42" i="7"/>
  <c r="X41" i="7"/>
  <c r="Y41" i="7"/>
  <c r="K41" i="7"/>
  <c r="M41" i="7"/>
  <c r="R41" i="7"/>
  <c r="T41" i="7"/>
  <c r="F41" i="7"/>
  <c r="X40" i="7"/>
  <c r="Y40" i="7"/>
  <c r="K40" i="7"/>
  <c r="M40" i="7"/>
  <c r="R40" i="7"/>
  <c r="T40" i="7"/>
  <c r="F40" i="7"/>
  <c r="X39" i="7"/>
  <c r="Y39" i="7"/>
  <c r="K39" i="7"/>
  <c r="F39" i="7"/>
  <c r="X38" i="7"/>
  <c r="Y38" i="7"/>
  <c r="K38" i="7"/>
  <c r="M38" i="7"/>
  <c r="R38" i="7"/>
  <c r="T38" i="7"/>
  <c r="F38" i="7"/>
  <c r="X37" i="7"/>
  <c r="Y37" i="7"/>
  <c r="K37" i="7"/>
  <c r="F37" i="7"/>
  <c r="X36" i="7"/>
  <c r="Y36" i="7"/>
  <c r="K36" i="7"/>
  <c r="M36" i="7"/>
  <c r="R36" i="7"/>
  <c r="T36" i="7"/>
  <c r="F36" i="7"/>
  <c r="X35" i="7"/>
  <c r="Y35" i="7"/>
  <c r="K35" i="7"/>
  <c r="M35" i="7"/>
  <c r="R35" i="7"/>
  <c r="T35" i="7"/>
  <c r="F35" i="7"/>
  <c r="X34" i="7"/>
  <c r="Y34" i="7"/>
  <c r="K34" i="7"/>
  <c r="M34" i="7"/>
  <c r="R34" i="7"/>
  <c r="T34" i="7"/>
  <c r="F34" i="7"/>
  <c r="X33" i="7"/>
  <c r="Y33" i="7"/>
  <c r="K33" i="7"/>
  <c r="M33" i="7"/>
  <c r="R33" i="7"/>
  <c r="T33" i="7"/>
  <c r="F33" i="7"/>
  <c r="X32" i="7"/>
  <c r="Y32" i="7"/>
  <c r="K32" i="7"/>
  <c r="M32" i="7"/>
  <c r="R32" i="7"/>
  <c r="T32" i="7"/>
  <c r="F32" i="7"/>
  <c r="X31" i="7"/>
  <c r="Y31" i="7"/>
  <c r="K31" i="7"/>
  <c r="M31" i="7"/>
  <c r="R31" i="7"/>
  <c r="T31" i="7"/>
  <c r="F31" i="7"/>
  <c r="X30" i="7"/>
  <c r="Y30" i="7"/>
  <c r="K30" i="7"/>
  <c r="M30" i="7"/>
  <c r="R30" i="7"/>
  <c r="T30" i="7"/>
  <c r="F30" i="7"/>
  <c r="X29" i="7"/>
  <c r="Y29" i="7"/>
  <c r="K29" i="7"/>
  <c r="M29" i="7"/>
  <c r="R29" i="7"/>
  <c r="T29" i="7"/>
  <c r="F29" i="7"/>
  <c r="X28" i="7"/>
  <c r="Y28" i="7"/>
  <c r="K28" i="7"/>
  <c r="M28" i="7"/>
  <c r="R28" i="7"/>
  <c r="T28" i="7"/>
  <c r="F28" i="7"/>
  <c r="X27" i="7"/>
  <c r="Y27" i="7"/>
  <c r="K27" i="7"/>
  <c r="F27" i="7"/>
  <c r="X26" i="7"/>
  <c r="Y26" i="7"/>
  <c r="K26" i="7"/>
  <c r="M26" i="7"/>
  <c r="R26" i="7"/>
  <c r="T26" i="7"/>
  <c r="F26" i="7"/>
  <c r="X25" i="7"/>
  <c r="Y25" i="7"/>
  <c r="K25" i="7"/>
  <c r="M25" i="7"/>
  <c r="R25" i="7"/>
  <c r="T25" i="7"/>
  <c r="F25" i="7"/>
  <c r="X24" i="7"/>
  <c r="Y24" i="7"/>
  <c r="K24" i="7"/>
  <c r="M24" i="7"/>
  <c r="R24" i="7"/>
  <c r="T24" i="7"/>
  <c r="F24" i="7"/>
  <c r="X23" i="7"/>
  <c r="Y23" i="7"/>
  <c r="K23" i="7"/>
  <c r="F23" i="7"/>
  <c r="X22" i="7"/>
  <c r="Y22" i="7"/>
  <c r="K22" i="7"/>
  <c r="M22" i="7"/>
  <c r="R22" i="7"/>
  <c r="T22" i="7"/>
  <c r="F22" i="7"/>
  <c r="AF21" i="7"/>
  <c r="AG21" i="7"/>
  <c r="AH21" i="7"/>
  <c r="AI21" i="7"/>
  <c r="AJ21" i="7"/>
  <c r="K21" i="7"/>
  <c r="F21" i="7"/>
  <c r="X20" i="7"/>
  <c r="Y20" i="7"/>
  <c r="K20" i="7"/>
  <c r="F20" i="7"/>
  <c r="X19" i="7"/>
  <c r="Y19" i="7"/>
  <c r="K19" i="7"/>
  <c r="M19" i="7"/>
  <c r="R19" i="7"/>
  <c r="T19" i="7"/>
  <c r="F19" i="7"/>
  <c r="X18" i="7"/>
  <c r="Y18" i="7"/>
  <c r="K18" i="7"/>
  <c r="M18" i="7"/>
  <c r="R18" i="7"/>
  <c r="T18" i="7"/>
  <c r="F18" i="7"/>
  <c r="X17" i="7"/>
  <c r="Y17" i="7"/>
  <c r="K17" i="7"/>
  <c r="F17" i="7"/>
  <c r="X16" i="7"/>
  <c r="Y16" i="7"/>
  <c r="K16" i="7"/>
  <c r="M16" i="7"/>
  <c r="R16" i="7"/>
  <c r="T16" i="7"/>
  <c r="F16" i="7"/>
  <c r="X15" i="7"/>
  <c r="Y15" i="7"/>
  <c r="K15" i="7"/>
  <c r="M15" i="7"/>
  <c r="R15" i="7"/>
  <c r="T15" i="7"/>
  <c r="F15" i="7"/>
  <c r="X14" i="7"/>
  <c r="Y14" i="7"/>
  <c r="K14" i="7"/>
  <c r="M14" i="7"/>
  <c r="R14" i="7"/>
  <c r="T14" i="7"/>
  <c r="F14" i="7"/>
  <c r="X13" i="7"/>
  <c r="Y13" i="7"/>
  <c r="K13" i="7"/>
  <c r="F13" i="7"/>
  <c r="AF12" i="7"/>
  <c r="AG12" i="7"/>
  <c r="AH12" i="7"/>
  <c r="AI12" i="7"/>
  <c r="AJ12" i="7"/>
  <c r="M12" i="7"/>
  <c r="R12" i="7"/>
  <c r="AB12" i="7"/>
  <c r="F12" i="7"/>
  <c r="L12" i="7"/>
  <c r="N12" i="7"/>
  <c r="S12" i="7"/>
  <c r="AC12" i="7"/>
  <c r="AF11" i="7"/>
  <c r="AG11" i="7"/>
  <c r="AH11" i="7"/>
  <c r="AI11" i="7"/>
  <c r="AJ11" i="7"/>
  <c r="M11" i="7"/>
  <c r="R11" i="7"/>
  <c r="AB11" i="7"/>
  <c r="F11" i="7"/>
  <c r="L11" i="7"/>
  <c r="N11" i="7"/>
  <c r="S11" i="7"/>
  <c r="AC11" i="7"/>
  <c r="AF10" i="7"/>
  <c r="AG10" i="7"/>
  <c r="AH10" i="7"/>
  <c r="AI10" i="7"/>
  <c r="AJ10" i="7"/>
  <c r="M10" i="7"/>
  <c r="R10" i="7"/>
  <c r="AB10" i="7"/>
  <c r="F10" i="7"/>
  <c r="L10" i="7"/>
  <c r="N10" i="7"/>
  <c r="S10" i="7"/>
  <c r="AC10" i="7"/>
  <c r="AF9" i="7"/>
  <c r="AG9" i="7"/>
  <c r="AH9" i="7"/>
  <c r="AI9" i="7"/>
  <c r="AJ9" i="7"/>
  <c r="M9" i="7"/>
  <c r="R9" i="7"/>
  <c r="AB9" i="7"/>
  <c r="F9" i="7"/>
  <c r="L9" i="7"/>
  <c r="N9" i="7"/>
  <c r="S9" i="7"/>
  <c r="AC9" i="7"/>
  <c r="X8" i="7"/>
  <c r="Y8" i="7"/>
  <c r="M8" i="7"/>
  <c r="R8" i="7"/>
  <c r="T8" i="7"/>
  <c r="L8" i="7"/>
  <c r="H8" i="7"/>
  <c r="G8" i="7"/>
  <c r="J7" i="7"/>
  <c r="C3" i="7"/>
  <c r="F46" i="6"/>
  <c r="I45" i="6"/>
  <c r="K45" i="6"/>
  <c r="I44" i="6"/>
  <c r="K44" i="6"/>
  <c r="I43" i="6"/>
  <c r="K43" i="6"/>
  <c r="I42" i="6"/>
  <c r="K42" i="6"/>
  <c r="I41" i="6"/>
  <c r="K41" i="6"/>
  <c r="I40" i="6"/>
  <c r="K40" i="6"/>
  <c r="I39" i="6"/>
  <c r="K39" i="6"/>
  <c r="I38" i="6"/>
  <c r="K38" i="6"/>
  <c r="I37" i="6"/>
  <c r="G37" i="6"/>
  <c r="I36" i="6"/>
  <c r="K36" i="6"/>
  <c r="I35" i="6"/>
  <c r="K35" i="6"/>
  <c r="I34" i="6"/>
  <c r="G34" i="6"/>
  <c r="I33" i="6"/>
  <c r="G33" i="6"/>
  <c r="I32" i="6"/>
  <c r="G32" i="6"/>
  <c r="I31" i="6"/>
  <c r="G31" i="6"/>
  <c r="I30" i="6"/>
  <c r="G30" i="6"/>
  <c r="I29" i="6"/>
  <c r="G29" i="6"/>
  <c r="I28" i="6"/>
  <c r="G28" i="6"/>
  <c r="I27" i="6"/>
  <c r="G27" i="6"/>
  <c r="I26" i="6"/>
  <c r="G26" i="6"/>
  <c r="K26" i="6"/>
  <c r="I25" i="6"/>
  <c r="G25" i="6"/>
  <c r="I24" i="6"/>
  <c r="G24" i="6"/>
  <c r="K24" i="6"/>
  <c r="I23" i="6"/>
  <c r="G23" i="6"/>
  <c r="I22" i="6"/>
  <c r="G22" i="6"/>
  <c r="I21" i="6"/>
  <c r="G21" i="6"/>
  <c r="I20" i="6"/>
  <c r="G20" i="6"/>
  <c r="K20" i="6"/>
  <c r="I19" i="6"/>
  <c r="G19" i="6"/>
  <c r="I18" i="6"/>
  <c r="G18" i="6"/>
  <c r="I17" i="6"/>
  <c r="G17" i="6"/>
  <c r="I16" i="6"/>
  <c r="G16" i="6"/>
  <c r="I15" i="6"/>
  <c r="G15" i="6"/>
  <c r="I14" i="6"/>
  <c r="G14" i="6"/>
  <c r="K14" i="6"/>
  <c r="I13" i="6"/>
  <c r="G13" i="6"/>
  <c r="I12" i="6"/>
  <c r="G12" i="6"/>
  <c r="K12" i="6"/>
  <c r="I11" i="6"/>
  <c r="G11" i="6"/>
  <c r="I10" i="6"/>
  <c r="G10" i="6"/>
  <c r="I9" i="6"/>
  <c r="G9" i="6"/>
  <c r="I8" i="6"/>
  <c r="G8" i="6"/>
  <c r="D30" i="5"/>
  <c r="D31" i="5"/>
  <c r="D32" i="5"/>
  <c r="D33" i="5"/>
  <c r="D20" i="5"/>
  <c r="D21" i="5"/>
  <c r="D22" i="5"/>
  <c r="D23" i="5"/>
  <c r="D6" i="5"/>
  <c r="D7" i="5"/>
  <c r="D8" i="5"/>
  <c r="D9" i="5"/>
  <c r="D10" i="5"/>
  <c r="D11" i="5"/>
  <c r="D12" i="5"/>
  <c r="D13" i="5"/>
  <c r="D14" i="5"/>
  <c r="L3" i="1"/>
  <c r="D49" i="6"/>
  <c r="K33" i="6"/>
  <c r="L27" i="7"/>
  <c r="N27" i="7"/>
  <c r="S27" i="7"/>
  <c r="U27" i="7"/>
  <c r="K9" i="6"/>
  <c r="L20" i="7"/>
  <c r="N20" i="7"/>
  <c r="S20" i="7"/>
  <c r="U20" i="7"/>
  <c r="L75" i="7"/>
  <c r="N75" i="7"/>
  <c r="S75" i="7"/>
  <c r="U75" i="7"/>
  <c r="L40" i="7"/>
  <c r="N40" i="7"/>
  <c r="S40" i="7"/>
  <c r="U40" i="7"/>
  <c r="L58" i="7"/>
  <c r="N58" i="7"/>
  <c r="S58" i="7"/>
  <c r="AC58" i="7"/>
  <c r="L86" i="7"/>
  <c r="N86" i="7"/>
  <c r="S86" i="7"/>
  <c r="U86" i="7"/>
  <c r="L39" i="7"/>
  <c r="N39" i="7"/>
  <c r="S39" i="7"/>
  <c r="U39" i="7"/>
  <c r="L74" i="7"/>
  <c r="N74" i="7"/>
  <c r="S74" i="7"/>
  <c r="U74" i="7"/>
  <c r="K15" i="6"/>
  <c r="K30" i="6"/>
  <c r="L15" i="7"/>
  <c r="N15" i="7"/>
  <c r="S15" i="7"/>
  <c r="U15" i="7"/>
  <c r="L54" i="7"/>
  <c r="N54" i="7"/>
  <c r="S54" i="7"/>
  <c r="AC54" i="7"/>
  <c r="L24" i="7"/>
  <c r="N24" i="7"/>
  <c r="S24" i="7"/>
  <c r="U24" i="7"/>
  <c r="L66" i="7"/>
  <c r="N66" i="7"/>
  <c r="S66" i="7"/>
  <c r="U66" i="7"/>
  <c r="M54" i="7"/>
  <c r="R54" i="7"/>
  <c r="AB54" i="7"/>
  <c r="K17" i="6"/>
  <c r="L67" i="7"/>
  <c r="N67" i="7"/>
  <c r="S67" i="7"/>
  <c r="U67" i="7"/>
  <c r="L17" i="7"/>
  <c r="N17" i="7"/>
  <c r="S17" i="7"/>
  <c r="U17" i="7"/>
  <c r="L73" i="7"/>
  <c r="N73" i="7"/>
  <c r="S73" i="7"/>
  <c r="U73" i="7"/>
  <c r="K37" i="6"/>
  <c r="M39" i="7"/>
  <c r="R39" i="7"/>
  <c r="T39" i="7"/>
  <c r="L53" i="7"/>
  <c r="N53" i="7"/>
  <c r="S53" i="7"/>
  <c r="AC53" i="7"/>
  <c r="M74" i="7"/>
  <c r="R74" i="7"/>
  <c r="T74" i="7"/>
  <c r="M17" i="7"/>
  <c r="R17" i="7"/>
  <c r="T17" i="7"/>
  <c r="M58" i="7"/>
  <c r="R58" i="7"/>
  <c r="AB58" i="7"/>
  <c r="L22" i="7"/>
  <c r="N22" i="7"/>
  <c r="S22" i="7"/>
  <c r="U22" i="7"/>
  <c r="L71" i="7"/>
  <c r="N71" i="7"/>
  <c r="S71" i="7"/>
  <c r="U71" i="7"/>
  <c r="L63" i="7"/>
  <c r="N63" i="7"/>
  <c r="S63" i="7"/>
  <c r="U63" i="7"/>
  <c r="K16" i="6"/>
  <c r="L23" i="7"/>
  <c r="N23" i="7"/>
  <c r="S23" i="7"/>
  <c r="U23" i="7"/>
  <c r="L37" i="7"/>
  <c r="N37" i="7"/>
  <c r="S37" i="7"/>
  <c r="U37" i="7"/>
  <c r="K10" i="6"/>
  <c r="K32" i="6"/>
  <c r="M23" i="7"/>
  <c r="R23" i="7"/>
  <c r="T23" i="7"/>
  <c r="M37" i="7"/>
  <c r="R37" i="7"/>
  <c r="T37" i="7"/>
  <c r="L85" i="7"/>
  <c r="N85" i="7"/>
  <c r="S85" i="7"/>
  <c r="U85" i="7"/>
  <c r="L21" i="7"/>
  <c r="N21" i="7"/>
  <c r="S21" i="7"/>
  <c r="AC21" i="7"/>
  <c r="K18" i="6"/>
  <c r="M20" i="7"/>
  <c r="R20" i="7"/>
  <c r="T20" i="7"/>
  <c r="L61" i="7"/>
  <c r="N61" i="7"/>
  <c r="S61" i="7"/>
  <c r="AC61" i="7"/>
  <c r="K19" i="6"/>
  <c r="K27" i="6"/>
  <c r="M61" i="7"/>
  <c r="R61" i="7"/>
  <c r="AB61" i="7"/>
  <c r="K25" i="6"/>
  <c r="L13" i="7"/>
  <c r="N13" i="7"/>
  <c r="S13" i="7"/>
  <c r="U13" i="7"/>
  <c r="L16" i="7"/>
  <c r="N16" i="7"/>
  <c r="S16" i="7"/>
  <c r="U16" i="7"/>
  <c r="M71" i="7"/>
  <c r="R71" i="7"/>
  <c r="T71" i="7"/>
  <c r="K13" i="6"/>
  <c r="M13" i="7"/>
  <c r="R13" i="7"/>
  <c r="T13" i="7"/>
  <c r="L30" i="7"/>
  <c r="N30" i="7"/>
  <c r="S30" i="7"/>
  <c r="U30" i="7"/>
  <c r="L68" i="7"/>
  <c r="N68" i="7"/>
  <c r="S68" i="7"/>
  <c r="U68" i="7"/>
  <c r="M68" i="7"/>
  <c r="R68" i="7"/>
  <c r="T68" i="7"/>
  <c r="K34" i="6"/>
  <c r="L14" i="7"/>
  <c r="N14" i="7"/>
  <c r="S14" i="7"/>
  <c r="U14" i="7"/>
  <c r="G46" i="6"/>
  <c r="K21" i="6"/>
  <c r="K28" i="6"/>
  <c r="M27" i="7"/>
  <c r="R27" i="7"/>
  <c r="T27" i="7"/>
  <c r="L31" i="7"/>
  <c r="N31" i="7"/>
  <c r="S31" i="7"/>
  <c r="U31" i="7"/>
  <c r="L47" i="7"/>
  <c r="N47" i="7"/>
  <c r="S47" i="7"/>
  <c r="U47" i="7"/>
  <c r="K8" i="6"/>
  <c r="K22" i="6"/>
  <c r="K29" i="6"/>
  <c r="H7" i="7"/>
  <c r="K23" i="6"/>
  <c r="M21" i="7"/>
  <c r="R21" i="7"/>
  <c r="AB21" i="7"/>
  <c r="L28" i="7"/>
  <c r="N28" i="7"/>
  <c r="S28" i="7"/>
  <c r="U28" i="7"/>
  <c r="L36" i="7"/>
  <c r="N36" i="7"/>
  <c r="S36" i="7"/>
  <c r="U36" i="7"/>
  <c r="L52" i="7"/>
  <c r="N52" i="7"/>
  <c r="S52" i="7"/>
  <c r="U52" i="7"/>
  <c r="L44" i="7"/>
  <c r="N44" i="7"/>
  <c r="S44" i="7"/>
  <c r="U44" i="7"/>
  <c r="L48" i="7"/>
  <c r="N48" i="7"/>
  <c r="S48" i="7"/>
  <c r="U48" i="7"/>
  <c r="L70" i="7"/>
  <c r="N70" i="7"/>
  <c r="S70" i="7"/>
  <c r="U70" i="7"/>
  <c r="L78" i="7"/>
  <c r="N78" i="7"/>
  <c r="S78" i="7"/>
  <c r="U78" i="7"/>
  <c r="K31" i="6"/>
  <c r="K11" i="6"/>
  <c r="L43" i="7"/>
  <c r="N43" i="7"/>
  <c r="S43" i="7"/>
  <c r="U43" i="7"/>
  <c r="L60" i="7"/>
  <c r="N60" i="7"/>
  <c r="S60" i="7"/>
  <c r="AC60" i="7"/>
  <c r="L77" i="7"/>
  <c r="N77" i="7"/>
  <c r="S77" i="7"/>
  <c r="U77" i="7"/>
  <c r="L46" i="7"/>
  <c r="N46" i="7"/>
  <c r="S46" i="7"/>
  <c r="U46" i="7"/>
  <c r="L33" i="7"/>
  <c r="N33" i="7"/>
  <c r="S33" i="7"/>
  <c r="U33" i="7"/>
  <c r="L49" i="7"/>
  <c r="N49" i="7"/>
  <c r="S49" i="7"/>
  <c r="U49" i="7"/>
  <c r="L59" i="7"/>
  <c r="N59" i="7"/>
  <c r="S59" i="7"/>
  <c r="AC59" i="7"/>
  <c r="L64" i="7"/>
  <c r="N64" i="7"/>
  <c r="S64" i="7"/>
  <c r="U64" i="7"/>
  <c r="L19" i="7"/>
  <c r="N19" i="7"/>
  <c r="S19" i="7"/>
  <c r="U19" i="7"/>
  <c r="L26" i="7"/>
  <c r="N26" i="7"/>
  <c r="S26" i="7"/>
  <c r="U26" i="7"/>
  <c r="L42" i="7"/>
  <c r="N42" i="7"/>
  <c r="S42" i="7"/>
  <c r="U42" i="7"/>
  <c r="L76" i="7"/>
  <c r="N76" i="7"/>
  <c r="S76" i="7"/>
  <c r="U76" i="7"/>
  <c r="N8" i="7"/>
  <c r="L29" i="7"/>
  <c r="N29" i="7"/>
  <c r="S29" i="7"/>
  <c r="U29" i="7"/>
  <c r="L45" i="7"/>
  <c r="N45" i="7"/>
  <c r="S45" i="7"/>
  <c r="U45" i="7"/>
  <c r="L57" i="7"/>
  <c r="N57" i="7"/>
  <c r="S57" i="7"/>
  <c r="AC57" i="7"/>
  <c r="L79" i="7"/>
  <c r="N79" i="7"/>
  <c r="S79" i="7"/>
  <c r="U79" i="7"/>
  <c r="L32" i="7"/>
  <c r="N32" i="7"/>
  <c r="S32" i="7"/>
  <c r="U32" i="7"/>
  <c r="L35" i="7"/>
  <c r="N35" i="7"/>
  <c r="S35" i="7"/>
  <c r="U35" i="7"/>
  <c r="L51" i="7"/>
  <c r="N51" i="7"/>
  <c r="S51" i="7"/>
  <c r="U51" i="7"/>
  <c r="L56" i="7"/>
  <c r="N56" i="7"/>
  <c r="S56" i="7"/>
  <c r="AC56" i="7"/>
  <c r="L38" i="7"/>
  <c r="N38" i="7"/>
  <c r="S38" i="7"/>
  <c r="U38" i="7"/>
  <c r="L72" i="7"/>
  <c r="N72" i="7"/>
  <c r="S72" i="7"/>
  <c r="U72" i="7"/>
  <c r="L18" i="7"/>
  <c r="N18" i="7"/>
  <c r="S18" i="7"/>
  <c r="U18" i="7"/>
  <c r="L25" i="7"/>
  <c r="N25" i="7"/>
  <c r="S25" i="7"/>
  <c r="U25" i="7"/>
  <c r="L41" i="7"/>
  <c r="N41" i="7"/>
  <c r="S41" i="7"/>
  <c r="U41" i="7"/>
  <c r="L55" i="7"/>
  <c r="N55" i="7"/>
  <c r="S55" i="7"/>
  <c r="AC55" i="7"/>
  <c r="L34" i="7"/>
  <c r="N34" i="7"/>
  <c r="S34" i="7"/>
  <c r="U34" i="7"/>
  <c r="L50" i="7"/>
  <c r="N50" i="7"/>
  <c r="S50" i="7"/>
  <c r="U50" i="7"/>
  <c r="L65" i="7"/>
  <c r="N65" i="7"/>
  <c r="S65" i="7"/>
  <c r="U65" i="7"/>
  <c r="K46" i="6"/>
  <c r="K47" i="6"/>
  <c r="K48" i="6"/>
  <c r="AC7" i="7"/>
  <c r="S8" i="7"/>
  <c r="U8" i="7"/>
  <c r="U7" i="7"/>
  <c r="N7" i="7"/>
  <c r="L7" i="7"/>
  <c r="BL170" i="1"/>
  <c r="AR220" i="1" l="1"/>
  <c r="AZ220" i="1" s="1"/>
  <c r="CT220" i="1" s="1"/>
  <c r="CV220" i="1" s="1"/>
  <c r="AR222" i="1"/>
  <c r="AZ222" i="1" s="1"/>
  <c r="CT222" i="1" s="1"/>
  <c r="CV222" i="1" s="1"/>
  <c r="AR224" i="1"/>
  <c r="AZ224" i="1" s="1"/>
  <c r="CT224" i="1" s="1"/>
  <c r="CV224" i="1" s="1"/>
  <c r="AR226" i="1"/>
  <c r="AZ226" i="1" s="1"/>
  <c r="CT226" i="1" s="1"/>
  <c r="CV226" i="1" s="1"/>
  <c r="AR228" i="1"/>
  <c r="AZ228" i="1" s="1"/>
  <c r="CT228" i="1" s="1"/>
  <c r="CV228" i="1" s="1"/>
  <c r="AR230" i="1"/>
  <c r="AZ230" i="1" s="1"/>
  <c r="CT230" i="1" s="1"/>
  <c r="CV230" i="1" s="1"/>
  <c r="AR232" i="1"/>
  <c r="AZ232" i="1" s="1"/>
  <c r="CT232" i="1" s="1"/>
  <c r="CV232" i="1" s="1"/>
  <c r="AR234" i="1"/>
  <c r="AZ234" i="1" s="1"/>
  <c r="CT234" i="1" s="1"/>
  <c r="CV234" i="1" s="1"/>
  <c r="AR236" i="1"/>
  <c r="AZ236" i="1" s="1"/>
  <c r="CT236" i="1" s="1"/>
  <c r="CV236" i="1" s="1"/>
  <c r="AR238" i="1"/>
  <c r="AZ238" i="1" s="1"/>
  <c r="CT238" i="1" s="1"/>
  <c r="CV238" i="1" s="1"/>
  <c r="AS148" i="1"/>
  <c r="BA148" i="1" s="1"/>
  <c r="CU148" i="1" s="1"/>
  <c r="AS150" i="1"/>
  <c r="BA150" i="1" s="1"/>
  <c r="CU150" i="1" s="1"/>
  <c r="AS152" i="1"/>
  <c r="BA152" i="1" s="1"/>
  <c r="CU152" i="1" s="1"/>
  <c r="AS154" i="1"/>
  <c r="BA154" i="1" s="1"/>
  <c r="CU154" i="1" s="1"/>
  <c r="AS156" i="1"/>
  <c r="BA156" i="1" s="1"/>
  <c r="CU156" i="1" s="1"/>
  <c r="AS158" i="1"/>
  <c r="BA158" i="1" s="1"/>
  <c r="CU158" i="1" s="1"/>
  <c r="AS161" i="1"/>
  <c r="BA161" i="1" s="1"/>
  <c r="CU161" i="1" s="1"/>
  <c r="AS163" i="1"/>
  <c r="BA163" i="1" s="1"/>
  <c r="CU163" i="1" s="1"/>
  <c r="BL243" i="1"/>
  <c r="J15" i="19" s="1"/>
  <c r="BN36" i="1"/>
  <c r="CR36" i="1" s="1"/>
  <c r="AS27" i="1"/>
  <c r="BA27" i="1" s="1"/>
  <c r="CU27" i="1" s="1"/>
  <c r="AS36" i="1"/>
  <c r="BA36" i="1" s="1"/>
  <c r="CU36" i="1" s="1"/>
  <c r="BN67" i="1"/>
  <c r="CR67" i="1" s="1"/>
  <c r="AS106" i="1"/>
  <c r="BA106" i="1" s="1"/>
  <c r="CU106" i="1" s="1"/>
  <c r="AR109" i="1"/>
  <c r="AZ109" i="1" s="1"/>
  <c r="CT109" i="1" s="1"/>
  <c r="CV109" i="1" s="1"/>
  <c r="AR125" i="1"/>
  <c r="AZ125" i="1" s="1"/>
  <c r="CT125" i="1" s="1"/>
  <c r="CV125" i="1" s="1"/>
  <c r="AR127" i="1"/>
  <c r="AZ127" i="1" s="1"/>
  <c r="CT127" i="1" s="1"/>
  <c r="CV127" i="1" s="1"/>
  <c r="AR129" i="1"/>
  <c r="AZ129" i="1" s="1"/>
  <c r="CT129" i="1" s="1"/>
  <c r="CV129" i="1" s="1"/>
  <c r="BN165" i="1"/>
  <c r="CR165" i="1" s="1"/>
  <c r="AR95" i="1"/>
  <c r="AZ95" i="1" s="1"/>
  <c r="CT95" i="1" s="1"/>
  <c r="CV95" i="1" s="1"/>
  <c r="AR97" i="1"/>
  <c r="AZ97" i="1" s="1"/>
  <c r="CT97" i="1" s="1"/>
  <c r="CV97" i="1" s="1"/>
  <c r="AS101" i="1"/>
  <c r="BA101" i="1" s="1"/>
  <c r="CU101" i="1" s="1"/>
  <c r="AS105" i="1"/>
  <c r="BA105" i="1" s="1"/>
  <c r="CU105" i="1" s="1"/>
  <c r="AR108" i="1"/>
  <c r="AZ108" i="1" s="1"/>
  <c r="CT108" i="1" s="1"/>
  <c r="CV108" i="1" s="1"/>
  <c r="AR110" i="1"/>
  <c r="AZ110" i="1" s="1"/>
  <c r="CT110" i="1" s="1"/>
  <c r="CV110" i="1" s="1"/>
  <c r="AR124" i="1"/>
  <c r="AZ124" i="1" s="1"/>
  <c r="CT124" i="1" s="1"/>
  <c r="CV124" i="1" s="1"/>
  <c r="AR126" i="1"/>
  <c r="AZ126" i="1" s="1"/>
  <c r="CT126" i="1" s="1"/>
  <c r="CV126" i="1" s="1"/>
  <c r="AR128" i="1"/>
  <c r="AZ128" i="1" s="1"/>
  <c r="CT128" i="1" s="1"/>
  <c r="CV128" i="1" s="1"/>
  <c r="AR183" i="1"/>
  <c r="AZ183" i="1" s="1"/>
  <c r="CT183" i="1" s="1"/>
  <c r="CV183" i="1" s="1"/>
  <c r="AR185" i="1"/>
  <c r="AZ185" i="1" s="1"/>
  <c r="CT185" i="1" s="1"/>
  <c r="CV185" i="1" s="1"/>
  <c r="AR187" i="1"/>
  <c r="AZ187" i="1" s="1"/>
  <c r="CT187" i="1" s="1"/>
  <c r="CV187" i="1" s="1"/>
  <c r="AR189" i="1"/>
  <c r="AZ189" i="1" s="1"/>
  <c r="CT189" i="1" s="1"/>
  <c r="CV189" i="1" s="1"/>
  <c r="AR191" i="1"/>
  <c r="AZ191" i="1" s="1"/>
  <c r="CT191" i="1" s="1"/>
  <c r="CV191" i="1" s="1"/>
  <c r="AR193" i="1"/>
  <c r="AZ193" i="1" s="1"/>
  <c r="CT193" i="1" s="1"/>
  <c r="CV193" i="1" s="1"/>
  <c r="AR195" i="1"/>
  <c r="AZ195" i="1" s="1"/>
  <c r="CT195" i="1" s="1"/>
  <c r="CV195" i="1" s="1"/>
  <c r="AR197" i="1"/>
  <c r="AZ197" i="1" s="1"/>
  <c r="CT197" i="1" s="1"/>
  <c r="CV197" i="1" s="1"/>
  <c r="AR199" i="1"/>
  <c r="AZ199" i="1" s="1"/>
  <c r="CT199" i="1" s="1"/>
  <c r="CV199" i="1" s="1"/>
  <c r="AR201" i="1"/>
  <c r="AZ201" i="1" s="1"/>
  <c r="CT201" i="1" s="1"/>
  <c r="CV201" i="1" s="1"/>
  <c r="AR211" i="1"/>
  <c r="AZ211" i="1" s="1"/>
  <c r="CT211" i="1" s="1"/>
  <c r="CV211" i="1" s="1"/>
  <c r="AR214" i="1"/>
  <c r="AZ214" i="1" s="1"/>
  <c r="CT214" i="1" s="1"/>
  <c r="CV214" i="1" s="1"/>
  <c r="AR216" i="1"/>
  <c r="AZ216" i="1" s="1"/>
  <c r="CT216" i="1" s="1"/>
  <c r="CV216" i="1" s="1"/>
  <c r="AR218" i="1"/>
  <c r="AZ218" i="1" s="1"/>
  <c r="CT218" i="1" s="1"/>
  <c r="CV218" i="1" s="1"/>
  <c r="AS26" i="1"/>
  <c r="BA26" i="1" s="1"/>
  <c r="CU26" i="1" s="1"/>
  <c r="AS144" i="1"/>
  <c r="BA144" i="1" s="1"/>
  <c r="CU144" i="1" s="1"/>
  <c r="AR184" i="1"/>
  <c r="AZ184" i="1" s="1"/>
  <c r="CT184" i="1" s="1"/>
  <c r="CV184" i="1" s="1"/>
  <c r="AR186" i="1"/>
  <c r="AZ186" i="1" s="1"/>
  <c r="CT186" i="1" s="1"/>
  <c r="CV186" i="1" s="1"/>
  <c r="AR188" i="1"/>
  <c r="AZ188" i="1" s="1"/>
  <c r="CT188" i="1" s="1"/>
  <c r="CV188" i="1" s="1"/>
  <c r="AR190" i="1"/>
  <c r="AZ190" i="1" s="1"/>
  <c r="CT190" i="1" s="1"/>
  <c r="CV190" i="1" s="1"/>
  <c r="AR192" i="1"/>
  <c r="AZ192" i="1" s="1"/>
  <c r="CT192" i="1" s="1"/>
  <c r="CV192" i="1" s="1"/>
  <c r="AR194" i="1"/>
  <c r="AZ194" i="1" s="1"/>
  <c r="CT194" i="1" s="1"/>
  <c r="CV194" i="1" s="1"/>
  <c r="AR196" i="1"/>
  <c r="AZ196" i="1" s="1"/>
  <c r="CT196" i="1" s="1"/>
  <c r="CV196" i="1" s="1"/>
  <c r="AR198" i="1"/>
  <c r="AZ198" i="1" s="1"/>
  <c r="CT198" i="1" s="1"/>
  <c r="CV198" i="1" s="1"/>
  <c r="AR200" i="1"/>
  <c r="AZ200" i="1" s="1"/>
  <c r="CT200" i="1" s="1"/>
  <c r="CV200" i="1" s="1"/>
  <c r="AR210" i="1"/>
  <c r="AZ210" i="1" s="1"/>
  <c r="CT210" i="1" s="1"/>
  <c r="CV210" i="1" s="1"/>
  <c r="AR212" i="1"/>
  <c r="AZ212" i="1" s="1"/>
  <c r="CT212" i="1" s="1"/>
  <c r="CV212" i="1" s="1"/>
  <c r="AR215" i="1"/>
  <c r="AZ215" i="1" s="1"/>
  <c r="CT215" i="1" s="1"/>
  <c r="CV215" i="1" s="1"/>
  <c r="AR217" i="1"/>
  <c r="AZ217" i="1" s="1"/>
  <c r="CT217" i="1" s="1"/>
  <c r="CV217" i="1" s="1"/>
  <c r="AS24" i="1"/>
  <c r="BA24" i="1" s="1"/>
  <c r="CU24" i="1" s="1"/>
  <c r="AR133" i="1"/>
  <c r="AZ133" i="1" s="1"/>
  <c r="CT133" i="1" s="1"/>
  <c r="CV133" i="1" s="1"/>
  <c r="AR135" i="1"/>
  <c r="AZ135" i="1" s="1"/>
  <c r="CT135" i="1" s="1"/>
  <c r="CV135" i="1" s="1"/>
  <c r="AS141" i="1"/>
  <c r="BA141" i="1" s="1"/>
  <c r="CU141" i="1" s="1"/>
  <c r="AS143" i="1"/>
  <c r="BA143" i="1" s="1"/>
  <c r="CU143" i="1" s="1"/>
  <c r="AR96" i="1"/>
  <c r="AZ96" i="1" s="1"/>
  <c r="CT96" i="1" s="1"/>
  <c r="CV96" i="1" s="1"/>
  <c r="AS100" i="1"/>
  <c r="BA100" i="1" s="1"/>
  <c r="CU100" i="1" s="1"/>
  <c r="AS147" i="1"/>
  <c r="BA147" i="1" s="1"/>
  <c r="CU147" i="1" s="1"/>
  <c r="AS149" i="1"/>
  <c r="BA149" i="1" s="1"/>
  <c r="CU149" i="1" s="1"/>
  <c r="AS151" i="1"/>
  <c r="BA151" i="1" s="1"/>
  <c r="CU151" i="1" s="1"/>
  <c r="AS153" i="1"/>
  <c r="BA153" i="1" s="1"/>
  <c r="CU153" i="1" s="1"/>
  <c r="AS155" i="1"/>
  <c r="BA155" i="1" s="1"/>
  <c r="CU155" i="1" s="1"/>
  <c r="AS157" i="1"/>
  <c r="BA157" i="1" s="1"/>
  <c r="CU157" i="1" s="1"/>
  <c r="AS160" i="1"/>
  <c r="BA160" i="1" s="1"/>
  <c r="CU160" i="1" s="1"/>
  <c r="AS162" i="1"/>
  <c r="BA162" i="1" s="1"/>
  <c r="CU162" i="1" s="1"/>
  <c r="AR221" i="1"/>
  <c r="AZ221" i="1" s="1"/>
  <c r="CT221" i="1" s="1"/>
  <c r="CV221" i="1" s="1"/>
  <c r="AR223" i="1"/>
  <c r="AZ223" i="1" s="1"/>
  <c r="CT223" i="1" s="1"/>
  <c r="CV223" i="1" s="1"/>
  <c r="AR225" i="1"/>
  <c r="AZ225" i="1" s="1"/>
  <c r="CT225" i="1" s="1"/>
  <c r="CV225" i="1" s="1"/>
  <c r="AR227" i="1"/>
  <c r="AZ227" i="1" s="1"/>
  <c r="CT227" i="1" s="1"/>
  <c r="CV227" i="1" s="1"/>
  <c r="AR229" i="1"/>
  <c r="AZ229" i="1" s="1"/>
  <c r="CT229" i="1" s="1"/>
  <c r="CV229" i="1" s="1"/>
  <c r="AR231" i="1"/>
  <c r="AZ231" i="1" s="1"/>
  <c r="CT231" i="1" s="1"/>
  <c r="CV231" i="1" s="1"/>
  <c r="AR233" i="1"/>
  <c r="AZ233" i="1" s="1"/>
  <c r="CT233" i="1" s="1"/>
  <c r="CV233" i="1" s="1"/>
  <c r="AR235" i="1"/>
  <c r="AZ235" i="1" s="1"/>
  <c r="CT235" i="1" s="1"/>
  <c r="CV235" i="1" s="1"/>
  <c r="AR237" i="1"/>
  <c r="AZ237" i="1" s="1"/>
  <c r="CT237" i="1" s="1"/>
  <c r="CV237" i="1" s="1"/>
  <c r="AR239" i="1"/>
  <c r="AZ239" i="1" s="1"/>
  <c r="CT239" i="1" s="1"/>
  <c r="CV239" i="1" s="1"/>
  <c r="AR98" i="1"/>
  <c r="AZ98" i="1" s="1"/>
  <c r="CT98" i="1" s="1"/>
  <c r="CV98" i="1" s="1"/>
  <c r="AS21" i="1"/>
  <c r="BA21" i="1" s="1"/>
  <c r="CU21" i="1" s="1"/>
  <c r="AS25" i="1"/>
  <c r="BA25" i="1" s="1"/>
  <c r="CU25" i="1" s="1"/>
  <c r="AR132" i="1"/>
  <c r="AZ132" i="1" s="1"/>
  <c r="CT132" i="1" s="1"/>
  <c r="CV132" i="1" s="1"/>
  <c r="AR134" i="1"/>
  <c r="AZ134" i="1" s="1"/>
  <c r="CT134" i="1" s="1"/>
  <c r="CV134" i="1" s="1"/>
  <c r="AR136" i="1"/>
  <c r="AZ136" i="1" s="1"/>
  <c r="CT136" i="1" s="1"/>
  <c r="CV136" i="1" s="1"/>
  <c r="AS142" i="1"/>
  <c r="BA142" i="1" s="1"/>
  <c r="CU142" i="1" s="1"/>
  <c r="AR12" i="1"/>
  <c r="AZ12" i="1" s="1"/>
  <c r="CT12" i="1" s="1"/>
  <c r="CV12" i="1" s="1"/>
  <c r="AR13" i="1"/>
  <c r="AZ13" i="1" s="1"/>
  <c r="CT13" i="1" s="1"/>
  <c r="CV13" i="1" s="1"/>
  <c r="AR14" i="1"/>
  <c r="AZ14" i="1" s="1"/>
  <c r="CT14" i="1" s="1"/>
  <c r="CV14" i="1" s="1"/>
  <c r="AR15" i="1"/>
  <c r="AZ15" i="1" s="1"/>
  <c r="CT15" i="1" s="1"/>
  <c r="CV15" i="1" s="1"/>
  <c r="AR16" i="1"/>
  <c r="AZ16" i="1" s="1"/>
  <c r="CT16" i="1" s="1"/>
  <c r="CV16" i="1" s="1"/>
  <c r="AR17" i="1"/>
  <c r="AZ17" i="1" s="1"/>
  <c r="CT17" i="1" s="1"/>
  <c r="CV17" i="1" s="1"/>
  <c r="AS69" i="1"/>
  <c r="BA69" i="1" s="1"/>
  <c r="CU69" i="1" s="1"/>
  <c r="AS70" i="1"/>
  <c r="BA70" i="1" s="1"/>
  <c r="CU70" i="1" s="1"/>
  <c r="AS71" i="1"/>
  <c r="BA71" i="1" s="1"/>
  <c r="CU71" i="1" s="1"/>
  <c r="AS72" i="1"/>
  <c r="BA72" i="1" s="1"/>
  <c r="CU72" i="1" s="1"/>
  <c r="AS73" i="1"/>
  <c r="BA73" i="1" s="1"/>
  <c r="CU73" i="1" s="1"/>
  <c r="AS74" i="1"/>
  <c r="BA74" i="1" s="1"/>
  <c r="CU74" i="1" s="1"/>
  <c r="AS75" i="1"/>
  <c r="BA75" i="1" s="1"/>
  <c r="CU75" i="1" s="1"/>
  <c r="AS76" i="1"/>
  <c r="BA76" i="1" s="1"/>
  <c r="CU76" i="1" s="1"/>
  <c r="AS77" i="1"/>
  <c r="BA77" i="1" s="1"/>
  <c r="CU77" i="1" s="1"/>
  <c r="AS78" i="1"/>
  <c r="BA78" i="1" s="1"/>
  <c r="CU78" i="1" s="1"/>
  <c r="AS79" i="1"/>
  <c r="BA79" i="1" s="1"/>
  <c r="CU79" i="1" s="1"/>
  <c r="AS83" i="1"/>
  <c r="BA83" i="1" s="1"/>
  <c r="CU83" i="1" s="1"/>
  <c r="AS84" i="1"/>
  <c r="BA84" i="1" s="1"/>
  <c r="CU84" i="1" s="1"/>
  <c r="AS85" i="1"/>
  <c r="BA85" i="1" s="1"/>
  <c r="CU85" i="1" s="1"/>
  <c r="AS86" i="1"/>
  <c r="BA86" i="1" s="1"/>
  <c r="CU86" i="1" s="1"/>
  <c r="AS87" i="1"/>
  <c r="BA87" i="1" s="1"/>
  <c r="CU87" i="1" s="1"/>
  <c r="AS88" i="1"/>
  <c r="BA88" i="1" s="1"/>
  <c r="CU88" i="1" s="1"/>
  <c r="AS89" i="1"/>
  <c r="BA89" i="1" s="1"/>
  <c r="CU89" i="1" s="1"/>
  <c r="AS90" i="1"/>
  <c r="BA90" i="1" s="1"/>
  <c r="CU90" i="1" s="1"/>
  <c r="AS91" i="1"/>
  <c r="BA91" i="1" s="1"/>
  <c r="CU91" i="1" s="1"/>
  <c r="AS92" i="1"/>
  <c r="BA92" i="1" s="1"/>
  <c r="CU92" i="1" s="1"/>
  <c r="AS93" i="1"/>
  <c r="BA93" i="1" s="1"/>
  <c r="CU93" i="1" s="1"/>
  <c r="AS94" i="1"/>
  <c r="BA94" i="1" s="1"/>
  <c r="CU94" i="1" s="1"/>
  <c r="AR102" i="1"/>
  <c r="AZ102" i="1" s="1"/>
  <c r="CT102" i="1" s="1"/>
  <c r="CV102" i="1" s="1"/>
  <c r="AR103" i="1"/>
  <c r="AZ103" i="1" s="1"/>
  <c r="CT103" i="1" s="1"/>
  <c r="CV103" i="1" s="1"/>
  <c r="AR104" i="1"/>
  <c r="AZ104" i="1" s="1"/>
  <c r="CT104" i="1" s="1"/>
  <c r="CV104" i="1" s="1"/>
  <c r="AS111" i="1"/>
  <c r="BA111" i="1" s="1"/>
  <c r="CU111" i="1" s="1"/>
  <c r="AS112" i="1"/>
  <c r="BA112" i="1" s="1"/>
  <c r="CU112" i="1" s="1"/>
  <c r="AS113" i="1"/>
  <c r="BA113" i="1" s="1"/>
  <c r="CU113" i="1" s="1"/>
  <c r="AS114" i="1"/>
  <c r="BA114" i="1" s="1"/>
  <c r="CU114" i="1" s="1"/>
  <c r="AS115" i="1"/>
  <c r="BA115" i="1" s="1"/>
  <c r="CU115" i="1" s="1"/>
  <c r="AS116" i="1"/>
  <c r="BA116" i="1" s="1"/>
  <c r="CU116" i="1" s="1"/>
  <c r="AS118" i="1"/>
  <c r="BA118" i="1" s="1"/>
  <c r="CU118" i="1" s="1"/>
  <c r="AS119" i="1"/>
  <c r="BA119" i="1" s="1"/>
  <c r="CU119" i="1" s="1"/>
  <c r="AS120" i="1"/>
  <c r="BA120" i="1" s="1"/>
  <c r="CU120" i="1" s="1"/>
  <c r="AS121" i="1"/>
  <c r="BA121" i="1" s="1"/>
  <c r="CU121" i="1" s="1"/>
  <c r="AS122" i="1"/>
  <c r="BA122" i="1" s="1"/>
  <c r="CU122" i="1" s="1"/>
  <c r="AS123" i="1"/>
  <c r="BA123" i="1" s="1"/>
  <c r="CU123" i="1" s="1"/>
  <c r="AR144" i="1"/>
  <c r="AZ144" i="1" s="1"/>
  <c r="CT144" i="1" s="1"/>
  <c r="CV144" i="1" s="1"/>
  <c r="AR145" i="1"/>
  <c r="AZ145" i="1" s="1"/>
  <c r="CT145" i="1" s="1"/>
  <c r="CV145" i="1" s="1"/>
  <c r="AR146" i="1"/>
  <c r="AZ146" i="1" s="1"/>
  <c r="CT146" i="1" s="1"/>
  <c r="CV146" i="1" s="1"/>
  <c r="AS9" i="1"/>
  <c r="BA9" i="1" s="1"/>
  <c r="CU9" i="1" s="1"/>
  <c r="AS10" i="1"/>
  <c r="BA10" i="1" s="1"/>
  <c r="CU10" i="1" s="1"/>
  <c r="AS11" i="1"/>
  <c r="BA11" i="1" s="1"/>
  <c r="CU11" i="1" s="1"/>
  <c r="AS12" i="1"/>
  <c r="AR40" i="1"/>
  <c r="AZ40" i="1" s="1"/>
  <c r="CT40" i="1" s="1"/>
  <c r="CV40" i="1" s="1"/>
  <c r="AR42" i="1"/>
  <c r="AZ42" i="1" s="1"/>
  <c r="CT42" i="1" s="1"/>
  <c r="CV42" i="1" s="1"/>
  <c r="AR45" i="1"/>
  <c r="AZ45" i="1" s="1"/>
  <c r="CT45" i="1" s="1"/>
  <c r="CV45" i="1" s="1"/>
  <c r="AR47" i="1"/>
  <c r="AZ47" i="1" s="1"/>
  <c r="CT47" i="1" s="1"/>
  <c r="CV47" i="1" s="1"/>
  <c r="AR50" i="1"/>
  <c r="AZ50" i="1" s="1"/>
  <c r="CT50" i="1" s="1"/>
  <c r="CV50" i="1" s="1"/>
  <c r="AR51" i="1"/>
  <c r="AZ51" i="1" s="1"/>
  <c r="CT51" i="1" s="1"/>
  <c r="CV51" i="1" s="1"/>
  <c r="AR52" i="1"/>
  <c r="AZ52" i="1" s="1"/>
  <c r="CT52" i="1" s="1"/>
  <c r="CV52" i="1" s="1"/>
  <c r="AR53" i="1"/>
  <c r="AZ53" i="1" s="1"/>
  <c r="CT53" i="1" s="1"/>
  <c r="CV53" i="1" s="1"/>
  <c r="AR56" i="1"/>
  <c r="AZ56" i="1" s="1"/>
  <c r="CT56" i="1" s="1"/>
  <c r="CV56" i="1" s="1"/>
  <c r="AR57" i="1"/>
  <c r="AZ57" i="1" s="1"/>
  <c r="CT57" i="1" s="1"/>
  <c r="CV57" i="1" s="1"/>
  <c r="AR58" i="1"/>
  <c r="AZ58" i="1" s="1"/>
  <c r="CT58" i="1" s="1"/>
  <c r="CV58" i="1" s="1"/>
  <c r="AR60" i="1"/>
  <c r="AZ60" i="1" s="1"/>
  <c r="CT60" i="1" s="1"/>
  <c r="CV60" i="1" s="1"/>
  <c r="AR62" i="1"/>
  <c r="AZ62" i="1" s="1"/>
  <c r="CT62" i="1" s="1"/>
  <c r="CV62" i="1" s="1"/>
  <c r="AR63" i="1"/>
  <c r="AZ63" i="1" s="1"/>
  <c r="CT63" i="1" s="1"/>
  <c r="CV63" i="1" s="1"/>
  <c r="AR64" i="1"/>
  <c r="AZ64" i="1" s="1"/>
  <c r="CT64" i="1" s="1"/>
  <c r="CV64" i="1" s="1"/>
  <c r="AR66" i="1"/>
  <c r="AZ66" i="1" s="1"/>
  <c r="CT66" i="1" s="1"/>
  <c r="CV66" i="1" s="1"/>
  <c r="AR67" i="1"/>
  <c r="AZ67" i="1" s="1"/>
  <c r="AS30" i="1"/>
  <c r="BA30" i="1" s="1"/>
  <c r="CU30" i="1" s="1"/>
  <c r="AS32" i="1"/>
  <c r="BA32" i="1" s="1"/>
  <c r="CU32" i="1" s="1"/>
  <c r="AS34" i="1"/>
  <c r="BA34" i="1" s="1"/>
  <c r="CU34" i="1" s="1"/>
  <c r="AR99" i="1"/>
  <c r="AZ99" i="1" s="1"/>
  <c r="CT99" i="1" s="1"/>
  <c r="CV99" i="1" s="1"/>
  <c r="AS107" i="1"/>
  <c r="BA107" i="1" s="1"/>
  <c r="CU107" i="1" s="1"/>
  <c r="AR130" i="1"/>
  <c r="AZ130" i="1" s="1"/>
  <c r="CT130" i="1" s="1"/>
  <c r="CV130" i="1" s="1"/>
  <c r="AR131" i="1"/>
  <c r="AZ131" i="1" s="1"/>
  <c r="CT131" i="1" s="1"/>
  <c r="CV131" i="1" s="1"/>
  <c r="AR137" i="1"/>
  <c r="AZ137" i="1" s="1"/>
  <c r="CT137" i="1" s="1"/>
  <c r="CV137" i="1" s="1"/>
  <c r="AS164" i="1"/>
  <c r="BA164" i="1" s="1"/>
  <c r="CU164" i="1" s="1"/>
  <c r="AS165" i="1"/>
  <c r="BA165" i="1" s="1"/>
  <c r="CU165" i="1" s="1"/>
  <c r="AR169" i="1"/>
  <c r="AZ169" i="1" s="1"/>
  <c r="CT169" i="1" s="1"/>
  <c r="CV169" i="1" s="1"/>
  <c r="AR170" i="1"/>
  <c r="AZ170" i="1" s="1"/>
  <c r="CT170" i="1" s="1"/>
  <c r="CV170" i="1" s="1"/>
  <c r="AR171" i="1"/>
  <c r="AZ171" i="1" s="1"/>
  <c r="CT171" i="1" s="1"/>
  <c r="CV171" i="1" s="1"/>
  <c r="AR172" i="1"/>
  <c r="AZ172" i="1" s="1"/>
  <c r="CT172" i="1" s="1"/>
  <c r="CV172" i="1" s="1"/>
  <c r="AR173" i="1"/>
  <c r="AZ173" i="1" s="1"/>
  <c r="CT173" i="1" s="1"/>
  <c r="CV173" i="1" s="1"/>
  <c r="AR174" i="1"/>
  <c r="AZ174" i="1" s="1"/>
  <c r="CT174" i="1" s="1"/>
  <c r="CV174" i="1" s="1"/>
  <c r="AR175" i="1"/>
  <c r="AZ175" i="1" s="1"/>
  <c r="CT175" i="1" s="1"/>
  <c r="CV175" i="1" s="1"/>
  <c r="AR176" i="1"/>
  <c r="AZ176" i="1" s="1"/>
  <c r="CT176" i="1" s="1"/>
  <c r="CV176" i="1" s="1"/>
  <c r="AR177" i="1"/>
  <c r="AZ177" i="1" s="1"/>
  <c r="CT177" i="1" s="1"/>
  <c r="CV177" i="1" s="1"/>
  <c r="AR178" i="1"/>
  <c r="AZ178" i="1" s="1"/>
  <c r="CT178" i="1" s="1"/>
  <c r="CV178" i="1" s="1"/>
  <c r="AR179" i="1"/>
  <c r="AZ179" i="1" s="1"/>
  <c r="CT179" i="1" s="1"/>
  <c r="CV179" i="1" s="1"/>
  <c r="AR180" i="1"/>
  <c r="AZ180" i="1" s="1"/>
  <c r="CT180" i="1" s="1"/>
  <c r="CV180" i="1" s="1"/>
  <c r="AR181" i="1"/>
  <c r="AZ181" i="1" s="1"/>
  <c r="CT181" i="1" s="1"/>
  <c r="CV181" i="1" s="1"/>
  <c r="AR182" i="1"/>
  <c r="AZ182" i="1" s="1"/>
  <c r="CT182" i="1" s="1"/>
  <c r="CV182" i="1" s="1"/>
  <c r="AS29" i="1"/>
  <c r="BA29" i="1" s="1"/>
  <c r="CU29" i="1" s="1"/>
  <c r="AS31" i="1"/>
  <c r="BA31" i="1" s="1"/>
  <c r="CU31" i="1" s="1"/>
  <c r="AS33" i="1"/>
  <c r="BA33" i="1" s="1"/>
  <c r="CU33" i="1" s="1"/>
  <c r="AR8" i="1"/>
  <c r="AZ8" i="1" s="1"/>
  <c r="AR9" i="1"/>
  <c r="AZ9" i="1" s="1"/>
  <c r="CT9" i="1" s="1"/>
  <c r="CV9" i="1" s="1"/>
  <c r="AR10" i="1"/>
  <c r="AZ10" i="1" s="1"/>
  <c r="CT10" i="1" s="1"/>
  <c r="CV10" i="1" s="1"/>
  <c r="AR11" i="1"/>
  <c r="AZ11" i="1" s="1"/>
  <c r="CT11" i="1" s="1"/>
  <c r="CV11" i="1" s="1"/>
  <c r="AS40" i="1"/>
  <c r="BA40" i="1" s="1"/>
  <c r="CU40" i="1" s="1"/>
  <c r="AS42" i="1"/>
  <c r="BA42" i="1" s="1"/>
  <c r="CU42" i="1" s="1"/>
  <c r="AS45" i="1"/>
  <c r="BA45" i="1" s="1"/>
  <c r="CU45" i="1" s="1"/>
  <c r="AS47" i="1"/>
  <c r="BA47" i="1" s="1"/>
  <c r="CU47" i="1" s="1"/>
  <c r="AS50" i="1"/>
  <c r="BA50" i="1" s="1"/>
  <c r="CU50" i="1" s="1"/>
  <c r="AS51" i="1"/>
  <c r="BA51" i="1" s="1"/>
  <c r="CU51" i="1" s="1"/>
  <c r="AS52" i="1"/>
  <c r="BA52" i="1" s="1"/>
  <c r="CU52" i="1" s="1"/>
  <c r="AS53" i="1"/>
  <c r="BA53" i="1" s="1"/>
  <c r="CU53" i="1" s="1"/>
  <c r="AS56" i="1"/>
  <c r="BA56" i="1" s="1"/>
  <c r="CU56" i="1" s="1"/>
  <c r="AS57" i="1"/>
  <c r="BA57" i="1" s="1"/>
  <c r="CU57" i="1" s="1"/>
  <c r="AS58" i="1"/>
  <c r="BA58" i="1" s="1"/>
  <c r="CU58" i="1" s="1"/>
  <c r="AS60" i="1"/>
  <c r="BA60" i="1" s="1"/>
  <c r="CU60" i="1" s="1"/>
  <c r="AS62" i="1"/>
  <c r="BA62" i="1" s="1"/>
  <c r="CU62" i="1" s="1"/>
  <c r="AS63" i="1"/>
  <c r="BA63" i="1" s="1"/>
  <c r="CU63" i="1" s="1"/>
  <c r="AS64" i="1"/>
  <c r="BA64" i="1" s="1"/>
  <c r="CU64" i="1" s="1"/>
  <c r="AS66" i="1"/>
  <c r="BA66" i="1" s="1"/>
  <c r="CU66" i="1" s="1"/>
  <c r="AS67" i="1"/>
  <c r="BA67" i="1" s="1"/>
  <c r="CU67" i="1" s="1"/>
  <c r="AR100" i="1"/>
  <c r="AZ100" i="1" s="1"/>
  <c r="CT100" i="1" s="1"/>
  <c r="CV100" i="1" s="1"/>
  <c r="AR101" i="1"/>
  <c r="AZ101" i="1" s="1"/>
  <c r="CT101" i="1" s="1"/>
  <c r="CV101" i="1" s="1"/>
  <c r="AS108" i="1"/>
  <c r="BA108" i="1" s="1"/>
  <c r="CU108" i="1" s="1"/>
  <c r="AS109" i="1"/>
  <c r="BA109" i="1" s="1"/>
  <c r="CU109" i="1" s="1"/>
  <c r="AS110" i="1"/>
  <c r="BA110" i="1" s="1"/>
  <c r="CU110" i="1" s="1"/>
  <c r="AR139" i="1"/>
  <c r="AZ139" i="1" s="1"/>
  <c r="CT139" i="1" s="1"/>
  <c r="CV139" i="1" s="1"/>
  <c r="AR141" i="1"/>
  <c r="AZ141" i="1" s="1"/>
  <c r="CT141" i="1" s="1"/>
  <c r="CV141" i="1" s="1"/>
  <c r="AR142" i="1"/>
  <c r="AZ142" i="1" s="1"/>
  <c r="CT142" i="1" s="1"/>
  <c r="CV142" i="1" s="1"/>
  <c r="AR143" i="1"/>
  <c r="AZ143" i="1" s="1"/>
  <c r="CT143" i="1" s="1"/>
  <c r="CV143" i="1" s="1"/>
  <c r="AS167" i="1"/>
  <c r="BA167" i="1" s="1"/>
  <c r="CU167" i="1" s="1"/>
  <c r="AR21" i="1"/>
  <c r="AZ21" i="1" s="1"/>
  <c r="CT21" i="1" s="1"/>
  <c r="CV21" i="1" s="1"/>
  <c r="AR25" i="1"/>
  <c r="AZ25" i="1" s="1"/>
  <c r="CT25" i="1" s="1"/>
  <c r="CV25" i="1" s="1"/>
  <c r="AR35" i="1"/>
  <c r="AZ35" i="1" s="1"/>
  <c r="CT35" i="1" s="1"/>
  <c r="CV35" i="1" s="1"/>
  <c r="AS95" i="1"/>
  <c r="BA95" i="1" s="1"/>
  <c r="CU95" i="1" s="1"/>
  <c r="AS97" i="1"/>
  <c r="BA97" i="1" s="1"/>
  <c r="CU97" i="1" s="1"/>
  <c r="AS124" i="1"/>
  <c r="BA124" i="1" s="1"/>
  <c r="CU124" i="1" s="1"/>
  <c r="AS126" i="1"/>
  <c r="BA126" i="1" s="1"/>
  <c r="CU126" i="1" s="1"/>
  <c r="AS128" i="1"/>
  <c r="BA128" i="1" s="1"/>
  <c r="CU128" i="1" s="1"/>
  <c r="AS134" i="1"/>
  <c r="BA134" i="1" s="1"/>
  <c r="CU134" i="1" s="1"/>
  <c r="AS136" i="1"/>
  <c r="BA136" i="1" s="1"/>
  <c r="CU136" i="1" s="1"/>
  <c r="AR147" i="1"/>
  <c r="AZ147" i="1" s="1"/>
  <c r="CT147" i="1" s="1"/>
  <c r="CV147" i="1" s="1"/>
  <c r="AR149" i="1"/>
  <c r="AZ149" i="1" s="1"/>
  <c r="CT149" i="1" s="1"/>
  <c r="CV149" i="1" s="1"/>
  <c r="AR151" i="1"/>
  <c r="AZ151" i="1" s="1"/>
  <c r="CT151" i="1" s="1"/>
  <c r="CV151" i="1" s="1"/>
  <c r="AR153" i="1"/>
  <c r="AZ153" i="1" s="1"/>
  <c r="CT153" i="1" s="1"/>
  <c r="CV153" i="1" s="1"/>
  <c r="AR155" i="1"/>
  <c r="AZ155" i="1" s="1"/>
  <c r="CT155" i="1" s="1"/>
  <c r="CV155" i="1" s="1"/>
  <c r="AR157" i="1"/>
  <c r="AZ157" i="1" s="1"/>
  <c r="CT157" i="1" s="1"/>
  <c r="CV157" i="1" s="1"/>
  <c r="AR160" i="1"/>
  <c r="AZ160" i="1" s="1"/>
  <c r="CT160" i="1" s="1"/>
  <c r="CV160" i="1" s="1"/>
  <c r="AR162" i="1"/>
  <c r="AZ162" i="1" s="1"/>
  <c r="CT162" i="1" s="1"/>
  <c r="CV162" i="1" s="1"/>
  <c r="AS185" i="1"/>
  <c r="BA185" i="1" s="1"/>
  <c r="CU185" i="1" s="1"/>
  <c r="AS187" i="1"/>
  <c r="BA187" i="1" s="1"/>
  <c r="CU187" i="1" s="1"/>
  <c r="AS189" i="1"/>
  <c r="BA189" i="1" s="1"/>
  <c r="CU189" i="1" s="1"/>
  <c r="AS191" i="1"/>
  <c r="BA191" i="1" s="1"/>
  <c r="CU191" i="1" s="1"/>
  <c r="AS193" i="1"/>
  <c r="BA193" i="1" s="1"/>
  <c r="CU193" i="1" s="1"/>
  <c r="AS194" i="1"/>
  <c r="BA194" i="1" s="1"/>
  <c r="CU194" i="1" s="1"/>
  <c r="AS196" i="1"/>
  <c r="BA196" i="1" s="1"/>
  <c r="CU196" i="1" s="1"/>
  <c r="AS197" i="1"/>
  <c r="BA197" i="1" s="1"/>
  <c r="CU197" i="1" s="1"/>
  <c r="AS198" i="1"/>
  <c r="BA198" i="1" s="1"/>
  <c r="CU198" i="1" s="1"/>
  <c r="AS199" i="1"/>
  <c r="BA199" i="1" s="1"/>
  <c r="CU199" i="1" s="1"/>
  <c r="AS200" i="1"/>
  <c r="BA200" i="1" s="1"/>
  <c r="CU200" i="1" s="1"/>
  <c r="AS201" i="1"/>
  <c r="BA201" i="1" s="1"/>
  <c r="CU201" i="1" s="1"/>
  <c r="AS210" i="1"/>
  <c r="BA210" i="1" s="1"/>
  <c r="CU210" i="1" s="1"/>
  <c r="AS211" i="1"/>
  <c r="BA211" i="1" s="1"/>
  <c r="CU211" i="1" s="1"/>
  <c r="AS212" i="1"/>
  <c r="BA212" i="1" s="1"/>
  <c r="CU212" i="1" s="1"/>
  <c r="AS214" i="1"/>
  <c r="BA214" i="1" s="1"/>
  <c r="CU214" i="1" s="1"/>
  <c r="AS215" i="1"/>
  <c r="BA215" i="1" s="1"/>
  <c r="CU215" i="1" s="1"/>
  <c r="AS216" i="1"/>
  <c r="BA216" i="1" s="1"/>
  <c r="CU216" i="1" s="1"/>
  <c r="AS217" i="1"/>
  <c r="BA217" i="1" s="1"/>
  <c r="CU217" i="1" s="1"/>
  <c r="AS218" i="1"/>
  <c r="BA218" i="1" s="1"/>
  <c r="CU218" i="1" s="1"/>
  <c r="AS220" i="1"/>
  <c r="BA220" i="1" s="1"/>
  <c r="CU220" i="1" s="1"/>
  <c r="AS221" i="1"/>
  <c r="BA221" i="1" s="1"/>
  <c r="CU221" i="1" s="1"/>
  <c r="AS222" i="1"/>
  <c r="BA222" i="1" s="1"/>
  <c r="CU222" i="1" s="1"/>
  <c r="AS223" i="1"/>
  <c r="BA223" i="1" s="1"/>
  <c r="CU223" i="1" s="1"/>
  <c r="AS224" i="1"/>
  <c r="BA224" i="1" s="1"/>
  <c r="CU224" i="1" s="1"/>
  <c r="AS225" i="1"/>
  <c r="BA225" i="1" s="1"/>
  <c r="CU225" i="1" s="1"/>
  <c r="AS226" i="1"/>
  <c r="BA226" i="1" s="1"/>
  <c r="CU226" i="1" s="1"/>
  <c r="AS227" i="1"/>
  <c r="BA227" i="1" s="1"/>
  <c r="CU227" i="1" s="1"/>
  <c r="AS228" i="1"/>
  <c r="BA228" i="1" s="1"/>
  <c r="CU228" i="1" s="1"/>
  <c r="AS229" i="1"/>
  <c r="BA229" i="1" s="1"/>
  <c r="CU229" i="1" s="1"/>
  <c r="AS230" i="1"/>
  <c r="BA230" i="1" s="1"/>
  <c r="CU230" i="1" s="1"/>
  <c r="AS231" i="1"/>
  <c r="BA231" i="1" s="1"/>
  <c r="CU231" i="1" s="1"/>
  <c r="AS232" i="1"/>
  <c r="BA232" i="1" s="1"/>
  <c r="CU232" i="1" s="1"/>
  <c r="AS233" i="1"/>
  <c r="BA233" i="1" s="1"/>
  <c r="CU233" i="1" s="1"/>
  <c r="AS234" i="1"/>
  <c r="BA234" i="1" s="1"/>
  <c r="CU234" i="1" s="1"/>
  <c r="AS235" i="1"/>
  <c r="BA235" i="1" s="1"/>
  <c r="CU235" i="1" s="1"/>
  <c r="AS236" i="1"/>
  <c r="BA236" i="1" s="1"/>
  <c r="CU236" i="1" s="1"/>
  <c r="AS237" i="1"/>
  <c r="BA237" i="1" s="1"/>
  <c r="CU237" i="1" s="1"/>
  <c r="AS238" i="1"/>
  <c r="BA238" i="1" s="1"/>
  <c r="CU238" i="1" s="1"/>
  <c r="AS239" i="1"/>
  <c r="BA239" i="1" s="1"/>
  <c r="CU239" i="1" s="1"/>
  <c r="AS8" i="1"/>
  <c r="AR20" i="1"/>
  <c r="AZ20" i="1" s="1"/>
  <c r="CT20" i="1" s="1"/>
  <c r="CV20" i="1" s="1"/>
  <c r="AR24" i="1"/>
  <c r="AZ24" i="1" s="1"/>
  <c r="CT24" i="1" s="1"/>
  <c r="CV24" i="1" s="1"/>
  <c r="AR26" i="1"/>
  <c r="AZ26" i="1" s="1"/>
  <c r="CT26" i="1" s="1"/>
  <c r="CV26" i="1" s="1"/>
  <c r="AS96" i="1"/>
  <c r="BA96" i="1" s="1"/>
  <c r="CU96" i="1" s="1"/>
  <c r="AS98" i="1"/>
  <c r="BA98" i="1" s="1"/>
  <c r="CU98" i="1" s="1"/>
  <c r="AR105" i="1"/>
  <c r="AZ105" i="1" s="1"/>
  <c r="CT105" i="1" s="1"/>
  <c r="CV105" i="1" s="1"/>
  <c r="AS125" i="1"/>
  <c r="BA125" i="1" s="1"/>
  <c r="CU125" i="1" s="1"/>
  <c r="AS127" i="1"/>
  <c r="BA127" i="1" s="1"/>
  <c r="CU127" i="1" s="1"/>
  <c r="AS129" i="1"/>
  <c r="BA129" i="1" s="1"/>
  <c r="CU129" i="1" s="1"/>
  <c r="AS133" i="1"/>
  <c r="BA133" i="1" s="1"/>
  <c r="CU133" i="1" s="1"/>
  <c r="AS135" i="1"/>
  <c r="BA135" i="1" s="1"/>
  <c r="CU135" i="1" s="1"/>
  <c r="AS137" i="1"/>
  <c r="BA137" i="1" s="1"/>
  <c r="CU137" i="1" s="1"/>
  <c r="AR148" i="1"/>
  <c r="AZ148" i="1" s="1"/>
  <c r="CT148" i="1" s="1"/>
  <c r="CV148" i="1" s="1"/>
  <c r="AR150" i="1"/>
  <c r="AZ150" i="1" s="1"/>
  <c r="CT150" i="1" s="1"/>
  <c r="CV150" i="1" s="1"/>
  <c r="AR152" i="1"/>
  <c r="AZ152" i="1" s="1"/>
  <c r="CT152" i="1" s="1"/>
  <c r="CV152" i="1" s="1"/>
  <c r="AR154" i="1"/>
  <c r="AZ154" i="1" s="1"/>
  <c r="CT154" i="1" s="1"/>
  <c r="CV154" i="1" s="1"/>
  <c r="AR156" i="1"/>
  <c r="AZ156" i="1" s="1"/>
  <c r="CT156" i="1" s="1"/>
  <c r="CV156" i="1" s="1"/>
  <c r="AR158" i="1"/>
  <c r="AZ158" i="1" s="1"/>
  <c r="CT158" i="1" s="1"/>
  <c r="CV158" i="1" s="1"/>
  <c r="AR161" i="1"/>
  <c r="AZ161" i="1" s="1"/>
  <c r="CT161" i="1" s="1"/>
  <c r="CV161" i="1" s="1"/>
  <c r="AR163" i="1"/>
  <c r="AZ163" i="1" s="1"/>
  <c r="CT163" i="1" s="1"/>
  <c r="CV163" i="1" s="1"/>
  <c r="AS169" i="1"/>
  <c r="BA169" i="1" s="1"/>
  <c r="CU169" i="1" s="1"/>
  <c r="AS184" i="1"/>
  <c r="BA184" i="1" s="1"/>
  <c r="CU184" i="1" s="1"/>
  <c r="AS186" i="1"/>
  <c r="BA186" i="1" s="1"/>
  <c r="CU186" i="1" s="1"/>
  <c r="AS188" i="1"/>
  <c r="BA188" i="1" s="1"/>
  <c r="CU188" i="1" s="1"/>
  <c r="AS190" i="1"/>
  <c r="BA190" i="1" s="1"/>
  <c r="CU190" i="1" s="1"/>
  <c r="AS192" i="1"/>
  <c r="BA192" i="1" s="1"/>
  <c r="CU192" i="1" s="1"/>
  <c r="AS195" i="1"/>
  <c r="BA195" i="1" s="1"/>
  <c r="CU195" i="1" s="1"/>
  <c r="AR29" i="1"/>
  <c r="AZ29" i="1" s="1"/>
  <c r="CT29" i="1" s="1"/>
  <c r="CV29" i="1" s="1"/>
  <c r="AR30" i="1"/>
  <c r="AZ30" i="1" s="1"/>
  <c r="CT30" i="1" s="1"/>
  <c r="CV30" i="1" s="1"/>
  <c r="AR31" i="1"/>
  <c r="AZ31" i="1" s="1"/>
  <c r="CT31" i="1" s="1"/>
  <c r="CV31" i="1" s="1"/>
  <c r="AR32" i="1"/>
  <c r="AZ32" i="1" s="1"/>
  <c r="CT32" i="1" s="1"/>
  <c r="CV32" i="1" s="1"/>
  <c r="AR33" i="1"/>
  <c r="AZ33" i="1" s="1"/>
  <c r="CT33" i="1" s="1"/>
  <c r="CV33" i="1" s="1"/>
  <c r="AR34" i="1"/>
  <c r="AZ34" i="1" s="1"/>
  <c r="CT34" i="1" s="1"/>
  <c r="CV34" i="1" s="1"/>
  <c r="AS99" i="1"/>
  <c r="BA99" i="1" s="1"/>
  <c r="CU99" i="1" s="1"/>
  <c r="AR106" i="1"/>
  <c r="AZ106" i="1" s="1"/>
  <c r="CT106" i="1" s="1"/>
  <c r="CV106" i="1" s="1"/>
  <c r="AR107" i="1"/>
  <c r="AZ107" i="1" s="1"/>
  <c r="CT107" i="1" s="1"/>
  <c r="CV107" i="1" s="1"/>
  <c r="AS130" i="1"/>
  <c r="BA130" i="1" s="1"/>
  <c r="CU130" i="1" s="1"/>
  <c r="AS131" i="1"/>
  <c r="BA131" i="1" s="1"/>
  <c r="CU131" i="1" s="1"/>
  <c r="AS139" i="1"/>
  <c r="BA139" i="1" s="1"/>
  <c r="CU139" i="1" s="1"/>
  <c r="AR164" i="1"/>
  <c r="AZ164" i="1" s="1"/>
  <c r="CT164" i="1" s="1"/>
  <c r="CV164" i="1" s="1"/>
  <c r="AR165" i="1"/>
  <c r="AZ165" i="1" s="1"/>
  <c r="AS170" i="1"/>
  <c r="BA170" i="1" s="1"/>
  <c r="CU170" i="1" s="1"/>
  <c r="AS171" i="1"/>
  <c r="BA171" i="1" s="1"/>
  <c r="CU171" i="1" s="1"/>
  <c r="AS172" i="1"/>
  <c r="BA172" i="1" s="1"/>
  <c r="CU172" i="1" s="1"/>
  <c r="AS173" i="1"/>
  <c r="BA173" i="1" s="1"/>
  <c r="CU173" i="1" s="1"/>
  <c r="AS174" i="1"/>
  <c r="BA174" i="1" s="1"/>
  <c r="CU174" i="1" s="1"/>
  <c r="AS175" i="1"/>
  <c r="BA175" i="1" s="1"/>
  <c r="CU175" i="1" s="1"/>
  <c r="AS176" i="1"/>
  <c r="BA176" i="1" s="1"/>
  <c r="CU176" i="1" s="1"/>
  <c r="AS177" i="1"/>
  <c r="BA177" i="1" s="1"/>
  <c r="CU177" i="1" s="1"/>
  <c r="AS178" i="1"/>
  <c r="BA178" i="1" s="1"/>
  <c r="CU178" i="1" s="1"/>
  <c r="AS179" i="1"/>
  <c r="BA179" i="1" s="1"/>
  <c r="CU179" i="1" s="1"/>
  <c r="AS180" i="1"/>
  <c r="BA180" i="1" s="1"/>
  <c r="CU180" i="1" s="1"/>
  <c r="AS181" i="1"/>
  <c r="BA181" i="1" s="1"/>
  <c r="CU181" i="1" s="1"/>
  <c r="AS182" i="1"/>
  <c r="BA182" i="1" s="1"/>
  <c r="CU182" i="1" s="1"/>
  <c r="AR27" i="1"/>
  <c r="AZ27" i="1" s="1"/>
  <c r="CT27" i="1" s="1"/>
  <c r="CV27" i="1" s="1"/>
  <c r="AR36" i="1"/>
  <c r="AZ36" i="1" s="1"/>
  <c r="AS13" i="1"/>
  <c r="BA13" i="1" s="1"/>
  <c r="CU13" i="1" s="1"/>
  <c r="AS14" i="1"/>
  <c r="BA14" i="1" s="1"/>
  <c r="CU14" i="1" s="1"/>
  <c r="AS15" i="1"/>
  <c r="BA15" i="1" s="1"/>
  <c r="CU15" i="1" s="1"/>
  <c r="AS16" i="1"/>
  <c r="BA16" i="1" s="1"/>
  <c r="CU16" i="1" s="1"/>
  <c r="AS17" i="1"/>
  <c r="BA17" i="1" s="1"/>
  <c r="CU17" i="1" s="1"/>
  <c r="AS20" i="1"/>
  <c r="BA20" i="1" s="1"/>
  <c r="CU20" i="1" s="1"/>
  <c r="AR69" i="1"/>
  <c r="AZ69" i="1" s="1"/>
  <c r="CT69" i="1" s="1"/>
  <c r="CV69" i="1" s="1"/>
  <c r="AR70" i="1"/>
  <c r="AZ70" i="1" s="1"/>
  <c r="CT70" i="1" s="1"/>
  <c r="CV70" i="1" s="1"/>
  <c r="AR71" i="1"/>
  <c r="AZ71" i="1" s="1"/>
  <c r="CT71" i="1" s="1"/>
  <c r="CV71" i="1" s="1"/>
  <c r="AR72" i="1"/>
  <c r="AZ72" i="1" s="1"/>
  <c r="CT72" i="1" s="1"/>
  <c r="CV72" i="1" s="1"/>
  <c r="AR73" i="1"/>
  <c r="AZ73" i="1" s="1"/>
  <c r="CT73" i="1" s="1"/>
  <c r="CV73" i="1" s="1"/>
  <c r="AR74" i="1"/>
  <c r="AZ74" i="1" s="1"/>
  <c r="CT74" i="1" s="1"/>
  <c r="CV74" i="1" s="1"/>
  <c r="AR75" i="1"/>
  <c r="AZ75" i="1" s="1"/>
  <c r="CT75" i="1" s="1"/>
  <c r="CV75" i="1" s="1"/>
  <c r="AR76" i="1"/>
  <c r="AZ76" i="1" s="1"/>
  <c r="CT76" i="1" s="1"/>
  <c r="CV76" i="1" s="1"/>
  <c r="AR77" i="1"/>
  <c r="AZ77" i="1" s="1"/>
  <c r="CT77" i="1" s="1"/>
  <c r="CV77" i="1" s="1"/>
  <c r="AR78" i="1"/>
  <c r="AZ78" i="1" s="1"/>
  <c r="CT78" i="1" s="1"/>
  <c r="CV78" i="1" s="1"/>
  <c r="AR79" i="1"/>
  <c r="AZ79" i="1" s="1"/>
  <c r="CT79" i="1" s="1"/>
  <c r="CV79" i="1" s="1"/>
  <c r="AR83" i="1"/>
  <c r="AZ83" i="1" s="1"/>
  <c r="CT83" i="1" s="1"/>
  <c r="CV83" i="1" s="1"/>
  <c r="AR84" i="1"/>
  <c r="AZ84" i="1" s="1"/>
  <c r="CT84" i="1" s="1"/>
  <c r="CV84" i="1" s="1"/>
  <c r="AR85" i="1"/>
  <c r="AZ85" i="1" s="1"/>
  <c r="CT85" i="1" s="1"/>
  <c r="CV85" i="1" s="1"/>
  <c r="AR86" i="1"/>
  <c r="AZ86" i="1" s="1"/>
  <c r="CT86" i="1" s="1"/>
  <c r="CV86" i="1" s="1"/>
  <c r="AR87" i="1"/>
  <c r="AZ87" i="1" s="1"/>
  <c r="CT87" i="1" s="1"/>
  <c r="CV87" i="1" s="1"/>
  <c r="AR88" i="1"/>
  <c r="AZ88" i="1" s="1"/>
  <c r="CT88" i="1" s="1"/>
  <c r="CV88" i="1" s="1"/>
  <c r="AR89" i="1"/>
  <c r="AZ89" i="1" s="1"/>
  <c r="CT89" i="1" s="1"/>
  <c r="CV89" i="1" s="1"/>
  <c r="AR90" i="1"/>
  <c r="AZ90" i="1" s="1"/>
  <c r="CT90" i="1" s="1"/>
  <c r="CV90" i="1" s="1"/>
  <c r="AR91" i="1"/>
  <c r="AZ91" i="1" s="1"/>
  <c r="CT91" i="1" s="1"/>
  <c r="CV91" i="1" s="1"/>
  <c r="AR92" i="1"/>
  <c r="AZ92" i="1" s="1"/>
  <c r="CT92" i="1" s="1"/>
  <c r="CV92" i="1" s="1"/>
  <c r="AR93" i="1"/>
  <c r="AZ93" i="1" s="1"/>
  <c r="CT93" i="1" s="1"/>
  <c r="CV93" i="1" s="1"/>
  <c r="AR94" i="1"/>
  <c r="AZ94" i="1" s="1"/>
  <c r="CT94" i="1" s="1"/>
  <c r="CV94" i="1" s="1"/>
  <c r="AS102" i="1"/>
  <c r="BA102" i="1" s="1"/>
  <c r="CU102" i="1" s="1"/>
  <c r="AS103" i="1"/>
  <c r="BA103" i="1" s="1"/>
  <c r="CU103" i="1" s="1"/>
  <c r="AS104" i="1"/>
  <c r="BA104" i="1" s="1"/>
  <c r="CU104" i="1" s="1"/>
  <c r="AR111" i="1"/>
  <c r="AZ111" i="1" s="1"/>
  <c r="CT111" i="1" s="1"/>
  <c r="CV111" i="1" s="1"/>
  <c r="AR112" i="1"/>
  <c r="AZ112" i="1" s="1"/>
  <c r="CT112" i="1" s="1"/>
  <c r="CV112" i="1" s="1"/>
  <c r="AR113" i="1"/>
  <c r="AZ113" i="1" s="1"/>
  <c r="CT113" i="1" s="1"/>
  <c r="CV113" i="1" s="1"/>
  <c r="AR114" i="1"/>
  <c r="AZ114" i="1" s="1"/>
  <c r="CT114" i="1" s="1"/>
  <c r="CV114" i="1" s="1"/>
  <c r="AR115" i="1"/>
  <c r="AZ115" i="1" s="1"/>
  <c r="CT115" i="1" s="1"/>
  <c r="CV115" i="1" s="1"/>
  <c r="AR116" i="1"/>
  <c r="AZ116" i="1" s="1"/>
  <c r="CT116" i="1" s="1"/>
  <c r="CV116" i="1" s="1"/>
  <c r="AR118" i="1"/>
  <c r="AZ118" i="1" s="1"/>
  <c r="CT118" i="1" s="1"/>
  <c r="CV118" i="1" s="1"/>
  <c r="AR119" i="1"/>
  <c r="AZ119" i="1" s="1"/>
  <c r="CT119" i="1" s="1"/>
  <c r="CV119" i="1" s="1"/>
  <c r="AR120" i="1"/>
  <c r="AZ120" i="1" s="1"/>
  <c r="CT120" i="1" s="1"/>
  <c r="CV120" i="1" s="1"/>
  <c r="AR121" i="1"/>
  <c r="AZ121" i="1" s="1"/>
  <c r="CT121" i="1" s="1"/>
  <c r="CV121" i="1" s="1"/>
  <c r="AR122" i="1"/>
  <c r="AZ122" i="1" s="1"/>
  <c r="CT122" i="1" s="1"/>
  <c r="CV122" i="1" s="1"/>
  <c r="AR123" i="1"/>
  <c r="AZ123" i="1" s="1"/>
  <c r="CT123" i="1" s="1"/>
  <c r="CV123" i="1" s="1"/>
  <c r="AS145" i="1"/>
  <c r="BA145" i="1" s="1"/>
  <c r="CU145" i="1" s="1"/>
  <c r="AS146" i="1"/>
  <c r="BA146" i="1" s="1"/>
  <c r="CU146" i="1" s="1"/>
  <c r="AR167" i="1"/>
  <c r="AZ167" i="1" s="1"/>
  <c r="CT167" i="1" s="1"/>
  <c r="CV167" i="1" s="1"/>
  <c r="AV7" i="1"/>
  <c r="D4" i="19" s="1"/>
  <c r="I14" i="19" s="1"/>
  <c r="BG7" i="1"/>
  <c r="BZ7" i="1"/>
  <c r="L4" i="19" s="1"/>
  <c r="BI7" i="1"/>
  <c r="I4" i="19" s="1"/>
  <c r="BL168" i="1"/>
  <c r="AW319" i="1"/>
  <c r="AV310" i="1"/>
  <c r="D8" i="19" s="1"/>
  <c r="I16" i="19" s="1"/>
  <c r="BL335" i="1"/>
  <c r="BL310" i="1" s="1"/>
  <c r="J16" i="19" s="1"/>
  <c r="BK310" i="1"/>
  <c r="BL67" i="1"/>
  <c r="BJ7" i="1"/>
  <c r="J4" i="19" s="1"/>
  <c r="F14" i="19" s="1"/>
  <c r="BI310" i="1"/>
  <c r="I8" i="19" s="1"/>
  <c r="G16" i="19" s="1"/>
  <c r="BL77" i="1"/>
  <c r="BK7" i="1"/>
  <c r="CC7" i="1"/>
  <c r="BE310" i="1"/>
  <c r="CM7" i="1"/>
  <c r="CM310" i="1"/>
  <c r="BO310" i="1"/>
  <c r="CL310" i="1"/>
  <c r="BN310" i="1"/>
  <c r="BL166" i="1"/>
  <c r="BL169" i="1"/>
  <c r="CL18" i="1"/>
  <c r="AT260" i="1"/>
  <c r="AT268" i="1"/>
  <c r="AT252" i="1"/>
  <c r="AT259" i="1"/>
  <c r="AT300" i="1"/>
  <c r="AT267" i="1"/>
  <c r="AT264" i="1"/>
  <c r="AT248" i="1"/>
  <c r="AT272" i="1"/>
  <c r="AT277" i="1"/>
  <c r="AT253" i="1"/>
  <c r="AT269" i="1"/>
  <c r="AT302" i="1"/>
  <c r="AT254" i="1"/>
  <c r="AT278" i="1"/>
  <c r="AT270" i="1"/>
  <c r="AT246" i="1"/>
  <c r="C8" i="19"/>
  <c r="C16" i="19" s="1"/>
  <c r="BN68" i="1"/>
  <c r="D245" i="1"/>
  <c r="AT265" i="1"/>
  <c r="AT257" i="1"/>
  <c r="C294" i="1"/>
  <c r="B266" i="1"/>
  <c r="CS8" i="1"/>
  <c r="AW12" i="1"/>
  <c r="AW7" i="1" s="1"/>
  <c r="D263" i="1"/>
  <c r="B298" i="1"/>
  <c r="CR8" i="1"/>
  <c r="D301" i="1"/>
  <c r="D265" i="1"/>
  <c r="B254" i="1"/>
  <c r="AR310" i="1"/>
  <c r="B8" i="19" s="1"/>
  <c r="D16" i="19" s="1"/>
  <c r="D267" i="1"/>
  <c r="D269" i="1"/>
  <c r="D302" i="1"/>
  <c r="D264" i="1"/>
  <c r="AT256" i="1"/>
  <c r="AT266" i="1"/>
  <c r="D268" i="1"/>
  <c r="H15" i="19"/>
  <c r="F6" i="19"/>
  <c r="D272" i="1"/>
  <c r="D273" i="1"/>
  <c r="D271" i="1"/>
  <c r="D300" i="1"/>
  <c r="C6" i="19"/>
  <c r="C15" i="19" s="1"/>
  <c r="D270" i="1"/>
  <c r="D266" i="1"/>
  <c r="AR243" i="1"/>
  <c r="B6" i="19" s="1"/>
  <c r="CT36" i="1" l="1"/>
  <c r="CV36" i="1" s="1"/>
  <c r="B36" i="1" s="1"/>
  <c r="CT165" i="1"/>
  <c r="CV165" i="1" s="1"/>
  <c r="B165" i="1" s="1"/>
  <c r="CT67" i="1"/>
  <c r="CV67" i="1" s="1"/>
  <c r="AW310" i="1"/>
  <c r="E8" i="19" s="1"/>
  <c r="F8" i="19" s="1"/>
  <c r="BA319" i="1"/>
  <c r="CU319" i="1" s="1"/>
  <c r="BA12" i="1"/>
  <c r="CU12" i="1" s="1"/>
  <c r="AV3" i="1"/>
  <c r="CL7" i="1"/>
  <c r="AZ310" i="1"/>
  <c r="G8" i="19" s="1"/>
  <c r="BL7" i="1"/>
  <c r="J14" i="19" s="1"/>
  <c r="AT243" i="1"/>
  <c r="BA8" i="1"/>
  <c r="CU8" i="1" s="1"/>
  <c r="BN7" i="1"/>
  <c r="BO7" i="1"/>
  <c r="CS7" i="1"/>
  <c r="R6" i="19"/>
  <c r="C244" i="1"/>
  <c r="CS310" i="1"/>
  <c r="B311" i="1"/>
  <c r="CR310" i="1"/>
  <c r="B24" i="1"/>
  <c r="B172" i="1"/>
  <c r="B34" i="1"/>
  <c r="B217" i="1"/>
  <c r="B66" i="1"/>
  <c r="B57" i="1"/>
  <c r="B179" i="1"/>
  <c r="B160" i="1"/>
  <c r="C21" i="1"/>
  <c r="B105" i="1"/>
  <c r="B171" i="1"/>
  <c r="B127" i="1"/>
  <c r="B118" i="1"/>
  <c r="B88" i="1"/>
  <c r="B77" i="1"/>
  <c r="C180" i="1"/>
  <c r="B215" i="1"/>
  <c r="B136" i="1"/>
  <c r="C95" i="1"/>
  <c r="B76" i="1"/>
  <c r="B223" i="1"/>
  <c r="B135" i="1"/>
  <c r="B239" i="1"/>
  <c r="C177" i="1"/>
  <c r="C155" i="1"/>
  <c r="B237" i="1"/>
  <c r="B113" i="1"/>
  <c r="C109" i="1"/>
  <c r="B73" i="1"/>
  <c r="C29" i="1"/>
  <c r="C187" i="1"/>
  <c r="B133" i="1"/>
  <c r="C103" i="1"/>
  <c r="C175" i="1"/>
  <c r="B107" i="1"/>
  <c r="B92" i="1"/>
  <c r="B62" i="1"/>
  <c r="B195" i="1"/>
  <c r="B211" i="1"/>
  <c r="B84" i="1"/>
  <c r="C122" i="1"/>
  <c r="B173" i="1"/>
  <c r="B201" i="1"/>
  <c r="C143" i="1"/>
  <c r="C129" i="1"/>
  <c r="C193" i="1"/>
  <c r="B79" i="1"/>
  <c r="C58" i="1"/>
  <c r="B45" i="1"/>
  <c r="B100" i="1"/>
  <c r="C153" i="1"/>
  <c r="B131" i="1"/>
  <c r="B111" i="1"/>
  <c r="B227" i="1"/>
  <c r="B120" i="1"/>
  <c r="B98" i="1"/>
  <c r="B235" i="1"/>
  <c r="B181" i="1"/>
  <c r="B15" i="1"/>
  <c r="B90" i="1"/>
  <c r="C218" i="1"/>
  <c r="C83" i="1"/>
  <c r="B16" i="1"/>
  <c r="C60" i="1"/>
  <c r="B137" i="1"/>
  <c r="B121" i="1"/>
  <c r="B210" i="1"/>
  <c r="B182" i="1"/>
  <c r="B101" i="1"/>
  <c r="C236" i="1"/>
  <c r="B106" i="1"/>
  <c r="C91" i="1"/>
  <c r="B194" i="1"/>
  <c r="B112" i="1"/>
  <c r="B72" i="1"/>
  <c r="B185" i="1"/>
  <c r="C141" i="1"/>
  <c r="B13" i="1"/>
  <c r="B42" i="1"/>
  <c r="B183" i="1"/>
  <c r="B191" i="1"/>
  <c r="C89" i="1"/>
  <c r="C11" i="1"/>
  <c r="B78" i="1"/>
  <c r="C233" i="1"/>
  <c r="B226" i="1"/>
  <c r="C93" i="1"/>
  <c r="C56" i="1"/>
  <c r="B125" i="1"/>
  <c r="B232" i="1"/>
  <c r="B146" i="1"/>
  <c r="G14" i="19"/>
  <c r="C231" i="1"/>
  <c r="B30" i="1"/>
  <c r="B225" i="1"/>
  <c r="C119" i="1"/>
  <c r="P8" i="19"/>
  <c r="B167" i="1"/>
  <c r="O8" i="19"/>
  <c r="B31" i="1"/>
  <c r="B70" i="1"/>
  <c r="C157" i="1"/>
  <c r="B69" i="1"/>
  <c r="B35" i="1"/>
  <c r="B170" i="1"/>
  <c r="C86" i="1"/>
  <c r="B199" i="1"/>
  <c r="C53" i="1"/>
  <c r="B192" i="1"/>
  <c r="E4" i="19"/>
  <c r="B128" i="1"/>
  <c r="C116" i="1"/>
  <c r="B197" i="1"/>
  <c r="B149" i="1"/>
  <c r="C97" i="1"/>
  <c r="C94" i="1"/>
  <c r="C33" i="1"/>
  <c r="C144" i="1"/>
  <c r="B123" i="1"/>
  <c r="C151" i="1"/>
  <c r="CT8" i="1"/>
  <c r="B224" i="1"/>
  <c r="B163" i="1"/>
  <c r="B142" i="1"/>
  <c r="B40" i="1"/>
  <c r="C25" i="1"/>
  <c r="B198" i="1"/>
  <c r="C10" i="1"/>
  <c r="B87" i="1"/>
  <c r="B85" i="1"/>
  <c r="C266" i="1"/>
  <c r="C164" i="1"/>
  <c r="B108" i="1"/>
  <c r="B75" i="1"/>
  <c r="C104" i="1"/>
  <c r="B132" i="1"/>
  <c r="B294" i="1"/>
  <c r="B63" i="1"/>
  <c r="B52" i="1"/>
  <c r="C154" i="1"/>
  <c r="B319" i="1"/>
  <c r="B317" i="1"/>
  <c r="C130" i="1"/>
  <c r="C96" i="1"/>
  <c r="B50" i="1"/>
  <c r="C150" i="1"/>
  <c r="B200" i="1"/>
  <c r="B190" i="1"/>
  <c r="B238" i="1"/>
  <c r="B186" i="1"/>
  <c r="B110" i="1"/>
  <c r="B134" i="1"/>
  <c r="B234" i="1"/>
  <c r="B64" i="1"/>
  <c r="C20" i="1"/>
  <c r="B139" i="1"/>
  <c r="B148" i="1"/>
  <c r="C298" i="1"/>
  <c r="B264" i="1"/>
  <c r="C264" i="1"/>
  <c r="F264" i="1" s="1"/>
  <c r="B250" i="1"/>
  <c r="C250" i="1"/>
  <c r="B248" i="1"/>
  <c r="C248" i="1"/>
  <c r="C124" i="1"/>
  <c r="B222" i="1"/>
  <c r="B32" i="1"/>
  <c r="B260" i="1"/>
  <c r="C260" i="1"/>
  <c r="B26" i="1"/>
  <c r="C254" i="1"/>
  <c r="C188" i="1"/>
  <c r="B196" i="1"/>
  <c r="B114" i="1"/>
  <c r="C189" i="1"/>
  <c r="B230" i="1"/>
  <c r="C174" i="1"/>
  <c r="B262" i="1"/>
  <c r="C262" i="1"/>
  <c r="B306" i="1"/>
  <c r="C306" i="1"/>
  <c r="B216" i="1"/>
  <c r="C162" i="1"/>
  <c r="B156" i="1"/>
  <c r="B27" i="1"/>
  <c r="B115" i="1"/>
  <c r="B74" i="1"/>
  <c r="B272" i="1"/>
  <c r="C272" i="1"/>
  <c r="B321" i="1"/>
  <c r="C321" i="1"/>
  <c r="B258" i="1"/>
  <c r="C258" i="1"/>
  <c r="B327" i="1"/>
  <c r="C327" i="1"/>
  <c r="B246" i="1"/>
  <c r="C246" i="1"/>
  <c r="B338" i="1"/>
  <c r="C338" i="1"/>
  <c r="B337" i="1"/>
  <c r="C337" i="1"/>
  <c r="B256" i="1"/>
  <c r="C256" i="1"/>
  <c r="B302" i="1"/>
  <c r="C302" i="1"/>
  <c r="F302" i="1" s="1"/>
  <c r="P6" i="19"/>
  <c r="B297" i="1"/>
  <c r="C297" i="1"/>
  <c r="B401" i="1"/>
  <c r="C401" i="1"/>
  <c r="B268" i="1"/>
  <c r="C268" i="1"/>
  <c r="B333" i="1"/>
  <c r="C333" i="1"/>
  <c r="B252" i="1"/>
  <c r="C252" i="1"/>
  <c r="B270" i="1"/>
  <c r="C270" i="1"/>
  <c r="B303" i="1"/>
  <c r="C303" i="1"/>
  <c r="B312" i="1"/>
  <c r="C312" i="1"/>
  <c r="B305" i="1"/>
  <c r="C305" i="1"/>
  <c r="B240" i="1"/>
  <c r="C240" i="1"/>
  <c r="B335" i="1"/>
  <c r="C335" i="1"/>
  <c r="B281" i="1"/>
  <c r="C281" i="1"/>
  <c r="B325" i="1"/>
  <c r="C325" i="1"/>
  <c r="B257" i="1"/>
  <c r="C257" i="1"/>
  <c r="B289" i="1"/>
  <c r="C289" i="1"/>
  <c r="B242" i="1"/>
  <c r="C242" i="1"/>
  <c r="B331" i="1"/>
  <c r="C331" i="1"/>
  <c r="B253" i="1"/>
  <c r="C253" i="1"/>
  <c r="B293" i="1"/>
  <c r="C293" i="1"/>
  <c r="B399" i="1"/>
  <c r="C399" i="1"/>
  <c r="B308" i="1"/>
  <c r="C308" i="1"/>
  <c r="B265" i="1"/>
  <c r="C265" i="1"/>
  <c r="F265" i="1" s="1"/>
  <c r="B324" i="1"/>
  <c r="C324" i="1"/>
  <c r="B249" i="1"/>
  <c r="C249" i="1"/>
  <c r="B332" i="1"/>
  <c r="C332" i="1"/>
  <c r="B285" i="1"/>
  <c r="C285" i="1"/>
  <c r="B269" i="1"/>
  <c r="C269" i="1"/>
  <c r="B261" i="1"/>
  <c r="C261" i="1"/>
  <c r="B340" i="1"/>
  <c r="C340" i="1"/>
  <c r="B273" i="1"/>
  <c r="C273" i="1"/>
  <c r="B316" i="1"/>
  <c r="C316" i="1"/>
  <c r="B397" i="1"/>
  <c r="C397" i="1"/>
  <c r="B277" i="1"/>
  <c r="C277" i="1"/>
  <c r="B334" i="1"/>
  <c r="C334" i="1"/>
  <c r="B247" i="1"/>
  <c r="C247" i="1"/>
  <c r="B279" i="1"/>
  <c r="C279" i="1"/>
  <c r="B330" i="1"/>
  <c r="C330" i="1"/>
  <c r="B284" i="1"/>
  <c r="C284" i="1"/>
  <c r="B251" i="1"/>
  <c r="C251" i="1"/>
  <c r="B283" i="1"/>
  <c r="C283" i="1"/>
  <c r="B300" i="1"/>
  <c r="C300" i="1"/>
  <c r="B286" i="1"/>
  <c r="C286" i="1"/>
  <c r="B255" i="1"/>
  <c r="C255" i="1"/>
  <c r="B287" i="1"/>
  <c r="C287" i="1"/>
  <c r="B295" i="1"/>
  <c r="C295" i="1"/>
  <c r="G6" i="19"/>
  <c r="B288" i="1"/>
  <c r="C288" i="1"/>
  <c r="B259" i="1"/>
  <c r="C259" i="1"/>
  <c r="B291" i="1"/>
  <c r="C291" i="1"/>
  <c r="B274" i="1"/>
  <c r="C274" i="1"/>
  <c r="B290" i="1"/>
  <c r="C290" i="1"/>
  <c r="D15" i="19"/>
  <c r="O6" i="19"/>
  <c r="B263" i="1"/>
  <c r="C263" i="1"/>
  <c r="F263" i="1" s="1"/>
  <c r="B307" i="1"/>
  <c r="C307" i="1"/>
  <c r="B394" i="1"/>
  <c r="C394" i="1"/>
  <c r="B276" i="1"/>
  <c r="C276" i="1"/>
  <c r="B292" i="1"/>
  <c r="C292" i="1"/>
  <c r="B241" i="1"/>
  <c r="C241" i="1"/>
  <c r="B267" i="1"/>
  <c r="C267" i="1"/>
  <c r="B278" i="1"/>
  <c r="C278" i="1"/>
  <c r="B299" i="1"/>
  <c r="C299" i="1"/>
  <c r="B271" i="1"/>
  <c r="C271" i="1"/>
  <c r="F271" i="1" s="1"/>
  <c r="B398" i="1"/>
  <c r="C398" i="1"/>
  <c r="B304" i="1"/>
  <c r="C304" i="1"/>
  <c r="B280" i="1"/>
  <c r="C280" i="1"/>
  <c r="AR7" i="1"/>
  <c r="B4" i="19" s="1"/>
  <c r="AR3" i="1"/>
  <c r="B301" i="1"/>
  <c r="C301" i="1"/>
  <c r="B329" i="1"/>
  <c r="C329" i="1"/>
  <c r="B275" i="1"/>
  <c r="C275" i="1"/>
  <c r="B396" i="1"/>
  <c r="C396" i="1"/>
  <c r="B342" i="1"/>
  <c r="C342" i="1"/>
  <c r="B282" i="1"/>
  <c r="C282" i="1"/>
  <c r="BA310" i="1" l="1"/>
  <c r="H8" i="19" s="1"/>
  <c r="H16" i="19"/>
  <c r="AW3" i="1"/>
  <c r="C67" i="1"/>
  <c r="H6" i="19"/>
  <c r="B244" i="1"/>
  <c r="C311" i="1"/>
  <c r="AZ7" i="1"/>
  <c r="G4" i="19" s="1"/>
  <c r="C8" i="1"/>
  <c r="CR7" i="1"/>
  <c r="Q6" i="19"/>
  <c r="CT310" i="1"/>
  <c r="Q8" i="19" s="1"/>
  <c r="CU310" i="1"/>
  <c r="R8" i="19" s="1"/>
  <c r="C226" i="1"/>
  <c r="B93" i="1"/>
  <c r="C185" i="1"/>
  <c r="C182" i="1"/>
  <c r="B129" i="1"/>
  <c r="B104" i="1"/>
  <c r="B56" i="1"/>
  <c r="B97" i="1"/>
  <c r="B231" i="1"/>
  <c r="C70" i="1"/>
  <c r="C232" i="1"/>
  <c r="B83" i="1"/>
  <c r="C179" i="1"/>
  <c r="C160" i="1"/>
  <c r="C90" i="1"/>
  <c r="C87" i="1"/>
  <c r="B91" i="1"/>
  <c r="C125" i="1"/>
  <c r="C36" i="1"/>
  <c r="C107" i="1"/>
  <c r="C31" i="1"/>
  <c r="B119" i="1"/>
  <c r="B29" i="1"/>
  <c r="B109" i="1"/>
  <c r="C137" i="1"/>
  <c r="C225" i="1"/>
  <c r="B86" i="1"/>
  <c r="B141" i="1"/>
  <c r="C191" i="1"/>
  <c r="B122" i="1"/>
  <c r="B151" i="1"/>
  <c r="B150" i="1"/>
  <c r="CV8" i="1"/>
  <c r="C146" i="1"/>
  <c r="B94" i="1"/>
  <c r="B130" i="1"/>
  <c r="C108" i="1"/>
  <c r="B11" i="1"/>
  <c r="C34" i="1"/>
  <c r="C120" i="1"/>
  <c r="C192" i="1"/>
  <c r="B233" i="1"/>
  <c r="B60" i="1"/>
  <c r="C72" i="1"/>
  <c r="C198" i="1"/>
  <c r="C181" i="1"/>
  <c r="C30" i="1"/>
  <c r="C224" i="1"/>
  <c r="C101" i="1"/>
  <c r="B164" i="1"/>
  <c r="B157" i="1"/>
  <c r="B89" i="1"/>
  <c r="C45" i="1"/>
  <c r="C111" i="1"/>
  <c r="C142" i="1"/>
  <c r="B53" i="1"/>
  <c r="C172" i="1"/>
  <c r="C123" i="1"/>
  <c r="C167" i="1"/>
  <c r="C112" i="1"/>
  <c r="B177" i="1"/>
  <c r="B116" i="1"/>
  <c r="B33" i="1"/>
  <c r="C92" i="1"/>
  <c r="C217" i="1"/>
  <c r="C16" i="1"/>
  <c r="C199" i="1"/>
  <c r="B188" i="1"/>
  <c r="C88" i="1"/>
  <c r="B189" i="1"/>
  <c r="C234" i="1"/>
  <c r="C127" i="1"/>
  <c r="C149" i="1"/>
  <c r="C40" i="1"/>
  <c r="C131" i="1"/>
  <c r="C35" i="1"/>
  <c r="C195" i="1"/>
  <c r="C42" i="1"/>
  <c r="C135" i="1"/>
  <c r="C57" i="1"/>
  <c r="C197" i="1"/>
  <c r="C69" i="1"/>
  <c r="C13" i="1"/>
  <c r="B124" i="1"/>
  <c r="C245" i="1"/>
  <c r="B175" i="1"/>
  <c r="C73" i="1"/>
  <c r="B154" i="1"/>
  <c r="C78" i="1"/>
  <c r="B10" i="1"/>
  <c r="C170" i="1"/>
  <c r="C64" i="1"/>
  <c r="C113" i="1"/>
  <c r="B21" i="1"/>
  <c r="C235" i="1"/>
  <c r="C50" i="1"/>
  <c r="C201" i="1"/>
  <c r="B96" i="1"/>
  <c r="C183" i="1"/>
  <c r="B12" i="1"/>
  <c r="C12" i="1"/>
  <c r="C223" i="1"/>
  <c r="C215" i="1"/>
  <c r="C114" i="1"/>
  <c r="B193" i="1"/>
  <c r="H14" i="19"/>
  <c r="F4" i="19"/>
  <c r="C15" i="1"/>
  <c r="C26" i="1"/>
  <c r="C194" i="1"/>
  <c r="B103" i="1"/>
  <c r="B25" i="1"/>
  <c r="C133" i="1"/>
  <c r="B180" i="1"/>
  <c r="C128" i="1"/>
  <c r="C132" i="1"/>
  <c r="B58" i="1"/>
  <c r="C121" i="1"/>
  <c r="B153" i="1"/>
  <c r="B218" i="1"/>
  <c r="C84" i="1"/>
  <c r="B144" i="1"/>
  <c r="B67" i="1"/>
  <c r="C32" i="1"/>
  <c r="C98" i="1"/>
  <c r="C163" i="1"/>
  <c r="C77" i="1"/>
  <c r="C115" i="1"/>
  <c r="C62" i="1"/>
  <c r="C200" i="1"/>
  <c r="C238" i="1"/>
  <c r="C76" i="1"/>
  <c r="C52" i="1"/>
  <c r="C85" i="1"/>
  <c r="C134" i="1"/>
  <c r="C173" i="1"/>
  <c r="C105" i="1"/>
  <c r="C79" i="1"/>
  <c r="C319" i="1"/>
  <c r="B245" i="1"/>
  <c r="C190" i="1"/>
  <c r="C317" i="1"/>
  <c r="C216" i="1"/>
  <c r="C237" i="1"/>
  <c r="B95" i="1"/>
  <c r="B236" i="1"/>
  <c r="C211" i="1"/>
  <c r="C75" i="1"/>
  <c r="C171" i="1"/>
  <c r="C24" i="1"/>
  <c r="C63" i="1"/>
  <c r="C196" i="1"/>
  <c r="C239" i="1"/>
  <c r="C186" i="1"/>
  <c r="B162" i="1"/>
  <c r="B187" i="1"/>
  <c r="B143" i="1"/>
  <c r="B174" i="1"/>
  <c r="C165" i="1"/>
  <c r="C118" i="1"/>
  <c r="B51" i="1"/>
  <c r="C51" i="1"/>
  <c r="C139" i="1"/>
  <c r="C136" i="1"/>
  <c r="B155" i="1"/>
  <c r="B20" i="1"/>
  <c r="C110" i="1"/>
  <c r="C230" i="1"/>
  <c r="C100" i="1"/>
  <c r="C148" i="1"/>
  <c r="C71" i="1"/>
  <c r="B71" i="1"/>
  <c r="C222" i="1"/>
  <c r="C210" i="1"/>
  <c r="C27" i="1"/>
  <c r="C106" i="1"/>
  <c r="C74" i="1"/>
  <c r="C227" i="1"/>
  <c r="C66" i="1"/>
  <c r="C156" i="1"/>
  <c r="B102" i="1"/>
  <c r="C102" i="1"/>
  <c r="B147" i="1"/>
  <c r="C147" i="1"/>
  <c r="B99" i="1"/>
  <c r="C99" i="1"/>
  <c r="B47" i="1"/>
  <c r="C47" i="1"/>
  <c r="B184" i="1"/>
  <c r="C184" i="1"/>
  <c r="B152" i="1"/>
  <c r="C152" i="1"/>
  <c r="B145" i="1"/>
  <c r="C145" i="1"/>
  <c r="B161" i="1"/>
  <c r="C161" i="1"/>
  <c r="B126" i="1"/>
  <c r="C126" i="1"/>
  <c r="B214" i="1"/>
  <c r="C214" i="1"/>
  <c r="B220" i="1"/>
  <c r="C220" i="1"/>
  <c r="B228" i="1"/>
  <c r="C228" i="1"/>
  <c r="B178" i="1"/>
  <c r="C178" i="1"/>
  <c r="B212" i="1"/>
  <c r="C212" i="1"/>
  <c r="B9" i="1"/>
  <c r="C9" i="1"/>
  <c r="B158" i="1"/>
  <c r="C158" i="1"/>
  <c r="B176" i="1"/>
  <c r="C176" i="1"/>
  <c r="B169" i="1"/>
  <c r="C169" i="1"/>
  <c r="B14" i="1"/>
  <c r="C14" i="1"/>
  <c r="B229" i="1"/>
  <c r="C229" i="1"/>
  <c r="B221" i="1"/>
  <c r="C221" i="1"/>
  <c r="D14" i="19"/>
  <c r="O4" i="19"/>
  <c r="CT7" i="1"/>
  <c r="B314" i="1"/>
  <c r="C314" i="1"/>
  <c r="B8" i="1" l="1"/>
  <c r="B17" i="1"/>
  <c r="C17" i="1"/>
  <c r="Q4" i="19"/>
  <c r="CV7" i="1" l="1"/>
  <c r="AS7" i="1" l="1"/>
  <c r="C4" i="19" s="1"/>
  <c r="AS3" i="1"/>
  <c r="P4" i="19" l="1"/>
  <c r="C14" i="19"/>
  <c r="BA7" i="1"/>
  <c r="H4" i="19" s="1"/>
  <c r="CU7" i="1"/>
  <c r="R4" i="19" s="1"/>
</calcChain>
</file>

<file path=xl/sharedStrings.xml><?xml version="1.0" encoding="utf-8"?>
<sst xmlns="http://schemas.openxmlformats.org/spreadsheetml/2006/main" count="5717" uniqueCount="1790">
  <si>
    <t>THEO DÕI VẬT TƯ DỰ ÁN/ MATERIAL CONTROL LOG</t>
  </si>
  <si>
    <t>Hướng dẫn cập nhật thông tin:</t>
  </si>
  <si>
    <t>Thời gian nộp bảng cập nhật:</t>
  </si>
  <si>
    <t>Tên dự án/ Project no.: VOGT 060</t>
  </si>
  <si>
    <t>- Chữ tô màu xanh:</t>
  </si>
  <si>
    <t>Chưa cập nhật</t>
  </si>
  <si>
    <t>- Trong ngày khi có biến động.</t>
  </si>
  <si>
    <t>Cập nhật ngày/ Update to:</t>
  </si>
  <si>
    <t>- Chữ tô màu đỏ:</t>
  </si>
  <si>
    <t>Đã cập nhật mới</t>
  </si>
  <si>
    <t>- Báo cáo hàng tuần vào 16:30 mỗi chiều thứ 2.</t>
  </si>
  <si>
    <t>Item/ 
STT</t>
  </si>
  <si>
    <t>Description/ 
Chi tiết</t>
  </si>
  <si>
    <t>Profile/ Vật tư</t>
  </si>
  <si>
    <t>Grade/ Mác vật liệu</t>
  </si>
  <si>
    <t>Unit/ Đơn vị</t>
  </si>
  <si>
    <t>U.Weight/ Đ.Trọng (Kg/m2,m,pcs)</t>
  </si>
  <si>
    <t>Net Quantity/Số lượng tinh</t>
  </si>
  <si>
    <t>Previous Ordered/Đã dự trù</t>
  </si>
  <si>
    <t>Current Ordered/Dự trù lần 1</t>
  </si>
  <si>
    <t>Total Ordered/Tổng dự trù</t>
  </si>
  <si>
    <t>Ngày vật tư đưa vào sử dụng/ Material avaiable for fabrication date</t>
  </si>
  <si>
    <t>Tận dụng tồn kho/ Remain</t>
  </si>
  <si>
    <t>Khối lượng phải mua sắm/ total order</t>
  </si>
  <si>
    <t>Mua sắm trong nước/ Local purchase</t>
  </si>
  <si>
    <t>QC Nghiệm thu</t>
  </si>
  <si>
    <t>Mua sắm nước ngoài/ Oversea purchase</t>
  </si>
  <si>
    <t>Remarks/ Ghi chú</t>
  </si>
  <si>
    <t>Q.Ty/
Số lượng</t>
  </si>
  <si>
    <t>Weight/
Khối lượng (Kg)</t>
  </si>
  <si>
    <t>Q.Ty/ 
Số lượng</t>
  </si>
  <si>
    <t>Q.Ty/Số lượng</t>
  </si>
  <si>
    <t>Weight/Khối lượng (Kg)</t>
  </si>
  <si>
    <t>Weight/ Khối lượng (Kg)</t>
  </si>
  <si>
    <t>Số Hợp đồng / Contract No</t>
  </si>
  <si>
    <t>Số lượng giao hàng thực tế/ Handover Q'ty</t>
  </si>
  <si>
    <t>Nhà cung cấp/ Vendor</t>
  </si>
  <si>
    <t>Ngày ký HD/ Contract date</t>
  </si>
  <si>
    <t>Đơn giá / Unit Price</t>
  </si>
  <si>
    <t>Ngày giao hàng/ Handover date</t>
  </si>
  <si>
    <t>Inspection date</t>
  </si>
  <si>
    <t>Khối lượng nghiệm thu đạt/ Weight Acc. Inspection</t>
  </si>
  <si>
    <t>Results</t>
  </si>
  <si>
    <t>Bàn giao sản xuất/ Handover to Product</t>
  </si>
  <si>
    <t>Thành tiền Hợp đồng/ total</t>
  </si>
  <si>
    <t>Ngày mở L/C/ LC issued date</t>
  </si>
  <si>
    <t>Hàng đi từ cảng nước ngoài/ Export Port</t>
  </si>
  <si>
    <t>Hàng Đến cảng HP (CIF)/ HaiPhong CIF</t>
  </si>
  <si>
    <t>Ngày thanh toán / Payment date</t>
  </si>
  <si>
    <t>Thủ tục hải quan, vận chuyển/ Paper work, local transportaion date</t>
  </si>
  <si>
    <t>Ngày hàng về / Arived</t>
  </si>
  <si>
    <t>Ngày mời nghiệm thu / invice QC date</t>
  </si>
  <si>
    <t>Ngày nghiệm thu, Bàn giao/ Handover date</t>
  </si>
  <si>
    <t xml:space="preserve">Kết quả nghiệm thu/ Results </t>
  </si>
  <si>
    <t>A.</t>
  </si>
  <si>
    <t>Main-Material /  Vật tư chính</t>
  </si>
  <si>
    <t>.</t>
  </si>
  <si>
    <t>A-1</t>
  </si>
  <si>
    <t>TÔN TẤM</t>
  </si>
  <si>
    <t>PL10X2000X12000</t>
  </si>
  <si>
    <t>SS400</t>
  </si>
  <si>
    <t>m2</t>
  </si>
  <si>
    <t>Hùng Nguyên</t>
  </si>
  <si>
    <t>A-2</t>
  </si>
  <si>
    <t>TÔN TẤM-LINER INOX</t>
  </si>
  <si>
    <t>PL1.5x1220x2440</t>
  </si>
  <si>
    <t>SUH409</t>
  </si>
  <si>
    <t>GNEE</t>
  </si>
  <si>
    <t>A-3</t>
  </si>
  <si>
    <t>PL2x1220x2440</t>
  </si>
  <si>
    <t>A-4</t>
  </si>
  <si>
    <t>PL3</t>
  </si>
  <si>
    <t>A-5</t>
  </si>
  <si>
    <t>PL6</t>
  </si>
  <si>
    <t>A-240 TP304</t>
  </si>
  <si>
    <t>A-6</t>
  </si>
  <si>
    <t>PL6x2000x12000</t>
  </si>
  <si>
    <t>A-7</t>
  </si>
  <si>
    <t>TÔN TẤM CUỘN CẮT</t>
  </si>
  <si>
    <t>PL6X1500X7100</t>
  </si>
  <si>
    <t>A-8</t>
  </si>
  <si>
    <t>PL6x1500x9000</t>
  </si>
  <si>
    <t>A-9</t>
  </si>
  <si>
    <t>PL6X1500X11000</t>
  </si>
  <si>
    <t>A-10</t>
  </si>
  <si>
    <t>PL8X1500X7100</t>
  </si>
  <si>
    <t>A-11</t>
  </si>
  <si>
    <t>PL8X1500X9000</t>
  </si>
  <si>
    <t>A-12</t>
  </si>
  <si>
    <t>PL8X1500X11000</t>
  </si>
  <si>
    <t>A-13</t>
  </si>
  <si>
    <t>PL8X2000X12000</t>
  </si>
  <si>
    <t>A-14</t>
  </si>
  <si>
    <t>PL10</t>
  </si>
  <si>
    <t>A-15</t>
  </si>
  <si>
    <t>PL10x2000x12000</t>
  </si>
  <si>
    <t>A572-GR.50</t>
  </si>
  <si>
    <t>Q355/A572</t>
  </si>
  <si>
    <t>A-16</t>
  </si>
  <si>
    <t>PL12x2000x12000</t>
  </si>
  <si>
    <t>A-17</t>
  </si>
  <si>
    <t>A-18</t>
  </si>
  <si>
    <t>PL16x2000x12000</t>
  </si>
  <si>
    <t>A-19</t>
  </si>
  <si>
    <t>PL20x2000x12000</t>
  </si>
  <si>
    <t>A-20</t>
  </si>
  <si>
    <t>PL22x2000x12000</t>
  </si>
  <si>
    <t>A-21</t>
  </si>
  <si>
    <t>PL25</t>
  </si>
  <si>
    <t>A-22</t>
  </si>
  <si>
    <t>PL28</t>
  </si>
  <si>
    <t>A-23</t>
  </si>
  <si>
    <t>PL32x2000x6000</t>
  </si>
  <si>
    <t>A-24</t>
  </si>
  <si>
    <t>THÉP HÌNH C</t>
  </si>
  <si>
    <t>C125X65X6X8-12000L</t>
  </si>
  <si>
    <t>m</t>
  </si>
  <si>
    <t>A-25</t>
  </si>
  <si>
    <t>C150X75X6.5X10-12000L</t>
  </si>
  <si>
    <t>A-26</t>
  </si>
  <si>
    <t>C180X75X7X10.5-12000L</t>
  </si>
  <si>
    <t>A-27</t>
  </si>
  <si>
    <t>C200X80X7.5X11-12000L</t>
  </si>
  <si>
    <t>A-28</t>
  </si>
  <si>
    <t>C200X90X8X13.5-12000L</t>
  </si>
  <si>
    <t>A-29</t>
  </si>
  <si>
    <t>C250X90X9X13-12000L</t>
  </si>
  <si>
    <t>A-30</t>
  </si>
  <si>
    <t>THÉP HÌNH H</t>
  </si>
  <si>
    <t>H150X150X7X10-12000L</t>
  </si>
  <si>
    <t>A-31</t>
  </si>
  <si>
    <t>H194X150X6X9-12000L</t>
  </si>
  <si>
    <t>A-32</t>
  </si>
  <si>
    <t>H244X175X7X11-12000L</t>
  </si>
  <si>
    <t>A-33</t>
  </si>
  <si>
    <t>H250X125X6X9-12000L</t>
  </si>
  <si>
    <t>A-34</t>
  </si>
  <si>
    <t>H300X150X6.5X9-12000L</t>
  </si>
  <si>
    <t>A-35</t>
  </si>
  <si>
    <t>THÉP HÌNH L</t>
  </si>
  <si>
    <t>L100X100X10-12000L</t>
  </si>
  <si>
    <t>A-36</t>
  </si>
  <si>
    <t>L100X100X7-6000L</t>
  </si>
  <si>
    <t>A-37</t>
  </si>
  <si>
    <t>L130X130X9-12000L</t>
  </si>
  <si>
    <t>A-38</t>
  </si>
  <si>
    <t>L150X90X9-12000L</t>
  </si>
  <si>
    <t>A-39</t>
  </si>
  <si>
    <t>L65X65X6-6000L</t>
  </si>
  <si>
    <t>A-40</t>
  </si>
  <si>
    <t>L65X65X8-6000L</t>
  </si>
  <si>
    <t>A-41</t>
  </si>
  <si>
    <t>L75X75X6-12000L</t>
  </si>
  <si>
    <t>A-42</t>
  </si>
  <si>
    <t>L75X75X9-6000L</t>
  </si>
  <si>
    <t>A-43</t>
  </si>
  <si>
    <t>L90X90X10-12000L</t>
  </si>
  <si>
    <t>A-44</t>
  </si>
  <si>
    <t>L90X90X6-12000L</t>
  </si>
  <si>
    <t>A-45</t>
  </si>
  <si>
    <t>L90X90X7-12000L</t>
  </si>
  <si>
    <t>A-46</t>
  </si>
  <si>
    <t>THÉP ỐNG</t>
  </si>
  <si>
    <t>CHS60.3X3.9</t>
  </si>
  <si>
    <t>A-106 GR B</t>
  </si>
  <si>
    <t>A-47</t>
  </si>
  <si>
    <t>A-312 TP304</t>
  </si>
  <si>
    <t>A-48</t>
  </si>
  <si>
    <t>CHS60.3X5.5</t>
  </si>
  <si>
    <t>A-49</t>
  </si>
  <si>
    <t>CHS88.9X5.5</t>
  </si>
  <si>
    <t>A-50</t>
  </si>
  <si>
    <t>CHS88.9X7.6</t>
  </si>
  <si>
    <t>A500-GRB</t>
  </si>
  <si>
    <t>A-51</t>
  </si>
  <si>
    <t>CHS114.3X6.0</t>
  </si>
  <si>
    <t>A-52</t>
  </si>
  <si>
    <t>CHS168.3X7.1</t>
  </si>
  <si>
    <t>A-53</t>
  </si>
  <si>
    <t>A-54</t>
  </si>
  <si>
    <t>THÉP TRÒN</t>
  </si>
  <si>
    <t>RB1</t>
  </si>
  <si>
    <t>SUS304</t>
  </si>
  <si>
    <t>A-55</t>
  </si>
  <si>
    <t>RB10</t>
  </si>
  <si>
    <t>SS400/CB240/S45C</t>
  </si>
  <si>
    <t>A-56</t>
  </si>
  <si>
    <t>RB12</t>
  </si>
  <si>
    <t>A-57</t>
  </si>
  <si>
    <t>RB13</t>
  </si>
  <si>
    <t>A-58</t>
  </si>
  <si>
    <t>RB16</t>
  </si>
  <si>
    <t>A-59</t>
  </si>
  <si>
    <t>RB19</t>
  </si>
  <si>
    <t>A-60</t>
  </si>
  <si>
    <t>RB38</t>
  </si>
  <si>
    <t>A-61</t>
  </si>
  <si>
    <t>LƯỚI DẬP GIÃN</t>
  </si>
  <si>
    <t>EXPANDED_METAL_3/4"_#16_FLATTENED</t>
  </si>
  <si>
    <t>SS400-MẠ KẼM</t>
  </si>
  <si>
    <t>XALACO</t>
  </si>
  <si>
    <t>A-62</t>
  </si>
  <si>
    <t>PIN HÀN+WASHER</t>
  </si>
  <si>
    <t>PIN Ø2.6X40( 01 PIN+01 SELF-LOCKING INSULAFTION  WASHER 2 1/2"X2 1/2" SQUARE )</t>
  </si>
  <si>
    <t>SUS304H</t>
  </si>
  <si>
    <t>Sets</t>
  </si>
  <si>
    <t>A-63</t>
  </si>
  <si>
    <t>BỊT ĐẦU ỐNG</t>
  </si>
  <si>
    <t>2"_3000# THREADED PIPE CAP</t>
  </si>
  <si>
    <t>A105</t>
  </si>
  <si>
    <t>CÁI</t>
  </si>
  <si>
    <t>A-64</t>
  </si>
  <si>
    <t>NỐI ỐNG</t>
  </si>
  <si>
    <t>2"_3000#_THREADED_COUPLING</t>
  </si>
  <si>
    <t>A-65</t>
  </si>
  <si>
    <t>3"_3000# THREADED PIPE CAP</t>
  </si>
  <si>
    <t>A-66</t>
  </si>
  <si>
    <t>BÍCH MÙ</t>
  </si>
  <si>
    <t>4"_BLIND_FLANGE_#150_RF</t>
  </si>
  <si>
    <t>A-67</t>
  </si>
  <si>
    <t>BÍCH</t>
  </si>
  <si>
    <t>4"_FLANGE_#150_SORF</t>
  </si>
  <si>
    <t>A-68</t>
  </si>
  <si>
    <t>GIOĂNG</t>
  </si>
  <si>
    <t>4"_GASKET_#150_SORF</t>
  </si>
  <si>
    <t>NON_METALLIC</t>
  </si>
  <si>
    <t>A-69</t>
  </si>
  <si>
    <t>6"_BLIND_FLANGE_#150_RF</t>
  </si>
  <si>
    <t>A-70</t>
  </si>
  <si>
    <t>6"_FLANGE_#150_SORF</t>
  </si>
  <si>
    <t>A-71</t>
  </si>
  <si>
    <t>6"_GASKET_#150_SORF</t>
  </si>
  <si>
    <t>A-72</t>
  </si>
  <si>
    <t>SQUARE HEAD PLUG 2"3000#</t>
  </si>
  <si>
    <t>A-73</t>
  </si>
  <si>
    <t>ĐINH BẢO ÔN</t>
  </si>
  <si>
    <t>STUD M10X44( 01 PIN-SUS304+02 NUT-SUS304+02  PLATE WASHER-SUH409)</t>
  </si>
  <si>
    <t>SUS304+SUH409</t>
  </si>
  <si>
    <t>A-74</t>
  </si>
  <si>
    <t>STUD M10X67( 01 PIN-SUS304+02 NUT-SUS304+02  PLATE WASHER-SUH409)</t>
  </si>
  <si>
    <t>A-75</t>
  </si>
  <si>
    <t>STUD M10X133( 01 PIN-SUS304+02 NUT-SUS304+02  PLATE WASHER-SUH409)</t>
  </si>
  <si>
    <t>A-76</t>
  </si>
  <si>
    <t>STUD M10X152( 01 PIN-SUS304+02 NUT-SUS304+02  PLATE WASHER-SUH409)</t>
  </si>
  <si>
    <t>A-77</t>
  </si>
  <si>
    <t>STUD M12X137( 01 PIN-SUS304+02 NUT-SUS304+02  PLATE WASHER-SUH409)</t>
  </si>
  <si>
    <t>A-78</t>
  </si>
  <si>
    <t>BÔNG BẢO ÔN</t>
  </si>
  <si>
    <t>BÔNG BẢO ÔN DÀY 25mm</t>
  </si>
  <si>
    <t>SUPERWOOD PLUS  (128kg/m3)</t>
  </si>
  <si>
    <t>m3</t>
  </si>
  <si>
    <t>A-79</t>
  </si>
  <si>
    <t>BÔNG BẢO ÔN DÀY 50mm</t>
  </si>
  <si>
    <t>cái</t>
  </si>
  <si>
    <t>NUT_M16</t>
  </si>
  <si>
    <t>B.</t>
  </si>
  <si>
    <t>Accessory-Material / Vật tư phụ-Mạ kẽm nhúng nóng</t>
  </si>
  <si>
    <t>B-1</t>
  </si>
  <si>
    <t>Bu lông (1B+1N)-MẠ KẼM</t>
  </si>
  <si>
    <t>BOLT 1/2" DIA x 1 1/2" (40mm) LG</t>
  </si>
  <si>
    <t>A307</t>
  </si>
  <si>
    <t>BOLT M12X40-ISO4017-Gr8.8(1B+1N)-MẠ KẼM</t>
  </si>
  <si>
    <t>B-2</t>
  </si>
  <si>
    <t>CHỐT</t>
  </si>
  <si>
    <t>CLEVIS PIN Ø12x52-DIN 1444-MẠ ĐIỆN PHÂN</t>
  </si>
  <si>
    <t>B-3</t>
  </si>
  <si>
    <t>GIỮ CHỐT</t>
  </si>
  <si>
    <t>COTTER PIN Ø3.2x25L-DIN 94- MẠ ĐIỆN PHÂN</t>
  </si>
  <si>
    <t>B-4</t>
  </si>
  <si>
    <t>EYE BOLT</t>
  </si>
  <si>
    <t>EYE BOLT D13</t>
  </si>
  <si>
    <t>B-5</t>
  </si>
  <si>
    <t>VÒNG ĐỆM</t>
  </si>
  <si>
    <t>FLAT WASHER,ZINC PLATE,1/2"DIA</t>
  </si>
  <si>
    <t>B-6</t>
  </si>
  <si>
    <t>FLAT WASHER,ZINC PLATE,5/8"DIA</t>
  </si>
  <si>
    <t>B-7</t>
  </si>
  <si>
    <t>ECU</t>
  </si>
  <si>
    <t>5.6-MẠ KẼM</t>
  </si>
  <si>
    <t>B-8</t>
  </si>
  <si>
    <t>GOĂNG</t>
  </si>
  <si>
    <t>GASKET TADPOLE MCMASTER-CARR PART 8815K33-3/4"x11/2"</t>
  </si>
  <si>
    <t>FIBER GLASS</t>
  </si>
  <si>
    <t>B-9</t>
  </si>
  <si>
    <t>GASKET TADPOLE MCMASTER-CARR PART 8853K26-3/4"x11/2"</t>
  </si>
  <si>
    <t>B-10</t>
  </si>
  <si>
    <t>KEO DÁN GIOĂNG</t>
  </si>
  <si>
    <t>HIGH TEMPERATURE ADHESIVE</t>
  </si>
  <si>
    <t>SILICA W/ INCONEL</t>
  </si>
  <si>
    <t>lits</t>
  </si>
  <si>
    <t>B-11</t>
  </si>
  <si>
    <t>mcmaster-carr part no. 24175K46. STYLE 10</t>
  </si>
  <si>
    <t>EPDM RUBBER</t>
  </si>
  <si>
    <t>B-12</t>
  </si>
  <si>
    <t>VÍT</t>
  </si>
  <si>
    <t>SCREW M5x15L</t>
  </si>
  <si>
    <t>SCREWS,LOW PROFILE , SELF</t>
  </si>
  <si>
    <t>B-13</t>
  </si>
  <si>
    <t>SCREW M5x25L</t>
  </si>
  <si>
    <t>B-14</t>
  </si>
  <si>
    <t>GASKET PL3</t>
  </si>
  <si>
    <t>XEM BẢN VẼ</t>
  </si>
  <si>
    <t>ĐIỀU KIỆN GIAO HÀNG NHẬP KHẨU</t>
  </si>
  <si>
    <t>STT</t>
  </si>
  <si>
    <t>Nội dung</t>
  </si>
  <si>
    <t>Số ngày</t>
  </si>
  <si>
    <t>Giá trị cộng dồn</t>
  </si>
  <si>
    <t>Ký HD</t>
  </si>
  <si>
    <t>Tạm ứng</t>
  </si>
  <si>
    <t>Mở LC</t>
  </si>
  <si>
    <t>Giao Hàng CIF</t>
  </si>
  <si>
    <t>Vận chuyển quốc tế</t>
  </si>
  <si>
    <t>Ngày thanh toán</t>
  </si>
  <si>
    <t>Thủ tục hải quan + vận chuyển nội địa</t>
  </si>
  <si>
    <t>Ngày hàng về</t>
  </si>
  <si>
    <t>Ngày mời nghiệm thu QC</t>
  </si>
  <si>
    <t>Nghiệm thu</t>
  </si>
  <si>
    <t>Bàn giao</t>
  </si>
  <si>
    <t>ĐIỀU KIỆN GIAO HÀNG TRONG NƯỚC (VTU CHÍNH)</t>
  </si>
  <si>
    <t>Giao Hàng tại xưởng</t>
  </si>
  <si>
    <t>ĐIỀU KIỆN GIAO HÀNG TRONG NƯỚC (VTU Phụ)</t>
  </si>
  <si>
    <r>
      <rPr>
        <b/>
        <sz val="11"/>
        <color rgb="FF000000"/>
        <rFont val="Times New Roman"/>
        <family val="1"/>
      </rPr>
      <t>CÔNG TY TNHH THƯƠNG MẠI HÙNG NGUYÊN</t>
    </r>
    <r>
      <rPr>
        <sz val="10"/>
        <color theme="1"/>
        <rFont val="Arial"/>
        <family val="2"/>
      </rPr>
      <t xml:space="preserve">
Trụ sở: Số 673 đường 5/2, P.Hùng Vương, Q.Hồng Bàng, Hải Phòng
VPGD: Số 955 đường Hùng Vương, P.Hùng Vương, Q.Hồng Bàng, TP.Hải Phòng
Điện thoại: 0225.3529.509 / E: hungnguyenthep@gmail.com  </t>
    </r>
  </si>
  <si>
    <t>PHỤ LỤC SỐ 01 THUỘC HỢP ĐỒNG MUA BÁN SỐ: 030224/HN-IBS ngày 03/02/2024</t>
  </si>
  <si>
    <r>
      <rPr>
        <sz val="12"/>
        <color theme="1"/>
        <rFont val="Times New Roman"/>
        <family val="1"/>
      </rPr>
      <t xml:space="preserve">Hôm nay ngày 03/02/2024, Công ty TNHH Thương Mại Hùng Nguyên (Bên Bán) và </t>
    </r>
    <r>
      <rPr>
        <sz val="12"/>
        <color rgb="FFFF0000"/>
        <rFont val="Times New Roman"/>
        <family val="1"/>
      </rPr>
      <t>CÔNG TY CỔ PHẦN CÔNG NGHIỆP NẶNG IBS</t>
    </r>
    <r>
      <rPr>
        <sz val="12"/>
        <color theme="1"/>
        <rFont val="Times New Roman"/>
        <family val="1"/>
      </rPr>
      <t xml:space="preserve"> (Bên Mua) thống nhất lập phụ lục hợp đồng số: 01 thuộc Hợp đồng mua bán số: 030224/HN-IBS ngày 03/02/2024 với các điều khoản cụ thể như sau:</t>
    </r>
  </si>
  <si>
    <t>Điều 1: Thông tin lô hàng đính kèm hợp đồng:</t>
  </si>
  <si>
    <t>Tên hàng hóa</t>
  </si>
  <si>
    <t>Mác thép</t>
  </si>
  <si>
    <t>Xuất xứ</t>
  </si>
  <si>
    <r>
      <rPr>
        <b/>
        <sz val="12"/>
        <color rgb="FF000000"/>
        <rFont val="Times New Roman"/>
        <family val="1"/>
      </rPr>
      <t xml:space="preserve">Số lượng
</t>
    </r>
    <r>
      <rPr>
        <b/>
        <sz val="11"/>
        <color rgb="FF000000"/>
        <rFont val="Times New Roman"/>
        <family val="1"/>
      </rPr>
      <t>(Cây,Tấm)</t>
    </r>
  </si>
  <si>
    <r>
      <rPr>
        <b/>
        <sz val="12"/>
        <color theme="1"/>
        <rFont val="Times New Roman"/>
        <family val="1"/>
      </rPr>
      <t xml:space="preserve">Trọng lượng
</t>
    </r>
    <r>
      <rPr>
        <b/>
        <sz val="11"/>
        <color rgb="FF000000"/>
        <rFont val="Times New Roman"/>
        <family val="1"/>
      </rPr>
      <t>(KG)</t>
    </r>
  </si>
  <si>
    <r>
      <rPr>
        <b/>
        <sz val="12"/>
        <color theme="1"/>
        <rFont val="Times New Roman"/>
        <family val="1"/>
      </rPr>
      <t>Đơn giá</t>
    </r>
    <r>
      <rPr>
        <b/>
        <sz val="11"/>
        <color theme="1"/>
        <rFont val="Times New Roman"/>
        <family val="1"/>
      </rPr>
      <t xml:space="preserve">
Có VAT</t>
    </r>
    <r>
      <rPr>
        <b/>
        <sz val="10"/>
        <color theme="1"/>
        <rFont val="Times New Roman"/>
        <family val="1"/>
      </rPr>
      <t xml:space="preserve">
(VNĐ/KG)</t>
    </r>
  </si>
  <si>
    <r>
      <rPr>
        <b/>
        <sz val="12"/>
        <color theme="1"/>
        <rFont val="Times New Roman"/>
        <family val="1"/>
      </rPr>
      <t>Đơn giá</t>
    </r>
    <r>
      <rPr>
        <b/>
        <sz val="11"/>
        <color theme="1"/>
        <rFont val="Times New Roman"/>
        <family val="1"/>
      </rPr>
      <t xml:space="preserve">
Chưa VAT</t>
    </r>
    <r>
      <rPr>
        <b/>
        <sz val="10"/>
        <color theme="1"/>
        <rFont val="Times New Roman"/>
        <family val="1"/>
      </rPr>
      <t xml:space="preserve">
(VND/KG)</t>
    </r>
  </si>
  <si>
    <r>
      <rPr>
        <b/>
        <sz val="12"/>
        <color theme="1"/>
        <rFont val="Times New Roman"/>
        <family val="1"/>
      </rPr>
      <t>Thành tiền</t>
    </r>
    <r>
      <rPr>
        <b/>
        <sz val="11"/>
        <color theme="1"/>
        <rFont val="Times New Roman"/>
        <family val="1"/>
      </rPr>
      <t xml:space="preserve">
Chưa VAT</t>
    </r>
    <r>
      <rPr>
        <b/>
        <sz val="10"/>
        <color theme="1"/>
        <rFont val="Times New Roman"/>
        <family val="1"/>
      </rPr>
      <t xml:space="preserve">
(VNĐ)</t>
    </r>
  </si>
  <si>
    <t>(a)</t>
  </si>
  <si>
    <t>(b)</t>
  </si>
  <si>
    <t>(c)</t>
  </si>
  <si>
    <t>(d)</t>
  </si>
  <si>
    <t>(e)</t>
  </si>
  <si>
    <t>(f)</t>
  </si>
  <si>
    <t>(g = d x f)</t>
  </si>
  <si>
    <t>A-01</t>
  </si>
  <si>
    <t xml:space="preserve">Thép tấm 10x2000x12000 </t>
  </si>
  <si>
    <t>A36/SS400</t>
  </si>
  <si>
    <t>Trung Quốc</t>
  </si>
  <si>
    <t>A-06</t>
  </si>
  <si>
    <t xml:space="preserve">Thép tấm 6x2000x12000 </t>
  </si>
  <si>
    <t>Thép tấm 12x2000x6000</t>
  </si>
  <si>
    <t>Thép tấm 16x2000x6000</t>
  </si>
  <si>
    <t xml:space="preserve">Thép tấm 20x2000x12000 </t>
  </si>
  <si>
    <t xml:space="preserve">Thép tấm 22x2000x12000 </t>
  </si>
  <si>
    <t>Thép tấm 25x2000x6000</t>
  </si>
  <si>
    <t>Thép tấm 28x2000x6000</t>
  </si>
  <si>
    <t xml:space="preserve">Thép tấm 32x2000x6000 </t>
  </si>
  <si>
    <t xml:space="preserve">Thép U125x65x6x8x12000 </t>
  </si>
  <si>
    <t>Nhật Bản/ Hàn Quốc/ Thái Lan</t>
  </si>
  <si>
    <t xml:space="preserve">Thép U150x75x6.5x10x12000 </t>
  </si>
  <si>
    <t>Việt Nam</t>
  </si>
  <si>
    <t xml:space="preserve">Thép U180x68x7x12000 </t>
  </si>
  <si>
    <t>Thép U200x80x7.5x11x12000</t>
  </si>
  <si>
    <t>Thép U200x90x8x13.5x12000</t>
  </si>
  <si>
    <t xml:space="preserve">Thép U250x90x9x13x12000 </t>
  </si>
  <si>
    <t xml:space="preserve">Thép H150x150x7x10x12000 </t>
  </si>
  <si>
    <t xml:space="preserve">Thép H194x150x6x9x12000  </t>
  </si>
  <si>
    <t xml:space="preserve">Thép H244x175x7x11x12000  </t>
  </si>
  <si>
    <t xml:space="preserve">Thép I250x125x6x9x12000 </t>
  </si>
  <si>
    <t xml:space="preserve">Thép I300x150x6.5x9x12000 </t>
  </si>
  <si>
    <t>Thép góc L100x100x10x12000</t>
  </si>
  <si>
    <t>Thép góc L100x100x7x6000</t>
  </si>
  <si>
    <t xml:space="preserve">Thép góc L130x130x10x12000 </t>
  </si>
  <si>
    <t xml:space="preserve">Thép góc L150x150x10x12000 </t>
  </si>
  <si>
    <t>Thép góc L65x65x6x6000</t>
  </si>
  <si>
    <t xml:space="preserve">Thép góc L75x75x6x6000 </t>
  </si>
  <si>
    <t xml:space="preserve">Thép góc L75x75x8x6000 </t>
  </si>
  <si>
    <t>Thép góc L90x90x10x12000</t>
  </si>
  <si>
    <t>Thép góc L90x90x6x12000</t>
  </si>
  <si>
    <t>Thép góc L90x90x7x6000</t>
  </si>
  <si>
    <t xml:space="preserve">Thép tròn D10x6000 </t>
  </si>
  <si>
    <t>Việt Nam/ Trung Quốc</t>
  </si>
  <si>
    <t xml:space="preserve">Thép tròn D12x6000 </t>
  </si>
  <si>
    <t xml:space="preserve">Thép tròn D14x6000 </t>
  </si>
  <si>
    <t xml:space="preserve">Thép tròn D16x6000 </t>
  </si>
  <si>
    <t xml:space="preserve">Thép tròn D20x6000 </t>
  </si>
  <si>
    <t xml:space="preserve">Thép tròn D38x6000 </t>
  </si>
  <si>
    <r>
      <rPr>
        <b/>
        <u/>
        <sz val="11"/>
        <color theme="1"/>
        <rFont val="Times New Roman"/>
        <family val="1"/>
      </rPr>
      <t>Tổng</t>
    </r>
    <r>
      <rPr>
        <i/>
        <u/>
        <sz val="11"/>
        <color rgb="FF000000"/>
        <rFont val="Times New Roman"/>
        <family val="1"/>
      </rPr>
      <t>:</t>
    </r>
  </si>
  <si>
    <r>
      <rPr>
        <b/>
        <sz val="10"/>
        <color theme="1"/>
        <rFont val="Times New Roman"/>
        <family val="1"/>
      </rPr>
      <t>Cộng tiền hàng</t>
    </r>
    <r>
      <rPr>
        <sz val="10"/>
        <color theme="1"/>
        <rFont val="Times New Roman"/>
        <family val="1"/>
      </rPr>
      <t>:</t>
    </r>
  </si>
  <si>
    <r>
      <rPr>
        <b/>
        <i/>
        <sz val="11"/>
        <color theme="1"/>
        <rFont val="Times New Roman"/>
        <family val="1"/>
      </rPr>
      <t>Thuế GTGT</t>
    </r>
    <r>
      <rPr>
        <i/>
        <sz val="11"/>
        <color theme="1"/>
        <rFont val="Times New Roman"/>
        <family val="1"/>
      </rPr>
      <t>:   10%</t>
    </r>
  </si>
  <si>
    <r>
      <rPr>
        <b/>
        <i/>
        <sz val="10"/>
        <color theme="1"/>
        <rFont val="Times New Roman"/>
        <family val="1"/>
      </rPr>
      <t>Tiền thuế GTGT</t>
    </r>
    <r>
      <rPr>
        <i/>
        <sz val="10"/>
        <color theme="1"/>
        <rFont val="Times New Roman"/>
        <family val="1"/>
      </rPr>
      <t>:</t>
    </r>
  </si>
  <si>
    <t xml:space="preserve">Tổng số tiền viết bằng số: </t>
  </si>
  <si>
    <t>Số tiền viết bằng chữ:</t>
  </si>
  <si>
    <t xml:space="preserve"> Điều 2: Các điều khoản khác. 
-  Phụ lục Hợp đồng số 01 có hiệu lực kể từ ngày ký và là một phần không thể tách rời của đồng mua bán số 030224/HN-IBS ngày 03/02/2024
- Những điều khoản khác của Hợp đồng mua bán số: 030224/HN-IBS giữ nguyên giá trị hiệu lực, hai bên có trách nhiệm cùng nhau thực hiện.
- Phụ lục Hợp đồng này được lập thành 04 bản, mỗi bên giữ 02 bản có giá trị như nhau.</t>
  </si>
  <si>
    <t>ĐẠI DIỆN BÊN BÁN</t>
  </si>
  <si>
    <t>ĐẠI DIỆN BÊN MUA</t>
  </si>
  <si>
    <t>Ngày nghiệm thu, Bàn giao/ Inspection date</t>
  </si>
  <si>
    <t>Report No.</t>
  </si>
  <si>
    <t>ĐÃ MUA TRONG NƯỚC</t>
  </si>
  <si>
    <t>ĐÃ MUA NHẬP KHẨU</t>
  </si>
  <si>
    <t>So sánh với số lượng vật tư PR</t>
  </si>
  <si>
    <t>TỔNG ĐÃ MUA TRONG VÀ NGOÀI NƯỚC</t>
  </si>
  <si>
    <t>Ngày bàn giao vật tư/ Material avaiable for hand over date</t>
  </si>
  <si>
    <t>VẬT TƯ TRONG NƯỚC</t>
  </si>
  <si>
    <t>Đánh giá 
(Thiếu/ Đủ/ Thừa)</t>
  </si>
  <si>
    <t>Khối lượng giao hàng thực tế/ Handover Q'ty</t>
  </si>
  <si>
    <t>Weight/
K.Lượng (Kg)</t>
  </si>
  <si>
    <t>Q.Ty/
S.Lượng</t>
  </si>
  <si>
    <t>Contract weight ( K.Lượng theo HĐ)</t>
  </si>
  <si>
    <t>S.Lượng giao hàng thực tế/ Handover Q'ty</t>
  </si>
  <si>
    <t>K.Lượng giao hàng thực tế// Handover weight</t>
  </si>
  <si>
    <t>Đơn giá / Unit Price 
(Not VAT)</t>
  </si>
  <si>
    <t>Accessory-Material / Vật tư phụ</t>
  </si>
  <si>
    <t>kt: 1500X6000-2 tờ; 1500x5400-1 tờ.</t>
  </si>
  <si>
    <t>kt: 1500X6000-1 tờ; 1500x2500-1 tờ.</t>
  </si>
  <si>
    <t>GNEE STEEL CO.,LIMITED</t>
  </si>
  <si>
    <t xml:space="preserve"> FLAT/RM 1512 15/F LUCKY CENTRE NO.165-171 WAN CHAI ROAD WAN CHAI HK</t>
  </si>
  <si>
    <t xml:space="preserve">              TEL: +86 15286968617     E-mail:alice@gescosteel.com                              </t>
  </si>
  <si>
    <t>QUOTATION SHEET</t>
  </si>
  <si>
    <t>QUOTATION NO.: GNEEYPH20240513-1</t>
  </si>
  <si>
    <t>DATE: MAY.13TH,2024</t>
  </si>
  <si>
    <t>TO:IBS</t>
  </si>
  <si>
    <t>SR NO.</t>
  </si>
  <si>
    <t>PRODUCT NAME</t>
  </si>
  <si>
    <t xml:space="preserve">SPECIFICATION
(mm)                                                                                    </t>
  </si>
  <si>
    <t>UNIT WEIGHT
(KG/PCS)</t>
  </si>
  <si>
    <t xml:space="preserve">                          QUANTITY                           </t>
  </si>
  <si>
    <t>CIF HAIPHONG, VIETNAM</t>
  </si>
  <si>
    <t>QTY 
(PCS)</t>
  </si>
  <si>
    <t>WEIGHT   
(KG)</t>
  </si>
  <si>
    <r>
      <t>UNIT PRICE</t>
    </r>
    <r>
      <rPr>
        <sz val="9"/>
        <rFont val="宋体"/>
        <charset val="134"/>
      </rPr>
      <t>（</t>
    </r>
    <r>
      <rPr>
        <sz val="9"/>
        <rFont val="Arial"/>
        <family val="2"/>
      </rPr>
      <t>USD/KG)</t>
    </r>
  </si>
  <si>
    <t>AMOUNT            (USD)</t>
  </si>
  <si>
    <t xml:space="preserve">lead time </t>
  </si>
  <si>
    <t>HARDOX 450 PLATE</t>
  </si>
  <si>
    <t>6*1500*6000</t>
  </si>
  <si>
    <t>20days</t>
  </si>
  <si>
    <t>Q235B PLATE</t>
  </si>
  <si>
    <t>Q355B PLATE</t>
  </si>
  <si>
    <t>8*1500*6000</t>
  </si>
  <si>
    <t>8*2000*12000</t>
  </si>
  <si>
    <t>10*1500*6000</t>
  </si>
  <si>
    <t>10*2000*10000</t>
  </si>
  <si>
    <t>NM400 PLATE</t>
  </si>
  <si>
    <t>12*2000*12000</t>
  </si>
  <si>
    <t>45days</t>
  </si>
  <si>
    <t>HARDOX 500 PLATE</t>
  </si>
  <si>
    <t>16*2000*8000</t>
  </si>
  <si>
    <t>Q355 H BEAM</t>
  </si>
  <si>
    <t>200*200*8*12*12000</t>
  </si>
  <si>
    <t>250*250*9*14*12000</t>
  </si>
  <si>
    <t>Q235B RHS</t>
  </si>
  <si>
    <t>150*100*6*12000</t>
  </si>
  <si>
    <t>200*100*6*6000</t>
  </si>
  <si>
    <t>Q235B SHS</t>
  </si>
  <si>
    <t>200*200*10*6000</t>
  </si>
  <si>
    <t>Q355B SHS</t>
  </si>
  <si>
    <t>200*200*8*12000</t>
  </si>
  <si>
    <t>300*300*6*6000</t>
  </si>
  <si>
    <t>AMOUNT</t>
  </si>
  <si>
    <t>SPECIFICATION:</t>
  </si>
  <si>
    <t>1. SURFACE:</t>
  </si>
  <si>
    <t>SAFETY</t>
  </si>
  <si>
    <t>2. PACKAGE:</t>
  </si>
  <si>
    <t>SEA WORTHY PACKING</t>
  </si>
  <si>
    <t>3. QUALITY STANDARD OF MATERIAL:</t>
  </si>
  <si>
    <t>ACCORDANCE WITH ABOVE SPECIFICATION.</t>
  </si>
  <si>
    <t xml:space="preserve">TERMS: </t>
  </si>
  <si>
    <t>1. INSPECTION:</t>
  </si>
  <si>
    <t>MILL QUALITY TEST.(ORIGINAL MTC WILL BE PROVIDED.)</t>
  </si>
  <si>
    <t>2. TOLERANCE OF AMOUNT:</t>
  </si>
  <si>
    <t>QUANTITY AND AMOUNT ARE ALLOWED MORE OR LESS 10%.</t>
  </si>
  <si>
    <t>3.TERMS OF PAYMENT:</t>
  </si>
  <si>
    <t>100% LC AT SIGHT.</t>
  </si>
  <si>
    <t>4. TIME OF DELIVERY:</t>
  </si>
  <si>
    <t>5. PORT OF LOADING:</t>
  </si>
  <si>
    <t>ANY PORT,CHINA</t>
  </si>
  <si>
    <t xml:space="preserve">6. PORT OF DESTINATION: </t>
  </si>
  <si>
    <t>HAIPHONG,VIETNAM</t>
  </si>
  <si>
    <t xml:space="preserve">7. TRANSPORTATION: </t>
  </si>
  <si>
    <t>CONTAINER</t>
  </si>
  <si>
    <t>8. VALID PERIOD OF PRICE:</t>
  </si>
  <si>
    <t>5DAYS</t>
  </si>
  <si>
    <t>9. ORIGIN OF GOODS:</t>
  </si>
  <si>
    <t>CHINA.</t>
  </si>
  <si>
    <t>10.NOTE</t>
  </si>
  <si>
    <t>1. ABOVE PRICE IS BASED ON FINAL WEIGHT</t>
  </si>
  <si>
    <t>2. ABOVE PRICE DOES NOT CONTAIN THIRD PARTY INSPECTION FEE.</t>
  </si>
  <si>
    <t>BANK INFORMATION:</t>
  </si>
  <si>
    <t>BENIFICIARY COMPANY:</t>
  </si>
  <si>
    <t>COMPANY ADDRESS:</t>
  </si>
  <si>
    <t>BENIFICIARY BANK:</t>
  </si>
  <si>
    <t xml:space="preserve">ZHEJIANG CHOUZHOU COMMERCIAL BANK </t>
  </si>
  <si>
    <t>BANK ADDRESS:</t>
  </si>
  <si>
    <t>YIWU LEYUAN EAST JIANGBIN ROAD YIWU CITY ZHEJIANG PROVINCE CHINA</t>
  </si>
  <si>
    <t>SWIFT NO.:</t>
  </si>
  <si>
    <t>CZCBCN2X</t>
  </si>
  <si>
    <t>ACCOUNT NUMBER:</t>
  </si>
  <si>
    <t>NRA15628142010500008718</t>
  </si>
  <si>
    <t>12*1500*4250</t>
  </si>
  <si>
    <t>6*2000*6000</t>
  </si>
  <si>
    <t>12*1500*3700</t>
  </si>
  <si>
    <t>16*2000*6000</t>
  </si>
  <si>
    <t>20DAYS AFTER ORIGINAL LC</t>
  </si>
  <si>
    <t>GNEEYPH20240513-1</t>
  </si>
  <si>
    <t>QUOTATION NO.: GNEEYPH20240527-1</t>
  </si>
  <si>
    <t>DATE: MAY.27TH,2024</t>
  </si>
  <si>
    <t>FOB CHINA</t>
  </si>
  <si>
    <t>22*2000*6000</t>
  </si>
  <si>
    <t>SA240-304 PLATE</t>
  </si>
  <si>
    <t>2*1219*2438</t>
  </si>
  <si>
    <t>SUS 304 ROUND BAR</t>
  </si>
  <si>
    <t>40*6000</t>
  </si>
  <si>
    <t>Q235B PIPE</t>
  </si>
  <si>
    <t>102*6*6000</t>
  </si>
  <si>
    <t>108*5*6000</t>
  </si>
  <si>
    <t>121*5*6000</t>
  </si>
  <si>
    <t>140*6*6000</t>
  </si>
  <si>
    <t>168*8*6000</t>
  </si>
  <si>
    <t>194*8*6000</t>
  </si>
  <si>
    <t>245*10*12000</t>
  </si>
  <si>
    <t>32*4*6000</t>
  </si>
  <si>
    <t>60*3.5*6000</t>
  </si>
  <si>
    <t>60*6*6000</t>
  </si>
  <si>
    <t>76*5*6000</t>
  </si>
  <si>
    <t>Số lượng (m/m2)</t>
  </si>
  <si>
    <t>Note</t>
  </si>
  <si>
    <t>Số lượng cần
(M/M2)</t>
  </si>
  <si>
    <t>Weight/K.Lượng (Kg)</t>
  </si>
  <si>
    <t>Q.Ty/S.Lượng
(M/M2/Set)</t>
  </si>
  <si>
    <t>Đã nghiệm thu (Kg)</t>
  </si>
  <si>
    <t>Ngày nghiệm thu ACC</t>
  </si>
  <si>
    <t>C.</t>
  </si>
  <si>
    <t>Packing Material / Vật tư kiện</t>
  </si>
  <si>
    <t>Khối lượng phải mua còn lại theo PR/ total order from PR</t>
  </si>
  <si>
    <t>Khối lượng phải mua còn lại/ total order</t>
  </si>
  <si>
    <t>Current Ordered/Dự trù lần 0
(Ngày 06/1/2025)</t>
  </si>
  <si>
    <t>I78-A-1</t>
  </si>
  <si>
    <t>Đệm làm kín</t>
  </si>
  <si>
    <t>5"_GASKET_#150_SORF</t>
  </si>
  <si>
    <t>CERAMIC_FIBER</t>
  </si>
  <si>
    <t>pcs</t>
  </si>
  <si>
    <t>I78-A-2</t>
  </si>
  <si>
    <t>I78-A-3</t>
  </si>
  <si>
    <t>Tam Đa</t>
  </si>
  <si>
    <t>Tên dự án/ Project no.: 24-VPI-I-078</t>
  </si>
  <si>
    <t>OD175 x ID114 , t=3mm</t>
  </si>
  <si>
    <t>OD196 x ID141.2  , t=3mm</t>
  </si>
  <si>
    <t>OD222 x ID168 , t=3mm</t>
  </si>
  <si>
    <t>GASKET
NON METALIC</t>
  </si>
  <si>
    <t>N/A</t>
  </si>
  <si>
    <t>?</t>
  </si>
  <si>
    <t>I78-A-4</t>
  </si>
  <si>
    <t>tôn tấm</t>
  </si>
  <si>
    <t>PL1.5x1250x2500</t>
  </si>
  <si>
    <t>ASTM-A572-GR.50</t>
  </si>
  <si>
    <t>I78-A-5</t>
  </si>
  <si>
    <t>tôn tấm( % C min 0.04%)</t>
  </si>
  <si>
    <t>JIS G4312 SUH409</t>
  </si>
  <si>
    <t>I78-A-6</t>
  </si>
  <si>
    <t>JIS.G4304_SUS304</t>
  </si>
  <si>
    <t>I78-A-7</t>
  </si>
  <si>
    <t>JIS.G4304_SUS310S</t>
  </si>
  <si>
    <t>I78-A-8</t>
  </si>
  <si>
    <t>JIS G3101-SS400</t>
  </si>
  <si>
    <t>I78-A-9</t>
  </si>
  <si>
    <t>PL2x1250x2500</t>
  </si>
  <si>
    <t>I78-A-10</t>
  </si>
  <si>
    <t>I78-A-11</t>
  </si>
  <si>
    <t>I78-A-12</t>
  </si>
  <si>
    <t>ASTM-A240-TP304H</t>
  </si>
  <si>
    <t>I78-A-13</t>
  </si>
  <si>
    <t>PL3x1500x6000</t>
  </si>
  <si>
    <t>I78-A-14</t>
  </si>
  <si>
    <t>PL3x1250x2500</t>
  </si>
  <si>
    <t>I78-A-15</t>
  </si>
  <si>
    <t>I78-A-16</t>
  </si>
  <si>
    <t>I78-A-17</t>
  </si>
  <si>
    <t>PL4x500x1000</t>
  </si>
  <si>
    <t>I78-A-18</t>
  </si>
  <si>
    <t>PL4x1500x6000</t>
  </si>
  <si>
    <t>I78-A-19</t>
  </si>
  <si>
    <t>PL5x1500x1200</t>
  </si>
  <si>
    <t>I78-A-20</t>
  </si>
  <si>
    <t>PL5x1500x6000</t>
  </si>
  <si>
    <t>I78-A-21</t>
  </si>
  <si>
    <t>PL6x1500x6000</t>
  </si>
  <si>
    <t>I78-A-22</t>
  </si>
  <si>
    <t>PL6x1500x2500</t>
  </si>
  <si>
    <t>ASTM-A240-TP310S</t>
  </si>
  <si>
    <t>I78-A-23</t>
  </si>
  <si>
    <t>PL6x500x1000</t>
  </si>
  <si>
    <t>A387-GR22</t>
  </si>
  <si>
    <t>I78-A-24</t>
  </si>
  <si>
    <t>I78-A-25</t>
  </si>
  <si>
    <t>tôn tấm cuộn</t>
  </si>
  <si>
    <t>PL6-cuộn</t>
  </si>
  <si>
    <t>I78-A-26</t>
  </si>
  <si>
    <t>tôn nhám</t>
  </si>
  <si>
    <t>TÔN NHÁM CPL6x1500x6000</t>
  </si>
  <si>
    <t>I78-A-27</t>
  </si>
  <si>
    <t>PL8x2000x6000</t>
  </si>
  <si>
    <t>I78-A-28</t>
  </si>
  <si>
    <t>PL8-cuộn</t>
  </si>
  <si>
    <t>I78-A-29</t>
  </si>
  <si>
    <t>PL10x1500x800</t>
  </si>
  <si>
    <t>I78-A-30</t>
  </si>
  <si>
    <t>PL10x1500x6000</t>
  </si>
  <si>
    <t>I78-A-31</t>
  </si>
  <si>
    <t>I78-A-32</t>
  </si>
  <si>
    <t>I78-A-33</t>
  </si>
  <si>
    <t>PL10-cuộn 2000</t>
  </si>
  <si>
    <t>I78-A-34</t>
  </si>
  <si>
    <t>PL12x1000x2000</t>
  </si>
  <si>
    <t>I78-A-35</t>
  </si>
  <si>
    <t>I78-A-36</t>
  </si>
  <si>
    <t>I78-A-37</t>
  </si>
  <si>
    <t>PL14x2000x7500</t>
  </si>
  <si>
    <t>I78-A-38</t>
  </si>
  <si>
    <t>PL14x1500x6000</t>
  </si>
  <si>
    <t>I78-A-39</t>
  </si>
  <si>
    <t>I78-A-40</t>
  </si>
  <si>
    <t>I78-A-41</t>
  </si>
  <si>
    <t>PL19x2000x12000</t>
  </si>
  <si>
    <t>I78-A-42</t>
  </si>
  <si>
    <t>I78-A-43</t>
  </si>
  <si>
    <t>PL22x2000x3800</t>
  </si>
  <si>
    <t>I78-A-44</t>
  </si>
  <si>
    <t>PL22x2000x1600</t>
  </si>
  <si>
    <t>I78-A-45</t>
  </si>
  <si>
    <t>PL25x1500x2000</t>
  </si>
  <si>
    <t>I78-A-46</t>
  </si>
  <si>
    <t>PL25x2000x12000</t>
  </si>
  <si>
    <t>I78-A-47</t>
  </si>
  <si>
    <t>I78-A-48</t>
  </si>
  <si>
    <t>PL32x2000x12000</t>
  </si>
  <si>
    <t>I78-A-49</t>
  </si>
  <si>
    <t>PL32x2000x2000</t>
  </si>
  <si>
    <t>I78-A-50</t>
  </si>
  <si>
    <t>PL35x2000x12000</t>
  </si>
  <si>
    <t>I78-A-51</t>
  </si>
  <si>
    <t>PL48x2000x12000</t>
  </si>
  <si>
    <t>I78-A-52</t>
  </si>
  <si>
    <t>gratting-mạ kẽm nóng</t>
  </si>
  <si>
    <t>GRATTING 32x5</t>
  </si>
  <si>
    <t>JIS G3101-SS400-H.D.G</t>
  </si>
  <si>
    <t>I78-A-53</t>
  </si>
  <si>
    <t>thép tròn</t>
  </si>
  <si>
    <t>KG</t>
  </si>
  <si>
    <t>I78-A-54</t>
  </si>
  <si>
    <t>thép tròn( % C min 0.04%)</t>
  </si>
  <si>
    <t>JIS.G4303_SUS310S</t>
  </si>
  <si>
    <t>I78-A-55</t>
  </si>
  <si>
    <t>I78-A-56</t>
  </si>
  <si>
    <t>I78-A-57</t>
  </si>
  <si>
    <t>I78-A-58</t>
  </si>
  <si>
    <t>I78-A-59</t>
  </si>
  <si>
    <t xml:space="preserve">thép xoắn </t>
  </si>
  <si>
    <t>I78-A-60</t>
  </si>
  <si>
    <t>ống hộp vuông</t>
  </si>
  <si>
    <t>STKR400</t>
  </si>
  <si>
    <t>I78-A-61</t>
  </si>
  <si>
    <t>ống hộp vuông( % C min 0.04%)</t>
  </si>
  <si>
    <t>ASTM-A544_TP304</t>
  </si>
  <si>
    <t>I78-A-62</t>
  </si>
  <si>
    <t>I78-A-63</t>
  </si>
  <si>
    <t>I78-A-64</t>
  </si>
  <si>
    <t>thép ống( % C min 0.04%)</t>
  </si>
  <si>
    <t>ASTM-A312 TP304</t>
  </si>
  <si>
    <t>I78-A-65</t>
  </si>
  <si>
    <t>ASME-SA312-TP304</t>
  </si>
  <si>
    <t>I78-A-66</t>
  </si>
  <si>
    <t>thép ống</t>
  </si>
  <si>
    <t>ASTM-A106-GRB</t>
  </si>
  <si>
    <t>I78-A-67</t>
  </si>
  <si>
    <t>ASTM-A53-GR.B</t>
  </si>
  <si>
    <t>I78-A-68</t>
  </si>
  <si>
    <t>I78-A-69</t>
  </si>
  <si>
    <t>I78-A-70</t>
  </si>
  <si>
    <t>I78-A-71</t>
  </si>
  <si>
    <t>I78-A-72</t>
  </si>
  <si>
    <t>I78-A-73</t>
  </si>
  <si>
    <t>SA-53_TPE_GRB</t>
  </si>
  <si>
    <t>I78-A-74</t>
  </si>
  <si>
    <t>I78-A-75</t>
  </si>
  <si>
    <t>I78-A-76</t>
  </si>
  <si>
    <t>I78-A-77</t>
  </si>
  <si>
    <t>ASTM-A106-GRC</t>
  </si>
  <si>
    <t>I78-A-78</t>
  </si>
  <si>
    <t>I78-A-79</t>
  </si>
  <si>
    <t>ASTM-A105-GRC</t>
  </si>
  <si>
    <t>I78-A-80</t>
  </si>
  <si>
    <t>I78-A-81</t>
  </si>
  <si>
    <t>I78-A-82</t>
  </si>
  <si>
    <t>thép hình L</t>
  </si>
  <si>
    <t>I78-A-83</t>
  </si>
  <si>
    <t>I78-A-84</t>
  </si>
  <si>
    <t>I78-A-85</t>
  </si>
  <si>
    <t>I78-A-86</t>
  </si>
  <si>
    <t>I78-A-87</t>
  </si>
  <si>
    <t>I78-A-88</t>
  </si>
  <si>
    <t>I78-A-89</t>
  </si>
  <si>
    <t>I78-A-90</t>
  </si>
  <si>
    <t>I78-A-91</t>
  </si>
  <si>
    <t>I78-A-92</t>
  </si>
  <si>
    <t>I78-A-93</t>
  </si>
  <si>
    <t>I78-A-94</t>
  </si>
  <si>
    <t>I78-A-95</t>
  </si>
  <si>
    <t>I78-A-96</t>
  </si>
  <si>
    <t>I78-A-97</t>
  </si>
  <si>
    <t>I78-A-98</t>
  </si>
  <si>
    <t>I78-A-99</t>
  </si>
  <si>
    <t>I78-A-100</t>
  </si>
  <si>
    <t>I78-A-101</t>
  </si>
  <si>
    <t>I78-A-102</t>
  </si>
  <si>
    <t>I78-A-103</t>
  </si>
  <si>
    <t>thép hình C</t>
  </si>
  <si>
    <t>I78-A-104</t>
  </si>
  <si>
    <t>I78-A-105</t>
  </si>
  <si>
    <t>I78-A-106</t>
  </si>
  <si>
    <t>I78-A-107</t>
  </si>
  <si>
    <t>I78-A-108</t>
  </si>
  <si>
    <t>I78-A-109</t>
  </si>
  <si>
    <t>I78-A-110</t>
  </si>
  <si>
    <t>I78-A-111</t>
  </si>
  <si>
    <t>I78-A-112</t>
  </si>
  <si>
    <t>thép hình H</t>
  </si>
  <si>
    <t>I78-A-113</t>
  </si>
  <si>
    <t>I78-A-114</t>
  </si>
  <si>
    <t>I78-A-115</t>
  </si>
  <si>
    <t>I78-A-116</t>
  </si>
  <si>
    <t>I78-A-117</t>
  </si>
  <si>
    <t>JIS G3106-SM490</t>
  </si>
  <si>
    <t>I78-A-118</t>
  </si>
  <si>
    <t>I78-A-119</t>
  </si>
  <si>
    <t>I78-A-120</t>
  </si>
  <si>
    <t>I78-A-121</t>
  </si>
  <si>
    <t>I78-A-122</t>
  </si>
  <si>
    <t>I78-A-123</t>
  </si>
  <si>
    <t>I78-A-124</t>
  </si>
  <si>
    <t>I78-A-125</t>
  </si>
  <si>
    <t>I78-A-126</t>
  </si>
  <si>
    <t>I78-A-127</t>
  </si>
  <si>
    <t>I78-A-128</t>
  </si>
  <si>
    <t>I78-A-129</t>
  </si>
  <si>
    <t>I78-A-130</t>
  </si>
  <si>
    <t>bông bảo ôn</t>
  </si>
  <si>
    <t>BÔNG 3MM</t>
  </si>
  <si>
    <t>SUPPERWOOL PLUS PAPER</t>
  </si>
  <si>
    <t>I78-A-131</t>
  </si>
  <si>
    <t>BÔNG 13MM</t>
  </si>
  <si>
    <t>SUPPERWOOL PLUS 128kg/m3</t>
  </si>
  <si>
    <t>I78-A-132</t>
  </si>
  <si>
    <t>BÔNG 25MM</t>
  </si>
  <si>
    <t>I78-A-133</t>
  </si>
  <si>
    <t>BÔNG 50MM</t>
  </si>
  <si>
    <t>I78-A-134</t>
  </si>
  <si>
    <t>nối ống</t>
  </si>
  <si>
    <t>1"_3000#_THREADED_COUPLING</t>
  </si>
  <si>
    <t>ASTM-A105</t>
  </si>
  <si>
    <t>I78-A-135</t>
  </si>
  <si>
    <t>nối ống( % C min 0.04%)</t>
  </si>
  <si>
    <t>1"x 1/2"-3000#REDUCING_COUPLING_SW</t>
  </si>
  <si>
    <t>ASTM-A-182 F304</t>
  </si>
  <si>
    <t>I78-A-136</t>
  </si>
  <si>
    <t>I78-A-137</t>
  </si>
  <si>
    <t>bích mù</t>
  </si>
  <si>
    <t>2"_BLIND_FLANGE_#150_RF</t>
  </si>
  <si>
    <t>I78-A-138</t>
  </si>
  <si>
    <t>bích</t>
  </si>
  <si>
    <t>2"_FLANGE_#150_WNRF</t>
  </si>
  <si>
    <t>I78-A-139</t>
  </si>
  <si>
    <t>gioăng</t>
  </si>
  <si>
    <t>2"_GASKET_#150_SORF</t>
  </si>
  <si>
    <t>I78-A-140</t>
  </si>
  <si>
    <t>2"-3000# THREADED COUPING</t>
  </si>
  <si>
    <t>I78-A-141</t>
  </si>
  <si>
    <t>2"-3000# THREADED PIPE CAP</t>
  </si>
  <si>
    <t>I78-A-142</t>
  </si>
  <si>
    <t>I78-A-143</t>
  </si>
  <si>
    <t>BÍCH( % C min 0.04%)</t>
  </si>
  <si>
    <t>3"_FLANGE_#150_SORF</t>
  </si>
  <si>
    <t>I78-A-144</t>
  </si>
  <si>
    <t>3"_FLANGE_#150_WNRF</t>
  </si>
  <si>
    <t>ASME-SA-182 F304</t>
  </si>
  <si>
    <t>I78-A-145</t>
  </si>
  <si>
    <t>I78-A-146</t>
  </si>
  <si>
    <t>I78-A-147</t>
  </si>
  <si>
    <t>I78-A-148</t>
  </si>
  <si>
    <t>I78-A-149</t>
  </si>
  <si>
    <t>I78-A-150</t>
  </si>
  <si>
    <t>I78-A-151</t>
  </si>
  <si>
    <t>elbow( % C min 0.04%)</t>
  </si>
  <si>
    <t>ELBOW 90-LR-CHS88.9x5.5</t>
  </si>
  <si>
    <t>ASME-SA403-WP304</t>
  </si>
  <si>
    <t>I78-A-152</t>
  </si>
  <si>
    <t>elbow</t>
  </si>
  <si>
    <t>ELBOW_45LR_3"SCH40_BV</t>
  </si>
  <si>
    <t>ASME-SA-234_WPB</t>
  </si>
  <si>
    <t>I78-A-153</t>
  </si>
  <si>
    <t>ELBOW_90_1"_3000#SW</t>
  </si>
  <si>
    <t>I78-A-154</t>
  </si>
  <si>
    <t>ELBOW_90LR_3"SCH40_BV</t>
  </si>
  <si>
    <t>I78-A-155</t>
  </si>
  <si>
    <t>I78-A-156</t>
  </si>
  <si>
    <t>ống chữ T</t>
  </si>
  <si>
    <t>TEE_3"SCH40_BV</t>
  </si>
  <si>
    <t>I78-A-157</t>
  </si>
  <si>
    <t>ống chữ T( % C min 0.04%)</t>
  </si>
  <si>
    <t>TEE_90_1"_3000#SW</t>
  </si>
  <si>
    <t>I78-A-158</t>
  </si>
  <si>
    <t>chuyển ống( % C min 0.04%)</t>
  </si>
  <si>
    <t>REDUCER(CONC)_6"x3"_SCH40_BV</t>
  </si>
  <si>
    <t>I78-A-159</t>
  </si>
  <si>
    <t>nút bịt</t>
  </si>
  <si>
    <t>SQUARE_HEAD_PLUG_1"_3000#</t>
  </si>
  <si>
    <t>I78-A-160</t>
  </si>
  <si>
    <t>SQUARE_HEAD_PLUG_2"_3000#</t>
  </si>
  <si>
    <t>I78-A-161</t>
  </si>
  <si>
    <t>JIS G3101-SS400-MG</t>
  </si>
  <si>
    <t>I78-A-162</t>
  </si>
  <si>
    <t>I78-A-163</t>
  </si>
  <si>
    <t>washer-mạ điện phân</t>
  </si>
  <si>
    <t>WASHER M12-H.D.G</t>
  </si>
  <si>
    <t>ISO4032-8-MG</t>
  </si>
  <si>
    <t>I78-A-164</t>
  </si>
  <si>
    <t>lò xo</t>
  </si>
  <si>
    <t>SPRING_D3-mua theo bản vẽ</t>
  </si>
  <si>
    <t>I78-A-165</t>
  </si>
  <si>
    <t>lưới dập giãn-phẳng</t>
  </si>
  <si>
    <t>I78-A-166</t>
  </si>
  <si>
    <t>eye bolt</t>
  </si>
  <si>
    <t>EYE BOLT M14+2NUT+1WASHER-xEM BẢN VẼ</t>
  </si>
  <si>
    <t>bộ</t>
  </si>
  <si>
    <t>I78-A-167</t>
  </si>
  <si>
    <t>I78-A-168</t>
  </si>
  <si>
    <t>tấm đệm</t>
  </si>
  <si>
    <t>GASKET PL2-MUA THEO BẢN VẼ</t>
  </si>
  <si>
    <t>GARLOCK-GYLON 3510</t>
  </si>
  <si>
    <t>I78-A-169</t>
  </si>
  <si>
    <t>tấm trượt</t>
  </si>
  <si>
    <t>CS-TEFLON</t>
  </si>
  <si>
    <t>tấm</t>
  </si>
  <si>
    <t>I78-A-170</t>
  </si>
  <si>
    <t>gioăng bảo vệ</t>
  </si>
  <si>
    <t>mcmaster-carr part no. 24175K46. STYLE 2</t>
  </si>
  <si>
    <t>I78-A-171</t>
  </si>
  <si>
    <t>gioăng cửa</t>
  </si>
  <si>
    <t>I78-A-172</t>
  </si>
  <si>
    <t>I78-A-173</t>
  </si>
  <si>
    <t>keo dán gioăng</t>
  </si>
  <si>
    <t>RED_SILICONE</t>
  </si>
  <si>
    <t>kg</t>
  </si>
  <si>
    <t>I78-A-174</t>
  </si>
  <si>
    <t>giữ bông( % C min 0.04%)</t>
  </si>
  <si>
    <t>I78-A-175</t>
  </si>
  <si>
    <t>RB3</t>
  </si>
  <si>
    <t>I78-A-176</t>
  </si>
  <si>
    <t>u bolt</t>
  </si>
  <si>
    <t>sets</t>
  </si>
  <si>
    <t>I78-A-177</t>
  </si>
  <si>
    <t>washer</t>
  </si>
  <si>
    <t>WASHER M16-H.D.G</t>
  </si>
  <si>
    <t>ISO7089-200HV</t>
  </si>
  <si>
    <t>I78-A-178</t>
  </si>
  <si>
    <t>nut</t>
  </si>
  <si>
    <t>NUT_M16-H.D.G</t>
  </si>
  <si>
    <t>ISO4032-8</t>
  </si>
  <si>
    <t>I78-A-179</t>
  </si>
  <si>
    <t>đinh bảo ôn( % C min 0.04%)</t>
  </si>
  <si>
    <t>STUD_M10x127( 01 STUD-SUS310S+02 NUT-SUS310S+02  PLATE WASHER-SUS310S)</t>
  </si>
  <si>
    <t>I78-A-180</t>
  </si>
  <si>
    <t>STUD_M10x152( 01 STUD-SUS304H+02 NUT-SUS304H+02  PLATE WASHER-SUS304)</t>
  </si>
  <si>
    <t>JIS.G4303_SUS304</t>
  </si>
  <si>
    <t>I78-A-181</t>
  </si>
  <si>
    <t>STUD_M10x152( 01 STUD-SUS310S+02 NUT-SUS310S+02  PLATE WASHER-SUS310S)</t>
  </si>
  <si>
    <t>I78-A-182</t>
  </si>
  <si>
    <t>STUD_M10x45( 01 STUD-SUS304H+02 NUT-SUS304H+02  PLATE WASHER-SUH409)</t>
  </si>
  <si>
    <t>I78-A-183</t>
  </si>
  <si>
    <t>STUD_M10x64( 01 STUD-SUS304H+02 NUT-SUS304H+02  PLATE WASHER-SUH409)</t>
  </si>
  <si>
    <t>I78-A-184</t>
  </si>
  <si>
    <t>đinh bảo ôn</t>
  </si>
  <si>
    <t>STUD_M10x64( 01 STUD-SS400+02 NUT-SS400+02  PLATE WASHER-SS400)</t>
  </si>
  <si>
    <t>I78-A-185</t>
  </si>
  <si>
    <t>STUD_M10x67( 01 STUD-SUS304H+02 NUT-SUS304H+02  PLATE WASHER-SUH409)</t>
  </si>
  <si>
    <t>I78-A-186</t>
  </si>
  <si>
    <t>STUD_M12x159( 01 STUD-SUS304H+02 NUT-SUS304H+02  PLATE WASHER-SUS304)</t>
  </si>
  <si>
    <t>I78-A-187</t>
  </si>
  <si>
    <t>STUD_M12x270( 01 STUD-SUS310S+02 NUT-SUS310S+02  PLATE WASHER-SUS310S)</t>
  </si>
  <si>
    <t>I78-A-188</t>
  </si>
  <si>
    <t>STUD_M12x281( 01 STUD-SUS310S+02 NUT-SUS310S)</t>
  </si>
  <si>
    <t>I78-A-189</t>
  </si>
  <si>
    <t>STUD_M12x299( 01 STUD-SUS310S+02 NUT-SUS310S)</t>
  </si>
  <si>
    <t>I78-A-190</t>
  </si>
  <si>
    <t>STUD_M12x399( 01 STUD-SUS304H+02 NUT-SUS304H)</t>
  </si>
  <si>
    <t>I78-A-191</t>
  </si>
  <si>
    <t>STUD_M12x401( 01 STUD-SUS310S+02 NUT-SUS310S)</t>
  </si>
  <si>
    <t>I78-A-192</t>
  </si>
  <si>
    <t>STUD_M12x420( 01 STUD-SUS304H+02 NUT-SUS304H)</t>
  </si>
  <si>
    <t>I78-A-193</t>
  </si>
  <si>
    <t>STUD_M12x499( 01 STUD-SUS310S+02 NUT-SUS310S)</t>
  </si>
  <si>
    <t>Current Ordered/Dự trù lần 1
(Ngày 14/2/2025)</t>
  </si>
  <si>
    <t>03 TỜ PL3x1500x5000
03 TỜ PL3x2000x5000
12 TỜ PL3x1250x2500</t>
  </si>
  <si>
    <t>27 tờ PL6X1500x12600</t>
  </si>
  <si>
    <t>02 TỜ PL10x2000x12600</t>
  </si>
  <si>
    <t>Done</t>
  </si>
  <si>
    <t>Thép thường</t>
  </si>
  <si>
    <t>Hàng tồn</t>
  </si>
  <si>
    <t>Xalaco</t>
  </si>
  <si>
    <t>VSAN</t>
  </si>
  <si>
    <t>Kế hoạch/ ghi chú</t>
  </si>
  <si>
    <t>Thép tấm 1.5x1250x2500</t>
  </si>
  <si>
    <t>Thép tấm 3x1500x6000</t>
  </si>
  <si>
    <t>Thép tấm 6x1500x12600</t>
  </si>
  <si>
    <t>Thép tấm nhám 6x1500x6000</t>
  </si>
  <si>
    <t>Thép tấm 8x1500x9700</t>
  </si>
  <si>
    <t>Q355B</t>
  </si>
  <si>
    <t>Thép góc L75x75x6x6000</t>
  </si>
  <si>
    <t>Thép góc L130x130x9x12000</t>
  </si>
  <si>
    <t>H.Đồng
Chuyến giao hàng số 1</t>
  </si>
  <si>
    <t>H.Đồng
Chuyến giao hàng số 2</t>
  </si>
  <si>
    <t>H.Đồng
Chuyến giao hàng số 3</t>
  </si>
  <si>
    <t>H.Đồng
Chuyến giao hàng số 4</t>
  </si>
  <si>
    <t>H.Đồng
Chuyến giao hàng số 5</t>
  </si>
  <si>
    <t>STACK TEMPLATE(ID1)</t>
  </si>
  <si>
    <t>BASE PLATE(ID2)</t>
  </si>
  <si>
    <t>ER+FIELD CONECTTION(ID3)</t>
  </si>
  <si>
    <t>BURNER DUCT(ID4)</t>
  </si>
  <si>
    <t>DISTRIBUTION GRID(ID4)</t>
  </si>
  <si>
    <t>INLET DUCT(ID4)</t>
  </si>
  <si>
    <t>SPOOL DUCT 2 &amp; 3(ID4)</t>
  </si>
  <si>
    <t>SPOOL DUCT 3 &amp; 4(ID4)</t>
  </si>
  <si>
    <t>SPOOL DUCT 4 &amp; 5(ID4)</t>
  </si>
  <si>
    <t>OUTLET DUCT(ID4)</t>
  </si>
  <si>
    <t>OUTLET STACK(ID4)</t>
  </si>
  <si>
    <t>PLATFORM(ID4)</t>
  </si>
  <si>
    <t>PIPE SUPORT(ID5)</t>
  </si>
  <si>
    <t>DRAIN PIPE(ID6)</t>
  </si>
  <si>
    <t>Small Bore Field Fabricated Bulk(ID7)</t>
  </si>
  <si>
    <t>Q'TY</t>
  </si>
  <si>
    <t>WEIGHT</t>
  </si>
  <si>
    <t>EYANG</t>
  </si>
  <si>
    <t>Thép thường/ Khả năng nhập mới có</t>
  </si>
  <si>
    <t>Thiết kế báo không mua nuawx</t>
  </si>
  <si>
    <t>RB14*6000</t>
  </si>
  <si>
    <t>RB16*6000</t>
  </si>
  <si>
    <t>RB38*6000</t>
  </si>
  <si>
    <t>SHS100*100*6*6000</t>
  </si>
  <si>
    <t>SHS150*150*6*6000</t>
  </si>
  <si>
    <t>SHS200*200*6*6000</t>
  </si>
  <si>
    <t>CHS48.3*3.6*6000</t>
  </si>
  <si>
    <t>CHS60.3*3.91*6000</t>
  </si>
  <si>
    <t>CHS88.9*5.5*6000</t>
  </si>
  <si>
    <t>CHS114.3*6.0*6000</t>
  </si>
  <si>
    <t>CHS114.3*17.12*6000</t>
  </si>
  <si>
    <t>CHS141.3*19.05*6000</t>
  </si>
  <si>
    <t>CHS168.3*7.1*6000</t>
  </si>
  <si>
    <t>L50*50*5*6000</t>
  </si>
  <si>
    <t>L50*50*6*6000</t>
  </si>
  <si>
    <t>L70*70*8*6000</t>
  </si>
  <si>
    <t>L75*50*6*6000</t>
  </si>
  <si>
    <t>L100*100*6*6000</t>
  </si>
  <si>
    <t>L100*100*10*12000</t>
  </si>
  <si>
    <t>H100*100*6*8*12000</t>
  </si>
  <si>
    <t>H150*75*5*7*12000</t>
  </si>
  <si>
    <t>H150*150*7*10*12000</t>
  </si>
  <si>
    <t>H175*175*7.5*11*12000</t>
  </si>
  <si>
    <t>H194*150*6*9*12000</t>
  </si>
  <si>
    <t>H200*100*5.5*8*12000</t>
  </si>
  <si>
    <t>H200*200*8*12*12000</t>
  </si>
  <si>
    <t>H244*175*7*11*12000</t>
  </si>
  <si>
    <t>H250*125*6*9*12000</t>
  </si>
  <si>
    <t>H294*200*8*12*12000</t>
  </si>
  <si>
    <t>H300*300*10*15*12000</t>
  </si>
  <si>
    <t>H340*250*9*14*12000</t>
  </si>
  <si>
    <t>H390*300*10*16*12000</t>
  </si>
  <si>
    <t>H400*200*8*13*12000</t>
  </si>
  <si>
    <t>1.5*1250*2500</t>
  </si>
  <si>
    <t>SUS304 PLATE</t>
  </si>
  <si>
    <t>SUS310S PLATE</t>
  </si>
  <si>
    <t>2*1250*2500</t>
  </si>
  <si>
    <t>A240-TP304H PLATE</t>
  </si>
  <si>
    <t>3*1250*2500</t>
  </si>
  <si>
    <t>A240-TP310S PLATE</t>
  </si>
  <si>
    <t>25*1500*2000</t>
  </si>
  <si>
    <t>SUS310S ROUND BAR</t>
  </si>
  <si>
    <t>A544 TP304 SHS</t>
  </si>
  <si>
    <t>150*150*5*6000</t>
  </si>
  <si>
    <t>A312 TP304 PIPE</t>
  </si>
  <si>
    <t>SA312-TP304 PIPE</t>
  </si>
  <si>
    <t>33.4*4.5*6000</t>
  </si>
  <si>
    <t>60.3*3.91*6000</t>
  </si>
  <si>
    <t>141.3*6.55*6000</t>
  </si>
  <si>
    <t>168.3*7.1*6000</t>
  </si>
  <si>
    <t>SUS304 ROUND BAR</t>
  </si>
  <si>
    <t>3*6000</t>
  </si>
  <si>
    <t>IBSHI-GNEE/2503-18</t>
  </si>
  <si>
    <t>GNEE STEEL CO., LIMITED</t>
  </si>
  <si>
    <t>CHS114.3*6.0*12000</t>
  </si>
  <si>
    <t>Đơn vị cung cấp</t>
  </si>
  <si>
    <t>Xin chuyển đổi</t>
  </si>
  <si>
    <t>Dự kiến 30/4/2025</t>
  </si>
  <si>
    <t>Superwool Plus Blanket 3660x610x50mm
Density 128kg/m3</t>
  </si>
  <si>
    <t>Superwool Plus Blanket 7320x610x25mm 
Density 128kg/m3</t>
  </si>
  <si>
    <t>Superwool Plus Blanket 14640x610x13mm
Density 128kg/m3</t>
  </si>
  <si>
    <t>05022025/XLC-IBS</t>
  </si>
  <si>
    <t>Density 200kg/m3</t>
  </si>
  <si>
    <t>Density 128kg/m3</t>
  </si>
  <si>
    <t>Tổng tiền / Total Price 
(Not VAT)</t>
  </si>
  <si>
    <t>Dự án 060</t>
  </si>
  <si>
    <t>78.1/HĐKT-2025/IBS-VSAN</t>
  </si>
  <si>
    <t>78.2/HĐKT-2025/IBS-VSAN</t>
  </si>
  <si>
    <t>Xin chuyển đổi L70*70*8*6000</t>
  </si>
  <si>
    <t>Xin chuyển đổi PL50x2000x12000</t>
  </si>
  <si>
    <t>Xin chuyển cắt thép Lớn hơn x12, xong cắt cánh</t>
  </si>
  <si>
    <t>PL1.5 x 1250 x 2500mm (CR/2B)</t>
  </si>
  <si>
    <t>PL3 x 1250 x 2500mm ( HR/No1)</t>
  </si>
  <si>
    <t>Dùng lẫn A572</t>
  </si>
  <si>
    <t>Thép V90*90*6*12000</t>
  </si>
  <si>
    <t>Thép V90*90*7*12000</t>
  </si>
  <si>
    <t>Thép V100*100*7*12000</t>
  </si>
  <si>
    <t>Theép V130*130*12*12000</t>
  </si>
  <si>
    <t>Theép V100*100*13*6000</t>
  </si>
  <si>
    <t>Ngọc Hiếu</t>
  </si>
  <si>
    <t>L100x12 cắt xuống</t>
  </si>
  <si>
    <t>Xin chuyển mác A36</t>
  </si>
  <si>
    <t>Chuyển đổi tôn sấn</t>
  </si>
  <si>
    <t>Xin chuyển RB14</t>
  </si>
  <si>
    <t>KH hủy</t>
  </si>
  <si>
    <t>Đã mời nghiệm thu, đang đợi QC</t>
  </si>
  <si>
    <t>ACC</t>
  </si>
  <si>
    <t>thép hình L MUA 1/2 LOẠI 12M</t>
  </si>
  <si>
    <t>thép hình L DÀI 12M</t>
  </si>
  <si>
    <t>RB13-1510L</t>
  </si>
  <si>
    <t>RB13-6000L</t>
  </si>
  <si>
    <t>RB16-6000L</t>
  </si>
  <si>
    <t>RB19-6000L</t>
  </si>
  <si>
    <t>RB38-6000L</t>
  </si>
  <si>
    <t>THÉP XOẮN XÂY DỰNG D27-11800L</t>
  </si>
  <si>
    <t>SHS100x100x6-6000L</t>
  </si>
  <si>
    <t>SHS150x150x5-6000L</t>
  </si>
  <si>
    <t>SHS150x150x6-6000L</t>
  </si>
  <si>
    <t>SHS200x200x6-6000L</t>
  </si>
  <si>
    <t>CHS21.3x3.7-6000L</t>
  </si>
  <si>
    <t>CHS33.4x4.5-6000L</t>
  </si>
  <si>
    <t>CHS48.3x3.6-6000L</t>
  </si>
  <si>
    <t>CHS60.3x3.91-6000L</t>
  </si>
  <si>
    <t>CHS60.3x5.5-6000L</t>
  </si>
  <si>
    <t>CHS88.9x5.5-6000L</t>
  </si>
  <si>
    <t>CHS114.3x6.0-2090L</t>
  </si>
  <si>
    <t>CHS114.3x6.0-800L</t>
  </si>
  <si>
    <t>CHS114.3x6.0-6000L</t>
  </si>
  <si>
    <t>CHS114.3x17.12-6000L</t>
  </si>
  <si>
    <t>CHS141.3x6.55-6000L</t>
  </si>
  <si>
    <t>CHS141.3x19.05-6000L</t>
  </si>
  <si>
    <t>CHS168.3x7.1-6000L</t>
  </si>
  <si>
    <t>L50x50x5-6000L</t>
  </si>
  <si>
    <t>L50x50x6-6000L</t>
  </si>
  <si>
    <t>L65x65x8-6000L</t>
  </si>
  <si>
    <t>L70x50x6-6000L</t>
  </si>
  <si>
    <t>L75x75x6-6000L</t>
  </si>
  <si>
    <t>L75x75x9-6000L</t>
  </si>
  <si>
    <t>L75x75x12-645L</t>
  </si>
  <si>
    <t>L90x90x6-12000L</t>
  </si>
  <si>
    <t>L90x90x7-12000L</t>
  </si>
  <si>
    <t>L90x90x10-12000L</t>
  </si>
  <si>
    <t>L100x100x6-12000L</t>
  </si>
  <si>
    <t>L100x100x7-12000L</t>
  </si>
  <si>
    <t>L130x130x9-12000L</t>
  </si>
  <si>
    <t>L130x130x12-12000L</t>
  </si>
  <si>
    <t>L100x100x10-12000L</t>
  </si>
  <si>
    <t>L100x100x13-12000L</t>
  </si>
  <si>
    <t>L150x150x6-6000L</t>
  </si>
  <si>
    <t>L150x150x10-12000L</t>
  </si>
  <si>
    <t>L150x150x12-12000L</t>
  </si>
  <si>
    <t>L100x100x6-6000L</t>
  </si>
  <si>
    <t>C100x50x5x7.5-12000L</t>
  </si>
  <si>
    <t>C125x65x6x8-12000L</t>
  </si>
  <si>
    <t>C150x75x6.5x10-12000L</t>
  </si>
  <si>
    <t>C180x75x7x10.5-12000L</t>
  </si>
  <si>
    <t>C200x80x7.5x11-12000L</t>
  </si>
  <si>
    <t>C200x90x8x13.5-12000L</t>
  </si>
  <si>
    <t>C250x90x9x13-12000L</t>
  </si>
  <si>
    <t>C300x90x9x13-12000L</t>
  </si>
  <si>
    <t>C380x100x10.5x16-12000L</t>
  </si>
  <si>
    <t>H100x100x6x8-12000L</t>
  </si>
  <si>
    <t>H100x50x5x7-6000L</t>
  </si>
  <si>
    <t>H125x125x6.5x9-6000L</t>
  </si>
  <si>
    <t>H150x75x5x7-12000L</t>
  </si>
  <si>
    <t>H150x150x7x10-12000L</t>
  </si>
  <si>
    <t>H175x175x7.5x11-12000L</t>
  </si>
  <si>
    <t>H194x150x6x9-12000L</t>
  </si>
  <si>
    <t>H200x100x5.5x8-12000L</t>
  </si>
  <si>
    <t>H200x200x8x12-12000L</t>
  </si>
  <si>
    <t>H244x175x7x11-12000L</t>
  </si>
  <si>
    <t>H250x125x6x9-12000L</t>
  </si>
  <si>
    <t>H294x200x8x12-12000L</t>
  </si>
  <si>
    <t>H300x300x10x15-12000L</t>
  </si>
  <si>
    <t>H340x250x9x14-12000L</t>
  </si>
  <si>
    <t>H390x300x10x16-12000L</t>
  </si>
  <si>
    <t>H400x200x8x13-12000L</t>
  </si>
  <si>
    <t>H588x300x12x20-12000L</t>
  </si>
  <si>
    <t>EXPANDED_METAL_3/4"_#16_FLATTENED
- đặt theo bản vẽ</t>
  </si>
  <si>
    <t>EYE BOLT M16x137(1 EYE BOLT+01 WASHER+
01 HANDLE NUT)-xEM BẢN VẼ</t>
  </si>
  <si>
    <t>TẤM ĐỆM FC1010-CS 1/4"L FLUORO GOLD SLIDEPLATE
-MUA THEO BV</t>
  </si>
  <si>
    <t>SELF-LOCKING INSULAFTION  WASHER 2 1/2"x2 1/2" 
SQUARE-HOLE PIN Ø2.6</t>
  </si>
  <si>
    <t>U BOLT-M10-DN40( 1 U-BOLT +4 NUT+2 WASHER)
-H.D.G-BẢN VẼ</t>
  </si>
  <si>
    <t>STUD_M10x127( 01 STUD-SUS310S+02 NUT-SUS310S
+02  PLATE WASHER-SUS310S)</t>
  </si>
  <si>
    <t>STUD_M10x152( 01 STUD-SUS304H+02 NUT-SUS304H
+02  PLATE WASHER-SUS304)</t>
  </si>
  <si>
    <t>STUD_M10x152( 01 STUD-SUS310S+02 NUT-SUS310S
+02  PLATE WASHER-SUS310S)</t>
  </si>
  <si>
    <t>STUD_M10x45( 01 STUD-SUS304H+02 NUT-SUS304H
+02  PLATE WASHER-SUH409)</t>
  </si>
  <si>
    <t>STUD_M10x64( 01 STUD-SUS304H+02 NUT-SUS304H
+02  PLATE WASHER-SUH409)</t>
  </si>
  <si>
    <t>STUD_M10x64( 01 STUD-SS400+02 NUT-SS400
+02  PLATE WASHER-SS400)</t>
  </si>
  <si>
    <t>STUD_M10x67( 01 STUD-SUS304H+02 NUT-SUS304H
+02  PLATE WASHER-SUH409)</t>
  </si>
  <si>
    <t>STUD_M12x159( 01 STUD-SUS304H+02 NUT-SUS304H
+02  PLATE WASHER-SUS304)</t>
  </si>
  <si>
    <t>STUD_M12x270( 01 STUD-SUS310S+02 NUT-SUS310S
+02  PLATE WASHER-SUS310S)</t>
  </si>
  <si>
    <t>Dùng lẫn A572, A-43</t>
  </si>
  <si>
    <t>Current Ordered/Dự trù lần 2
(Ngày 08/4/2025)</t>
  </si>
  <si>
    <t>MUA CẤP I59</t>
  </si>
  <si>
    <t>REV2-A572--&gt;SS400
khách hàng REV</t>
  </si>
  <si>
    <t>REV2-VOGT CẤP</t>
  </si>
  <si>
    <t>REV2-SS400---&gt;A572
IBS REV</t>
  </si>
  <si>
    <t>REV2-THÊM 1 TỜ 1500X6000
IBS REV( THAY ĐỔI VỊ TRÍ NỐI)</t>
  </si>
  <si>
    <t>REV2-SS400---&gt;A572(IBS REV)</t>
  </si>
  <si>
    <t>4 CUỘN 20M(REV2-VOGT CẤP)</t>
  </si>
  <si>
    <t>3 CUỘN 30M(REV2-VOGT CẤP)</t>
  </si>
  <si>
    <t>Stainless Steel ASTM A240 TP409 - Plate</t>
  </si>
  <si>
    <t>EYANG-IBS/25048HP01</t>
  </si>
  <si>
    <t>3*1500*5000</t>
  </si>
  <si>
    <t>3*2000*5000</t>
  </si>
  <si>
    <t>5*1500*1200</t>
  </si>
  <si>
    <t>6*1500*5000</t>
  </si>
  <si>
    <t>6*1500*2500</t>
  </si>
  <si>
    <t>10*1500*800</t>
  </si>
  <si>
    <t>10*1500*4000</t>
  </si>
  <si>
    <t>12*1000*2000</t>
  </si>
  <si>
    <t>14*2000</t>
  </si>
  <si>
    <t>GNEE, đã chốt đơn/ hàng tồn</t>
  </si>
  <si>
    <t>Current Ordered/Dự trù lần 3
(Ngày 10/4/2025)</t>
  </si>
  <si>
    <t>REV3-IBS REV GIẢM SL</t>
  </si>
  <si>
    <t>Hàng tồn, đã mời</t>
  </si>
  <si>
    <t>Dùng cùng A-16</t>
  </si>
  <si>
    <t>Đợi thiết kế chuyển đổi</t>
  </si>
  <si>
    <t>Thép U100x50x5x7.5x12000  = 7 Cây SS400</t>
  </si>
  <si>
    <t>Thép U125x65x6x8x12000  = 31 Cây SS400</t>
  </si>
  <si>
    <t>Thép U150x75x6.5x10x12000 = 1 Cây SS400</t>
  </si>
  <si>
    <t>Thép U180x75x7x10.5x12000 = 55 Cây SS400</t>
  </si>
  <si>
    <t>Thép U200x80x7.5x11x12000 = 196 Cây SS400</t>
  </si>
  <si>
    <t>Thép U200x90x8x13.5x12000 = 35 Cây SS400</t>
  </si>
  <si>
    <t>Thép U250x90x9x13x12000 = 26 Cây SS400</t>
  </si>
  <si>
    <t>Thép U300x90x9x13x12000  = 22 Cây SS400</t>
  </si>
  <si>
    <t>Thép góc chấn phủ bì L150x150x6x6000MM</t>
  </si>
  <si>
    <t>150425HN-IBS</t>
  </si>
  <si>
    <t>Thép tấm 6x1500x9400</t>
  </si>
  <si>
    <t>Thép tấm 6x2000x12900</t>
  </si>
  <si>
    <t>131/2025/CTC-IBS</t>
  </si>
  <si>
    <t>Citicom</t>
  </si>
  <si>
    <t>PL35x2mx12m</t>
  </si>
  <si>
    <t>10042025-06/IPCEX-IBS</t>
  </si>
  <si>
    <t>IPC</t>
  </si>
  <si>
    <t>Thép góc L75x75x6x12000</t>
  </si>
  <si>
    <t>Đã mời nghiêm thù nagfy 15/4</t>
  </si>
  <si>
    <t>IBSHI-GNEE/2504-08</t>
  </si>
  <si>
    <t>GNEE đã chốt đơn 2</t>
  </si>
  <si>
    <t>GNEE đã chốt đơn 2/ Hàng tồn</t>
  </si>
  <si>
    <t>Đã mời nghiệm thu ngyaf 18/4</t>
  </si>
  <si>
    <t>Chốt Ø12x52</t>
  </si>
  <si>
    <t>Chốt chẻ Ø3.2x25L</t>
  </si>
  <si>
    <t>Vòng đệm phẳng M12</t>
  </si>
  <si>
    <t>Lò xo Ø3x22x76</t>
  </si>
  <si>
    <t>Bulong vòng (B+2E+1P) M14</t>
  </si>
  <si>
    <t>Bulong tay quay (B+P+1EQ) M16x137</t>
  </si>
  <si>
    <t>Vòng đệm 64x64x2.6</t>
  </si>
  <si>
    <t>Bulong U (B+4E+2P) M10 DN40</t>
  </si>
  <si>
    <t>Vòng đệm phẳng M16</t>
  </si>
  <si>
    <t>Ecu M16</t>
  </si>
  <si>
    <t>Đa mời ngày 20/4</t>
  </si>
  <si>
    <t>Current Ordered/Dự trù lần 4
(Ngày 21/4/2025)</t>
  </si>
  <si>
    <t>(REV4-KHỔ TÔN)
PL6x2000x12000-45 TỜ
PL6x1500x12600-28 TỜ
PL6x1500X9400-8 TỜ
PL6x2000x12900-16 TỜ</t>
  </si>
  <si>
    <t>04 tờ PL8X1500x12600
22 tờ PL8x1500x9700</t>
  </si>
  <si>
    <t>REV4( IBS REV)
BỔ SUNG PL12X1500X4300</t>
  </si>
  <si>
    <t>Đã đặt thêm Hùng Nguyên</t>
  </si>
  <si>
    <t>Thép tấm 16x1500x6000 Q355B</t>
  </si>
  <si>
    <t>Thép tấm 12x1500x6000 Q355B</t>
  </si>
  <si>
    <t>VẬT TƯ OVERSEA</t>
  </si>
  <si>
    <t xml:space="preserve">Thép tấm 18x1500x12000*2 PSC
Thép tấm 18x1500x6000*2 PSC
</t>
  </si>
  <si>
    <t>Thép U180x75x7x10.5x12000 = 1 Cây SS400</t>
  </si>
  <si>
    <t>Thép U200x80x7.5x11x12000 = 1 Cây SS400</t>
  </si>
  <si>
    <t>Hàng tồn (mua về thì không cân nghiệm thu"</t>
  </si>
  <si>
    <t>dùng cũng dự án 088</t>
  </si>
  <si>
    <t>Thép U380*100*10.5*16*12000</t>
  </si>
  <si>
    <t>1004/2025/HĐKT/NH-IBS</t>
  </si>
  <si>
    <t>Đã mời ngày 6/5</t>
  </si>
  <si>
    <t xml:space="preserve">Quang mua </t>
  </si>
  <si>
    <t>INOX 1mm</t>
  </si>
  <si>
    <t>Báo giá 8/1/2025</t>
  </si>
  <si>
    <t>030325HN-IBS</t>
  </si>
  <si>
    <t>100425HN-IBS</t>
  </si>
  <si>
    <t>180425HN-IBS</t>
  </si>
  <si>
    <t>230425HN-IBS</t>
  </si>
  <si>
    <t>Thép tấm 14x1500x6000</t>
  </si>
  <si>
    <t>Thép tấm 3x1500x6410</t>
  </si>
  <si>
    <t>Thép tấm 4x1500x3000</t>
  </si>
  <si>
    <t>Thép tấm 5x1500x3000</t>
  </si>
  <si>
    <t>Thép tấm 6x2000x12000</t>
  </si>
  <si>
    <t>Thép tấm 8x2000x6000</t>
  </si>
  <si>
    <t>Thép tấm 8x2000x4110</t>
  </si>
  <si>
    <t>Thép tấm 8x1500x12600</t>
  </si>
  <si>
    <t>Thép tấm 10x1500x4500</t>
  </si>
  <si>
    <t>Thép tấm 10x2000x12000</t>
  </si>
  <si>
    <t>Thép tấm 10x2000x4310</t>
  </si>
  <si>
    <t>Thép tấm 10x2000x12600</t>
  </si>
  <si>
    <t>Thép tấm 12x2000x12000</t>
  </si>
  <si>
    <t>Thép tấm 12x2000x2405</t>
  </si>
  <si>
    <t>Thép tấm 14x2000x7500</t>
  </si>
  <si>
    <t>Thép tấm 16x2000x12000</t>
  </si>
  <si>
    <t>Thép tấm 16x2000x10375</t>
  </si>
  <si>
    <t>Thép tấm 20x2000x12000
(Đợi ngày 31/3)</t>
  </si>
  <si>
    <t>Thép tấm 22x2000x6000</t>
  </si>
  <si>
    <t>A572/Q355B</t>
  </si>
  <si>
    <t>Thép tấm 25x2000x12000</t>
  </si>
  <si>
    <t>Thép tấm 32x2000x12000</t>
  </si>
  <si>
    <t>Thép tấm 50x2000x12000</t>
  </si>
  <si>
    <t>Thép góc L75x75x9x6000</t>
  </si>
  <si>
    <t>Tấm PL1,5mmx1.22m*2.44m= 84 Tờ</t>
  </si>
  <si>
    <t>Tấm PL2mmx1.22m*2.44m= 20 Tờ</t>
  </si>
  <si>
    <t>Đã mời nghiệm thu ngày 15/5</t>
  </si>
  <si>
    <t>050525/HĐKT/TĐ-IBS</t>
  </si>
  <si>
    <t>2105/2025/NH-IBS</t>
  </si>
  <si>
    <t>Thép V150*150*10*12000</t>
  </si>
  <si>
    <t>Thép V150*150*12*12000</t>
  </si>
  <si>
    <t>Đã mời nghiệm thu ngày 19/5</t>
  </si>
  <si>
    <t>Sao Phương nam</t>
  </si>
  <si>
    <t>Thép xoắn D28</t>
  </si>
  <si>
    <t>CB400</t>
  </si>
  <si>
    <t>Báo giá ngày 12/5/2025</t>
  </si>
  <si>
    <t>STT/ No.</t>
  </si>
  <si>
    <t>Dự án/ Hạng mục/ 
Project/ Items</t>
  </si>
  <si>
    <t>Thiết kế, Dự toán/ Design, Estimation</t>
  </si>
  <si>
    <r>
      <rPr>
        <b/>
        <sz val="12"/>
        <color theme="1"/>
        <rFont val="Times New Roman"/>
        <family val="1"/>
      </rPr>
      <t xml:space="preserve">Mua sắm/ Ordered, Puchased
</t>
    </r>
    <r>
      <rPr>
        <b/>
        <sz val="12"/>
        <color rgb="FFFF0000"/>
        <rFont val="Times New Roman"/>
        <family val="1"/>
      </rPr>
      <t>(Đến hiện tại/ Up to now)</t>
    </r>
  </si>
  <si>
    <t>Chênh lệch/ Diff. (VND)</t>
  </si>
  <si>
    <t>Ghi chú/ Remarks</t>
  </si>
  <si>
    <t>Hàng mua thêm</t>
  </si>
  <si>
    <t>Khối lượng/ Weight (Kg)</t>
  </si>
  <si>
    <r>
      <rPr>
        <b/>
        <sz val="12"/>
        <color theme="1"/>
        <rFont val="Times New Roman"/>
        <family val="1"/>
      </rPr>
      <t xml:space="preserve">Số lượng/ Q'ty
</t>
    </r>
    <r>
      <rPr>
        <b/>
        <sz val="12"/>
        <color rgb="FFFF0000"/>
        <rFont val="Times New Roman"/>
        <family val="1"/>
      </rPr>
      <t>(M/M2//PSC)</t>
    </r>
  </si>
  <si>
    <t>Tổng Giá trị/ Total Cost
(VND)</t>
  </si>
  <si>
    <r>
      <t xml:space="preserve">Khối lượng/ Weight (Kg/N/A)
</t>
    </r>
    <r>
      <rPr>
        <b/>
        <sz val="12"/>
        <color rgb="FFFF0000"/>
        <rFont val="Times New Roman"/>
        <family val="1"/>
      </rPr>
      <t>Materials available at the factory</t>
    </r>
  </si>
  <si>
    <r>
      <rPr>
        <b/>
        <sz val="12"/>
        <color theme="1"/>
        <rFont val="Times New Roman"/>
        <family val="1"/>
      </rPr>
      <t xml:space="preserve">Số lượng/ Q'ty
</t>
    </r>
    <r>
      <rPr>
        <b/>
        <sz val="12"/>
        <color rgb="FFFF0000"/>
        <rFont val="Times New Roman"/>
        <family val="1"/>
      </rPr>
      <t>(M/M2/PSC)
Materials available at the factory</t>
    </r>
  </si>
  <si>
    <t>Tổng Giá trị mua thêm/ Total Cost
(VND)</t>
  </si>
  <si>
    <t>Vật tư chính/ Main-Material</t>
  </si>
  <si>
    <t>Vật tư phụ/ Accessory-Material</t>
  </si>
  <si>
    <t>Vật tư kiện/ Packing Material</t>
  </si>
  <si>
    <t>Sản xuất lấy ngày 22/5</t>
  </si>
  <si>
    <t>L160*160*10*12000</t>
  </si>
  <si>
    <t>L160*160*12*12000</t>
  </si>
  <si>
    <t>Thừa hàng của Gnee/ Sai kích thước</t>
  </si>
  <si>
    <t>I78-A-195</t>
  </si>
  <si>
    <t>PL18X1500X12000</t>
  </si>
  <si>
    <t>I78-A-196</t>
  </si>
  <si>
    <t>PL20X2000X12000</t>
  </si>
  <si>
    <t>I78-A-194</t>
  </si>
  <si>
    <t>PL3X1250X900</t>
  </si>
  <si>
    <t>I78-B-1</t>
  </si>
  <si>
    <t>BULONG+NUT-MẠ ĐIỆN</t>
  </si>
  <si>
    <t>BOLT 1/2"x1 1/2"Lg( 1B+1N)-A307-MG</t>
  </si>
  <si>
    <t>I78-B-2</t>
  </si>
  <si>
    <t>BULONG+NUT+WASHER</t>
  </si>
  <si>
    <t>DIN912-CAP SCREW M6X19( 1 SCREW+01 NUT+01 LOCK WASHER)</t>
  </si>
  <si>
    <t>STAILESS STEEL</t>
  </si>
  <si>
    <t>I78-B-3</t>
  </si>
  <si>
    <t>THANH REN-MUA THEO BV</t>
  </si>
  <si>
    <t>SA193-B8</t>
  </si>
  <si>
    <t>I78-B-4</t>
  </si>
  <si>
    <t>ĐAI ỐC</t>
  </si>
  <si>
    <t>HEX NUT, 1" DIA-A194-8</t>
  </si>
  <si>
    <t>SA194-8</t>
  </si>
  <si>
    <t>I78-B-5</t>
  </si>
  <si>
    <t>ĐỆM</t>
  </si>
  <si>
    <t>WASHER, 1" DIA-A240-TP304</t>
  </si>
  <si>
    <t>A240-TP304</t>
  </si>
  <si>
    <t>I78-B-6</t>
  </si>
  <si>
    <t>BULONG-MẠ NHÚNG NÓNG</t>
  </si>
  <si>
    <t>HEX BOLT, 7/8" DIA x 3-1/4" LG., HOT DIP GALV-A193-B7</t>
  </si>
  <si>
    <t>SA193-B7</t>
  </si>
  <si>
    <t>I78-B-7</t>
  </si>
  <si>
    <t>ĐAI ỐC-MẠ NHÚNG NÓNG</t>
  </si>
  <si>
    <t>HEAVY HEX NUT, 7/8" DIA, HOT DIP GALV-A194-GR2H</t>
  </si>
  <si>
    <t>SA194-GR2H</t>
  </si>
  <si>
    <t>I78-B-8</t>
  </si>
  <si>
    <t>WASHER, 7 8" DIA-A240-TP304</t>
  </si>
  <si>
    <t>I78-B-9</t>
  </si>
  <si>
    <t>BULONG-KHÔNG MẠ</t>
  </si>
  <si>
    <t>BOLT 3/4"DIAx 1 3/4"L-A307-BLACK</t>
  </si>
  <si>
    <t>I78-B-10</t>
  </si>
  <si>
    <t>ĐAI ỐC-KHÔNG MẠ</t>
  </si>
  <si>
    <t>NUT 3/4"-A563-GRA-BLACK</t>
  </si>
  <si>
    <t>A-563 GR. A</t>
  </si>
  <si>
    <t>I78-B-11</t>
  </si>
  <si>
    <t>BOLT 7/8"DIAx 2 1/4"L-A307-BLACK</t>
  </si>
  <si>
    <t>I78-B-12</t>
  </si>
  <si>
    <t>BOLT 3/4"DIAx 3 3/4"L-A325N-BLACK</t>
  </si>
  <si>
    <t xml:space="preserve">A325N   </t>
  </si>
  <si>
    <t>I78-B-13</t>
  </si>
  <si>
    <t>NUT 3/4"-A563-GRDH-BLACK</t>
  </si>
  <si>
    <t xml:space="preserve">A563 DH  </t>
  </si>
  <si>
    <t>I78-B-14</t>
  </si>
  <si>
    <t>ĐỆM-KHÔNG MẠ</t>
  </si>
  <si>
    <t>WASHER 3/4"-F436-BLACK</t>
  </si>
  <si>
    <t xml:space="preserve">F436 </t>
  </si>
  <si>
    <t>I78-B-15</t>
  </si>
  <si>
    <t>BOLT 5/8"DIAx 2 3/4"L-A325-HDG</t>
  </si>
  <si>
    <t>A-325</t>
  </si>
  <si>
    <t>I78-B-16</t>
  </si>
  <si>
    <t>NUT 5/8"-A563DH-HDG</t>
  </si>
  <si>
    <t>I78-B-17</t>
  </si>
  <si>
    <t>ĐỆM-MẠ NHÚNG NÓNG</t>
  </si>
  <si>
    <t>WASHER 5/8"-F436-HDG</t>
  </si>
  <si>
    <t>I78-B-18</t>
  </si>
  <si>
    <t>THANH REN-KHÔNG MẠ</t>
  </si>
  <si>
    <t>STUD BOLT M12 x 32-ISO4017-8.8-BLACK</t>
  </si>
  <si>
    <t>ISO4017-8.8</t>
  </si>
  <si>
    <t>I78-B-19</t>
  </si>
  <si>
    <t>NUT M12-ISO4032-8-BLACK</t>
  </si>
  <si>
    <t>I78-B-20</t>
  </si>
  <si>
    <t>ANVIL FIG. #137 OR EQUAL</t>
  </si>
  <si>
    <t>U-BOLT, 6mm ROD x 1/2" NOMINAL PIPE, C.S., (1UBOLT+4N+2W)</t>
  </si>
  <si>
    <t>CACBON STEEL-GALV(geomet)</t>
  </si>
  <si>
    <t>I78-B-21</t>
  </si>
  <si>
    <t>U-BOLT, 6mm ROD x 3/4" NOMINAL PIPE, C.S., (1UBOLT+4N+2W)</t>
  </si>
  <si>
    <t>I78-B-22</t>
  </si>
  <si>
    <t>U-BOLT, 6mm ROD x 1" NOMINAL PIPE, C.S., (1UBOLT+4N+2W)</t>
  </si>
  <si>
    <t>I78-B-23</t>
  </si>
  <si>
    <t>U-BOLT, 10mm ROD x 1 1/4" NOMINAL PIPE, C.S., (1UBOLT+4N+2W)</t>
  </si>
  <si>
    <t>CACBON STEEL-HDG</t>
  </si>
  <si>
    <t>I78-B-24</t>
  </si>
  <si>
    <t>U-BOLT, 10mm ROD x 2" NOMINAL PIPE, C.S., (1UBOLT+4N+2W)</t>
  </si>
  <si>
    <t>I78-B-25</t>
  </si>
  <si>
    <t>U-BOLT, 10mm ROD x 2" NOMINAL PIPE, S.S., (1UBOLT+4N+2W)</t>
  </si>
  <si>
    <t>I78-B-26</t>
  </si>
  <si>
    <t>U-BOLT, 12mm ROD x 3" NOMINAL PIPE, C.S., (1UBOLT+4N+2W)</t>
  </si>
  <si>
    <t>I78-B-27</t>
  </si>
  <si>
    <t>U-BOLT, 20mm ROD x 10" NOMINAL PIPE, C.S., (1UBOLT+4N+2W)</t>
  </si>
  <si>
    <t>I78-B-28</t>
  </si>
  <si>
    <t>U-BOLT, 22mm ROD x 12" NOMINAL PIPE, S.S., (1UBOLT+4N+2W)</t>
  </si>
  <si>
    <t>I78-B-29</t>
  </si>
  <si>
    <t>U-BOLT, 12mm ROD x 2 1/2" NOMINAL PIPE, C.S., (1UBOLT+4N+2W)</t>
  </si>
  <si>
    <t>I78-B-30</t>
  </si>
  <si>
    <t>U-BOLT, 16mm ROD x 6" NOMINAL PIPE, C.S., (1UBOLT+4N+2W)</t>
  </si>
  <si>
    <t>I78-B-31</t>
  </si>
  <si>
    <t>BULONG+NUT+MẠ NHÚNG NÓNG</t>
  </si>
  <si>
    <t>BOLT 1/2"x1 1/2"L-A307( 1B+1N)-HDG</t>
  </si>
  <si>
    <t>A307-A563</t>
  </si>
  <si>
    <t>I78-B-32</t>
  </si>
  <si>
    <t>BULONG+NUT+KHÔNG MẠ</t>
  </si>
  <si>
    <t>BOLT 3/4" x 1"L-A307(1B+1 JAM NUT)-BLACK</t>
  </si>
  <si>
    <t>I78-B-33</t>
  </si>
  <si>
    <t>BOLT 3/4" x 1 3/4"L-A307(1B+1N)-BLACK</t>
  </si>
  <si>
    <t>I78-B-34</t>
  </si>
  <si>
    <t>BULONG+NUT+WASER-MẠ NHÚNG NÓNG</t>
  </si>
  <si>
    <t>BOLT 7/8"x 2"L-A325N(1B+1N+2HW)-HDG</t>
  </si>
  <si>
    <t>A325N/A563/F436</t>
  </si>
  <si>
    <t>I78-B-35</t>
  </si>
  <si>
    <t>BOLT 7/8"x 2 1/4"L-A325N(1B+1N+2HW)-HDG</t>
  </si>
  <si>
    <t>I78-B-36</t>
  </si>
  <si>
    <t>BOLT M10X35-ISO4017(1B+1N+2W)-HDG</t>
  </si>
  <si>
    <t>8.8 ISO 4017-4032-7089</t>
  </si>
  <si>
    <t>I78-B-37</t>
  </si>
  <si>
    <t>BOLT M16X50-ISO4017(1B+1N+2W)-HDG</t>
  </si>
  <si>
    <t>I78-B-38</t>
  </si>
  <si>
    <t>BOLT M16X55-ISO4017(1B+1N+2W)-HDG</t>
  </si>
  <si>
    <t>I78-B-39</t>
  </si>
  <si>
    <t>BOLT M16X55-ISO4017(1B+1N+1W+1TW)-HDG</t>
  </si>
  <si>
    <t>I78-B-40</t>
  </si>
  <si>
    <t>BOLT M16X60-ISO4017(1B+1N+2W)-HDG</t>
  </si>
  <si>
    <t>I78-B-41</t>
  </si>
  <si>
    <t>BOLT M16X100-ISO4017(1B+1N+2W)-HDG</t>
  </si>
  <si>
    <t>I78-B-42</t>
  </si>
  <si>
    <t>BOLT M20X90-ISO4017(1B+1N+2W)-HDG</t>
  </si>
  <si>
    <t>I78-B-43</t>
  </si>
  <si>
    <t>BOLT M20X100-ISO4017(1B+1N+2W)-HDG</t>
  </si>
  <si>
    <t>I78-B-44</t>
  </si>
  <si>
    <t>BOLT M22X55-ISO4017(1B+1N+2W)-HDG</t>
  </si>
  <si>
    <t>I78-B-45</t>
  </si>
  <si>
    <t>BOLT M22X60-ISO4017(1B+1N+2W)-HDG</t>
  </si>
  <si>
    <t>I78-B-46</t>
  </si>
  <si>
    <t>BOLT M22X60-ISO4017(1B+1N+1W+1TW)-HDG</t>
  </si>
  <si>
    <t>I78-B-47</t>
  </si>
  <si>
    <t>BOLT M22X65-ISO4017(1B+1N+2W)-HDG</t>
  </si>
  <si>
    <t>I78-B-48</t>
  </si>
  <si>
    <t>BOLT M22X65-ISO4017(1B+1N+1W+1TW)-HDG</t>
  </si>
  <si>
    <t>I78-B-49</t>
  </si>
  <si>
    <t>BOLT M22X75-ISO4017(1B+1N+2W)-HDG</t>
  </si>
  <si>
    <t>I78-B-50</t>
  </si>
  <si>
    <t>BOLT M22X80-ISO4017(1B+1N+2W)-HDG</t>
  </si>
  <si>
    <t>I78-B-51</t>
  </si>
  <si>
    <t>BOLT M22X85-ISO4017(1B+1N+2W)-HDG</t>
  </si>
  <si>
    <t>I78-B-52</t>
  </si>
  <si>
    <t>BOLT M22X90-ISO4017(1B+1N+2W)-HDG</t>
  </si>
  <si>
    <t>I78-B-53</t>
  </si>
  <si>
    <t>BOLT M22X100-ISO4017(1B+1N+2W)-HDG</t>
  </si>
  <si>
    <t>I78-B-54</t>
  </si>
  <si>
    <t>BOLT M22X100-ISO4017(1B+1N+1W+1TW)-HDG</t>
  </si>
  <si>
    <t>I78-B-55</t>
  </si>
  <si>
    <t>BOLT M30X80-ISO4017(1B+1N+2W)-HDG</t>
  </si>
  <si>
    <t>I78-B-56</t>
  </si>
  <si>
    <t>vít tự khoan</t>
  </si>
  <si>
    <t>SELF-DRILLING SCREWS M5X10</t>
  </si>
  <si>
    <t>Cái</t>
  </si>
  <si>
    <t>I78-B-57</t>
  </si>
  <si>
    <t>vít tự khoan-mạ kẽm</t>
  </si>
  <si>
    <t>SELF-DRILLING SCREWS M5X20</t>
  </si>
  <si>
    <t>STEEL-GALV</t>
  </si>
  <si>
    <t>I78-B-58</t>
  </si>
  <si>
    <t>SELF-DRILLING HEX WASHER
HEAD SCREW  M 1/4" x 1 1/2"L</t>
  </si>
  <si>
    <t>ASTM-C1513-STEEL-GALV</t>
  </si>
  <si>
    <t>Current Ordered/Dự trù lần 5
(Ngày 23/5/2025)</t>
  </si>
  <si>
    <t>REV5-IBD REV</t>
  </si>
  <si>
    <t>REV5-IBS REV</t>
  </si>
  <si>
    <t>REV5-IBS BS</t>
  </si>
  <si>
    <t>REV5-VOGT BỔ SUNG
NAME PLATE BRACKET</t>
  </si>
  <si>
    <t>REV5-ĐÃ MUA-TRẢ PR A-41</t>
  </si>
  <si>
    <t xml:space="preserve">mua thêm </t>
  </si>
  <si>
    <t>mua thêm</t>
  </si>
  <si>
    <t>Mua thêm?</t>
  </si>
  <si>
    <t>ANSI B16.5</t>
  </si>
  <si>
    <t>Hàng tồnPL20\</t>
  </si>
  <si>
    <t>050625/HN-IBS</t>
  </si>
  <si>
    <t>Thép tấm 10x2000x7920</t>
  </si>
  <si>
    <t>Thép H300x300x10x15x12m</t>
  </si>
  <si>
    <t>Thép đen</t>
  </si>
  <si>
    <t>Thép đen nhập</t>
  </si>
  <si>
    <t>Thép trắng nhập</t>
  </si>
  <si>
    <t>Xalaco chưa có tiền</t>
  </si>
  <si>
    <t>Vật tư phụ</t>
  </si>
  <si>
    <t>Dùng hàng tồn</t>
  </si>
  <si>
    <t>I78-C-1</t>
  </si>
  <si>
    <t>C100X50X5-6000L</t>
  </si>
  <si>
    <t>Current Ordered/Dự trù lần 6
(Ngày 21/6/2025)</t>
  </si>
  <si>
    <t>REV6-IBS REV</t>
  </si>
  <si>
    <t>Thiếu 1 tờ mua thêm/ kiêm tra lại hàng tồn</t>
  </si>
  <si>
    <t>Hàng tồn đã sử dụng</t>
  </si>
  <si>
    <t>chuyển 6m ở dự án 081 sang, 12m ở 78 sang dự án 098</t>
  </si>
  <si>
    <t>Thép U100x46x4.5x6000 SS400BTrung Quốc (I-78)</t>
  </si>
  <si>
    <t>I78-C-2</t>
  </si>
  <si>
    <t>C100x50x5-6000L</t>
  </si>
  <si>
    <t>I78-C-3</t>
  </si>
  <si>
    <t>C150x50x6-6000L</t>
  </si>
  <si>
    <t>I78-C-4</t>
  </si>
  <si>
    <t>I78-C-5</t>
  </si>
  <si>
    <t>I78-C-6</t>
  </si>
  <si>
    <t>H150X75X5X7-12000L</t>
  </si>
  <si>
    <t>I78-C-7</t>
  </si>
  <si>
    <t>L50X50X4-6000L</t>
  </si>
  <si>
    <t>I78-C-8</t>
  </si>
  <si>
    <t>L50X50X6-6000L</t>
  </si>
  <si>
    <t>I78-C-9</t>
  </si>
  <si>
    <t>L60x60x6-6000L</t>
  </si>
  <si>
    <t>I78-C-10</t>
  </si>
  <si>
    <t>RB10-6000L</t>
  </si>
  <si>
    <t>I78-C-11</t>
  </si>
  <si>
    <t>PL1.5X1250X2500</t>
  </si>
  <si>
    <t>I78-C-12</t>
  </si>
  <si>
    <t>PL10X1500X6000</t>
  </si>
  <si>
    <t>I78-C-13</t>
  </si>
  <si>
    <t>PL6X1500X6000</t>
  </si>
  <si>
    <t>I78-C-14</t>
  </si>
  <si>
    <t>BOLT-MẠ KẼM ĐIỆN PHÂN</t>
  </si>
  <si>
    <t>M12x40L(1B+1N)-ISO4017/ISO4032/ISO7089-8.8-GALV</t>
  </si>
  <si>
    <t>I78-C-15</t>
  </si>
  <si>
    <t>M16x40L(1B+1N)-ISO4017/ISO4032/ISO7089-8.8-GALV</t>
  </si>
  <si>
    <t>I78-C-16</t>
  </si>
  <si>
    <t>M16x50L(1B+1N)-ISO4017/ISO4032/ISO7089-8.8-GALV</t>
  </si>
  <si>
    <t>I78-C-17</t>
  </si>
  <si>
    <t>đai chằng</t>
  </si>
  <si>
    <t>dây Polyme belt 32</t>
  </si>
  <si>
    <t>Polyme belt 32</t>
  </si>
  <si>
    <t>I78-C-18</t>
  </si>
  <si>
    <t>khóa đai</t>
  </si>
  <si>
    <t>Khóa cho dây Polyme belt 32</t>
  </si>
  <si>
    <t>Thép</t>
  </si>
  <si>
    <t>I78-C-19</t>
  </si>
  <si>
    <t>dây cáp vải  rộng 50</t>
  </si>
  <si>
    <t>cáp vải rộng 50</t>
  </si>
  <si>
    <t>I78-C-20</t>
  </si>
  <si>
    <t>Khóa cho dây cáp vải 50</t>
  </si>
  <si>
    <t>I78-C-21</t>
  </si>
  <si>
    <t>bạt da chống nước</t>
  </si>
  <si>
    <t>bạt da 2 lớp chống nước, khuyên cách nhau 500-mua theo bản vẽ</t>
  </si>
  <si>
    <t>PVC-nhựa</t>
  </si>
  <si>
    <t>I78-C-22</t>
  </si>
  <si>
    <t>dây thừng D6-8</t>
  </si>
  <si>
    <t>I78-C-23</t>
  </si>
  <si>
    <t>tấm nhựa lót kiện</t>
  </si>
  <si>
    <t>nhựa 5x1220x2440</t>
  </si>
  <si>
    <t>nhựa</t>
  </si>
  <si>
    <t>I78-C-24</t>
  </si>
  <si>
    <t>cuộn xốp lót kiện</t>
  </si>
  <si>
    <t>cuộn xốp lót</t>
  </si>
  <si>
    <t>cuộn</t>
  </si>
  <si>
    <t>I78-C-25</t>
  </si>
  <si>
    <t>giấy ép platic A4</t>
  </si>
  <si>
    <t>tờ</t>
  </si>
  <si>
    <t>I78-C-26</t>
  </si>
  <si>
    <t>VÍT TỰ KHOAN BẮT SHIPING MARK</t>
  </si>
  <si>
    <t>VÍT TỰ KHOAN M5X20-MẠ KẼM</t>
  </si>
  <si>
    <t>STEEL</t>
  </si>
  <si>
    <t>I78-C-27</t>
  </si>
  <si>
    <t>KEO DÁN</t>
  </si>
  <si>
    <t>KEO DÁN HIỆU CON CHÓ</t>
  </si>
  <si>
    <t>HỘP</t>
  </si>
  <si>
    <t>Current Ordered/Dự trù lần 7
(Ngày 3/7/2025)</t>
  </si>
  <si>
    <t>REV7-IBS REV</t>
  </si>
  <si>
    <t>Đức Hiệp</t>
  </si>
  <si>
    <t>2025/HĐNT/DHC-IBS</t>
  </si>
  <si>
    <t>Thịnh Phát</t>
  </si>
  <si>
    <t>1 ống 21.3x3.73/304 A312=1c=10kg x 95k (DA078)</t>
  </si>
  <si>
    <t>Hàng tồn, đã mời ngày 4/7</t>
  </si>
  <si>
    <t>280625/HN-IBS</t>
  </si>
  <si>
    <t>14042025/XLC-IBS</t>
  </si>
  <si>
    <t>Đợi tiền thanh toán xalaco</t>
  </si>
  <si>
    <t>29.4.2025/APEC-GL</t>
  </si>
  <si>
    <t>APEC</t>
  </si>
  <si>
    <t xml:space="preserve">Thép tấm 1.5x1250x2500mm </t>
  </si>
  <si>
    <t>78.3/HĐKT-2025/IBS-VSAN</t>
  </si>
  <si>
    <t>Thanh ren M12x32 = 212 Cái -  ISO4017-8.8Black</t>
  </si>
  <si>
    <t>Ecu M12 = 212 Cái -  ISO4032-8Black</t>
  </si>
  <si>
    <t>Bulong (B+E+2P) M10x40 = 1084 Bộ -  8.8 ISO 4017-4032-7089HDG</t>
  </si>
  <si>
    <t>Bulong (B+E+2P) M16x50 = 3032 Bộ -  8.8 ISO 4017-4032-7089HDG</t>
  </si>
  <si>
    <t>Bulong (B+E+2P) M16x60 = 274 Bộ -  8.8 ISO 4017-4032-7089HDG</t>
  </si>
  <si>
    <t>Bulong (B+E+P+VV) M16x60 = 344 Bộ -  8.8 ISO 4017-4032-7089-DIN434HDG</t>
  </si>
  <si>
    <t>Bulong (B+E+2P) M16x60 = 28 Bộ -  8.8 ISO 4017-4032-7089HDG</t>
  </si>
  <si>
    <t>Bulong (B+E+2P) M16x100 = 226 Bộ -  8.8 ISO 4017-4032-7089HDG</t>
  </si>
  <si>
    <t>Bulong (B+E+2P) M20x90 = 66 Bộ -  8.8 ISO 4017-4032-7089HDG</t>
  </si>
  <si>
    <t>Bulong (B+E+2P) M20x100 = 72 Bộ -  8.8 ISO 4017-4032-7089HDG</t>
  </si>
  <si>
    <t>Bulong (B+E+2P) M22x60 = 854 Bộ -  8.8 ISO 4017-4032-7089HDG</t>
  </si>
  <si>
    <t>Bulong (B+E+2P) M22x60 = 1108 Bộ -  8.8 ISO 4017-4032-7089HDG</t>
  </si>
  <si>
    <t>Bulong (B+E+P+VV) M22x60 = 718 Bộ -  8.8 ISO 4017-4032-7089-DIN434HDG</t>
  </si>
  <si>
    <t>Bulong (B+E+2P) M22x70 = 709 Bộ -  8.8 ISO 4017-4032-7089HDG</t>
  </si>
  <si>
    <t>Bulong (B+E+P+VV) M22x70 = 274 Bộ -  8.8 ISO 4017-4032-7089-DIN434HDG</t>
  </si>
  <si>
    <t>Bulong (B+E+2P) M22x80 = 406 Bộ -  8.8 ISO 4017-4032-7089HDG</t>
  </si>
  <si>
    <t>Bulong (B+E+2P) M22x80 = 89 Bộ -  8.8 ISO 4017-4032-7089HDG</t>
  </si>
  <si>
    <t>Bulong (B+E+2P) M22x90 = 142 Bộ -  8.8 ISO 4017-4032-7089HDG</t>
  </si>
  <si>
    <t>Bulong (B+E+2P) M22x90 = 308 Bộ -  8.8 ISO 4017-4032-7089HDG</t>
  </si>
  <si>
    <t>Bulong (B+E+2P) M22x100 = 942 Bộ -  8.8 ISO 4017-4032-7089HDG</t>
  </si>
  <si>
    <t>Bulong (B+E+P+VV) M22x100 = 12 Bộ -  8.8 ISO 4017-4032-7089-DIN434HDG</t>
  </si>
  <si>
    <t>Bulong (B+E+2P) M30x80 = 9 Bộ -  8.8 ISO 4017-4032-7089HDG</t>
  </si>
  <si>
    <t xml:space="preserve">Thanh ren inox 1"x 1'-5"  = 88 Cái -  </t>
  </si>
  <si>
    <t xml:space="preserve">Ecu inox 1'' = 176 Cái -  </t>
  </si>
  <si>
    <t xml:space="preserve">Vòng đệm phẳng inox 1'' = 176 Cái -  </t>
  </si>
  <si>
    <t xml:space="preserve">Bulong 3/4"x 1 3/4" = 264 Cái -  </t>
  </si>
  <si>
    <t xml:space="preserve">Ecu 3/4" = 264 Cái -  </t>
  </si>
  <si>
    <t xml:space="preserve">Bulong 7/8"x 2 1/4" = 54 Cái -  </t>
  </si>
  <si>
    <t xml:space="preserve">Bulong 3/4"x 3 3/4" = 72 Cái -  </t>
  </si>
  <si>
    <t xml:space="preserve">Ecu 3/4" = 72 Cái -  </t>
  </si>
  <si>
    <t xml:space="preserve">Vòng đệm phẳng 3/4'' = 142 Cái -  </t>
  </si>
  <si>
    <t xml:space="preserve">Bulong 5/8"x 2 3/4" = 54 Cái -  </t>
  </si>
  <si>
    <t xml:space="preserve">Ecu 5/8" = 54 Cái -  </t>
  </si>
  <si>
    <t xml:space="preserve">Vòng đệm phẳng 5/8'' = 106 Cái -  </t>
  </si>
  <si>
    <t xml:space="preserve">Bulong (B+E)1/2"x 1 1/2" = 160 Bộ -  </t>
  </si>
  <si>
    <t xml:space="preserve">Bulong (B+E+2P) 7/8'' x 2" = 212 Bộ -  </t>
  </si>
  <si>
    <t xml:space="preserve">Bulong (B+E+2P) 7/8'' x 2 1/4" = 124 Bộ -  </t>
  </si>
  <si>
    <t>78.4/HĐKT-2025/IBS-VSAN</t>
  </si>
  <si>
    <t>78.6/HĐKT-2025/IBS-VSAN</t>
  </si>
  <si>
    <t>Bulong LGC (B+E+V) M6x20 = 18 Bộ -  SUS 304</t>
  </si>
  <si>
    <t>Bulong U M6-1/2'' (B+4E+2P) = 60 Bộ -  geomet</t>
  </si>
  <si>
    <t>Bulong U M6-3/4'' (B+4E+2P) = 80 Bộ -  geomet</t>
  </si>
  <si>
    <t>Bulong U M6-1'' (B+4E+2P) = 90 Bộ -  geomet</t>
  </si>
  <si>
    <t>Bulong U M10-1 1/4'' (B+4E+2P) = 10 Bộ -  HDG</t>
  </si>
  <si>
    <t>Bulong U M10-2'' (B+4E+2P) = 40 Bộ -  HDG</t>
  </si>
  <si>
    <t>Bulong U M10-2'' (B+4E+2P) inox = 110 Bộ -  SUS 304</t>
  </si>
  <si>
    <t>Bulong U M12-4'' (B+4E+2P) = 70 Bộ -  HDG</t>
  </si>
  <si>
    <t>Bulong U M20-10'' (B+4E+2P) = 10 Bộ -  HDG</t>
  </si>
  <si>
    <t>Bulong U M22-12'' (B+4E+2P) inox = 20 Bộ -  SUS 304</t>
  </si>
  <si>
    <t>Bulong U M12-2 1/2'' (B+4E+2P) = 20 Bộ -  HDG</t>
  </si>
  <si>
    <t>Bulong U M16-6'' (B+4E+2P) = 2 Bộ -  HDG</t>
  </si>
  <si>
    <t>Vít inox M5x10 = 1572 Cái -  SUS 410</t>
  </si>
  <si>
    <t xml:space="preserve">Vít M5x20 = 1442 Cái -  </t>
  </si>
  <si>
    <t xml:space="preserve">Vít 1/4"X1 1/2" = 548 Cái -  </t>
  </si>
  <si>
    <t>080525HN-IBS</t>
  </si>
  <si>
    <t>Chợ sắt</t>
  </si>
  <si>
    <t>Văn phòng phẩm</t>
  </si>
  <si>
    <t>Trần Toàn</t>
  </si>
  <si>
    <t>Bạt Da 178 - BFR1 ( 6300 x 5000 ) x 2 tấm</t>
  </si>
  <si>
    <t>Bạt Da 178 - BFR2 ( 6300 x 4200 )x 2 tấm</t>
  </si>
  <si>
    <t xml:space="preserve">Bạt Da 178 - BFR3 ( 6300 x 5200 ) x 2 tấm </t>
  </si>
  <si>
    <t xml:space="preserve">Bạt Da 178 - BFR4 ( 9300 x 4200 ) x 2 tấm </t>
  </si>
  <si>
    <t xml:space="preserve">Bạt Da 178 - BFR5 ( 11700 x 4100 ) x 2 tấm </t>
  </si>
  <si>
    <t xml:space="preserve">Bạt Da 178 - BFR6 ( 11700 x 4100 ) x 2 tấm </t>
  </si>
  <si>
    <t>Bạt Da 178 - BFR7 ( 21300 x 5300 ) x 2 tấm</t>
  </si>
  <si>
    <t>Bạt Da 178 - BFR8 ( 9300 x 4200 ) x 2 tấm</t>
  </si>
  <si>
    <t>Bạt Da 178 - BFR9 ( 21300 x 5300 ) x 2 tấm</t>
  </si>
  <si>
    <t xml:space="preserve">Bạt Da 178 - BFR10 ( 6100 x 4300 ) x 2 tấm </t>
  </si>
  <si>
    <t>Bạt Da I78-IFR1 ( 7400 x 5200 ) x 2 tấm</t>
  </si>
  <si>
    <t>Bạt Da I78-IFR2 ( 10300 x 5000 ) x 2 tấm</t>
  </si>
  <si>
    <t>Bạt Da I78-IFR3 ( 12000 x 5400 ) x 2 tấm</t>
  </si>
  <si>
    <t>Bạt Da I78-IFR4 ( 9000 x 5000 ) x 2 tấm</t>
  </si>
  <si>
    <t>Bạt Da I78-IFR5 ( 7800 x 4200 ) x 2 tấm</t>
  </si>
  <si>
    <t>Bạt Da I78-IFR6 ( 7200 x 5200 ) x 2 tấm</t>
  </si>
  <si>
    <t>Bạt Da I78-IFR7 ( 12100 x 5400 ) x 2 tấm</t>
  </si>
  <si>
    <t xml:space="preserve">Bạt Da I78-IFR8 ( 7800 x 4200 ) x 2 tấm </t>
  </si>
  <si>
    <t>Bạt Da I78-IFR9 ( 8700 x 4800 ) x 2 tấm</t>
  </si>
  <si>
    <t>Bạt Da I78-IFR10 ( 9800 x 4800 ) x 2 tấm</t>
  </si>
  <si>
    <t>Bạt Da I78-IFR11 ( 5600 x 4600 ) x 2 tấm</t>
  </si>
  <si>
    <t>Bạt Da I78-IFR12 ( 5600 x 4100 ) x 2 tấm</t>
  </si>
  <si>
    <t>Bạt Da I78-IFR13 ( 5600 x 4600 ) x 2 tấm</t>
  </si>
  <si>
    <t>Bạt Da I78-IFR14 ( 5600 x 4600 ) x 2 tấm</t>
  </si>
  <si>
    <t>Bạt Da I78-IFR15 ( 5600 x 4600 ) x 2 tấm</t>
  </si>
  <si>
    <t>Bạt Da I78-IFR16 ( 5600 x 3500 ) x 2 tấm</t>
  </si>
  <si>
    <t>Bạt Da I78-IFR17 ( 5600 x 4600 ) x 2 tấm</t>
  </si>
  <si>
    <t>Bạt Da I78-IFR18 ( 5600 x 4600 ) x 2 tấm</t>
  </si>
  <si>
    <t>Bạt Da I78-IFR19 ( 5600 x 4600 ) x 2 tấm</t>
  </si>
  <si>
    <t>Bạt Da I78-IFR20 ( 5600 x 4300 ) x 2 tấm</t>
  </si>
  <si>
    <t>Bạt Da I78-IFR21 ( 10000 x 2200 ) x 2 tấm</t>
  </si>
  <si>
    <t>Bạt Da I78-IFR22 ( 10000 x 2200 ) x 2 tấm</t>
  </si>
  <si>
    <t xml:space="preserve">Bạt Da I78-IFR23 ( 5600 x 4800 ) x 2 tấm </t>
  </si>
  <si>
    <t>Bạt Da I78-IFR24 ( 5600 x 5000 ) x 2 tấm</t>
  </si>
  <si>
    <t>Bạt Da I78-RFR1 ( 4700 x 1900 ) x 2 tấm</t>
  </si>
  <si>
    <t>Bạt Da I78-RFR2 ( 4700 x 1900 ) x 2 tấm</t>
  </si>
  <si>
    <t>Bạt Da I78-RFR3 ( 12000 x 1900 ) x 2 tấm</t>
  </si>
  <si>
    <t>Bạt Da I78-RFR4 ( 12000 x 1900 ) x 2 tấm</t>
  </si>
  <si>
    <t xml:space="preserve">Bạt Da I78-RFR5 ( 12000 x 1900 ) x 2 tấm </t>
  </si>
  <si>
    <t>Bạt Da I78-RFR6 ( 12000 x 1900 ) x 2 tấm</t>
  </si>
  <si>
    <t>Bạt Da I78-SFR1 ( 4700 x 1900 ) x 2 tấm</t>
  </si>
  <si>
    <t>Bạt Da I78-SFR2 ( 4700 x 1900 ) x 2 tấm</t>
  </si>
  <si>
    <t>Bạt Da I78-SFR3 ( 12000 x 1900 ) x 2 tấm</t>
  </si>
  <si>
    <t>Bạt Da I78-SFR4 ( 12000 x 1900 ) x 2 tấm</t>
  </si>
  <si>
    <t>Bạt Da I78-SFR5 ( 12000 x 1900 ) x 2 tấm</t>
  </si>
  <si>
    <t>Bạt DaI78-SFR6 ( 12000 x 1900 ) x 2 tấm</t>
  </si>
  <si>
    <t>Bạt Da I78-ZFR1 ( 4700 x 1900 ) x 2 tấm</t>
  </si>
  <si>
    <t>Bạt Da I78-ZFR2 ( 4700 x 1900 ) x 2 tấm</t>
  </si>
  <si>
    <t>Bạt Da I78-ZFR3 ( 12000 x 1900 ) x 2 tấm</t>
  </si>
  <si>
    <t>Bạt Da I78-ZFR4 ( 12000 x 1900 ) x 2 tấm</t>
  </si>
  <si>
    <t>Bạt Da I78-ZFR5 ( 12000 x 1900 ) x 2 tấm</t>
  </si>
  <si>
    <t>Bạt Da I78-ZFR6 ( 12000 x 1900 ) x 2 tấm</t>
  </si>
  <si>
    <t xml:space="preserve">040725/HD/TRANTOAN-IBS </t>
  </si>
  <si>
    <t>Thép tấm 12x2000x12000 (2 tờ)</t>
  </si>
  <si>
    <t>MRO/ Đã có</t>
  </si>
  <si>
    <t>78.7/HĐKT-2025/IBS-VSAN</t>
  </si>
  <si>
    <t>125m/cuôn</t>
  </si>
  <si>
    <t>100m/cuôn</t>
  </si>
  <si>
    <t>3x1220x2440</t>
  </si>
  <si>
    <t>105m/cuôn</t>
  </si>
  <si>
    <t>Superwool Plus Paper 20000x610x3mm
Density 200kg/m3</t>
  </si>
  <si>
    <t>mcmaster-carr part no. 24175K46. STYLE 2 (250 Feet)</t>
  </si>
  <si>
    <t>FIRE ULTRA ADHESIVE SEALANT 310ml (7 box)</t>
  </si>
  <si>
    <t>Expander metal-flattened 3/4"-#16FWIDTH(mm)1219Length(mm)2438tổng SỐ LƯỢNG( tấm)41</t>
  </si>
  <si>
    <t>Expander metal-flattened 3/4"-#16FWIDTH(mm)806Length(mm)1524tổng SỐ LƯỢNG( tấm)2</t>
  </si>
  <si>
    <t>Expander metal-flattened 3/4"-#16FWIDTH(mm)806Length(mm)1659tổng SỐ LƯỢNG( tấm)2</t>
  </si>
  <si>
    <t>Expander metal-flattened 3/4"-#16FWIDTH(mm)623Length(mm)2438tổng SỐ LƯỢNG( tấm)6</t>
  </si>
  <si>
    <t>Expander metal-flattened 3/4"-#16FWIDTH(mm)806Length(mm)2438tổng SỐ LƯỢNG( tấm)4</t>
  </si>
  <si>
    <t>Expander metal-flattened 3/4"-#16FWIDTH(mm)806Length(mm)1590tổng SỐ LƯỢNG( tấm)2</t>
  </si>
  <si>
    <t>Expander metal-flattened 3/4"-#16FWIDTH(mm)806Length(mm)1547tổng SỐ LƯỢNG( tấm)2</t>
  </si>
  <si>
    <t>Expander metal-flattened 3/4"-#16FWIDTH(mm)1195Length(mm)2438tổng SỐ LƯỢNG( tấm)2</t>
  </si>
  <si>
    <t>Expander metal-flattened 3/4"-#16FWIDTH(mm)1219Length(mm)1676tổng SỐ LƯỢNG( tấm)24</t>
  </si>
  <si>
    <t>03062025/XLC-IBS</t>
  </si>
  <si>
    <t>15052025/XLC-IBS</t>
  </si>
  <si>
    <t>IBSHI-GNEE/2506-25</t>
  </si>
  <si>
    <t>010725/HN-IBS</t>
  </si>
  <si>
    <t>Thép U dập U100x50x50x5x6000</t>
  </si>
  <si>
    <t>Thép U dập U150x50x50x6x6000</t>
  </si>
  <si>
    <t>Thép I150x75x5x7x6000</t>
  </si>
  <si>
    <t>Thép góc L50x50x4x6000</t>
  </si>
  <si>
    <t>Thép góc L50x50x6x6000</t>
  </si>
  <si>
    <t>Thép tròn trơn phi 10x6000</t>
  </si>
  <si>
    <t>SS400/Q235B</t>
  </si>
  <si>
    <t>Thép I100x55x4,5x7x6000</t>
  </si>
  <si>
    <t xml:space="preserve">2407-1/HĐKT/IBS-WWHD          </t>
  </si>
  <si>
    <t xml:space="preserve">2307-1/HĐKT/IBS-WWHD          </t>
  </si>
  <si>
    <t>WINWIN HD</t>
  </si>
  <si>
    <t>Tấm sàn (Grating): Serrated bearing bar 32x5 -Pitch 30, Cross bar 6x6 - Pitch 100.</t>
  </si>
  <si>
    <t>Kẹp sàn Grating (loại SY)</t>
  </si>
  <si>
    <t>Báo giá ngày 14/7/2025</t>
  </si>
  <si>
    <t>Tiền cần cho phần hàng chưa nhận được hoặc chưa đặt hàng</t>
  </si>
  <si>
    <r>
      <t xml:space="preserve">STUD BOLT, 1" DIA x 1'-5" LG. (2 1/2" </t>
    </r>
    <r>
      <rPr>
        <sz val="12"/>
        <rFont val="Times New Roman"/>
        <family val="1"/>
      </rPr>
      <t>MIN. THREADED LENGTH</t>
    </r>
    <r>
      <rPr>
        <sz val="14"/>
        <rFont val="Times New Roman"/>
        <family val="2"/>
      </rPr>
      <t>.)-A193-B8</t>
    </r>
  </si>
  <si>
    <t>Hàng tồn 9 cây 6m + 1 cây 9m H150X75X5X7
62 cây mới mua dài 6m</t>
  </si>
  <si>
    <t>Current Ordered/Dự trù lần 8
(Ngày 1/8/2025)</t>
  </si>
  <si>
    <t>I78-B-59</t>
  </si>
  <si>
    <t>BULONG MẠ KẼM NÓNG</t>
  </si>
  <si>
    <t>BOLT 3/4" x 3 1/2"L-A193-B7(1B+1N)-HDG</t>
  </si>
  <si>
    <t>A193_B7-A194_2H</t>
  </si>
  <si>
    <t>BỘ</t>
  </si>
  <si>
    <t>I78-B-60</t>
  </si>
  <si>
    <t>BOLT 5/8" x 2 1/2"L-A193-B7(1B+1N)-HDG</t>
  </si>
  <si>
    <t>I78-B-61</t>
  </si>
  <si>
    <t>BOLT 5/8" x 2 3/4"L-A193-B7(1B+1N)-HDG</t>
  </si>
  <si>
    <t>I78-B-62</t>
  </si>
  <si>
    <t>BOLT 5/8" x 3"L-A193-B7(1B+1N)-HDG</t>
  </si>
  <si>
    <t>I78-B-63</t>
  </si>
  <si>
    <t>BOLT 7/8" x 3 1/4"L-A193-B7(1B+1N)-HDG</t>
  </si>
  <si>
    <t>REV8-IBS REV</t>
  </si>
  <si>
    <t>REV8-KHÁCH HÀNG REV</t>
  </si>
  <si>
    <t>PL20x1500x2000</t>
  </si>
  <si>
    <t>GASKET_TADPOLE_(-20°F-1000°F)3/4"x1-1/2"MASTER-CARR PART 8815K33</t>
  </si>
  <si>
    <t>GASKET_TADPOLE_(-40°F-2300°F)3/4"x1-1/2"MC MASTER-CARR PART 8853K26</t>
  </si>
  <si>
    <t>SPCC</t>
  </si>
  <si>
    <t>78.8/HĐKT-2025/IBS-VSAN</t>
  </si>
  <si>
    <t>Bulong (B+E+2P) M22x90 = 16 Bộ -  8.8 ISO 4017-4032-7089HDG</t>
  </si>
  <si>
    <t>Đã mời</t>
  </si>
  <si>
    <t>I78-B-64</t>
  </si>
  <si>
    <t>I78-B-28 (cùng)</t>
  </si>
  <si>
    <t>Current Ordered/Dự trù lần 9
(Ngày 13/8/2025)</t>
  </si>
  <si>
    <t>Hàng tồn chuyển dự án 092</t>
  </si>
  <si>
    <t>31.07.2025/APEC-IBS</t>
  </si>
  <si>
    <t>L63x63x6-6000L</t>
  </si>
  <si>
    <t xml:space="preserve">250825/HD/TRANTOAN-IBS </t>
  </si>
  <si>
    <t>09.09.2025/APEC-IBS</t>
  </si>
  <si>
    <t>15.09.2025/APEC-IBS</t>
  </si>
  <si>
    <t>Báo giá  ngày 16/8/2025</t>
  </si>
  <si>
    <t>OD105 x ID60</t>
  </si>
  <si>
    <t>OD175 x ID114</t>
  </si>
  <si>
    <t>OD222 x ID168</t>
  </si>
  <si>
    <t>Current Ordered/Dự trù lần 10
(Ngày 25/10/2025)</t>
  </si>
  <si>
    <t>REV10-IBS REV</t>
  </si>
  <si>
    <t>REV9-IBS REV</t>
  </si>
  <si>
    <t>PL1.5x1250x2500 ( 3 tấm )</t>
  </si>
  <si>
    <t>PL2x1250x2500 (7 tấm )</t>
  </si>
  <si>
    <t>Lấy 1 tờ tồn dự án 090</t>
  </si>
  <si>
    <t>Lấy hàng tồn dự án 090</t>
  </si>
  <si>
    <t>78.11/HĐKT-2025/IBS-VSAN</t>
  </si>
  <si>
    <t>Kiên dũng đang chuyển hàng/ đã thanh toán</t>
  </si>
  <si>
    <t>PL2x1250x2500 (10 tấm ) mác 310S (2mm)</t>
  </si>
  <si>
    <t>310S</t>
  </si>
  <si>
    <t>Kiên Dũng</t>
  </si>
  <si>
    <t>44/20250807/KDC-IBS</t>
  </si>
  <si>
    <t>Gylon 3510: Think 0.63 with Draw No. I78-V17556-BP100-04 Brand: Garlock Origin: USA (16psv)</t>
  </si>
  <si>
    <t>Gylon 3510: Think 0.63 with Draw No. I78-V17556-BP101-04 Brand: Garlock Origin: USA (4 PSC)</t>
  </si>
  <si>
    <t>0310-25/HĐKT?IBSHI-TP</t>
  </si>
  <si>
    <t>1510-25/HĐKT?IBSHI-TP</t>
  </si>
  <si>
    <t>Dơn đặt hàng số 08072025</t>
  </si>
  <si>
    <t>I78-2208/HN-IBS</t>
  </si>
  <si>
    <t>BID ANALYSIS - GIẢI TRÌNH MUA SẮM/ĐẤU THẦU</t>
  </si>
  <si>
    <t>Project</t>
  </si>
  <si>
    <t>Dự án</t>
  </si>
  <si>
    <t>Subject</t>
  </si>
  <si>
    <t>Chủ đề</t>
  </si>
  <si>
    <t>No.</t>
  </si>
  <si>
    <t>CONTENT</t>
  </si>
  <si>
    <t>Dự toán</t>
  </si>
  <si>
    <t>Đã mua</t>
  </si>
  <si>
    <t>Đơn vị cung cấp chào giá (vnđ)</t>
  </si>
  <si>
    <t>Lựa chọn</t>
  </si>
  <si>
    <t>Ghi chú</t>
  </si>
  <si>
    <t>Item</t>
  </si>
  <si>
    <t>Description/ Chi tiết</t>
  </si>
  <si>
    <t>ĐVT</t>
  </si>
  <si>
    <t>Số lượng</t>
  </si>
  <si>
    <t>Khối lượng/ Số lượng</t>
  </si>
  <si>
    <t>Đơn giá
(vnd)</t>
  </si>
  <si>
    <t>Thành tiền
(vnd)</t>
  </si>
  <si>
    <t>Phạm vi</t>
  </si>
  <si>
    <t>Đơn giá (VND)</t>
  </si>
  <si>
    <t>Tổng</t>
  </si>
  <si>
    <t>V</t>
  </si>
  <si>
    <t>II</t>
  </si>
  <si>
    <r>
      <t xml:space="preserve">Khối lượng dự kiến giao (Kg )/ </t>
    </r>
    <r>
      <rPr>
        <b/>
        <i/>
        <sz val="10"/>
        <color theme="1"/>
        <rFont val="Times New Roman"/>
        <family val="1"/>
      </rPr>
      <t>Estimated weight (Kg):</t>
    </r>
  </si>
  <si>
    <t>…</t>
  </si>
  <si>
    <t>III</t>
  </si>
  <si>
    <r>
      <t xml:space="preserve">Tiến độ/ </t>
    </r>
    <r>
      <rPr>
        <b/>
        <i/>
        <sz val="10"/>
        <color theme="1"/>
        <rFont val="Times New Roman"/>
        <family val="1"/>
      </rPr>
      <t>Schedule</t>
    </r>
  </si>
  <si>
    <t>….</t>
  </si>
  <si>
    <t>IV</t>
  </si>
  <si>
    <r>
      <t xml:space="preserve">Nhân lực/ </t>
    </r>
    <r>
      <rPr>
        <b/>
        <i/>
        <sz val="10"/>
        <color theme="1"/>
        <rFont val="Times New Roman"/>
        <family val="1"/>
      </rPr>
      <t>ManPower</t>
    </r>
  </si>
  <si>
    <t>Thợ Pha cắt / Thợ sắt / Thợ hàn / …</t>
  </si>
  <si>
    <r>
      <t xml:space="preserve">Yêu cầu kỹ thuật: Tham chiếu các tài liệu đính kèm/ </t>
    </r>
    <r>
      <rPr>
        <b/>
        <i/>
        <sz val="10"/>
        <color theme="1"/>
        <rFont val="Times New Roman"/>
        <family val="1"/>
      </rPr>
      <t>Technical requirement – refer to document attached</t>
    </r>
  </si>
  <si>
    <t>Xếp hạng</t>
  </si>
  <si>
    <t>NGƯỜI ĐỀ NGHỊ/ 
RECOMMENDATION BY:</t>
  </si>
  <si>
    <t xml:space="preserve">NGƯỜI KIỂM TRA/ 
DEPARTMENT HEAD CHECK BY:    </t>
  </si>
  <si>
    <t>APPROVED BY:
PHÊ DUYỆT</t>
  </si>
  <si>
    <t xml:space="preserve">Nguyễn Quang Vinh          </t>
  </si>
  <si>
    <t xml:space="preserve"> Hoàng Ngọc Bằng   </t>
  </si>
  <si>
    <t>Đoàn Văn Toàn</t>
  </si>
  <si>
    <t>Cuộn</t>
  </si>
  <si>
    <t>1-1/2" overal witdh, 3/4" bubble width,25ft-8853-K26 (MC MasterCarr)</t>
  </si>
  <si>
    <t>Thành Tiền
(Không có 8% VAT)</t>
  </si>
  <si>
    <t>Ghi chú: PTM tiến hàng mua sắm để đảm bảo tiến độ</t>
  </si>
  <si>
    <t>PROJECT No/ Dự án: 24-VPI-I-078</t>
  </si>
  <si>
    <t>Cung cấp vật tư MC Master cart</t>
  </si>
  <si>
    <t>Current Ordered/Dự trù lần 11
(Ngày 04/12/2025)</t>
  </si>
  <si>
    <t>HIGH TEMPERATURE ADHESIVE -20 ĐỘ C ĐẾN 1250 ĐỘ C</t>
  </si>
  <si>
    <t>REV11-IBS REV</t>
  </si>
  <si>
    <t>Hàng đã vè</t>
  </si>
  <si>
    <t>Hàng đã về</t>
  </si>
  <si>
    <t>Current Ordered/Dự trù lần 12
(Ngày 05/1/2026)</t>
  </si>
  <si>
    <t>I78-B-65</t>
  </si>
  <si>
    <t>NUT-KHÔNG MẠ</t>
  </si>
  <si>
    <t>HEAVY HEX NUT 7/8"-9UNC-A194-2H</t>
  </si>
  <si>
    <t>A194-2H</t>
  </si>
  <si>
    <t>Cung cấp vật tư keo dính chống cháy chịu nhiệt</t>
  </si>
  <si>
    <t xml:space="preserve">HIGH TEMPERATURE ADHESIVE -20 ĐỘ C ĐẾN 1250 ĐỘ C  </t>
  </si>
  <si>
    <t>-Vật tư theo yêu cầu của sản xuất/ không có trong dự toán</t>
  </si>
  <si>
    <t>95.T4/HĐKT-2025/IBS-VSAN</t>
  </si>
  <si>
    <t>HIGH TEMPERATURE ADHESIVE RED SILICONE 1250 ĐỘ C</t>
  </si>
  <si>
    <t>Hàng mua theo yêu cầu của sản xuất</t>
  </si>
  <si>
    <t>báo giá ngày 27/2/2026</t>
  </si>
  <si>
    <t>Đơn giá (VND/PSC)</t>
  </si>
  <si>
    <t>Cung cấp vật tư Nut của VSAN 27-2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</si>
</sst>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"/>
    <numFmt numFmtId="165" formatCode="_(* #,##0.0_);_(* \(#,##0.0\);_(* &quot;-&quot;??_);_(@_)"/>
    <numFmt numFmtId="166" formatCode="_(* #,##0_);_(* \(#,##0\);_(* &quot;-&quot;??_);_(@_)"/>
    <numFmt numFmtId="167" formatCode="_-* #,##0.0\ _₫_-;\-* #,##0.0\ _₫_-;_-* &quot;-&quot;??\ _₫_-;_-@"/>
    <numFmt numFmtId="168" formatCode="_(* #,##0.00_);_(* \(#,##0.00\);_(* &quot;-&quot;??.00_);_(@_)"/>
    <numFmt numFmtId="169" formatCode="_-* #,##0\ _₫_-;\-* #,##0\ _₫_-;_-* &quot;-&quot;??\ _₫_-;_-@"/>
    <numFmt numFmtId="170" formatCode="_-* #,##0.0\ _?_-;\-* #,##0.0\ _?_-;_-* &quot;-&quot;??\ _?_-;_-@"/>
    <numFmt numFmtId="171" formatCode="_(* #.##0.00_);_(* \(#.##0.00\);_(* &quot;-&quot;??_);_(@_)"/>
    <numFmt numFmtId="172" formatCode="[$-409]d\-mmm;@"/>
    <numFmt numFmtId="173" formatCode="0.000_ "/>
    <numFmt numFmtId="174" formatCode="0_);[Red]\(0\)"/>
    <numFmt numFmtId="175" formatCode="0.00_ "/>
    <numFmt numFmtId="176" formatCode="0.0_ "/>
    <numFmt numFmtId="177" formatCode="0_ "/>
    <numFmt numFmtId="178" formatCode="_-* #,##0.00_-;\-* #,##0.00_-;_-* &quot;-&quot;??_-;_-@_-"/>
    <numFmt numFmtId="179" formatCode="_(* #,##0.0_);_(* \(#,##0.0\);_(* &quot;-&quot;?_);_(@_)"/>
    <numFmt numFmtId="180" formatCode="0.0"/>
    <numFmt numFmtId="181" formatCode="_(* #,##0.000_);_(* \(#,##0.000\);_(* &quot;-&quot;??_);_(@_)"/>
    <numFmt numFmtId="182" formatCode="_ * #,##0.00_ ;_ * \-#,##0.00_ ;_ * &quot;-&quot;??_ ;_ @_ "/>
    <numFmt numFmtId="183" formatCode="0.000"/>
  </numFmts>
  <fonts count="110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8"/>
      <color rgb="FFFF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i/>
      <sz val="14"/>
      <color theme="1"/>
      <name val="Times New Roman"/>
      <family val="1"/>
    </font>
    <font>
      <i/>
      <sz val="14"/>
      <color rgb="FFFF0000"/>
      <name val="Times New Roman"/>
      <family val="1"/>
    </font>
    <font>
      <b/>
      <sz val="11"/>
      <color theme="1"/>
      <name val="Times New Roman"/>
      <family val="1"/>
    </font>
    <font>
      <sz val="10"/>
      <name val="Calibri"/>
      <family val="2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rgb="FF7030A0"/>
      <name val="Times New Roman"/>
      <family val="1"/>
    </font>
    <font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5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i/>
      <u/>
      <sz val="11"/>
      <color rgb="FF000000"/>
      <name val="Times New Roman"/>
      <family val="1"/>
    </font>
    <font>
      <b/>
      <i/>
      <sz val="10"/>
      <color theme="1"/>
      <name val="Times New Roman"/>
      <family val="1"/>
    </font>
    <font>
      <sz val="10"/>
      <color rgb="FF000000"/>
      <name val="Calibri"/>
      <family val="2"/>
      <scheme val="minor"/>
    </font>
    <font>
      <sz val="11"/>
      <color theme="1"/>
      <name val="Times New Roman"/>
      <family val="2"/>
    </font>
    <font>
      <sz val="11"/>
      <color indexed="8"/>
      <name val="Times New Roman"/>
      <family val="2"/>
    </font>
    <font>
      <sz val="10"/>
      <name val="Arial"/>
      <family val="2"/>
    </font>
    <font>
      <sz val="10"/>
      <name val="Times New Roman"/>
      <family val="1"/>
    </font>
    <font>
      <sz val="10"/>
      <name val="Helv"/>
      <family val="2"/>
    </font>
    <font>
      <sz val="12"/>
      <name val="宋体"/>
      <charset val="134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sz val="8"/>
      <name val="Calibri"/>
      <family val="2"/>
      <scheme val="minor"/>
    </font>
    <font>
      <sz val="12"/>
      <name val="Times New Roman"/>
      <family val="1"/>
    </font>
    <font>
      <sz val="8"/>
      <name val="Arial"/>
      <family val="2"/>
    </font>
    <font>
      <b/>
      <sz val="22"/>
      <name val="Arial"/>
      <family val="2"/>
    </font>
    <font>
      <sz val="8"/>
      <name val="Calibri"/>
      <family val="2"/>
    </font>
    <font>
      <sz val="9"/>
      <name val="Arial"/>
      <family val="2"/>
    </font>
    <font>
      <sz val="12"/>
      <name val="Calibri"/>
      <family val="2"/>
    </font>
    <font>
      <b/>
      <sz val="20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9"/>
      <name val="宋体"/>
      <charset val="134"/>
    </font>
    <font>
      <sz val="11"/>
      <name val="Calibri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9"/>
      <color indexed="8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3"/>
      <name val="Times New Roman"/>
      <family val="1"/>
    </font>
    <font>
      <b/>
      <sz val="13"/>
      <name val="Times New Roman"/>
      <family val="1"/>
    </font>
    <font>
      <i/>
      <sz val="13"/>
      <name val="Times New Roman"/>
      <family val="1"/>
    </font>
    <font>
      <sz val="12"/>
      <color rgb="FF000000"/>
      <name val="Times New Roman"/>
      <family val="1"/>
    </font>
    <font>
      <sz val="12"/>
      <name val="Calibri"/>
      <family val="1"/>
      <scheme val="major"/>
    </font>
    <font>
      <i/>
      <sz val="12"/>
      <name val="Calibri"/>
      <family val="1"/>
      <scheme val="major"/>
    </font>
    <font>
      <sz val="11"/>
      <name val="Times New Roman"/>
      <family val="1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2"/>
    </font>
    <font>
      <sz val="11"/>
      <name val="Calibri"/>
      <family val="1"/>
      <scheme val="major"/>
    </font>
    <font>
      <sz val="14"/>
      <name val="Calibri"/>
      <family val="1"/>
      <scheme val="major"/>
    </font>
    <font>
      <sz val="10"/>
      <color rgb="FF000000"/>
      <name val="Calibri"/>
      <family val="2"/>
      <scheme val="minor"/>
    </font>
    <font>
      <sz val="12"/>
      <name val="宋体"/>
    </font>
    <font>
      <sz val="11"/>
      <color indexed="8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3"/>
      <charset val="129"/>
      <scheme val="minor"/>
    </font>
    <font>
      <sz val="14"/>
      <name val="Arial"/>
      <family val="2"/>
    </font>
    <font>
      <sz val="15"/>
      <name val="Calibri"/>
      <family val="2"/>
      <scheme val="minor"/>
    </font>
    <font>
      <sz val="10"/>
      <name val="Times New Roman"/>
      <family val="2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b/>
      <sz val="13"/>
      <name val="Calibri"/>
      <family val="1"/>
      <scheme val="major"/>
    </font>
    <font>
      <sz val="14"/>
      <name val="Times New Roman"/>
      <family val="1"/>
      <charset val="163"/>
    </font>
    <font>
      <sz val="14"/>
      <name val="Times New Roman"/>
      <family val="2"/>
    </font>
    <font>
      <sz val="11"/>
      <name val="Calibri"/>
      <family val="2"/>
      <scheme val="minor"/>
    </font>
    <font>
      <b/>
      <sz val="12"/>
      <name val="Times New Roman"/>
      <family val="1"/>
    </font>
    <font>
      <sz val="11"/>
      <color rgb="FF000000"/>
      <name val="Times New Roman"/>
      <family val="2"/>
    </font>
    <font>
      <sz val="14"/>
      <color theme="1"/>
      <name val="Calibri"/>
      <family val="2"/>
      <scheme val="minor"/>
    </font>
    <font>
      <sz val="14"/>
      <color theme="1"/>
      <name val="Times New Roman"/>
      <family val="2"/>
    </font>
    <font>
      <b/>
      <sz val="12"/>
      <name val="Calibri"/>
      <family val="1"/>
      <scheme val="major"/>
    </font>
    <font>
      <i/>
      <sz val="12"/>
      <color rgb="FF000000"/>
      <name val="Times New Roman"/>
      <family val="1"/>
    </font>
    <font>
      <sz val="13"/>
      <color rgb="FFFF0000"/>
      <name val="Times New Roman"/>
      <family val="1"/>
    </font>
    <font>
      <sz val="14"/>
      <name val="Times New Roman"/>
      <family val="1"/>
    </font>
  </fonts>
  <fills count="4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BD4B4"/>
        <bgColor rgb="FFFBD4B4"/>
      </patternFill>
    </fill>
    <fill>
      <patternFill patternType="solid">
        <fgColor rgb="FFB8CCE4"/>
        <bgColor rgb="FFB8CCE4"/>
      </patternFill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B6DDE8"/>
        <bgColor rgb="FFB6DDE8"/>
      </patternFill>
    </fill>
    <fill>
      <patternFill patternType="solid">
        <fgColor rgb="FFC4BD97"/>
        <bgColor rgb="FFC4BD97"/>
      </patternFill>
    </fill>
    <fill>
      <patternFill patternType="solid">
        <fgColor rgb="FFC2D69B"/>
        <bgColor rgb="FFC2D69B"/>
      </patternFill>
    </fill>
    <fill>
      <patternFill patternType="solid">
        <fgColor rgb="FF002060"/>
        <bgColor rgb="FF002060"/>
      </patternFill>
    </fill>
    <fill>
      <patternFill patternType="solid">
        <fgColor rgb="FFDDD9C3"/>
        <bgColor rgb="FFDDD9C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rgb="FFD8D8D8"/>
      </patternFill>
    </fill>
    <fill>
      <patternFill patternType="solid">
        <fgColor theme="6" tint="0.59999389629810485"/>
        <bgColor rgb="FFD8D8D8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rgb="FFD8D8D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1EEDA"/>
        <bgColor indexed="64"/>
      </patternFill>
    </fill>
    <fill>
      <patternFill patternType="solid">
        <fgColor theme="8" tint="0.39997558519241921"/>
        <bgColor rgb="FFD8D8D8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rgb="FFD8D8D8"/>
      </patternFill>
    </fill>
    <fill>
      <patternFill patternType="solid">
        <fgColor theme="7" tint="0.79998168889431442"/>
        <bgColor indexed="64"/>
      </patternFill>
    </fill>
  </fills>
  <borders count="5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8"/>
      </left>
      <right style="medium">
        <color theme="8"/>
      </right>
      <top style="medium">
        <color theme="8"/>
      </top>
      <bottom style="thin">
        <color theme="8"/>
      </bottom>
      <diagonal/>
    </border>
    <border>
      <left style="medium">
        <color theme="8"/>
      </left>
      <right style="medium">
        <color theme="8"/>
      </right>
      <top style="thin">
        <color theme="8"/>
      </top>
      <bottom style="thin">
        <color theme="8"/>
      </bottom>
      <diagonal/>
    </border>
    <border>
      <left/>
      <right style="thin">
        <color indexed="64"/>
      </right>
      <top/>
      <bottom/>
      <diagonal/>
    </border>
  </borders>
  <cellStyleXfs count="58">
    <xf numFmtId="0" fontId="0" fillId="0" borderId="0"/>
    <xf numFmtId="0" fontId="47" fillId="0" borderId="23"/>
    <xf numFmtId="171" fontId="48" fillId="0" borderId="23" applyFont="0" applyFill="0" applyBorder="0" applyAlignment="0" applyProtection="0"/>
    <xf numFmtId="0" fontId="51" fillId="0" borderId="23">
      <alignment vertical="center"/>
    </xf>
    <xf numFmtId="0" fontId="52" fillId="0" borderId="23">
      <alignment vertical="center"/>
    </xf>
    <xf numFmtId="0" fontId="52" fillId="0" borderId="23"/>
    <xf numFmtId="0" fontId="49" fillId="0" borderId="23" applyNumberFormat="0" applyFont="0" applyFill="0" applyBorder="0" applyAlignment="0" applyProtection="0">
      <alignment vertical="top"/>
    </xf>
    <xf numFmtId="43" fontId="53" fillId="0" borderId="0" applyFont="0" applyFill="0" applyBorder="0" applyAlignment="0" applyProtection="0"/>
    <xf numFmtId="0" fontId="49" fillId="0" borderId="23"/>
    <xf numFmtId="171" fontId="49" fillId="0" borderId="23" applyFont="0" applyFill="0" applyBorder="0" applyAlignment="0" applyProtection="0"/>
    <xf numFmtId="9" fontId="49" fillId="0" borderId="23" applyFont="0" applyFill="0" applyBorder="0" applyAlignment="0" applyProtection="0"/>
    <xf numFmtId="0" fontId="11" fillId="0" borderId="23"/>
    <xf numFmtId="0" fontId="54" fillId="0" borderId="23"/>
    <xf numFmtId="171" fontId="49" fillId="0" borderId="23" applyFont="0" applyFill="0" applyBorder="0" applyAlignment="0" applyProtection="0"/>
    <xf numFmtId="0" fontId="10" fillId="0" borderId="23"/>
    <xf numFmtId="43" fontId="48" fillId="0" borderId="23" applyFont="0" applyFill="0" applyBorder="0" applyAlignment="0" applyProtection="0"/>
    <xf numFmtId="0" fontId="46" fillId="0" borderId="23"/>
    <xf numFmtId="171" fontId="48" fillId="0" borderId="23" applyFont="0" applyFill="0" applyBorder="0" applyAlignment="0" applyProtection="0"/>
    <xf numFmtId="43" fontId="46" fillId="0" borderId="23" applyFont="0" applyFill="0" applyBorder="0" applyAlignment="0" applyProtection="0"/>
    <xf numFmtId="0" fontId="10" fillId="0" borderId="23"/>
    <xf numFmtId="0" fontId="49" fillId="0" borderId="23"/>
    <xf numFmtId="0" fontId="66" fillId="0" borderId="23">
      <alignment vertical="center"/>
    </xf>
    <xf numFmtId="0" fontId="49" fillId="0" borderId="23"/>
    <xf numFmtId="0" fontId="9" fillId="0" borderId="23"/>
    <xf numFmtId="0" fontId="73" fillId="0" borderId="23" applyNumberFormat="0" applyFill="0" applyBorder="0" applyAlignment="0" applyProtection="0">
      <alignment vertical="top"/>
      <protection locked="0"/>
    </xf>
    <xf numFmtId="43" fontId="49" fillId="0" borderId="23" applyFont="0" applyFill="0" applyBorder="0" applyAlignment="0" applyProtection="0"/>
    <xf numFmtId="0" fontId="8" fillId="0" borderId="23"/>
    <xf numFmtId="43" fontId="8" fillId="0" borderId="23" applyFont="0" applyFill="0" applyBorder="0" applyAlignment="0" applyProtection="0"/>
    <xf numFmtId="0" fontId="7" fillId="0" borderId="23"/>
    <xf numFmtId="43" fontId="7" fillId="0" borderId="23" applyFont="0" applyFill="0" applyBorder="0" applyAlignment="0" applyProtection="0"/>
    <xf numFmtId="0" fontId="74" fillId="0" borderId="23" applyNumberFormat="0" applyFill="0" applyBorder="0" applyAlignment="0" applyProtection="0">
      <alignment vertical="top"/>
      <protection locked="0"/>
    </xf>
    <xf numFmtId="178" fontId="7" fillId="0" borderId="23" applyFont="0" applyFill="0" applyBorder="0" applyAlignment="0" applyProtection="0">
      <alignment vertical="center"/>
    </xf>
    <xf numFmtId="9" fontId="7" fillId="0" borderId="23" applyFont="0" applyFill="0" applyBorder="0" applyAlignment="0" applyProtection="0"/>
    <xf numFmtId="43" fontId="49" fillId="0" borderId="23" applyFont="0" applyFill="0" applyBorder="0" applyAlignment="0" applyProtection="0"/>
    <xf numFmtId="0" fontId="6" fillId="0" borderId="23"/>
    <xf numFmtId="0" fontId="84" fillId="0" borderId="23"/>
    <xf numFmtId="43" fontId="49" fillId="0" borderId="23" applyFont="0" applyFill="0" applyBorder="0" applyAlignment="0" applyProtection="0"/>
    <xf numFmtId="43" fontId="85" fillId="0" borderId="23" applyFont="0" applyFill="0" applyBorder="0" applyAlignment="0" applyProtection="0"/>
    <xf numFmtId="0" fontId="85" fillId="0" borderId="23"/>
    <xf numFmtId="44" fontId="88" fillId="0" borderId="0" applyFont="0" applyFill="0" applyBorder="0" applyAlignment="0" applyProtection="0"/>
    <xf numFmtId="0" fontId="89" fillId="0" borderId="23"/>
    <xf numFmtId="182" fontId="89" fillId="0" borderId="23" applyFont="0" applyFill="0" applyBorder="0" applyAlignment="0" applyProtection="0"/>
    <xf numFmtId="0" fontId="91" fillId="0" borderId="23"/>
    <xf numFmtId="0" fontId="23" fillId="0" borderId="23"/>
    <xf numFmtId="43" fontId="28" fillId="0" borderId="23" applyFont="0" applyFill="0" applyBorder="0" applyAlignment="0" applyProtection="0"/>
    <xf numFmtId="43" fontId="90" fillId="0" borderId="23" applyFont="0" applyFill="0" applyBorder="0" applyAlignment="0" applyProtection="0"/>
    <xf numFmtId="0" fontId="28" fillId="0" borderId="23"/>
    <xf numFmtId="0" fontId="5" fillId="0" borderId="23"/>
    <xf numFmtId="43" fontId="5" fillId="0" borderId="23" applyFont="0" applyFill="0" applyBorder="0" applyAlignment="0" applyProtection="0"/>
    <xf numFmtId="0" fontId="4" fillId="0" borderId="23"/>
    <xf numFmtId="0" fontId="49" fillId="0" borderId="23"/>
    <xf numFmtId="178" fontId="92" fillId="0" borderId="23" applyFont="0" applyFill="0" applyBorder="0" applyAlignment="0" applyProtection="0">
      <alignment vertical="center"/>
    </xf>
    <xf numFmtId="43" fontId="3" fillId="0" borderId="23" applyFont="0" applyFill="0" applyBorder="0" applyAlignment="0" applyProtection="0"/>
    <xf numFmtId="0" fontId="49" fillId="0" borderId="23"/>
    <xf numFmtId="0" fontId="2" fillId="0" borderId="23"/>
    <xf numFmtId="0" fontId="1" fillId="0" borderId="23"/>
    <xf numFmtId="0" fontId="1" fillId="0" borderId="23"/>
    <xf numFmtId="43" fontId="1" fillId="0" borderId="23" applyFont="0" applyFill="0" applyBorder="0" applyAlignment="0" applyProtection="0"/>
  </cellStyleXfs>
  <cellXfs count="703">
    <xf numFmtId="0" fontId="0" fillId="0" borderId="0" xfId="0"/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14" fontId="17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9" fillId="3" borderId="8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19" fillId="4" borderId="9" xfId="0" applyFont="1" applyFill="1" applyBorder="1" applyAlignment="1">
      <alignment vertical="center"/>
    </xf>
    <xf numFmtId="165" fontId="19" fillId="4" borderId="9" xfId="0" applyNumberFormat="1" applyFont="1" applyFill="1" applyBorder="1" applyAlignment="1">
      <alignment horizontal="center" vertical="center"/>
    </xf>
    <xf numFmtId="165" fontId="22" fillId="4" borderId="9" xfId="0" applyNumberFormat="1" applyFont="1" applyFill="1" applyBorder="1" applyAlignment="1">
      <alignment horizontal="left" vertical="center" wrapText="1"/>
    </xf>
    <xf numFmtId="0" fontId="23" fillId="0" borderId="9" xfId="0" applyFont="1" applyBorder="1" applyAlignment="1">
      <alignment horizontal="center" vertical="center"/>
    </xf>
    <xf numFmtId="0" fontId="24" fillId="0" borderId="9" xfId="0" applyFont="1" applyBorder="1" applyAlignment="1">
      <alignment vertical="center"/>
    </xf>
    <xf numFmtId="0" fontId="23" fillId="0" borderId="9" xfId="0" applyFont="1" applyBorder="1" applyAlignment="1">
      <alignment horizontal="left" vertical="center"/>
    </xf>
    <xf numFmtId="165" fontId="23" fillId="0" borderId="9" xfId="0" applyNumberFormat="1" applyFont="1" applyBorder="1" applyAlignment="1">
      <alignment horizontal="center" vertical="center"/>
    </xf>
    <xf numFmtId="43" fontId="23" fillId="0" borderId="9" xfId="0" applyNumberFormat="1" applyFont="1" applyBorder="1" applyAlignment="1">
      <alignment horizontal="center" vertical="center"/>
    </xf>
    <xf numFmtId="165" fontId="23" fillId="0" borderId="9" xfId="0" applyNumberFormat="1" applyFont="1" applyBorder="1" applyAlignment="1">
      <alignment horizontal="left" vertical="center"/>
    </xf>
    <xf numFmtId="166" fontId="23" fillId="0" borderId="9" xfId="0" applyNumberFormat="1" applyFont="1" applyBorder="1" applyAlignment="1">
      <alignment horizontal="left" vertical="center"/>
    </xf>
    <xf numFmtId="167" fontId="23" fillId="0" borderId="9" xfId="0" applyNumberFormat="1" applyFont="1" applyBorder="1" applyAlignment="1">
      <alignment horizontal="center" vertical="center"/>
    </xf>
    <xf numFmtId="43" fontId="23" fillId="0" borderId="9" xfId="0" applyNumberFormat="1" applyFont="1" applyBorder="1" applyAlignment="1">
      <alignment horizontal="right" vertical="center"/>
    </xf>
    <xf numFmtId="166" fontId="23" fillId="0" borderId="9" xfId="0" applyNumberFormat="1" applyFont="1" applyBorder="1" applyAlignment="1">
      <alignment horizontal="right" vertical="center"/>
    </xf>
    <xf numFmtId="166" fontId="25" fillId="0" borderId="9" xfId="0" applyNumberFormat="1" applyFont="1" applyBorder="1" applyAlignment="1">
      <alignment horizontal="right" vertical="center"/>
    </xf>
    <xf numFmtId="0" fontId="23" fillId="0" borderId="9" xfId="0" applyFont="1" applyBorder="1" applyAlignment="1">
      <alignment horizontal="left" vertical="center" wrapText="1"/>
    </xf>
    <xf numFmtId="0" fontId="23" fillId="0" borderId="9" xfId="0" applyFont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/>
    </xf>
    <xf numFmtId="0" fontId="27" fillId="4" borderId="9" xfId="0" applyFont="1" applyFill="1" applyBorder="1" applyAlignment="1">
      <alignment horizontal="left" vertical="center"/>
    </xf>
    <xf numFmtId="0" fontId="23" fillId="4" borderId="9" xfId="0" applyFont="1" applyFill="1" applyBorder="1" applyAlignment="1">
      <alignment horizontal="center" vertical="center"/>
    </xf>
    <xf numFmtId="165" fontId="23" fillId="4" borderId="9" xfId="0" applyNumberFormat="1" applyFont="1" applyFill="1" applyBorder="1" applyAlignment="1">
      <alignment horizontal="center" vertical="center"/>
    </xf>
    <xf numFmtId="165" fontId="22" fillId="4" borderId="9" xfId="0" applyNumberFormat="1" applyFont="1" applyFill="1" applyBorder="1" applyAlignment="1">
      <alignment horizontal="center" vertical="center"/>
    </xf>
    <xf numFmtId="0" fontId="28" fillId="0" borderId="9" xfId="0" applyFont="1" applyBorder="1" applyAlignment="1">
      <alignment horizontal="left" vertical="center"/>
    </xf>
    <xf numFmtId="0" fontId="23" fillId="0" borderId="9" xfId="0" applyFont="1" applyBorder="1" applyAlignment="1">
      <alignment vertical="center"/>
    </xf>
    <xf numFmtId="0" fontId="28" fillId="0" borderId="9" xfId="0" applyFont="1" applyBorder="1" applyAlignment="1">
      <alignment horizontal="center" vertical="center"/>
    </xf>
    <xf numFmtId="166" fontId="23" fillId="0" borderId="9" xfId="0" applyNumberFormat="1" applyFont="1" applyBorder="1" applyAlignment="1">
      <alignment horizontal="center" vertical="center"/>
    </xf>
    <xf numFmtId="0" fontId="23" fillId="0" borderId="9" xfId="0" applyFont="1" applyBorder="1" applyAlignment="1">
      <alignment vertical="center" wrapText="1"/>
    </xf>
    <xf numFmtId="0" fontId="29" fillId="0" borderId="9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9" fontId="19" fillId="4" borderId="9" xfId="0" applyNumberFormat="1" applyFont="1" applyFill="1" applyBorder="1" applyAlignment="1">
      <alignment horizontal="center" vertical="center"/>
    </xf>
    <xf numFmtId="166" fontId="23" fillId="4" borderId="9" xfId="0" applyNumberFormat="1" applyFont="1" applyFill="1" applyBorder="1" applyAlignment="1">
      <alignment horizontal="left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3" fillId="0" borderId="0" xfId="0" applyFont="1"/>
    <xf numFmtId="0" fontId="32" fillId="8" borderId="25" xfId="0" applyFont="1" applyFill="1" applyBorder="1" applyAlignment="1">
      <alignment vertical="center"/>
    </xf>
    <xf numFmtId="0" fontId="29" fillId="8" borderId="26" xfId="0" applyFont="1" applyFill="1" applyBorder="1" applyAlignment="1">
      <alignment vertical="center"/>
    </xf>
    <xf numFmtId="0" fontId="23" fillId="8" borderId="26" xfId="0" applyFont="1" applyFill="1" applyBorder="1" applyAlignment="1">
      <alignment vertical="center"/>
    </xf>
    <xf numFmtId="0" fontId="23" fillId="8" borderId="10" xfId="0" applyFont="1" applyFill="1" applyBorder="1" applyAlignment="1">
      <alignment vertical="center"/>
    </xf>
    <xf numFmtId="0" fontId="32" fillId="7" borderId="9" xfId="0" applyFont="1" applyFill="1" applyBorder="1" applyAlignment="1">
      <alignment vertical="center"/>
    </xf>
    <xf numFmtId="0" fontId="32" fillId="7" borderId="9" xfId="0" applyFont="1" applyFill="1" applyBorder="1" applyAlignment="1">
      <alignment vertical="center" wrapText="1"/>
    </xf>
    <xf numFmtId="0" fontId="29" fillId="8" borderId="25" xfId="0" applyFont="1" applyFill="1" applyBorder="1" applyAlignment="1">
      <alignment vertical="center"/>
    </xf>
    <xf numFmtId="0" fontId="23" fillId="0" borderId="27" xfId="0" applyFont="1" applyBorder="1" applyAlignment="1">
      <alignment horizontal="right" wrapText="1"/>
    </xf>
    <xf numFmtId="0" fontId="23" fillId="0" borderId="27" xfId="0" applyFont="1" applyBorder="1" applyAlignment="1">
      <alignment horizontal="right"/>
    </xf>
    <xf numFmtId="43" fontId="23" fillId="0" borderId="27" xfId="0" applyNumberFormat="1" applyFont="1" applyBorder="1" applyAlignment="1">
      <alignment horizontal="right"/>
    </xf>
    <xf numFmtId="166" fontId="23" fillId="0" borderId="27" xfId="0" applyNumberFormat="1" applyFont="1" applyBorder="1"/>
    <xf numFmtId="0" fontId="23" fillId="0" borderId="27" xfId="0" applyFont="1" applyBorder="1"/>
    <xf numFmtId="166" fontId="23" fillId="0" borderId="0" xfId="0" applyNumberFormat="1" applyFont="1"/>
    <xf numFmtId="0" fontId="19" fillId="0" borderId="9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43" fontId="27" fillId="0" borderId="13" xfId="0" applyNumberFormat="1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/>
    </xf>
    <xf numFmtId="43" fontId="23" fillId="0" borderId="28" xfId="0" applyNumberFormat="1" applyFont="1" applyBorder="1" applyAlignment="1">
      <alignment horizontal="center" vertical="center"/>
    </xf>
    <xf numFmtId="169" fontId="23" fillId="0" borderId="15" xfId="0" quotePrefix="1" applyNumberFormat="1" applyFont="1" applyBorder="1" applyAlignment="1">
      <alignment horizontal="center" vertical="center"/>
    </xf>
    <xf numFmtId="4" fontId="23" fillId="0" borderId="9" xfId="0" applyNumberFormat="1" applyFont="1" applyBorder="1" applyAlignment="1">
      <alignment horizontal="left" vertical="center" wrapText="1"/>
    </xf>
    <xf numFmtId="4" fontId="23" fillId="0" borderId="9" xfId="0" applyNumberFormat="1" applyFont="1" applyBorder="1" applyAlignment="1">
      <alignment horizontal="center" vertical="center" wrapText="1"/>
    </xf>
    <xf numFmtId="164" fontId="23" fillId="0" borderId="9" xfId="0" applyNumberFormat="1" applyFont="1" applyBorder="1" applyAlignment="1">
      <alignment horizontal="right" vertical="center"/>
    </xf>
    <xf numFmtId="43" fontId="23" fillId="5" borderId="9" xfId="0" applyNumberFormat="1" applyFont="1" applyFill="1" applyBorder="1" applyAlignment="1">
      <alignment horizontal="right" vertical="center" wrapText="1"/>
    </xf>
    <xf numFmtId="3" fontId="23" fillId="0" borderId="9" xfId="0" applyNumberFormat="1" applyFont="1" applyBorder="1" applyAlignment="1">
      <alignment horizontal="right" vertical="center"/>
    </xf>
    <xf numFmtId="169" fontId="23" fillId="0" borderId="9" xfId="0" applyNumberFormat="1" applyFont="1" applyBorder="1" applyAlignment="1">
      <alignment horizontal="right" vertical="center"/>
    </xf>
    <xf numFmtId="0" fontId="28" fillId="2" borderId="9" xfId="0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horizontal="center" vertical="center"/>
    </xf>
    <xf numFmtId="4" fontId="23" fillId="2" borderId="9" xfId="0" applyNumberFormat="1" applyFont="1" applyFill="1" applyBorder="1" applyAlignment="1">
      <alignment horizontal="left" vertical="center" wrapText="1"/>
    </xf>
    <xf numFmtId="0" fontId="36" fillId="9" borderId="9" xfId="0" applyFont="1" applyFill="1" applyBorder="1" applyAlignment="1">
      <alignment horizontal="center" vertical="center"/>
    </xf>
    <xf numFmtId="170" fontId="37" fillId="5" borderId="9" xfId="0" applyNumberFormat="1" applyFont="1" applyFill="1" applyBorder="1" applyAlignment="1">
      <alignment vertical="center"/>
    </xf>
    <xf numFmtId="43" fontId="38" fillId="5" borderId="9" xfId="0" applyNumberFormat="1" applyFont="1" applyFill="1" applyBorder="1" applyAlignment="1">
      <alignment vertical="center"/>
    </xf>
    <xf numFmtId="169" fontId="19" fillId="0" borderId="9" xfId="0" applyNumberFormat="1" applyFont="1" applyBorder="1" applyAlignment="1">
      <alignment horizontal="right" vertical="center"/>
    </xf>
    <xf numFmtId="169" fontId="40" fillId="0" borderId="9" xfId="0" applyNumberFormat="1" applyFont="1" applyBorder="1" applyAlignment="1">
      <alignment horizontal="right" vertical="center"/>
    </xf>
    <xf numFmtId="43" fontId="23" fillId="0" borderId="0" xfId="0" applyNumberFormat="1" applyFont="1"/>
    <xf numFmtId="0" fontId="41" fillId="0" borderId="0" xfId="0" applyFont="1"/>
    <xf numFmtId="0" fontId="27" fillId="3" borderId="11" xfId="0" applyFont="1" applyFill="1" applyBorder="1" applyAlignment="1">
      <alignment horizontal="center" vertical="center"/>
    </xf>
    <xf numFmtId="0" fontId="33" fillId="3" borderId="11" xfId="0" applyFont="1" applyFill="1" applyBorder="1" applyAlignment="1">
      <alignment horizontal="center" vertical="center"/>
    </xf>
    <xf numFmtId="9" fontId="19" fillId="4" borderId="9" xfId="0" applyNumberFormat="1" applyFont="1" applyFill="1" applyBorder="1" applyAlignment="1">
      <alignment horizontal="right" vertical="center"/>
    </xf>
    <xf numFmtId="169" fontId="19" fillId="4" borderId="9" xfId="0" applyNumberFormat="1" applyFont="1" applyFill="1" applyBorder="1" applyAlignment="1">
      <alignment horizontal="center" vertical="center"/>
    </xf>
    <xf numFmtId="169" fontId="19" fillId="4" borderId="9" xfId="0" applyNumberFormat="1" applyFont="1" applyFill="1" applyBorder="1" applyAlignment="1">
      <alignment horizontal="right" vertical="center"/>
    </xf>
    <xf numFmtId="165" fontId="19" fillId="4" borderId="9" xfId="0" applyNumberFormat="1" applyFont="1" applyFill="1" applyBorder="1" applyAlignment="1">
      <alignment horizontal="center" vertical="center" wrapText="1"/>
    </xf>
    <xf numFmtId="165" fontId="23" fillId="4" borderId="9" xfId="0" applyNumberFormat="1" applyFont="1" applyFill="1" applyBorder="1" applyAlignment="1">
      <alignment horizontal="left" vertical="center" wrapText="1"/>
    </xf>
    <xf numFmtId="14" fontId="21" fillId="13" borderId="9" xfId="0" applyNumberFormat="1" applyFont="1" applyFill="1" applyBorder="1" applyAlignment="1">
      <alignment horizontal="right" vertical="center"/>
    </xf>
    <xf numFmtId="166" fontId="25" fillId="0" borderId="9" xfId="0" applyNumberFormat="1" applyFont="1" applyBorder="1" applyAlignment="1">
      <alignment horizontal="right" vertical="center" wrapText="1"/>
    </xf>
    <xf numFmtId="14" fontId="25" fillId="0" borderId="9" xfId="0" applyNumberFormat="1" applyFont="1" applyBorder="1" applyAlignment="1">
      <alignment horizontal="right" vertical="center"/>
    </xf>
    <xf numFmtId="166" fontId="25" fillId="0" borderId="9" xfId="0" applyNumberFormat="1" applyFont="1" applyBorder="1" applyAlignment="1">
      <alignment horizontal="center" vertical="center" wrapText="1"/>
    </xf>
    <xf numFmtId="14" fontId="22" fillId="8" borderId="9" xfId="0" applyNumberFormat="1" applyFont="1" applyFill="1" applyBorder="1" applyAlignment="1">
      <alignment horizontal="right" vertical="center"/>
    </xf>
    <xf numFmtId="14" fontId="22" fillId="14" borderId="9" xfId="0" applyNumberFormat="1" applyFont="1" applyFill="1" applyBorder="1" applyAlignment="1">
      <alignment horizontal="right" vertical="center"/>
    </xf>
    <xf numFmtId="14" fontId="22" fillId="10" borderId="9" xfId="0" applyNumberFormat="1" applyFont="1" applyFill="1" applyBorder="1" applyAlignment="1">
      <alignment horizontal="right" vertical="center"/>
    </xf>
    <xf numFmtId="43" fontId="23" fillId="4" borderId="9" xfId="0" applyNumberFormat="1" applyFont="1" applyFill="1" applyBorder="1" applyAlignment="1">
      <alignment horizontal="center" vertical="center"/>
    </xf>
    <xf numFmtId="165" fontId="23" fillId="4" borderId="9" xfId="0" applyNumberFormat="1" applyFont="1" applyFill="1" applyBorder="1" applyAlignment="1">
      <alignment horizontal="left" vertical="center"/>
    </xf>
    <xf numFmtId="166" fontId="23" fillId="4" borderId="9" xfId="0" applyNumberFormat="1" applyFont="1" applyFill="1" applyBorder="1" applyAlignment="1">
      <alignment horizontal="right" vertical="center"/>
    </xf>
    <xf numFmtId="165" fontId="25" fillId="4" borderId="9" xfId="0" applyNumberFormat="1" applyFont="1" applyFill="1" applyBorder="1" applyAlignment="1">
      <alignment horizontal="center" vertical="center"/>
    </xf>
    <xf numFmtId="166" fontId="25" fillId="4" borderId="9" xfId="0" applyNumberFormat="1" applyFont="1" applyFill="1" applyBorder="1" applyAlignment="1">
      <alignment horizontal="right" vertical="center"/>
    </xf>
    <xf numFmtId="165" fontId="25" fillId="4" borderId="9" xfId="0" applyNumberFormat="1" applyFont="1" applyFill="1" applyBorder="1" applyAlignment="1">
      <alignment horizontal="center" vertical="center" wrapText="1"/>
    </xf>
    <xf numFmtId="166" fontId="25" fillId="4" borderId="9" xfId="0" applyNumberFormat="1" applyFont="1" applyFill="1" applyBorder="1" applyAlignment="1">
      <alignment horizontal="center" vertical="center" wrapText="1"/>
    </xf>
    <xf numFmtId="14" fontId="22" fillId="13" borderId="9" xfId="0" applyNumberFormat="1" applyFont="1" applyFill="1" applyBorder="1" applyAlignment="1">
      <alignment horizontal="right" vertical="center"/>
    </xf>
    <xf numFmtId="165" fontId="23" fillId="0" borderId="0" xfId="0" applyNumberFormat="1" applyFont="1" applyAlignment="1">
      <alignment horizontal="center" vertical="center"/>
    </xf>
    <xf numFmtId="43" fontId="23" fillId="0" borderId="0" xfId="0" applyNumberFormat="1" applyFont="1" applyAlignment="1">
      <alignment horizontal="center" vertical="center"/>
    </xf>
    <xf numFmtId="165" fontId="23" fillId="0" borderId="0" xfId="0" applyNumberFormat="1" applyFont="1" applyAlignment="1">
      <alignment horizontal="left" vertical="center"/>
    </xf>
    <xf numFmtId="166" fontId="23" fillId="0" borderId="0" xfId="0" applyNumberFormat="1" applyFont="1" applyAlignment="1">
      <alignment horizontal="left" vertical="center"/>
    </xf>
    <xf numFmtId="167" fontId="23" fillId="0" borderId="0" xfId="0" applyNumberFormat="1" applyFont="1" applyAlignment="1">
      <alignment horizontal="center" vertical="center"/>
    </xf>
    <xf numFmtId="166" fontId="23" fillId="0" borderId="0" xfId="0" applyNumberFormat="1" applyFont="1" applyAlignment="1">
      <alignment horizontal="right" vertical="center"/>
    </xf>
    <xf numFmtId="166" fontId="22" fillId="0" borderId="0" xfId="0" applyNumberFormat="1" applyFont="1" applyAlignment="1">
      <alignment horizontal="right" vertical="center"/>
    </xf>
    <xf numFmtId="166" fontId="23" fillId="0" borderId="30" xfId="0" applyNumberFormat="1" applyFont="1" applyBorder="1" applyAlignment="1">
      <alignment horizontal="right" vertical="center"/>
    </xf>
    <xf numFmtId="166" fontId="23" fillId="0" borderId="0" xfId="0" applyNumberFormat="1" applyFont="1" applyAlignment="1">
      <alignment horizontal="center" vertical="center" wrapText="1"/>
    </xf>
    <xf numFmtId="0" fontId="58" fillId="0" borderId="23" xfId="3" applyFont="1">
      <alignment vertical="center"/>
    </xf>
    <xf numFmtId="175" fontId="59" fillId="0" borderId="23" xfId="3" applyNumberFormat="1" applyFont="1" applyAlignment="1">
      <alignment horizontal="center" vertical="center"/>
    </xf>
    <xf numFmtId="0" fontId="60" fillId="0" borderId="23" xfId="3" applyFont="1">
      <alignment vertical="center"/>
    </xf>
    <xf numFmtId="0" fontId="61" fillId="0" borderId="23" xfId="3" applyFont="1" applyAlignment="1">
      <alignment horizontal="center" vertical="center" wrapText="1"/>
    </xf>
    <xf numFmtId="175" fontId="61" fillId="0" borderId="23" xfId="3" applyNumberFormat="1" applyFont="1" applyAlignment="1">
      <alignment horizontal="center" vertical="center"/>
    </xf>
    <xf numFmtId="0" fontId="62" fillId="0" borderId="23" xfId="4" applyFont="1">
      <alignment vertical="center"/>
    </xf>
    <xf numFmtId="175" fontId="63" fillId="0" borderId="23" xfId="3" applyNumberFormat="1" applyFont="1" applyAlignment="1">
      <alignment horizontal="center"/>
    </xf>
    <xf numFmtId="0" fontId="61" fillId="0" borderId="23" xfId="3" applyFont="1" applyAlignment="1"/>
    <xf numFmtId="0" fontId="61" fillId="0" borderId="23" xfId="3" applyFont="1">
      <alignment vertical="center"/>
    </xf>
    <xf numFmtId="173" fontId="61" fillId="0" borderId="23" xfId="3" applyNumberFormat="1" applyFont="1">
      <alignment vertical="center"/>
    </xf>
    <xf numFmtId="175" fontId="61" fillId="0" borderId="23" xfId="3" applyNumberFormat="1" applyFont="1">
      <alignment vertical="center"/>
    </xf>
    <xf numFmtId="0" fontId="64" fillId="0" borderId="23" xfId="3" applyFont="1">
      <alignment vertical="center"/>
    </xf>
    <xf numFmtId="0" fontId="61" fillId="0" borderId="23" xfId="3" applyFont="1" applyAlignment="1">
      <alignment horizontal="left" vertical="center"/>
    </xf>
    <xf numFmtId="173" fontId="61" fillId="0" borderId="23" xfId="3" applyNumberFormat="1" applyFont="1" applyAlignment="1"/>
    <xf numFmtId="174" fontId="61" fillId="0" borderId="23" xfId="3" applyNumberFormat="1" applyFont="1" applyAlignment="1"/>
    <xf numFmtId="0" fontId="65" fillId="0" borderId="23" xfId="3" applyFont="1">
      <alignment vertical="center"/>
    </xf>
    <xf numFmtId="0" fontId="67" fillId="0" borderId="23" xfId="4" applyFont="1">
      <alignment vertical="center"/>
    </xf>
    <xf numFmtId="174" fontId="61" fillId="0" borderId="38" xfId="21" applyNumberFormat="1" applyFont="1" applyBorder="1" applyAlignment="1">
      <alignment horizontal="center" vertical="center" wrapText="1"/>
    </xf>
    <xf numFmtId="173" fontId="61" fillId="0" borderId="41" xfId="21" applyNumberFormat="1" applyFont="1" applyBorder="1" applyAlignment="1">
      <alignment horizontal="center" vertical="center" wrapText="1"/>
    </xf>
    <xf numFmtId="175" fontId="61" fillId="0" borderId="41" xfId="21" applyNumberFormat="1" applyFont="1" applyBorder="1" applyAlignment="1">
      <alignment horizontal="center" vertical="center" wrapText="1"/>
    </xf>
    <xf numFmtId="175" fontId="61" fillId="0" borderId="32" xfId="21" applyNumberFormat="1" applyFont="1" applyBorder="1" applyAlignment="1">
      <alignment horizontal="center" vertical="center" wrapText="1"/>
    </xf>
    <xf numFmtId="0" fontId="68" fillId="0" borderId="32" xfId="3" applyFont="1" applyBorder="1" applyAlignment="1">
      <alignment horizontal="center" vertical="center" wrapText="1"/>
    </xf>
    <xf numFmtId="0" fontId="68" fillId="0" borderId="32" xfId="4" applyFont="1" applyBorder="1" applyAlignment="1">
      <alignment horizontal="center" vertical="center" wrapText="1"/>
    </xf>
    <xf numFmtId="173" fontId="68" fillId="0" borderId="32" xfId="21" applyNumberFormat="1" applyFont="1" applyBorder="1" applyAlignment="1">
      <alignment horizontal="center" vertical="center" wrapText="1"/>
    </xf>
    <xf numFmtId="174" fontId="68" fillId="0" borderId="32" xfId="21" applyNumberFormat="1" applyFont="1" applyBorder="1" applyAlignment="1">
      <alignment horizontal="center" vertical="center" wrapText="1"/>
    </xf>
    <xf numFmtId="173" fontId="68" fillId="0" borderId="41" xfId="21" applyNumberFormat="1" applyFont="1" applyBorder="1" applyAlignment="1">
      <alignment horizontal="center" vertical="center" wrapText="1"/>
    </xf>
    <xf numFmtId="176" fontId="68" fillId="0" borderId="32" xfId="21" applyNumberFormat="1" applyFont="1" applyBorder="1" applyAlignment="1">
      <alignment horizontal="center" vertical="center" wrapText="1"/>
    </xf>
    <xf numFmtId="175" fontId="68" fillId="0" borderId="32" xfId="21" applyNumberFormat="1" applyFont="1" applyBorder="1" applyAlignment="1">
      <alignment horizontal="center" vertical="center" wrapText="1"/>
    </xf>
    <xf numFmtId="0" fontId="69" fillId="0" borderId="23" xfId="4" applyFont="1">
      <alignment vertical="center"/>
    </xf>
    <xf numFmtId="174" fontId="61" fillId="0" borderId="32" xfId="21" applyNumberFormat="1" applyFont="1" applyBorder="1" applyAlignment="1">
      <alignment horizontal="center" vertical="center" wrapText="1"/>
    </xf>
    <xf numFmtId="176" fontId="61" fillId="0" borderId="32" xfId="21" applyNumberFormat="1" applyFont="1" applyBorder="1" applyAlignment="1">
      <alignment horizontal="center" vertical="center" wrapText="1"/>
    </xf>
    <xf numFmtId="0" fontId="65" fillId="0" borderId="23" xfId="3" applyFont="1" applyAlignment="1">
      <alignment horizontal="center" vertical="center" wrapText="1"/>
    </xf>
    <xf numFmtId="0" fontId="70" fillId="0" borderId="23" xfId="3" applyFont="1">
      <alignment vertical="center"/>
    </xf>
    <xf numFmtId="0" fontId="52" fillId="0" borderId="23" xfId="4">
      <alignment vertical="center"/>
    </xf>
    <xf numFmtId="0" fontId="61" fillId="0" borderId="23" xfId="3" applyFont="1" applyAlignment="1">
      <alignment horizontal="left" vertical="center" wrapText="1"/>
    </xf>
    <xf numFmtId="173" fontId="61" fillId="0" borderId="23" xfId="3" applyNumberFormat="1" applyFont="1" applyAlignment="1">
      <alignment horizontal="left" vertical="center" wrapText="1"/>
    </xf>
    <xf numFmtId="174" fontId="61" fillId="0" borderId="23" xfId="3" applyNumberFormat="1" applyFont="1" applyAlignment="1">
      <alignment horizontal="left" vertical="center" wrapText="1"/>
    </xf>
    <xf numFmtId="175" fontId="61" fillId="0" borderId="23" xfId="3" applyNumberFormat="1" applyFont="1" applyAlignment="1">
      <alignment horizontal="left" vertical="center" wrapText="1"/>
    </xf>
    <xf numFmtId="175" fontId="58" fillId="0" borderId="23" xfId="3" applyNumberFormat="1" applyFont="1">
      <alignment vertical="center"/>
    </xf>
    <xf numFmtId="0" fontId="71" fillId="0" borderId="23" xfId="3" applyFont="1" applyAlignment="1">
      <alignment horizontal="left" vertical="center" wrapText="1"/>
    </xf>
    <xf numFmtId="0" fontId="58" fillId="0" borderId="23" xfId="3" applyFont="1" applyAlignment="1">
      <alignment horizontal="left" vertical="center" wrapText="1"/>
    </xf>
    <xf numFmtId="173" fontId="58" fillId="0" borderId="23" xfId="3" applyNumberFormat="1" applyFont="1" applyAlignment="1">
      <alignment horizontal="left" vertical="center" wrapText="1"/>
    </xf>
    <xf numFmtId="174" fontId="58" fillId="0" borderId="23" xfId="3" applyNumberFormat="1" applyFont="1" applyAlignment="1">
      <alignment horizontal="left" vertical="center" wrapText="1"/>
    </xf>
    <xf numFmtId="175" fontId="58" fillId="0" borderId="23" xfId="3" applyNumberFormat="1" applyFont="1" applyAlignment="1">
      <alignment horizontal="left" vertical="center" wrapText="1"/>
    </xf>
    <xf numFmtId="173" fontId="58" fillId="0" borderId="23" xfId="3" applyNumberFormat="1" applyFont="1">
      <alignment vertical="center"/>
    </xf>
    <xf numFmtId="174" fontId="58" fillId="0" borderId="23" xfId="3" applyNumberFormat="1" applyFont="1">
      <alignment vertical="center"/>
    </xf>
    <xf numFmtId="175" fontId="72" fillId="0" borderId="23" xfId="3" applyNumberFormat="1" applyFont="1">
      <alignment vertical="center"/>
    </xf>
    <xf numFmtId="0" fontId="72" fillId="0" borderId="23" xfId="3" applyFont="1">
      <alignment vertical="center"/>
    </xf>
    <xf numFmtId="173" fontId="72" fillId="0" borderId="23" xfId="3" applyNumberFormat="1" applyFont="1">
      <alignment vertical="center"/>
    </xf>
    <xf numFmtId="174" fontId="72" fillId="0" borderId="23" xfId="3" applyNumberFormat="1" applyFont="1">
      <alignment vertical="center"/>
    </xf>
    <xf numFmtId="175" fontId="61" fillId="0" borderId="23" xfId="21" applyNumberFormat="1" applyFont="1" applyAlignment="1">
      <alignment horizontal="center" vertical="center" wrapText="1"/>
    </xf>
    <xf numFmtId="176" fontId="68" fillId="0" borderId="23" xfId="21" applyNumberFormat="1" applyFont="1" applyAlignment="1">
      <alignment horizontal="center" vertical="center" wrapText="1"/>
    </xf>
    <xf numFmtId="176" fontId="61" fillId="0" borderId="23" xfId="21" applyNumberFormat="1" applyFont="1" applyAlignment="1">
      <alignment horizontal="center" vertical="center" wrapText="1"/>
    </xf>
    <xf numFmtId="175" fontId="68" fillId="0" borderId="23" xfId="3" applyNumberFormat="1" applyFont="1" applyAlignment="1">
      <alignment horizontal="left" vertical="center" wrapText="1"/>
    </xf>
    <xf numFmtId="175" fontId="61" fillId="0" borderId="23" xfId="3" applyNumberFormat="1" applyFont="1" applyAlignment="1">
      <alignment horizontal="left" vertical="center"/>
    </xf>
    <xf numFmtId="166" fontId="50" fillId="21" borderId="32" xfId="0" applyNumberFormat="1" applyFont="1" applyFill="1" applyBorder="1" applyAlignment="1">
      <alignment horizontal="center" vertical="center" wrapText="1"/>
    </xf>
    <xf numFmtId="0" fontId="61" fillId="0" borderId="32" xfId="21" applyFont="1" applyBorder="1" applyAlignment="1">
      <alignment vertical="center" wrapText="1"/>
    </xf>
    <xf numFmtId="0" fontId="61" fillId="0" borderId="32" xfId="4" applyFont="1" applyBorder="1" applyAlignment="1">
      <alignment vertical="center" wrapText="1"/>
    </xf>
    <xf numFmtId="0" fontId="61" fillId="0" borderId="34" xfId="21" applyFont="1" applyBorder="1" applyAlignment="1">
      <alignment vertical="center" wrapText="1"/>
    </xf>
    <xf numFmtId="0" fontId="61" fillId="0" borderId="35" xfId="21" applyFont="1" applyBorder="1" applyAlignment="1">
      <alignment vertical="center" wrapText="1"/>
    </xf>
    <xf numFmtId="0" fontId="61" fillId="0" borderId="36" xfId="21" applyFont="1" applyBorder="1" applyAlignment="1">
      <alignment vertical="center" wrapText="1"/>
    </xf>
    <xf numFmtId="0" fontId="61" fillId="0" borderId="39" xfId="21" applyFont="1" applyBorder="1" applyAlignment="1">
      <alignment vertical="center" wrapText="1"/>
    </xf>
    <xf numFmtId="0" fontId="61" fillId="0" borderId="40" xfId="21" applyFont="1" applyBorder="1" applyAlignment="1">
      <alignment vertical="center" wrapText="1"/>
    </xf>
    <xf numFmtId="0" fontId="68" fillId="0" borderId="41" xfId="21" applyFont="1" applyBorder="1" applyAlignment="1">
      <alignment vertical="center" wrapText="1"/>
    </xf>
    <xf numFmtId="0" fontId="68" fillId="0" borderId="37" xfId="21" applyFont="1" applyBorder="1" applyAlignment="1">
      <alignment vertical="center" wrapText="1"/>
    </xf>
    <xf numFmtId="0" fontId="68" fillId="0" borderId="38" xfId="21" applyFont="1" applyBorder="1" applyAlignment="1">
      <alignment vertical="center" wrapText="1"/>
    </xf>
    <xf numFmtId="0" fontId="55" fillId="24" borderId="32" xfId="1" applyFont="1" applyFill="1" applyBorder="1" applyAlignment="1">
      <alignment horizontal="center" vertical="center" wrapText="1"/>
    </xf>
    <xf numFmtId="0" fontId="75" fillId="0" borderId="0" xfId="0" applyFont="1"/>
    <xf numFmtId="0" fontId="76" fillId="15" borderId="32" xfId="0" applyFont="1" applyFill="1" applyBorder="1" applyAlignment="1">
      <alignment horizontal="center" vertical="center" wrapText="1"/>
    </xf>
    <xf numFmtId="0" fontId="75" fillId="15" borderId="32" xfId="0" applyFont="1" applyFill="1" applyBorder="1" applyAlignment="1">
      <alignment horizontal="center" vertical="center" wrapText="1"/>
    </xf>
    <xf numFmtId="166" fontId="75" fillId="15" borderId="32" xfId="0" applyNumberFormat="1" applyFont="1" applyFill="1" applyBorder="1" applyAlignment="1">
      <alignment horizontal="center" vertical="center" wrapText="1"/>
    </xf>
    <xf numFmtId="168" fontId="75" fillId="15" borderId="32" xfId="0" applyNumberFormat="1" applyFont="1" applyFill="1" applyBorder="1" applyAlignment="1">
      <alignment horizontal="center" vertical="center" wrapText="1"/>
    </xf>
    <xf numFmtId="0" fontId="76" fillId="0" borderId="0" xfId="0" applyFont="1" applyAlignment="1">
      <alignment vertical="center"/>
    </xf>
    <xf numFmtId="0" fontId="76" fillId="0" borderId="0" xfId="0" applyFont="1" applyAlignment="1">
      <alignment vertical="center" wrapText="1"/>
    </xf>
    <xf numFmtId="0" fontId="76" fillId="0" borderId="1" xfId="0" applyFont="1" applyBorder="1" applyAlignment="1">
      <alignment vertical="center" wrapText="1"/>
    </xf>
    <xf numFmtId="0" fontId="76" fillId="0" borderId="0" xfId="0" applyFont="1" applyAlignment="1">
      <alignment horizontal="center" vertical="center" wrapText="1"/>
    </xf>
    <xf numFmtId="43" fontId="76" fillId="0" borderId="0" xfId="0" applyNumberFormat="1" applyFont="1" applyAlignment="1">
      <alignment vertical="center" wrapText="1"/>
    </xf>
    <xf numFmtId="44" fontId="76" fillId="0" borderId="0" xfId="0" applyNumberFormat="1" applyFont="1" applyAlignment="1">
      <alignment vertical="center" wrapText="1"/>
    </xf>
    <xf numFmtId="0" fontId="75" fillId="0" borderId="0" xfId="0" applyFont="1" applyAlignment="1">
      <alignment vertical="center" wrapText="1"/>
    </xf>
    <xf numFmtId="179" fontId="75" fillId="0" borderId="1" xfId="0" applyNumberFormat="1" applyFont="1" applyBorder="1" applyAlignment="1">
      <alignment vertical="center" wrapText="1"/>
    </xf>
    <xf numFmtId="0" fontId="75" fillId="0" borderId="0" xfId="0" applyFont="1" applyAlignment="1">
      <alignment horizontal="center" vertical="center" wrapText="1"/>
    </xf>
    <xf numFmtId="43" fontId="75" fillId="0" borderId="0" xfId="0" applyNumberFormat="1" applyFont="1" applyAlignment="1">
      <alignment vertical="center" wrapText="1"/>
    </xf>
    <xf numFmtId="44" fontId="75" fillId="0" borderId="0" xfId="0" applyNumberFormat="1" applyFont="1" applyAlignment="1">
      <alignment vertical="center" wrapText="1"/>
    </xf>
    <xf numFmtId="0" fontId="77" fillId="0" borderId="0" xfId="0" applyFont="1" applyAlignment="1">
      <alignment horizontal="left" vertical="center"/>
    </xf>
    <xf numFmtId="0" fontId="75" fillId="0" borderId="0" xfId="0" applyFont="1" applyAlignment="1">
      <alignment vertical="center"/>
    </xf>
    <xf numFmtId="14" fontId="77" fillId="0" borderId="0" xfId="0" applyNumberFormat="1" applyFont="1" applyAlignment="1">
      <alignment horizontal="left" vertical="center" wrapText="1"/>
    </xf>
    <xf numFmtId="0" fontId="77" fillId="0" borderId="0" xfId="0" applyFont="1" applyAlignment="1">
      <alignment horizontal="center" vertical="center"/>
    </xf>
    <xf numFmtId="43" fontId="77" fillId="0" borderId="0" xfId="0" applyNumberFormat="1" applyFont="1" applyAlignment="1">
      <alignment horizontal="left" vertical="center"/>
    </xf>
    <xf numFmtId="44" fontId="77" fillId="0" borderId="0" xfId="0" applyNumberFormat="1" applyFont="1" applyAlignment="1">
      <alignment horizontal="left" vertical="center"/>
    </xf>
    <xf numFmtId="0" fontId="75" fillId="0" borderId="32" xfId="0" applyFont="1" applyBorder="1" applyAlignment="1">
      <alignment horizontal="center" vertical="center"/>
    </xf>
    <xf numFmtId="0" fontId="76" fillId="17" borderId="32" xfId="0" applyFont="1" applyFill="1" applyBorder="1" applyAlignment="1">
      <alignment horizontal="center" vertical="center" wrapText="1"/>
    </xf>
    <xf numFmtId="0" fontId="76" fillId="16" borderId="32" xfId="0" applyFont="1" applyFill="1" applyBorder="1" applyAlignment="1">
      <alignment horizontal="center" vertical="center" wrapText="1"/>
    </xf>
    <xf numFmtId="43" fontId="76" fillId="17" borderId="32" xfId="0" applyNumberFormat="1" applyFont="1" applyFill="1" applyBorder="1" applyAlignment="1">
      <alignment horizontal="center" vertical="center" wrapText="1"/>
    </xf>
    <xf numFmtId="0" fontId="75" fillId="0" borderId="0" xfId="0" applyFont="1" applyAlignment="1">
      <alignment horizontal="center" vertical="center"/>
    </xf>
    <xf numFmtId="44" fontId="76" fillId="17" borderId="32" xfId="0" applyNumberFormat="1" applyFont="1" applyFill="1" applyBorder="1" applyAlignment="1">
      <alignment horizontal="center" vertical="center" wrapText="1"/>
    </xf>
    <xf numFmtId="164" fontId="76" fillId="16" borderId="32" xfId="0" applyNumberFormat="1" applyFont="1" applyFill="1" applyBorder="1" applyAlignment="1">
      <alignment horizontal="center" vertical="center" wrapText="1"/>
    </xf>
    <xf numFmtId="1" fontId="76" fillId="0" borderId="32" xfId="0" applyNumberFormat="1" applyFont="1" applyBorder="1" applyAlignment="1">
      <alignment horizontal="center" vertical="center"/>
    </xf>
    <xf numFmtId="0" fontId="75" fillId="0" borderId="0" xfId="0" applyFont="1" applyAlignment="1">
      <alignment wrapText="1"/>
    </xf>
    <xf numFmtId="0" fontId="75" fillId="0" borderId="0" xfId="0" applyFont="1" applyAlignment="1">
      <alignment horizontal="center"/>
    </xf>
    <xf numFmtId="0" fontId="75" fillId="15" borderId="32" xfId="0" applyFont="1" applyFill="1" applyBorder="1" applyAlignment="1">
      <alignment horizontal="center" vertical="center"/>
    </xf>
    <xf numFmtId="0" fontId="28" fillId="3" borderId="32" xfId="0" applyFont="1" applyFill="1" applyBorder="1" applyAlignment="1">
      <alignment horizontal="center" vertical="center" wrapText="1"/>
    </xf>
    <xf numFmtId="0" fontId="28" fillId="19" borderId="32" xfId="0" applyFont="1" applyFill="1" applyBorder="1" applyAlignment="1">
      <alignment horizontal="center" vertical="center" wrapText="1"/>
    </xf>
    <xf numFmtId="0" fontId="28" fillId="18" borderId="32" xfId="0" applyFont="1" applyFill="1" applyBorder="1" applyAlignment="1">
      <alignment horizontal="center" vertical="center" wrapText="1"/>
    </xf>
    <xf numFmtId="0" fontId="78" fillId="0" borderId="0" xfId="0" applyFont="1"/>
    <xf numFmtId="0" fontId="27" fillId="25" borderId="32" xfId="0" applyFont="1" applyFill="1" applyBorder="1" applyAlignment="1">
      <alignment horizontal="center" vertical="center" wrapText="1"/>
    </xf>
    <xf numFmtId="0" fontId="27" fillId="25" borderId="32" xfId="0" applyFont="1" applyFill="1" applyBorder="1" applyAlignment="1">
      <alignment horizontal="left" vertical="center"/>
    </xf>
    <xf numFmtId="0" fontId="43" fillId="25" borderId="32" xfId="0" applyFont="1" applyFill="1" applyBorder="1"/>
    <xf numFmtId="0" fontId="43" fillId="0" borderId="0" xfId="0" applyFont="1"/>
    <xf numFmtId="0" fontId="29" fillId="19" borderId="32" xfId="0" applyFont="1" applyFill="1" applyBorder="1" applyAlignment="1">
      <alignment horizontal="center" vertical="center" wrapText="1"/>
    </xf>
    <xf numFmtId="0" fontId="29" fillId="18" borderId="32" xfId="0" applyFont="1" applyFill="1" applyBorder="1" applyAlignment="1">
      <alignment horizontal="center" vertical="center" wrapText="1"/>
    </xf>
    <xf numFmtId="43" fontId="79" fillId="0" borderId="32" xfId="33" applyFont="1" applyFill="1" applyBorder="1" applyAlignment="1">
      <alignment horizontal="right" vertical="center"/>
    </xf>
    <xf numFmtId="43" fontId="79" fillId="0" borderId="32" xfId="33" applyFont="1" applyFill="1" applyBorder="1" applyAlignment="1">
      <alignment vertical="center"/>
    </xf>
    <xf numFmtId="43" fontId="81" fillId="0" borderId="32" xfId="15" applyFont="1" applyFill="1" applyBorder="1" applyAlignment="1" applyProtection="1">
      <alignment horizontal="right" vertical="center" wrapText="1"/>
      <protection locked="0"/>
    </xf>
    <xf numFmtId="180" fontId="82" fillId="0" borderId="32" xfId="33" applyNumberFormat="1" applyFont="1" applyFill="1" applyBorder="1" applyAlignment="1">
      <alignment horizontal="center" vertical="center"/>
    </xf>
    <xf numFmtId="0" fontId="86" fillId="0" borderId="32" xfId="0" applyFont="1" applyBorder="1" applyAlignment="1">
      <alignment horizontal="center" vertical="center"/>
    </xf>
    <xf numFmtId="43" fontId="86" fillId="0" borderId="32" xfId="33" applyFont="1" applyBorder="1" applyAlignment="1">
      <alignment horizontal="center" vertical="center"/>
    </xf>
    <xf numFmtId="0" fontId="75" fillId="0" borderId="23" xfId="0" applyFont="1" applyBorder="1" applyAlignment="1">
      <alignment vertical="center" wrapText="1"/>
    </xf>
    <xf numFmtId="0" fontId="77" fillId="0" borderId="23" xfId="0" applyFont="1" applyBorder="1" applyAlignment="1">
      <alignment horizontal="left" vertical="center"/>
    </xf>
    <xf numFmtId="0" fontId="76" fillId="15" borderId="41" xfId="0" applyFont="1" applyFill="1" applyBorder="1" applyAlignment="1">
      <alignment horizontal="center" vertical="center" wrapText="1"/>
    </xf>
    <xf numFmtId="0" fontId="75" fillId="15" borderId="41" xfId="0" applyFont="1" applyFill="1" applyBorder="1" applyAlignment="1">
      <alignment horizontal="center" vertical="center" wrapText="1"/>
    </xf>
    <xf numFmtId="43" fontId="79" fillId="0" borderId="44" xfId="33" applyFont="1" applyFill="1" applyBorder="1" applyAlignment="1">
      <alignment horizontal="right" vertical="center"/>
    </xf>
    <xf numFmtId="43" fontId="79" fillId="0" borderId="44" xfId="33" applyFont="1" applyFill="1" applyBorder="1" applyAlignment="1">
      <alignment vertical="center"/>
    </xf>
    <xf numFmtId="43" fontId="87" fillId="0" borderId="32" xfId="33" applyFont="1" applyFill="1" applyBorder="1" applyAlignment="1">
      <alignment vertical="center"/>
    </xf>
    <xf numFmtId="43" fontId="87" fillId="0" borderId="44" xfId="33" applyFont="1" applyFill="1" applyBorder="1" applyAlignment="1">
      <alignment vertical="center"/>
    </xf>
    <xf numFmtId="0" fontId="43" fillId="25" borderId="44" xfId="0" applyFont="1" applyFill="1" applyBorder="1"/>
    <xf numFmtId="0" fontId="28" fillId="15" borderId="32" xfId="0" applyFont="1" applyFill="1" applyBorder="1" applyAlignment="1">
      <alignment horizontal="center" vertical="center" wrapText="1"/>
    </xf>
    <xf numFmtId="166" fontId="78" fillId="0" borderId="32" xfId="7" applyNumberFormat="1" applyFont="1" applyBorder="1" applyAlignment="1">
      <alignment horizontal="center" vertical="center"/>
    </xf>
    <xf numFmtId="166" fontId="78" fillId="0" borderId="44" xfId="7" applyNumberFormat="1" applyFont="1" applyBorder="1" applyAlignment="1">
      <alignment horizontal="center" vertical="center"/>
    </xf>
    <xf numFmtId="166" fontId="42" fillId="0" borderId="32" xfId="7" applyNumberFormat="1" applyFont="1" applyBorder="1" applyAlignment="1">
      <alignment horizontal="center" vertical="center"/>
    </xf>
    <xf numFmtId="166" fontId="78" fillId="0" borderId="0" xfId="7" applyNumberFormat="1" applyFont="1" applyAlignment="1">
      <alignment horizontal="center" vertical="center"/>
    </xf>
    <xf numFmtId="166" fontId="43" fillId="15" borderId="32" xfId="7" applyNumberFormat="1" applyFont="1" applyFill="1" applyBorder="1" applyAlignment="1">
      <alignment horizontal="center" vertical="center"/>
    </xf>
    <xf numFmtId="0" fontId="27" fillId="0" borderId="47" xfId="0" applyFont="1" applyBorder="1" applyAlignment="1">
      <alignment vertical="top" wrapText="1"/>
    </xf>
    <xf numFmtId="0" fontId="27" fillId="0" borderId="44" xfId="0" applyFont="1" applyBorder="1" applyAlignment="1">
      <alignment horizontal="centerContinuous" vertical="top" wrapText="1"/>
    </xf>
    <xf numFmtId="0" fontId="27" fillId="0" borderId="47" xfId="0" applyFont="1" applyBorder="1" applyAlignment="1">
      <alignment horizontal="centerContinuous" vertical="top" wrapText="1"/>
    </xf>
    <xf numFmtId="0" fontId="27" fillId="36" borderId="47" xfId="0" applyFont="1" applyFill="1" applyBorder="1" applyAlignment="1">
      <alignment vertical="top" wrapText="1"/>
    </xf>
    <xf numFmtId="0" fontId="27" fillId="0" borderId="48" xfId="0" applyFont="1" applyBorder="1" applyAlignment="1">
      <alignment vertical="top" wrapText="1"/>
    </xf>
    <xf numFmtId="0" fontId="27" fillId="36" borderId="48" xfId="0" applyFont="1" applyFill="1" applyBorder="1" applyAlignment="1">
      <alignment vertical="top" wrapText="1"/>
    </xf>
    <xf numFmtId="0" fontId="27" fillId="0" borderId="43" xfId="0" applyFont="1" applyBorder="1" applyAlignment="1">
      <alignment vertical="top" wrapText="1"/>
    </xf>
    <xf numFmtId="0" fontId="27" fillId="0" borderId="44" xfId="0" applyFont="1" applyBorder="1" applyAlignment="1">
      <alignment horizontal="center" vertical="top" wrapText="1"/>
    </xf>
    <xf numFmtId="0" fontId="27" fillId="36" borderId="43" xfId="0" applyFont="1" applyFill="1" applyBorder="1" applyAlignment="1">
      <alignment vertical="top" wrapText="1"/>
    </xf>
    <xf numFmtId="0" fontId="57" fillId="0" borderId="47" xfId="54" applyFont="1" applyBorder="1" applyAlignment="1">
      <alignment vertical="top" wrapText="1"/>
    </xf>
    <xf numFmtId="38" fontId="28" fillId="35" borderId="44" xfId="0" applyNumberFormat="1" applyFont="1" applyFill="1" applyBorder="1" applyAlignment="1">
      <alignment horizontal="center" vertical="center" wrapText="1"/>
    </xf>
    <xf numFmtId="0" fontId="0" fillId="36" borderId="0" xfId="0" applyFill="1"/>
    <xf numFmtId="0" fontId="0" fillId="36" borderId="35" xfId="0" applyFill="1" applyBorder="1"/>
    <xf numFmtId="0" fontId="57" fillId="0" borderId="44" xfId="54" applyFont="1" applyBorder="1" applyAlignment="1">
      <alignment vertical="top" wrapText="1"/>
    </xf>
    <xf numFmtId="0" fontId="0" fillId="36" borderId="40" xfId="0" applyFill="1" applyBorder="1"/>
    <xf numFmtId="43" fontId="87" fillId="0" borderId="23" xfId="33" applyFont="1" applyFill="1" applyBorder="1" applyAlignment="1">
      <alignment vertical="center"/>
    </xf>
    <xf numFmtId="1" fontId="76" fillId="0" borderId="44" xfId="0" applyNumberFormat="1" applyFont="1" applyBorder="1" applyAlignment="1">
      <alignment horizontal="center" vertical="center"/>
    </xf>
    <xf numFmtId="43" fontId="81" fillId="0" borderId="44" xfId="15" applyFont="1" applyFill="1" applyBorder="1" applyAlignment="1" applyProtection="1">
      <alignment horizontal="right" vertical="center" wrapText="1"/>
      <protection locked="0"/>
    </xf>
    <xf numFmtId="43" fontId="75" fillId="0" borderId="0" xfId="7" applyFont="1" applyAlignment="1">
      <alignment vertical="center"/>
    </xf>
    <xf numFmtId="166" fontId="75" fillId="0" borderId="0" xfId="0" applyNumberFormat="1" applyFont="1"/>
    <xf numFmtId="43" fontId="81" fillId="0" borderId="44" xfId="37" applyFont="1" applyFill="1" applyBorder="1" applyAlignment="1" applyProtection="1">
      <alignment horizontal="right" vertical="center"/>
      <protection locked="0"/>
    </xf>
    <xf numFmtId="43" fontId="79" fillId="0" borderId="32" xfId="33" applyFont="1" applyFill="1" applyBorder="1" applyAlignment="1">
      <alignment horizontal="center" vertical="center"/>
    </xf>
    <xf numFmtId="43" fontId="83" fillId="0" borderId="32" xfId="33" applyFont="1" applyFill="1" applyBorder="1" applyAlignment="1">
      <alignment horizontal="center" vertical="center"/>
    </xf>
    <xf numFmtId="43" fontId="83" fillId="0" borderId="41" xfId="33" applyFont="1" applyFill="1" applyBorder="1" applyAlignment="1">
      <alignment horizontal="center" vertical="center"/>
    </xf>
    <xf numFmtId="44" fontId="81" fillId="0" borderId="32" xfId="39" applyFont="1" applyFill="1" applyBorder="1" applyAlignment="1">
      <alignment horizontal="center" vertical="center"/>
    </xf>
    <xf numFmtId="43" fontId="95" fillId="0" borderId="32" xfId="33" applyFont="1" applyFill="1" applyBorder="1" applyAlignment="1">
      <alignment horizontal="center" vertical="center"/>
    </xf>
    <xf numFmtId="43" fontId="83" fillId="0" borderId="44" xfId="33" applyFont="1" applyFill="1" applyBorder="1" applyAlignment="1">
      <alignment horizontal="center" vertical="center"/>
    </xf>
    <xf numFmtId="43" fontId="83" fillId="0" borderId="45" xfId="33" applyFont="1" applyFill="1" applyBorder="1" applyAlignment="1">
      <alignment horizontal="center" vertical="center"/>
    </xf>
    <xf numFmtId="44" fontId="81" fillId="0" borderId="44" xfId="39" applyFont="1" applyFill="1" applyBorder="1" applyAlignment="1">
      <alignment horizontal="center" vertical="center"/>
    </xf>
    <xf numFmtId="43" fontId="95" fillId="0" borderId="44" xfId="33" applyFont="1" applyFill="1" applyBorder="1" applyAlignment="1">
      <alignment horizontal="center" vertical="center"/>
    </xf>
    <xf numFmtId="182" fontId="81" fillId="0" borderId="32" xfId="41" applyFont="1" applyFill="1" applyBorder="1" applyAlignment="1">
      <alignment horizontal="center" vertical="center"/>
    </xf>
    <xf numFmtId="43" fontId="75" fillId="0" borderId="32" xfId="7" applyFont="1" applyFill="1" applyBorder="1" applyAlignment="1">
      <alignment horizontal="left" vertical="center" wrapText="1"/>
    </xf>
    <xf numFmtId="166" fontId="83" fillId="0" borderId="41" xfId="33" applyNumberFormat="1" applyFont="1" applyFill="1" applyBorder="1" applyAlignment="1">
      <alignment horizontal="center" vertical="center"/>
    </xf>
    <xf numFmtId="181" fontId="83" fillId="0" borderId="32" xfId="33" applyNumberFormat="1" applyFont="1" applyFill="1" applyBorder="1" applyAlignment="1">
      <alignment horizontal="center" vertical="center"/>
    </xf>
    <xf numFmtId="168" fontId="75" fillId="15" borderId="44" xfId="0" applyNumberFormat="1" applyFont="1" applyFill="1" applyBorder="1" applyAlignment="1">
      <alignment horizontal="center" vertical="center" wrapText="1"/>
    </xf>
    <xf numFmtId="0" fontId="76" fillId="0" borderId="0" xfId="0" applyFont="1"/>
    <xf numFmtId="0" fontId="76" fillId="2" borderId="23" xfId="0" applyFont="1" applyFill="1" applyBorder="1" applyAlignment="1">
      <alignment vertical="center"/>
    </xf>
    <xf numFmtId="0" fontId="76" fillId="2" borderId="23" xfId="0" applyFont="1" applyFill="1" applyBorder="1" applyAlignment="1">
      <alignment vertical="center" wrapText="1"/>
    </xf>
    <xf numFmtId="0" fontId="76" fillId="0" borderId="23" xfId="0" applyFont="1" applyBorder="1" applyAlignment="1">
      <alignment vertical="center" wrapText="1"/>
    </xf>
    <xf numFmtId="0" fontId="75" fillId="2" borderId="23" xfId="0" quotePrefix="1" applyFont="1" applyFill="1" applyBorder="1" applyAlignment="1">
      <alignment vertical="center"/>
    </xf>
    <xf numFmtId="0" fontId="75" fillId="2" borderId="23" xfId="0" applyFont="1" applyFill="1" applyBorder="1" applyAlignment="1">
      <alignment vertical="center" wrapText="1"/>
    </xf>
    <xf numFmtId="0" fontId="75" fillId="2" borderId="23" xfId="0" applyFont="1" applyFill="1" applyBorder="1" applyAlignment="1">
      <alignment vertical="center"/>
    </xf>
    <xf numFmtId="0" fontId="75" fillId="0" borderId="23" xfId="0" applyFont="1" applyBorder="1" applyAlignment="1">
      <alignment vertical="center"/>
    </xf>
    <xf numFmtId="0" fontId="76" fillId="20" borderId="32" xfId="0" applyFont="1" applyFill="1" applyBorder="1" applyAlignment="1">
      <alignment horizontal="center" vertical="center" wrapText="1"/>
    </xf>
    <xf numFmtId="0" fontId="76" fillId="3" borderId="32" xfId="0" applyFont="1" applyFill="1" applyBorder="1" applyAlignment="1">
      <alignment horizontal="center" vertical="center" wrapText="1"/>
    </xf>
    <xf numFmtId="0" fontId="76" fillId="33" borderId="32" xfId="0" applyFont="1" applyFill="1" applyBorder="1" applyAlignment="1">
      <alignment horizontal="center" vertical="center" wrapText="1"/>
    </xf>
    <xf numFmtId="0" fontId="76" fillId="18" borderId="32" xfId="0" applyFont="1" applyFill="1" applyBorder="1" applyAlignment="1">
      <alignment horizontal="center" vertical="center" wrapText="1"/>
    </xf>
    <xf numFmtId="0" fontId="76" fillId="19" borderId="32" xfId="0" applyFont="1" applyFill="1" applyBorder="1" applyAlignment="1">
      <alignment horizontal="center" vertical="center" wrapText="1"/>
    </xf>
    <xf numFmtId="0" fontId="95" fillId="0" borderId="32" xfId="0" applyFont="1" applyBorder="1" applyAlignment="1">
      <alignment horizontal="center" vertical="center"/>
    </xf>
    <xf numFmtId="43" fontId="95" fillId="0" borderId="32" xfId="33" applyFont="1" applyBorder="1" applyAlignment="1">
      <alignment horizontal="center" vertical="center"/>
    </xf>
    <xf numFmtId="0" fontId="76" fillId="15" borderId="44" xfId="0" applyFont="1" applyFill="1" applyBorder="1" applyAlignment="1">
      <alignment horizontal="center" vertical="center" wrapText="1"/>
    </xf>
    <xf numFmtId="0" fontId="76" fillId="15" borderId="32" xfId="0" applyFont="1" applyFill="1" applyBorder="1" applyAlignment="1">
      <alignment horizontal="center" vertical="center"/>
    </xf>
    <xf numFmtId="165" fontId="76" fillId="15" borderId="32" xfId="7" applyNumberFormat="1" applyFont="1" applyFill="1" applyBorder="1" applyAlignment="1">
      <alignment horizontal="center" vertical="center" wrapText="1"/>
    </xf>
    <xf numFmtId="9" fontId="76" fillId="15" borderId="32" xfId="10" applyFont="1" applyFill="1" applyBorder="1" applyAlignment="1">
      <alignment horizontal="center" vertical="center" wrapText="1"/>
    </xf>
    <xf numFmtId="9" fontId="76" fillId="15" borderId="44" xfId="10" applyFont="1" applyFill="1" applyBorder="1" applyAlignment="1">
      <alignment horizontal="center" vertical="center" wrapText="1"/>
    </xf>
    <xf numFmtId="165" fontId="98" fillId="21" borderId="32" xfId="33" applyNumberFormat="1" applyFont="1" applyFill="1" applyBorder="1" applyAlignment="1">
      <alignment horizontal="center" vertical="center"/>
    </xf>
    <xf numFmtId="166" fontId="99" fillId="0" borderId="50" xfId="7" applyNumberFormat="1" applyFont="1" applyFill="1" applyBorder="1" applyAlignment="1">
      <alignment vertical="center" wrapText="1"/>
    </xf>
    <xf numFmtId="3" fontId="99" fillId="0" borderId="50" xfId="7" applyNumberFormat="1" applyFont="1" applyFill="1" applyBorder="1" applyAlignment="1">
      <alignment vertical="center" wrapText="1"/>
    </xf>
    <xf numFmtId="166" fontId="99" fillId="0" borderId="51" xfId="7" applyNumberFormat="1" applyFont="1" applyFill="1" applyBorder="1" applyAlignment="1">
      <alignment vertical="center" wrapText="1"/>
    </xf>
    <xf numFmtId="3" fontId="99" fillId="0" borderId="51" xfId="7" applyNumberFormat="1" applyFont="1" applyFill="1" applyBorder="1" applyAlignment="1">
      <alignment vertical="center" wrapText="1"/>
    </xf>
    <xf numFmtId="166" fontId="79" fillId="0" borderId="44" xfId="7" applyNumberFormat="1" applyFont="1" applyFill="1" applyBorder="1" applyAlignment="1">
      <alignment vertical="center"/>
    </xf>
    <xf numFmtId="43" fontId="104" fillId="0" borderId="44" xfId="33" applyFont="1" applyFill="1" applyBorder="1" applyAlignment="1">
      <alignment horizontal="center" vertical="center"/>
    </xf>
    <xf numFmtId="43" fontId="100" fillId="0" borderId="44" xfId="33" applyFont="1" applyFill="1" applyBorder="1" applyAlignment="1">
      <alignment horizontal="center" vertical="center"/>
    </xf>
    <xf numFmtId="43" fontId="75" fillId="0" borderId="44" xfId="7" applyFont="1" applyFill="1" applyBorder="1" applyAlignment="1">
      <alignment horizontal="center" vertical="center" wrapText="1"/>
    </xf>
    <xf numFmtId="168" fontId="13" fillId="0" borderId="0" xfId="0" applyNumberFormat="1" applyFont="1"/>
    <xf numFmtId="0" fontId="76" fillId="0" borderId="44" xfId="0" applyFont="1" applyBorder="1" applyAlignment="1">
      <alignment horizontal="center" vertical="center" wrapText="1"/>
    </xf>
    <xf numFmtId="43" fontId="75" fillId="0" borderId="0" xfId="0" applyNumberFormat="1" applyFont="1"/>
    <xf numFmtId="43" fontId="75" fillId="0" borderId="0" xfId="7" applyFont="1"/>
    <xf numFmtId="0" fontId="75" fillId="0" borderId="32" xfId="0" applyFont="1" applyBorder="1" applyAlignment="1">
      <alignment horizontal="left" vertical="center" wrapText="1"/>
    </xf>
    <xf numFmtId="168" fontId="75" fillId="0" borderId="32" xfId="0" applyNumberFormat="1" applyFont="1" applyBorder="1" applyAlignment="1">
      <alignment horizontal="left" vertical="center" wrapText="1"/>
    </xf>
    <xf numFmtId="168" fontId="75" fillId="0" borderId="44" xfId="0" applyNumberFormat="1" applyFont="1" applyBorder="1" applyAlignment="1">
      <alignment horizontal="left" vertical="center" wrapText="1"/>
    </xf>
    <xf numFmtId="0" fontId="83" fillId="0" borderId="32" xfId="0" applyFont="1" applyBorder="1" applyAlignment="1">
      <alignment horizontal="center" vertical="center"/>
    </xf>
    <xf numFmtId="0" fontId="83" fillId="0" borderId="32" xfId="0" applyFont="1" applyBorder="1" applyAlignment="1">
      <alignment horizontal="left" vertical="center"/>
    </xf>
    <xf numFmtId="0" fontId="83" fillId="0" borderId="38" xfId="0" applyFont="1" applyBorder="1" applyAlignment="1">
      <alignment horizontal="left" vertical="center"/>
    </xf>
    <xf numFmtId="43" fontId="75" fillId="0" borderId="32" xfId="0" applyNumberFormat="1" applyFont="1" applyBorder="1" applyAlignment="1">
      <alignment horizontal="left" vertical="center" wrapText="1"/>
    </xf>
    <xf numFmtId="0" fontId="83" fillId="0" borderId="41" xfId="0" applyFont="1" applyBorder="1" applyAlignment="1">
      <alignment horizontal="center" vertical="center"/>
    </xf>
    <xf numFmtId="166" fontId="75" fillId="0" borderId="32" xfId="0" applyNumberFormat="1" applyFont="1" applyBorder="1" applyAlignment="1">
      <alignment horizontal="left" vertical="center" wrapText="1"/>
    </xf>
    <xf numFmtId="0" fontId="77" fillId="0" borderId="32" xfId="0" applyFont="1" applyBorder="1" applyAlignment="1">
      <alignment horizontal="left" vertical="center" wrapText="1"/>
    </xf>
    <xf numFmtId="0" fontId="79" fillId="0" borderId="32" xfId="0" applyFont="1" applyBorder="1" applyAlignment="1">
      <alignment horizontal="left" vertical="center"/>
    </xf>
    <xf numFmtId="166" fontId="75" fillId="0" borderId="32" xfId="0" applyNumberFormat="1" applyFont="1" applyBorder="1" applyAlignment="1">
      <alignment horizontal="center" vertical="center" wrapText="1"/>
    </xf>
    <xf numFmtId="14" fontId="75" fillId="0" borderId="32" xfId="0" applyNumberFormat="1" applyFont="1" applyBorder="1" applyAlignment="1">
      <alignment horizontal="center" vertical="center" wrapText="1"/>
    </xf>
    <xf numFmtId="14" fontId="75" fillId="0" borderId="32" xfId="0" applyNumberFormat="1" applyFont="1" applyBorder="1" applyAlignment="1">
      <alignment horizontal="left" vertical="center" wrapText="1"/>
    </xf>
    <xf numFmtId="172" fontId="75" fillId="0" borderId="32" xfId="0" applyNumberFormat="1" applyFont="1" applyBorder="1" applyAlignment="1">
      <alignment horizontal="left" vertical="center" wrapText="1"/>
    </xf>
    <xf numFmtId="4" fontId="75" fillId="0" borderId="32" xfId="0" applyNumberFormat="1" applyFont="1" applyBorder="1" applyAlignment="1">
      <alignment horizontal="left" vertical="center" wrapText="1"/>
    </xf>
    <xf numFmtId="44" fontId="75" fillId="0" borderId="32" xfId="0" applyNumberFormat="1" applyFont="1" applyBorder="1" applyAlignment="1">
      <alignment horizontal="left" vertical="center" wrapText="1"/>
    </xf>
    <xf numFmtId="166" fontId="75" fillId="0" borderId="41" xfId="0" applyNumberFormat="1" applyFont="1" applyBorder="1" applyAlignment="1">
      <alignment horizontal="left" vertical="center" wrapText="1"/>
    </xf>
    <xf numFmtId="0" fontId="75" fillId="0" borderId="0" xfId="0" applyFont="1" applyAlignment="1">
      <alignment horizontal="left"/>
    </xf>
    <xf numFmtId="0" fontId="83" fillId="0" borderId="44" xfId="0" applyFont="1" applyBorder="1" applyAlignment="1">
      <alignment horizontal="center" vertical="center"/>
    </xf>
    <xf numFmtId="0" fontId="82" fillId="0" borderId="44" xfId="0" applyFont="1" applyBorder="1" applyAlignment="1">
      <alignment horizontal="left" vertical="center"/>
    </xf>
    <xf numFmtId="0" fontId="82" fillId="0" borderId="44" xfId="0" applyFont="1" applyBorder="1" applyAlignment="1">
      <alignment vertical="center"/>
    </xf>
    <xf numFmtId="0" fontId="79" fillId="0" borderId="44" xfId="0" applyFont="1" applyBorder="1" applyAlignment="1">
      <alignment horizontal="center" vertical="center"/>
    </xf>
    <xf numFmtId="0" fontId="100" fillId="0" borderId="44" xfId="0" applyFont="1" applyBorder="1" applyAlignment="1">
      <alignment horizontal="right" vertical="center"/>
    </xf>
    <xf numFmtId="0" fontId="75" fillId="0" borderId="32" xfId="0" applyFont="1" applyBorder="1" applyAlignment="1">
      <alignment horizontal="left"/>
    </xf>
    <xf numFmtId="0" fontId="80" fillId="0" borderId="42" xfId="0" applyFont="1" applyBorder="1" applyAlignment="1">
      <alignment horizontal="left" vertical="center"/>
    </xf>
    <xf numFmtId="0" fontId="75" fillId="0" borderId="32" xfId="1" applyFont="1" applyBorder="1" applyAlignment="1">
      <alignment horizontal="left" vertical="center" wrapText="1"/>
    </xf>
    <xf numFmtId="0" fontId="75" fillId="0" borderId="32" xfId="0" applyFont="1" applyBorder="1" applyAlignment="1">
      <alignment horizontal="left" vertical="center"/>
    </xf>
    <xf numFmtId="16" fontId="75" fillId="0" borderId="32" xfId="0" applyNumberFormat="1" applyFont="1" applyBorder="1" applyAlignment="1">
      <alignment horizontal="left"/>
    </xf>
    <xf numFmtId="179" fontId="75" fillId="0" borderId="32" xfId="0" applyNumberFormat="1" applyFont="1" applyBorder="1" applyAlignment="1">
      <alignment horizontal="left" vertical="center" wrapText="1"/>
    </xf>
    <xf numFmtId="16" fontId="75" fillId="0" borderId="32" xfId="0" applyNumberFormat="1" applyFont="1" applyBorder="1" applyAlignment="1">
      <alignment horizontal="left" vertical="center" wrapText="1"/>
    </xf>
    <xf numFmtId="0" fontId="75" fillId="0" borderId="44" xfId="0" applyFont="1" applyBorder="1" applyAlignment="1">
      <alignment horizontal="left"/>
    </xf>
    <xf numFmtId="43" fontId="75" fillId="0" borderId="44" xfId="0" applyNumberFormat="1" applyFont="1" applyBorder="1" applyAlignment="1">
      <alignment horizontal="left" vertical="center" wrapText="1"/>
    </xf>
    <xf numFmtId="0" fontId="75" fillId="0" borderId="44" xfId="0" applyFont="1" applyBorder="1" applyAlignment="1">
      <alignment horizontal="left" vertical="center" wrapText="1"/>
    </xf>
    <xf numFmtId="166" fontId="75" fillId="0" borderId="44" xfId="0" applyNumberFormat="1" applyFont="1" applyBorder="1" applyAlignment="1">
      <alignment horizontal="left" vertical="center" wrapText="1"/>
    </xf>
    <xf numFmtId="166" fontId="75" fillId="0" borderId="44" xfId="0" applyNumberFormat="1" applyFont="1" applyBorder="1" applyAlignment="1">
      <alignment horizontal="center" vertical="center" wrapText="1"/>
    </xf>
    <xf numFmtId="16" fontId="75" fillId="0" borderId="44" xfId="0" applyNumberFormat="1" applyFont="1" applyBorder="1" applyAlignment="1">
      <alignment horizontal="left"/>
    </xf>
    <xf numFmtId="16" fontId="75" fillId="0" borderId="44" xfId="0" applyNumberFormat="1" applyFont="1" applyBorder="1" applyAlignment="1">
      <alignment horizontal="left" vertical="center" wrapText="1"/>
    </xf>
    <xf numFmtId="14" fontId="75" fillId="0" borderId="44" xfId="0" applyNumberFormat="1" applyFont="1" applyBorder="1" applyAlignment="1">
      <alignment horizontal="left" vertical="center" wrapText="1"/>
    </xf>
    <xf numFmtId="0" fontId="75" fillId="0" borderId="44" xfId="0" applyFont="1" applyBorder="1" applyAlignment="1">
      <alignment horizontal="left" vertical="center"/>
    </xf>
    <xf numFmtId="168" fontId="75" fillId="0" borderId="32" xfId="0" applyNumberFormat="1" applyFont="1" applyBorder="1" applyAlignment="1">
      <alignment horizontal="center" vertical="center" wrapText="1"/>
    </xf>
    <xf numFmtId="0" fontId="79" fillId="0" borderId="32" xfId="0" applyFont="1" applyBorder="1" applyAlignment="1">
      <alignment horizontal="center" vertical="center"/>
    </xf>
    <xf numFmtId="0" fontId="94" fillId="0" borderId="43" xfId="0" applyFont="1" applyBorder="1" applyAlignment="1">
      <alignment horizontal="left" vertical="center"/>
    </xf>
    <xf numFmtId="166" fontId="83" fillId="0" borderId="41" xfId="0" applyNumberFormat="1" applyFont="1" applyBorder="1" applyAlignment="1">
      <alignment horizontal="left" vertical="center" wrapText="1"/>
    </xf>
    <xf numFmtId="0" fontId="81" fillId="0" borderId="32" xfId="40" applyFont="1" applyBorder="1" applyAlignment="1">
      <alignment horizontal="left" vertical="center"/>
    </xf>
    <xf numFmtId="4" fontId="81" fillId="0" borderId="32" xfId="40" applyNumberFormat="1" applyFont="1" applyBorder="1" applyAlignment="1">
      <alignment vertical="center" wrapText="1"/>
    </xf>
    <xf numFmtId="14" fontId="75" fillId="0" borderId="32" xfId="0" quotePrefix="1" applyNumberFormat="1" applyFont="1" applyBorder="1" applyAlignment="1">
      <alignment horizontal="left" vertical="center" wrapText="1"/>
    </xf>
    <xf numFmtId="0" fontId="83" fillId="0" borderId="45" xfId="0" applyFont="1" applyBorder="1" applyAlignment="1">
      <alignment horizontal="center" vertical="center"/>
    </xf>
    <xf numFmtId="0" fontId="77" fillId="0" borderId="44" xfId="0" applyFont="1" applyBorder="1" applyAlignment="1">
      <alignment horizontal="left" vertical="center" wrapText="1"/>
    </xf>
    <xf numFmtId="0" fontId="79" fillId="0" borderId="44" xfId="0" applyFont="1" applyBorder="1" applyAlignment="1">
      <alignment horizontal="left" vertical="center"/>
    </xf>
    <xf numFmtId="14" fontId="75" fillId="0" borderId="44" xfId="0" applyNumberFormat="1" applyFont="1" applyBorder="1" applyAlignment="1">
      <alignment horizontal="center" vertical="center" wrapText="1"/>
    </xf>
    <xf numFmtId="4" fontId="75" fillId="0" borderId="44" xfId="0" applyNumberFormat="1" applyFont="1" applyBorder="1" applyAlignment="1">
      <alignment horizontal="left" vertical="center" wrapText="1"/>
    </xf>
    <xf numFmtId="172" fontId="75" fillId="0" borderId="44" xfId="0" applyNumberFormat="1" applyFont="1" applyBorder="1" applyAlignment="1">
      <alignment horizontal="left" vertical="center" wrapText="1"/>
    </xf>
    <xf numFmtId="44" fontId="75" fillId="0" borderId="44" xfId="0" applyNumberFormat="1" applyFont="1" applyBorder="1" applyAlignment="1">
      <alignment horizontal="left" vertical="center" wrapText="1"/>
    </xf>
    <xf numFmtId="166" fontId="75" fillId="0" borderId="45" xfId="0" applyNumberFormat="1" applyFont="1" applyBorder="1" applyAlignment="1">
      <alignment horizontal="left" vertical="center" wrapText="1"/>
    </xf>
    <xf numFmtId="0" fontId="83" fillId="0" borderId="41" xfId="0" applyFont="1" applyBorder="1" applyAlignment="1">
      <alignment horizontal="center" vertical="center" wrapText="1"/>
    </xf>
    <xf numFmtId="0" fontId="81" fillId="0" borderId="46" xfId="40" applyFont="1" applyBorder="1" applyAlignment="1">
      <alignment horizontal="left" vertical="center"/>
    </xf>
    <xf numFmtId="0" fontId="81" fillId="0" borderId="32" xfId="0" applyFont="1" applyBorder="1" applyAlignment="1">
      <alignment horizontal="center" vertical="center"/>
    </xf>
    <xf numFmtId="0" fontId="81" fillId="0" borderId="44" xfId="38" applyFont="1" applyBorder="1" applyAlignment="1">
      <alignment horizontal="left" vertical="center" wrapText="1"/>
    </xf>
    <xf numFmtId="14" fontId="75" fillId="0" borderId="44" xfId="0" quotePrefix="1" applyNumberFormat="1" applyFont="1" applyBorder="1" applyAlignment="1">
      <alignment horizontal="left" vertical="center" wrapText="1"/>
    </xf>
    <xf numFmtId="0" fontId="99" fillId="0" borderId="50" xfId="0" applyFont="1" applyBorder="1" applyAlignment="1">
      <alignment horizontal="left" vertical="center" wrapText="1"/>
    </xf>
    <xf numFmtId="0" fontId="99" fillId="0" borderId="51" xfId="0" applyFont="1" applyBorder="1" applyAlignment="1">
      <alignment horizontal="left" vertical="center" wrapText="1"/>
    </xf>
    <xf numFmtId="0" fontId="96" fillId="0" borderId="32" xfId="0" applyFont="1" applyBorder="1" applyAlignment="1">
      <alignment horizontal="center" vertical="center"/>
    </xf>
    <xf numFmtId="166" fontId="75" fillId="0" borderId="32" xfId="0" applyNumberFormat="1" applyFont="1" applyBorder="1" applyAlignment="1">
      <alignment vertical="center" wrapText="1"/>
    </xf>
    <xf numFmtId="0" fontId="81" fillId="0" borderId="32" xfId="38" applyFont="1" applyBorder="1" applyAlignment="1">
      <alignment horizontal="center" vertical="center"/>
    </xf>
    <xf numFmtId="0" fontId="57" fillId="0" borderId="44" xfId="0" applyFont="1" applyBorder="1" applyAlignment="1">
      <alignment horizontal="left"/>
    </xf>
    <xf numFmtId="0" fontId="81" fillId="0" borderId="37" xfId="38" applyFont="1" applyBorder="1" applyAlignment="1">
      <alignment horizontal="center" vertical="center" wrapText="1"/>
    </xf>
    <xf numFmtId="4" fontId="75" fillId="0" borderId="32" xfId="0" applyNumberFormat="1" applyFont="1" applyBorder="1" applyAlignment="1">
      <alignment horizontal="right" vertical="center" wrapText="1"/>
    </xf>
    <xf numFmtId="4" fontId="75" fillId="0" borderId="44" xfId="0" applyNumberFormat="1" applyFont="1" applyBorder="1" applyAlignment="1">
      <alignment horizontal="right" vertical="center" wrapText="1"/>
    </xf>
    <xf numFmtId="0" fontId="83" fillId="0" borderId="32" xfId="0" applyFont="1" applyBorder="1" applyAlignment="1">
      <alignment horizontal="right" vertical="center"/>
    </xf>
    <xf numFmtId="0" fontId="83" fillId="0" borderId="44" xfId="0" applyFont="1" applyBorder="1" applyAlignment="1">
      <alignment horizontal="left" vertical="center"/>
    </xf>
    <xf numFmtId="0" fontId="83" fillId="0" borderId="46" xfId="0" applyFont="1" applyBorder="1" applyAlignment="1">
      <alignment horizontal="left" vertical="center"/>
    </xf>
    <xf numFmtId="0" fontId="100" fillId="0" borderId="44" xfId="0" applyFont="1" applyBorder="1" applyAlignment="1">
      <alignment horizontal="left" vertical="center"/>
    </xf>
    <xf numFmtId="0" fontId="100" fillId="0" borderId="44" xfId="0" applyFont="1" applyBorder="1" applyAlignment="1">
      <alignment horizontal="center" vertical="center"/>
    </xf>
    <xf numFmtId="168" fontId="75" fillId="0" borderId="32" xfId="0" applyNumberFormat="1" applyFont="1" applyBorder="1" applyAlignment="1">
      <alignment horizontal="left"/>
    </xf>
    <xf numFmtId="168" fontId="75" fillId="0" borderId="32" xfId="0" applyNumberFormat="1" applyFont="1" applyBorder="1" applyAlignment="1">
      <alignment horizontal="right"/>
    </xf>
    <xf numFmtId="0" fontId="75" fillId="0" borderId="44" xfId="1" applyFont="1" applyBorder="1" applyAlignment="1">
      <alignment horizontal="left" vertical="center" wrapText="1"/>
    </xf>
    <xf numFmtId="0" fontId="75" fillId="0" borderId="44" xfId="0" applyFont="1" applyBorder="1" applyAlignment="1">
      <alignment horizontal="right"/>
    </xf>
    <xf numFmtId="0" fontId="101" fillId="0" borderId="44" xfId="0" applyFont="1" applyBorder="1" applyAlignment="1">
      <alignment horizontal="left" vertical="center"/>
    </xf>
    <xf numFmtId="0" fontId="93" fillId="0" borderId="44" xfId="0" applyFont="1" applyBorder="1" applyAlignment="1">
      <alignment vertical="center"/>
    </xf>
    <xf numFmtId="0" fontId="47" fillId="0" borderId="44" xfId="0" applyFont="1" applyBorder="1" applyAlignment="1">
      <alignment horizontal="left" vertical="center"/>
    </xf>
    <xf numFmtId="0" fontId="103" fillId="0" borderId="44" xfId="0" applyFont="1" applyBorder="1" applyAlignment="1">
      <alignment horizontal="center" vertical="center" wrapText="1"/>
    </xf>
    <xf numFmtId="0" fontId="104" fillId="0" borderId="44" xfId="0" applyFont="1" applyBorder="1" applyAlignment="1">
      <alignment horizontal="center" vertical="center"/>
    </xf>
    <xf numFmtId="0" fontId="105" fillId="0" borderId="44" xfId="0" applyFont="1" applyBorder="1" applyAlignment="1">
      <alignment horizontal="right" vertical="center"/>
    </xf>
    <xf numFmtId="0" fontId="105" fillId="0" borderId="44" xfId="0" applyFont="1" applyBorder="1" applyAlignment="1">
      <alignment horizontal="left" vertical="center"/>
    </xf>
    <xf numFmtId="43" fontId="75" fillId="0" borderId="32" xfId="0" applyNumberFormat="1" applyFont="1" applyBorder="1" applyAlignment="1">
      <alignment horizontal="left"/>
    </xf>
    <xf numFmtId="43" fontId="75" fillId="0" borderId="44" xfId="0" applyNumberFormat="1" applyFont="1" applyBorder="1" applyAlignment="1">
      <alignment horizontal="left"/>
    </xf>
    <xf numFmtId="183" fontId="75" fillId="0" borderId="32" xfId="0" applyNumberFormat="1" applyFont="1" applyBorder="1" applyAlignment="1">
      <alignment horizontal="left"/>
    </xf>
    <xf numFmtId="0" fontId="75" fillId="0" borderId="32" xfId="0" applyFont="1" applyBorder="1" applyAlignment="1">
      <alignment horizontal="center" vertical="center" wrapText="1"/>
    </xf>
    <xf numFmtId="0" fontId="102" fillId="0" borderId="0" xfId="0" applyFont="1"/>
    <xf numFmtId="3" fontId="75" fillId="0" borderId="32" xfId="0" applyNumberFormat="1" applyFont="1" applyBorder="1" applyAlignment="1">
      <alignment horizontal="left" vertical="center" wrapText="1"/>
    </xf>
    <xf numFmtId="3" fontId="75" fillId="0" borderId="44" xfId="0" applyNumberFormat="1" applyFont="1" applyBorder="1" applyAlignment="1">
      <alignment horizontal="right" vertical="center" wrapText="1"/>
    </xf>
    <xf numFmtId="168" fontId="75" fillId="0" borderId="44" xfId="0" applyNumberFormat="1" applyFont="1" applyBorder="1" applyAlignment="1">
      <alignment horizontal="center" vertical="center" wrapText="1"/>
    </xf>
    <xf numFmtId="168" fontId="75" fillId="0" borderId="32" xfId="0" applyNumberFormat="1" applyFont="1" applyBorder="1" applyAlignment="1">
      <alignment horizontal="left" vertical="center"/>
    </xf>
    <xf numFmtId="166" fontId="83" fillId="0" borderId="45" xfId="33" applyNumberFormat="1" applyFont="1" applyFill="1" applyBorder="1" applyAlignment="1">
      <alignment horizontal="center" vertical="center"/>
    </xf>
    <xf numFmtId="168" fontId="75" fillId="0" borderId="44" xfId="0" applyNumberFormat="1" applyFont="1" applyBorder="1" applyAlignment="1">
      <alignment horizontal="left" vertical="center"/>
    </xf>
    <xf numFmtId="4" fontId="75" fillId="0" borderId="44" xfId="0" applyNumberFormat="1" applyFont="1" applyBorder="1" applyAlignment="1">
      <alignment horizontal="center" vertical="center" wrapText="1"/>
    </xf>
    <xf numFmtId="4" fontId="75" fillId="0" borderId="32" xfId="0" applyNumberFormat="1" applyFont="1" applyBorder="1" applyAlignment="1">
      <alignment horizontal="center" vertical="center" wrapText="1"/>
    </xf>
    <xf numFmtId="0" fontId="76" fillId="0" borderId="0" xfId="0" applyFont="1" applyAlignment="1">
      <alignment horizontal="left" vertical="center" wrapText="1"/>
    </xf>
    <xf numFmtId="0" fontId="75" fillId="0" borderId="0" xfId="0" applyFont="1" applyAlignment="1">
      <alignment horizontal="left" vertical="center" wrapText="1"/>
    </xf>
    <xf numFmtId="1" fontId="76" fillId="0" borderId="32" xfId="0" applyNumberFormat="1" applyFont="1" applyBorder="1" applyAlignment="1">
      <alignment horizontal="left" vertical="center"/>
    </xf>
    <xf numFmtId="0" fontId="81" fillId="0" borderId="32" xfId="38" applyFont="1" applyBorder="1" applyAlignment="1">
      <alignment horizontal="left" vertical="center" wrapText="1"/>
    </xf>
    <xf numFmtId="0" fontId="81" fillId="0" borderId="32" xfId="0" applyFont="1" applyBorder="1" applyAlignment="1">
      <alignment horizontal="left" vertical="center"/>
    </xf>
    <xf numFmtId="0" fontId="75" fillId="0" borderId="45" xfId="53" applyFont="1" applyBorder="1" applyAlignment="1">
      <alignment horizontal="left" vertical="center" wrapText="1"/>
    </xf>
    <xf numFmtId="0" fontId="57" fillId="0" borderId="45" xfId="0" applyFont="1" applyBorder="1" applyAlignment="1">
      <alignment horizontal="left" vertical="center"/>
    </xf>
    <xf numFmtId="0" fontId="97" fillId="0" borderId="32" xfId="0" applyFont="1" applyBorder="1" applyAlignment="1">
      <alignment horizontal="left" vertical="center" wrapText="1"/>
    </xf>
    <xf numFmtId="166" fontId="75" fillId="0" borderId="32" xfId="0" applyNumberFormat="1" applyFont="1" applyBorder="1" applyAlignment="1">
      <alignment horizontal="right" vertical="center" wrapText="1"/>
    </xf>
    <xf numFmtId="43" fontId="77" fillId="0" borderId="0" xfId="7" applyFont="1" applyAlignment="1">
      <alignment vertical="center"/>
    </xf>
    <xf numFmtId="44" fontId="76" fillId="17" borderId="32" xfId="0" applyNumberFormat="1" applyFont="1" applyFill="1" applyBorder="1" applyAlignment="1">
      <alignment vertical="center" wrapText="1"/>
    </xf>
    <xf numFmtId="1" fontId="76" fillId="0" borderId="32" xfId="0" applyNumberFormat="1" applyFont="1" applyBorder="1" applyAlignment="1">
      <alignment vertical="center"/>
    </xf>
    <xf numFmtId="43" fontId="75" fillId="0" borderId="32" xfId="0" applyNumberFormat="1" applyFont="1" applyBorder="1" applyAlignment="1">
      <alignment vertical="center" wrapText="1"/>
    </xf>
    <xf numFmtId="43" fontId="75" fillId="0" borderId="44" xfId="0" applyNumberFormat="1" applyFont="1" applyBorder="1" applyAlignment="1">
      <alignment vertical="center" wrapText="1"/>
    </xf>
    <xf numFmtId="166" fontId="75" fillId="0" borderId="44" xfId="0" applyNumberFormat="1" applyFont="1" applyBorder="1" applyAlignment="1">
      <alignment vertical="center" wrapText="1"/>
    </xf>
    <xf numFmtId="43" fontId="75" fillId="0" borderId="32" xfId="7" applyFont="1" applyFill="1" applyBorder="1" applyAlignment="1">
      <alignment vertical="center" wrapText="1"/>
    </xf>
    <xf numFmtId="43" fontId="75" fillId="0" borderId="44" xfId="7" applyFont="1" applyFill="1" applyBorder="1" applyAlignment="1">
      <alignment wrapText="1"/>
    </xf>
    <xf numFmtId="4" fontId="81" fillId="0" borderId="32" xfId="15" applyNumberFormat="1" applyFont="1" applyFill="1" applyBorder="1" applyAlignment="1" applyProtection="1">
      <alignment vertical="center"/>
      <protection locked="0"/>
    </xf>
    <xf numFmtId="43" fontId="81" fillId="0" borderId="44" xfId="37" applyFont="1" applyFill="1" applyBorder="1" applyAlignment="1" applyProtection="1">
      <alignment vertical="center"/>
      <protection locked="0"/>
    </xf>
    <xf numFmtId="0" fontId="75" fillId="0" borderId="32" xfId="0" applyFont="1" applyBorder="1" applyAlignment="1">
      <alignment vertical="center" wrapText="1"/>
    </xf>
    <xf numFmtId="0" fontId="75" fillId="0" borderId="44" xfId="0" applyFont="1" applyBorder="1" applyAlignment="1">
      <alignment vertical="center" wrapText="1"/>
    </xf>
    <xf numFmtId="4" fontId="81" fillId="0" borderId="44" xfId="15" applyNumberFormat="1" applyFont="1" applyFill="1" applyBorder="1" applyAlignment="1" applyProtection="1">
      <alignment vertical="center"/>
      <protection locked="0"/>
    </xf>
    <xf numFmtId="4" fontId="57" fillId="0" borderId="0" xfId="0" applyNumberFormat="1" applyFont="1"/>
    <xf numFmtId="166" fontId="79" fillId="0" borderId="44" xfId="7" applyNumberFormat="1" applyFont="1" applyFill="1" applyBorder="1" applyAlignment="1">
      <alignment vertical="center" wrapText="1"/>
    </xf>
    <xf numFmtId="3" fontId="75" fillId="0" borderId="44" xfId="0" applyNumberFormat="1" applyFont="1" applyBorder="1" applyAlignment="1">
      <alignment vertical="center" wrapText="1"/>
    </xf>
    <xf numFmtId="43" fontId="75" fillId="0" borderId="0" xfId="7" applyFont="1" applyAlignment="1"/>
    <xf numFmtId="0" fontId="75" fillId="25" borderId="32" xfId="0" applyFont="1" applyFill="1" applyBorder="1" applyAlignment="1">
      <alignment horizontal="left" vertical="center" wrapText="1"/>
    </xf>
    <xf numFmtId="168" fontId="75" fillId="25" borderId="32" xfId="0" applyNumberFormat="1" applyFont="1" applyFill="1" applyBorder="1" applyAlignment="1">
      <alignment horizontal="left" vertical="center" wrapText="1"/>
    </xf>
    <xf numFmtId="168" fontId="75" fillId="25" borderId="44" xfId="0" applyNumberFormat="1" applyFont="1" applyFill="1" applyBorder="1" applyAlignment="1">
      <alignment horizontal="left" vertical="center" wrapText="1"/>
    </xf>
    <xf numFmtId="168" fontId="75" fillId="25" borderId="32" xfId="0" applyNumberFormat="1" applyFont="1" applyFill="1" applyBorder="1" applyAlignment="1">
      <alignment horizontal="center" vertical="center" wrapText="1"/>
    </xf>
    <xf numFmtId="0" fontId="83" fillId="25" borderId="32" xfId="0" applyFont="1" applyFill="1" applyBorder="1" applyAlignment="1">
      <alignment horizontal="center" vertical="center"/>
    </xf>
    <xf numFmtId="0" fontId="83" fillId="25" borderId="32" xfId="0" applyFont="1" applyFill="1" applyBorder="1" applyAlignment="1">
      <alignment horizontal="left" vertical="center"/>
    </xf>
    <xf numFmtId="0" fontId="83" fillId="25" borderId="38" xfId="0" applyFont="1" applyFill="1" applyBorder="1" applyAlignment="1">
      <alignment horizontal="left" vertical="center"/>
    </xf>
    <xf numFmtId="43" fontId="83" fillId="25" borderId="32" xfId="33" applyFont="1" applyFill="1" applyBorder="1" applyAlignment="1">
      <alignment horizontal="center" vertical="center"/>
    </xf>
    <xf numFmtId="166" fontId="83" fillId="25" borderId="41" xfId="33" applyNumberFormat="1" applyFont="1" applyFill="1" applyBorder="1" applyAlignment="1">
      <alignment horizontal="center" vertical="center"/>
    </xf>
    <xf numFmtId="43" fontId="79" fillId="25" borderId="32" xfId="33" applyFont="1" applyFill="1" applyBorder="1" applyAlignment="1">
      <alignment horizontal="right" vertical="center"/>
    </xf>
    <xf numFmtId="43" fontId="79" fillId="25" borderId="32" xfId="33" applyFont="1" applyFill="1" applyBorder="1" applyAlignment="1">
      <alignment vertical="center"/>
    </xf>
    <xf numFmtId="43" fontId="79" fillId="25" borderId="44" xfId="33" applyFont="1" applyFill="1" applyBorder="1" applyAlignment="1">
      <alignment vertical="center"/>
    </xf>
    <xf numFmtId="43" fontId="75" fillId="25" borderId="32" xfId="0" applyNumberFormat="1" applyFont="1" applyFill="1" applyBorder="1" applyAlignment="1">
      <alignment horizontal="left" vertical="center" wrapText="1"/>
    </xf>
    <xf numFmtId="0" fontId="83" fillId="25" borderId="41" xfId="0" applyFont="1" applyFill="1" applyBorder="1" applyAlignment="1">
      <alignment horizontal="center" vertical="center"/>
    </xf>
    <xf numFmtId="166" fontId="75" fillId="25" borderId="32" xfId="0" applyNumberFormat="1" applyFont="1" applyFill="1" applyBorder="1" applyAlignment="1">
      <alignment horizontal="left" vertical="center" wrapText="1"/>
    </xf>
    <xf numFmtId="0" fontId="77" fillId="25" borderId="32" xfId="0" applyFont="1" applyFill="1" applyBorder="1" applyAlignment="1">
      <alignment horizontal="left" vertical="center" wrapText="1"/>
    </xf>
    <xf numFmtId="0" fontId="79" fillId="25" borderId="32" xfId="0" applyFont="1" applyFill="1" applyBorder="1" applyAlignment="1">
      <alignment horizontal="left" vertical="center"/>
    </xf>
    <xf numFmtId="14" fontId="75" fillId="25" borderId="32" xfId="0" applyNumberFormat="1" applyFont="1" applyFill="1" applyBorder="1" applyAlignment="1">
      <alignment horizontal="center" vertical="center" wrapText="1"/>
    </xf>
    <xf numFmtId="14" fontId="75" fillId="25" borderId="32" xfId="0" applyNumberFormat="1" applyFont="1" applyFill="1" applyBorder="1" applyAlignment="1">
      <alignment horizontal="left" vertical="center" wrapText="1"/>
    </xf>
    <xf numFmtId="43" fontId="81" fillId="25" borderId="32" xfId="15" applyFont="1" applyFill="1" applyBorder="1" applyAlignment="1" applyProtection="1">
      <alignment horizontal="right" vertical="center" wrapText="1"/>
      <protection locked="0"/>
    </xf>
    <xf numFmtId="166" fontId="75" fillId="25" borderId="32" xfId="0" applyNumberFormat="1" applyFont="1" applyFill="1" applyBorder="1" applyAlignment="1">
      <alignment vertical="center" wrapText="1"/>
    </xf>
    <xf numFmtId="172" fontId="75" fillId="25" borderId="32" xfId="0" applyNumberFormat="1" applyFont="1" applyFill="1" applyBorder="1" applyAlignment="1">
      <alignment horizontal="left" vertical="center" wrapText="1"/>
    </xf>
    <xf numFmtId="4" fontId="75" fillId="25" borderId="32" xfId="0" applyNumberFormat="1" applyFont="1" applyFill="1" applyBorder="1" applyAlignment="1">
      <alignment horizontal="left" vertical="center" wrapText="1"/>
    </xf>
    <xf numFmtId="44" fontId="75" fillId="25" borderId="32" xfId="0" applyNumberFormat="1" applyFont="1" applyFill="1" applyBorder="1" applyAlignment="1">
      <alignment horizontal="left" vertical="center" wrapText="1"/>
    </xf>
    <xf numFmtId="166" fontId="75" fillId="25" borderId="41" xfId="0" applyNumberFormat="1" applyFont="1" applyFill="1" applyBorder="1" applyAlignment="1">
      <alignment horizontal="left" vertical="center" wrapText="1"/>
    </xf>
    <xf numFmtId="43" fontId="87" fillId="25" borderId="32" xfId="33" applyFont="1" applyFill="1" applyBorder="1" applyAlignment="1">
      <alignment vertical="center"/>
    </xf>
    <xf numFmtId="0" fontId="75" fillId="25" borderId="0" xfId="0" applyFont="1" applyFill="1" applyAlignment="1">
      <alignment horizontal="left"/>
    </xf>
    <xf numFmtId="44" fontId="75" fillId="0" borderId="0" xfId="0" applyNumberFormat="1" applyFont="1"/>
    <xf numFmtId="14" fontId="75" fillId="0" borderId="32" xfId="0" applyNumberFormat="1" applyFont="1" applyBorder="1" applyAlignment="1">
      <alignment horizontal="left" vertical="center"/>
    </xf>
    <xf numFmtId="0" fontId="27" fillId="0" borderId="23" xfId="55" applyFont="1" applyAlignment="1">
      <alignment horizontal="center" vertical="center" wrapText="1"/>
    </xf>
    <xf numFmtId="0" fontId="29" fillId="0" borderId="23" xfId="55" applyFont="1"/>
    <xf numFmtId="0" fontId="29" fillId="0" borderId="47" xfId="55" applyFont="1" applyBorder="1" applyAlignment="1">
      <alignment horizontal="center" vertical="center" wrapText="1"/>
    </xf>
    <xf numFmtId="0" fontId="32" fillId="0" borderId="34" xfId="55" applyFont="1" applyBorder="1" applyAlignment="1">
      <alignment vertical="center" wrapText="1"/>
    </xf>
    <xf numFmtId="0" fontId="32" fillId="0" borderId="35" xfId="55" applyFont="1" applyBorder="1" applyAlignment="1">
      <alignment vertical="center" wrapText="1"/>
    </xf>
    <xf numFmtId="0" fontId="29" fillId="0" borderId="35" xfId="55" applyFont="1" applyBorder="1"/>
    <xf numFmtId="0" fontId="29" fillId="0" borderId="36" xfId="55" applyFont="1" applyBorder="1"/>
    <xf numFmtId="0" fontId="39" fillId="0" borderId="43" xfId="55" applyFont="1" applyBorder="1" applyAlignment="1">
      <alignment horizontal="center" vertical="center" wrapText="1"/>
    </xf>
    <xf numFmtId="0" fontId="32" fillId="0" borderId="39" xfId="55" applyFont="1" applyBorder="1" applyAlignment="1">
      <alignment vertical="center" wrapText="1"/>
    </xf>
    <xf numFmtId="0" fontId="32" fillId="0" borderId="40" xfId="55" applyFont="1" applyBorder="1" applyAlignment="1">
      <alignment vertical="center" wrapText="1"/>
    </xf>
    <xf numFmtId="0" fontId="29" fillId="0" borderId="40" xfId="55" applyFont="1" applyBorder="1"/>
    <xf numFmtId="0" fontId="29" fillId="0" borderId="49" xfId="55" applyFont="1" applyBorder="1"/>
    <xf numFmtId="0" fontId="29" fillId="0" borderId="52" xfId="55" applyFont="1" applyBorder="1"/>
    <xf numFmtId="0" fontId="32" fillId="25" borderId="44" xfId="55" applyFont="1" applyFill="1" applyBorder="1" applyAlignment="1">
      <alignment horizontal="center" vertical="center" wrapText="1"/>
    </xf>
    <xf numFmtId="0" fontId="106" fillId="25" borderId="44" xfId="16" applyFont="1" applyFill="1" applyBorder="1" applyAlignment="1">
      <alignment horizontal="center" vertical="center" wrapText="1"/>
    </xf>
    <xf numFmtId="166" fontId="106" fillId="25" borderId="44" xfId="57" applyNumberFormat="1" applyFont="1" applyFill="1" applyBorder="1" applyAlignment="1">
      <alignment horizontal="center" vertical="center" wrapText="1"/>
    </xf>
    <xf numFmtId="166" fontId="106" fillId="25" borderId="44" xfId="57" applyNumberFormat="1" applyFont="1" applyFill="1" applyBorder="1" applyAlignment="1">
      <alignment horizontal="center" vertical="center"/>
    </xf>
    <xf numFmtId="166" fontId="27" fillId="25" borderId="44" xfId="56" applyNumberFormat="1" applyFont="1" applyFill="1" applyBorder="1" applyAlignment="1">
      <alignment horizontal="center" vertical="center" wrapText="1"/>
    </xf>
    <xf numFmtId="166" fontId="32" fillId="25" borderId="44" xfId="55" quotePrefix="1" applyNumberFormat="1" applyFont="1" applyFill="1" applyBorder="1" applyAlignment="1">
      <alignment horizontal="center" vertical="center" wrapText="1"/>
    </xf>
    <xf numFmtId="0" fontId="57" fillId="0" borderId="44" xfId="16" applyFont="1" applyBorder="1" applyAlignment="1">
      <alignment horizontal="center" vertical="center"/>
    </xf>
    <xf numFmtId="0" fontId="57" fillId="0" borderId="44" xfId="16" applyFont="1" applyBorder="1" applyAlignment="1">
      <alignment horizontal="left" vertical="center" wrapText="1"/>
    </xf>
    <xf numFmtId="3" fontId="57" fillId="0" borderId="44" xfId="16" applyNumberFormat="1" applyFont="1" applyBorder="1" applyAlignment="1">
      <alignment horizontal="center" vertical="center"/>
    </xf>
    <xf numFmtId="166" fontId="57" fillId="0" borderId="44" xfId="57" applyNumberFormat="1" applyFont="1" applyFill="1" applyBorder="1" applyAlignment="1">
      <alignment horizontal="center" vertical="center" wrapText="1"/>
    </xf>
    <xf numFmtId="0" fontId="32" fillId="37" borderId="44" xfId="55" applyFont="1" applyFill="1" applyBorder="1" applyAlignment="1">
      <alignment horizontal="center" vertical="center" wrapText="1"/>
    </xf>
    <xf numFmtId="0" fontId="32" fillId="37" borderId="44" xfId="55" applyFont="1" applyFill="1" applyBorder="1" applyAlignment="1">
      <alignment vertical="center" wrapText="1"/>
    </xf>
    <xf numFmtId="0" fontId="29" fillId="37" borderId="44" xfId="55" applyFont="1" applyFill="1" applyBorder="1" applyAlignment="1">
      <alignment vertical="center" wrapText="1"/>
    </xf>
    <xf numFmtId="0" fontId="29" fillId="0" borderId="44" xfId="55" applyFont="1" applyBorder="1"/>
    <xf numFmtId="0" fontId="29" fillId="15" borderId="44" xfId="55" applyFont="1" applyFill="1" applyBorder="1"/>
    <xf numFmtId="0" fontId="32" fillId="0" borderId="44" xfId="55" applyFont="1" applyBorder="1"/>
    <xf numFmtId="0" fontId="29" fillId="0" borderId="44" xfId="55" applyFont="1" applyBorder="1" applyAlignment="1">
      <alignment horizontal="center" vertical="center" wrapText="1"/>
    </xf>
    <xf numFmtId="0" fontId="32" fillId="0" borderId="44" xfId="55" applyFont="1" applyBorder="1" applyAlignment="1">
      <alignment vertical="center" wrapText="1"/>
    </xf>
    <xf numFmtId="0" fontId="29" fillId="0" borderId="44" xfId="55" applyFont="1" applyBorder="1" applyAlignment="1">
      <alignment vertical="center" wrapText="1"/>
    </xf>
    <xf numFmtId="0" fontId="32" fillId="0" borderId="44" xfId="55" applyFont="1" applyBorder="1" applyAlignment="1">
      <alignment horizontal="center" vertical="center" wrapText="1"/>
    </xf>
    <xf numFmtId="0" fontId="29" fillId="15" borderId="44" xfId="55" applyFont="1" applyFill="1" applyBorder="1" applyAlignment="1">
      <alignment horizontal="center" vertical="center" wrapText="1"/>
    </xf>
    <xf numFmtId="0" fontId="32" fillId="15" borderId="44" xfId="55" applyFont="1" applyFill="1" applyBorder="1" applyAlignment="1">
      <alignment vertical="center" wrapText="1"/>
    </xf>
    <xf numFmtId="0" fontId="32" fillId="15" borderId="44" xfId="55" applyFont="1" applyFill="1" applyBorder="1"/>
    <xf numFmtId="0" fontId="29" fillId="15" borderId="23" xfId="55" applyFont="1" applyFill="1"/>
    <xf numFmtId="0" fontId="15" fillId="0" borderId="23" xfId="55" applyFont="1" applyAlignment="1">
      <alignment horizontal="left" vertical="center"/>
    </xf>
    <xf numFmtId="0" fontId="29" fillId="0" borderId="23" xfId="55" applyFont="1" applyAlignment="1">
      <alignment horizontal="center"/>
    </xf>
    <xf numFmtId="0" fontId="32" fillId="0" borderId="23" xfId="55" applyFont="1" applyAlignment="1">
      <alignment wrapText="1"/>
    </xf>
    <xf numFmtId="0" fontId="32" fillId="0" borderId="23" xfId="16" applyFont="1" applyAlignment="1">
      <alignment horizontal="center"/>
    </xf>
    <xf numFmtId="0" fontId="76" fillId="38" borderId="32" xfId="0" applyFont="1" applyFill="1" applyBorder="1" applyAlignment="1">
      <alignment horizontal="center" vertical="center" wrapText="1"/>
    </xf>
    <xf numFmtId="0" fontId="32" fillId="0" borderId="23" xfId="16" applyFont="1" applyAlignment="1">
      <alignment horizontal="center" vertical="center"/>
    </xf>
    <xf numFmtId="0" fontId="76" fillId="40" borderId="32" xfId="0" applyFont="1" applyFill="1" applyBorder="1" applyAlignment="1">
      <alignment horizontal="center" vertical="center" wrapText="1"/>
    </xf>
    <xf numFmtId="0" fontId="80" fillId="0" borderId="45" xfId="0" applyFont="1" applyBorder="1" applyAlignment="1">
      <alignment horizontal="left" vertical="center"/>
    </xf>
    <xf numFmtId="0" fontId="28" fillId="0" borderId="44" xfId="55" applyFont="1" applyBorder="1" applyAlignment="1">
      <alignment vertical="center"/>
    </xf>
    <xf numFmtId="0" fontId="28" fillId="0" borderId="44" xfId="55" quotePrefix="1" applyFont="1" applyBorder="1" applyAlignment="1">
      <alignment horizontal="left" vertical="center" wrapText="1"/>
    </xf>
    <xf numFmtId="0" fontId="28" fillId="0" borderId="23" xfId="55" applyFont="1" applyAlignment="1">
      <alignment vertical="center"/>
    </xf>
    <xf numFmtId="43" fontId="81" fillId="0" borderId="43" xfId="15" applyFont="1" applyFill="1" applyBorder="1" applyAlignment="1" applyProtection="1">
      <alignment horizontal="right" vertical="center" wrapText="1"/>
      <protection locked="0"/>
    </xf>
    <xf numFmtId="0" fontId="104" fillId="0" borderId="44" xfId="0" applyFont="1" applyBorder="1" applyAlignment="1">
      <alignment horizontal="left" vertical="center"/>
    </xf>
    <xf numFmtId="0" fontId="104" fillId="0" borderId="46" xfId="0" applyFont="1" applyBorder="1" applyAlignment="1">
      <alignment horizontal="left" vertical="center"/>
    </xf>
    <xf numFmtId="0" fontId="107" fillId="0" borderId="0" xfId="0" applyFont="1"/>
    <xf numFmtId="0" fontId="43" fillId="0" borderId="43" xfId="0" applyFont="1" applyBorder="1"/>
    <xf numFmtId="0" fontId="82" fillId="0" borderId="44" xfId="0" applyFont="1" applyBorder="1" applyAlignment="1">
      <alignment horizontal="left" vertical="center" wrapText="1"/>
    </xf>
    <xf numFmtId="165" fontId="41" fillId="0" borderId="23" xfId="18" applyNumberFormat="1" applyFont="1" applyFill="1" applyBorder="1" applyAlignment="1">
      <alignment horizontal="center" vertical="center" wrapText="1"/>
    </xf>
    <xf numFmtId="14" fontId="75" fillId="0" borderId="43" xfId="0" applyNumberFormat="1" applyFont="1" applyBorder="1" applyAlignment="1">
      <alignment horizontal="left" vertical="center" wrapText="1"/>
    </xf>
    <xf numFmtId="168" fontId="108" fillId="0" borderId="43" xfId="0" applyNumberFormat="1" applyFont="1" applyBorder="1" applyAlignment="1">
      <alignment horizontal="left" vertical="center" wrapText="1"/>
    </xf>
    <xf numFmtId="0" fontId="109" fillId="0" borderId="44" xfId="16" applyFont="1" applyBorder="1" applyAlignment="1">
      <alignment horizontal="center" vertical="center"/>
    </xf>
    <xf numFmtId="3" fontId="109" fillId="0" borderId="44" xfId="16" applyNumberFormat="1" applyFont="1" applyBorder="1" applyAlignment="1">
      <alignment horizontal="center" vertical="center"/>
    </xf>
    <xf numFmtId="166" fontId="109" fillId="0" borderId="44" xfId="57" applyNumberFormat="1" applyFont="1" applyFill="1" applyBorder="1" applyAlignment="1">
      <alignment horizontal="center" vertical="center" wrapText="1"/>
    </xf>
    <xf numFmtId="0" fontId="15" fillId="0" borderId="44" xfId="55" quotePrefix="1" applyFont="1" applyBorder="1" applyAlignment="1">
      <alignment horizontal="center" vertical="center" wrapText="1"/>
    </xf>
    <xf numFmtId="0" fontId="109" fillId="0" borderId="44" xfId="16" applyFont="1" applyBorder="1" applyAlignment="1">
      <alignment horizontal="center" vertical="center" wrapText="1"/>
    </xf>
    <xf numFmtId="0" fontId="15" fillId="0" borderId="44" xfId="55" applyFont="1" applyBorder="1" applyAlignment="1">
      <alignment horizontal="center" vertical="center"/>
    </xf>
    <xf numFmtId="0" fontId="15" fillId="0" borderId="23" xfId="55" applyFont="1" applyAlignment="1">
      <alignment horizontal="center" vertical="center"/>
    </xf>
    <xf numFmtId="0" fontId="105" fillId="0" borderId="44" xfId="0" applyFont="1" applyBorder="1" applyAlignment="1">
      <alignment horizontal="left" vertical="center" wrapText="1"/>
    </xf>
    <xf numFmtId="0" fontId="29" fillId="0" borderId="23" xfId="55" applyFont="1" applyAlignment="1">
      <alignment horizontal="center" vertical="center"/>
    </xf>
    <xf numFmtId="0" fontId="32" fillId="0" borderId="23" xfId="55" applyFont="1" applyAlignment="1">
      <alignment vertical="center" wrapText="1"/>
    </xf>
    <xf numFmtId="0" fontId="29" fillId="0" borderId="23" xfId="55" applyFont="1" applyAlignment="1">
      <alignment vertical="center"/>
    </xf>
    <xf numFmtId="0" fontId="32" fillId="0" borderId="23" xfId="55" applyFont="1" applyAlignment="1">
      <alignment horizontal="left" vertical="center" wrapText="1"/>
    </xf>
    <xf numFmtId="0" fontId="32" fillId="0" borderId="23" xfId="16" applyFont="1" applyAlignment="1">
      <alignment horizontal="center" vertical="center"/>
    </xf>
    <xf numFmtId="0" fontId="32" fillId="0" borderId="23" xfId="16" applyFont="1" applyAlignment="1">
      <alignment horizontal="right" vertical="center"/>
    </xf>
    <xf numFmtId="0" fontId="32" fillId="25" borderId="44" xfId="55" applyFont="1" applyFill="1" applyBorder="1" applyAlignment="1">
      <alignment horizontal="center" vertical="center" wrapText="1"/>
    </xf>
    <xf numFmtId="0" fontId="106" fillId="25" borderId="44" xfId="16" applyFont="1" applyFill="1" applyBorder="1" applyAlignment="1">
      <alignment horizontal="center" vertical="center" wrapText="1"/>
    </xf>
    <xf numFmtId="0" fontId="27" fillId="25" borderId="44" xfId="56" applyFont="1" applyFill="1" applyBorder="1" applyAlignment="1">
      <alignment horizontal="center" vertical="center" wrapText="1"/>
    </xf>
    <xf numFmtId="0" fontId="19" fillId="25" borderId="44" xfId="55" applyFont="1" applyFill="1" applyBorder="1" applyAlignment="1">
      <alignment horizontal="center" vertical="center"/>
    </xf>
    <xf numFmtId="0" fontId="32" fillId="25" borderId="44" xfId="55" applyFont="1" applyFill="1" applyBorder="1" applyAlignment="1">
      <alignment horizontal="center" vertical="center"/>
    </xf>
    <xf numFmtId="0" fontId="27" fillId="0" borderId="23" xfId="55" applyFont="1" applyAlignment="1">
      <alignment horizontal="center" vertical="center" wrapText="1"/>
    </xf>
    <xf numFmtId="0" fontId="32" fillId="0" borderId="34" xfId="55" applyFont="1" applyBorder="1" applyAlignment="1">
      <alignment horizontal="left" vertical="center" wrapText="1"/>
    </xf>
    <xf numFmtId="0" fontId="32" fillId="0" borderId="35" xfId="55" applyFont="1" applyBorder="1" applyAlignment="1">
      <alignment horizontal="left" vertical="center" wrapText="1"/>
    </xf>
    <xf numFmtId="0" fontId="32" fillId="0" borderId="39" xfId="55" applyFont="1" applyBorder="1" applyAlignment="1">
      <alignment horizontal="left" vertical="center" wrapText="1"/>
    </xf>
    <xf numFmtId="0" fontId="32" fillId="0" borderId="40" xfId="55" applyFont="1" applyBorder="1" applyAlignment="1">
      <alignment horizontal="left" vertical="center" wrapText="1"/>
    </xf>
    <xf numFmtId="0" fontId="32" fillId="0" borderId="23" xfId="16" applyFont="1" applyAlignment="1">
      <alignment horizontal="center"/>
    </xf>
    <xf numFmtId="0" fontId="32" fillId="0" borderId="23" xfId="16" applyFont="1" applyAlignment="1">
      <alignment horizontal="right"/>
    </xf>
    <xf numFmtId="0" fontId="95" fillId="28" borderId="32" xfId="0" applyFont="1" applyFill="1" applyBorder="1" applyAlignment="1">
      <alignment horizontal="center" vertical="center"/>
    </xf>
    <xf numFmtId="0" fontId="86" fillId="29" borderId="32" xfId="0" applyFont="1" applyFill="1" applyBorder="1" applyAlignment="1">
      <alignment horizontal="center" vertical="center" wrapText="1"/>
    </xf>
    <xf numFmtId="0" fontId="86" fillId="29" borderId="32" xfId="0" applyFont="1" applyFill="1" applyBorder="1" applyAlignment="1">
      <alignment horizontal="center" vertical="center"/>
    </xf>
    <xf numFmtId="0" fontId="95" fillId="26" borderId="32" xfId="0" applyFont="1" applyFill="1" applyBorder="1" applyAlignment="1">
      <alignment horizontal="center" vertical="center"/>
    </xf>
    <xf numFmtId="0" fontId="95" fillId="30" borderId="32" xfId="0" applyFont="1" applyFill="1" applyBorder="1" applyAlignment="1">
      <alignment horizontal="center" vertical="center"/>
    </xf>
    <xf numFmtId="0" fontId="95" fillId="21" borderId="32" xfId="0" applyFont="1" applyFill="1" applyBorder="1" applyAlignment="1">
      <alignment horizontal="center" vertical="center"/>
    </xf>
    <xf numFmtId="0" fontId="95" fillId="27" borderId="32" xfId="0" applyFont="1" applyFill="1" applyBorder="1" applyAlignment="1">
      <alignment horizontal="center" vertical="center"/>
    </xf>
    <xf numFmtId="0" fontId="95" fillId="31" borderId="32" xfId="0" applyFont="1" applyFill="1" applyBorder="1" applyAlignment="1">
      <alignment horizontal="center" vertical="center"/>
    </xf>
    <xf numFmtId="0" fontId="95" fillId="32" borderId="32" xfId="0" applyFont="1" applyFill="1" applyBorder="1" applyAlignment="1">
      <alignment horizontal="center" vertical="center"/>
    </xf>
    <xf numFmtId="0" fontId="76" fillId="19" borderId="41" xfId="0" applyFont="1" applyFill="1" applyBorder="1" applyAlignment="1">
      <alignment horizontal="center" vertical="center" wrapText="1"/>
    </xf>
    <xf numFmtId="0" fontId="76" fillId="19" borderId="37" xfId="0" applyFont="1" applyFill="1" applyBorder="1" applyAlignment="1">
      <alignment horizontal="center" vertical="center" wrapText="1"/>
    </xf>
    <xf numFmtId="0" fontId="76" fillId="19" borderId="38" xfId="0" applyFont="1" applyFill="1" applyBorder="1" applyAlignment="1">
      <alignment horizontal="center" vertical="center" wrapText="1"/>
    </xf>
    <xf numFmtId="0" fontId="76" fillId="3" borderId="41" xfId="0" applyFont="1" applyFill="1" applyBorder="1" applyAlignment="1">
      <alignment horizontal="center" vertical="center" wrapText="1"/>
    </xf>
    <xf numFmtId="0" fontId="76" fillId="3" borderId="38" xfId="0" applyFont="1" applyFill="1" applyBorder="1" applyAlignment="1">
      <alignment horizontal="center" vertical="center" wrapText="1"/>
    </xf>
    <xf numFmtId="0" fontId="76" fillId="17" borderId="32" xfId="0" applyFont="1" applyFill="1" applyBorder="1" applyAlignment="1">
      <alignment horizontal="center" vertical="center"/>
    </xf>
    <xf numFmtId="0" fontId="76" fillId="18" borderId="32" xfId="0" applyFont="1" applyFill="1" applyBorder="1" applyAlignment="1">
      <alignment horizontal="center" vertical="center" wrapText="1"/>
    </xf>
    <xf numFmtId="0" fontId="75" fillId="15" borderId="32" xfId="0" applyFont="1" applyFill="1" applyBorder="1" applyAlignment="1">
      <alignment wrapText="1"/>
    </xf>
    <xf numFmtId="0" fontId="76" fillId="20" borderId="32" xfId="0" applyFont="1" applyFill="1" applyBorder="1" applyAlignment="1">
      <alignment horizontal="center" vertical="center" wrapText="1"/>
    </xf>
    <xf numFmtId="0" fontId="76" fillId="16" borderId="32" xfId="0" applyFont="1" applyFill="1" applyBorder="1" applyAlignment="1">
      <alignment horizontal="center" vertical="center" wrapText="1"/>
    </xf>
    <xf numFmtId="0" fontId="76" fillId="17" borderId="32" xfId="0" applyFont="1" applyFill="1" applyBorder="1" applyAlignment="1">
      <alignment horizontal="center" vertical="center" wrapText="1"/>
    </xf>
    <xf numFmtId="0" fontId="76" fillId="15" borderId="32" xfId="0" applyFont="1" applyFill="1" applyBorder="1" applyAlignment="1">
      <alignment horizontal="center" vertical="center" wrapText="1"/>
    </xf>
    <xf numFmtId="0" fontId="75" fillId="15" borderId="32" xfId="0" applyFont="1" applyFill="1" applyBorder="1" applyAlignment="1">
      <alignment horizontal="center" vertical="center" wrapText="1"/>
    </xf>
    <xf numFmtId="0" fontId="76" fillId="17" borderId="32" xfId="0" applyFont="1" applyFill="1" applyBorder="1" applyAlignment="1">
      <alignment horizontal="left" vertical="center" wrapText="1"/>
    </xf>
    <xf numFmtId="0" fontId="76" fillId="17" borderId="32" xfId="0" applyFont="1" applyFill="1" applyBorder="1" applyAlignment="1">
      <alignment vertical="center" wrapText="1"/>
    </xf>
    <xf numFmtId="43" fontId="76" fillId="17" borderId="32" xfId="0" applyNumberFormat="1" applyFont="1" applyFill="1" applyBorder="1" applyAlignment="1">
      <alignment horizontal="center" vertical="center" wrapText="1"/>
    </xf>
    <xf numFmtId="0" fontId="76" fillId="3" borderId="32" xfId="0" applyFont="1" applyFill="1" applyBorder="1" applyAlignment="1">
      <alignment horizontal="center" vertical="center" wrapText="1"/>
    </xf>
    <xf numFmtId="0" fontId="75" fillId="0" borderId="32" xfId="0" applyFont="1" applyBorder="1" applyAlignment="1">
      <alignment wrapText="1"/>
    </xf>
    <xf numFmtId="0" fontId="76" fillId="38" borderId="32" xfId="0" applyFont="1" applyFill="1" applyBorder="1" applyAlignment="1">
      <alignment horizontal="center" vertical="center" wrapText="1"/>
    </xf>
    <xf numFmtId="0" fontId="75" fillId="39" borderId="32" xfId="0" applyFont="1" applyFill="1" applyBorder="1" applyAlignment="1">
      <alignment wrapText="1"/>
    </xf>
    <xf numFmtId="0" fontId="76" fillId="40" borderId="32" xfId="0" applyFont="1" applyFill="1" applyBorder="1" applyAlignment="1">
      <alignment horizontal="center" vertical="center" wrapText="1"/>
    </xf>
    <xf numFmtId="0" fontId="75" fillId="41" borderId="32" xfId="0" applyFont="1" applyFill="1" applyBorder="1" applyAlignment="1">
      <alignment wrapText="1"/>
    </xf>
    <xf numFmtId="0" fontId="76" fillId="33" borderId="32" xfId="0" applyFont="1" applyFill="1" applyBorder="1" applyAlignment="1">
      <alignment horizontal="center" vertical="center" wrapText="1"/>
    </xf>
    <xf numFmtId="0" fontId="75" fillId="26" borderId="32" xfId="0" applyFont="1" applyFill="1" applyBorder="1" applyAlignment="1">
      <alignment wrapText="1"/>
    </xf>
    <xf numFmtId="0" fontId="76" fillId="20" borderId="44" xfId="0" applyFont="1" applyFill="1" applyBorder="1" applyAlignment="1">
      <alignment horizontal="center" vertical="center" wrapText="1"/>
    </xf>
    <xf numFmtId="0" fontId="76" fillId="3" borderId="46" xfId="0" applyFont="1" applyFill="1" applyBorder="1" applyAlignment="1">
      <alignment horizontal="center" vertical="center" wrapText="1"/>
    </xf>
    <xf numFmtId="0" fontId="27" fillId="0" borderId="34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6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  <xf numFmtId="0" fontId="27" fillId="0" borderId="49" xfId="0" applyFont="1" applyBorder="1" applyAlignment="1">
      <alignment horizontal="center" vertical="center" wrapText="1"/>
    </xf>
    <xf numFmtId="0" fontId="27" fillId="25" borderId="45" xfId="0" applyFont="1" applyFill="1" applyBorder="1" applyAlignment="1">
      <alignment horizontal="center" vertical="center" wrapText="1"/>
    </xf>
    <xf numFmtId="0" fontId="27" fillId="25" borderId="46" xfId="0" applyFont="1" applyFill="1" applyBorder="1" applyAlignment="1">
      <alignment horizontal="center" vertical="center" wrapText="1"/>
    </xf>
    <xf numFmtId="0" fontId="33" fillId="34" borderId="45" xfId="0" applyFont="1" applyFill="1" applyBorder="1" applyAlignment="1">
      <alignment horizontal="center" vertical="center" wrapText="1"/>
    </xf>
    <xf numFmtId="0" fontId="33" fillId="34" borderId="46" xfId="0" applyFont="1" applyFill="1" applyBorder="1" applyAlignment="1">
      <alignment horizontal="center" vertical="center" wrapText="1"/>
    </xf>
    <xf numFmtId="0" fontId="29" fillId="18" borderId="32" xfId="0" applyFont="1" applyFill="1" applyBorder="1" applyAlignment="1">
      <alignment horizontal="center" vertical="center" wrapText="1"/>
    </xf>
    <xf numFmtId="0" fontId="50" fillId="15" borderId="32" xfId="0" applyFont="1" applyFill="1" applyBorder="1" applyAlignment="1">
      <alignment wrapText="1"/>
    </xf>
    <xf numFmtId="0" fontId="28" fillId="3" borderId="32" xfId="0" applyFont="1" applyFill="1" applyBorder="1" applyAlignment="1">
      <alignment horizontal="center" vertical="center" wrapText="1"/>
    </xf>
    <xf numFmtId="0" fontId="28" fillId="18" borderId="32" xfId="0" applyFont="1" applyFill="1" applyBorder="1" applyAlignment="1">
      <alignment horizontal="center" vertical="center" wrapText="1"/>
    </xf>
    <xf numFmtId="0" fontId="57" fillId="15" borderId="32" xfId="0" applyFont="1" applyFill="1" applyBorder="1" applyAlignment="1">
      <alignment wrapText="1"/>
    </xf>
    <xf numFmtId="0" fontId="28" fillId="19" borderId="32" xfId="0" applyFont="1" applyFill="1" applyBorder="1" applyAlignment="1">
      <alignment horizontal="center" vertical="center" wrapText="1"/>
    </xf>
    <xf numFmtId="0" fontId="29" fillId="19" borderId="32" xfId="0" applyFont="1" applyFill="1" applyBorder="1" applyAlignment="1">
      <alignment horizontal="center" vertical="center" wrapText="1"/>
    </xf>
    <xf numFmtId="0" fontId="50" fillId="20" borderId="32" xfId="0" applyFont="1" applyFill="1" applyBorder="1" applyAlignment="1">
      <alignment wrapText="1"/>
    </xf>
    <xf numFmtId="0" fontId="28" fillId="15" borderId="32" xfId="0" applyFont="1" applyFill="1" applyBorder="1" applyAlignment="1">
      <alignment horizontal="center" vertical="center" wrapText="1"/>
    </xf>
    <xf numFmtId="175" fontId="61" fillId="0" borderId="37" xfId="21" applyNumberFormat="1" applyFont="1" applyBorder="1" applyAlignment="1">
      <alignment horizontal="center" vertical="center" wrapText="1"/>
    </xf>
    <xf numFmtId="175" fontId="61" fillId="0" borderId="38" xfId="21" applyNumberFormat="1" applyFont="1" applyBorder="1" applyAlignment="1">
      <alignment horizontal="center" vertical="center" wrapText="1"/>
    </xf>
    <xf numFmtId="0" fontId="59" fillId="0" borderId="23" xfId="3" applyFont="1" applyAlignment="1">
      <alignment horizontal="center" vertical="center"/>
    </xf>
    <xf numFmtId="173" fontId="59" fillId="0" borderId="23" xfId="3" applyNumberFormat="1" applyFont="1" applyAlignment="1">
      <alignment horizontal="center" vertical="center"/>
    </xf>
    <xf numFmtId="174" fontId="59" fillId="0" borderId="23" xfId="3" applyNumberFormat="1" applyFont="1" applyAlignment="1">
      <alignment horizontal="center" vertical="center"/>
    </xf>
    <xf numFmtId="175" fontId="59" fillId="0" borderId="23" xfId="3" applyNumberFormat="1" applyFont="1" applyAlignment="1">
      <alignment horizontal="center" vertical="center"/>
    </xf>
    <xf numFmtId="0" fontId="61" fillId="0" borderId="23" xfId="3" applyFont="1" applyAlignment="1">
      <alignment horizontal="center" vertical="center" wrapText="1"/>
    </xf>
    <xf numFmtId="0" fontId="61" fillId="0" borderId="23" xfId="3" applyFont="1" applyAlignment="1">
      <alignment horizontal="center" vertical="center"/>
    </xf>
    <xf numFmtId="173" fontId="61" fillId="0" borderId="23" xfId="3" applyNumberFormat="1" applyFont="1" applyAlignment="1">
      <alignment horizontal="center" vertical="center"/>
    </xf>
    <xf numFmtId="174" fontId="61" fillId="0" borderId="23" xfId="3" applyNumberFormat="1" applyFont="1" applyAlignment="1">
      <alignment horizontal="center" vertical="center"/>
    </xf>
    <xf numFmtId="175" fontId="61" fillId="0" borderId="23" xfId="3" applyNumberFormat="1" applyFont="1" applyAlignment="1">
      <alignment horizontal="center" vertical="center"/>
    </xf>
    <xf numFmtId="0" fontId="61" fillId="0" borderId="33" xfId="3" applyFont="1" applyBorder="1" applyAlignment="1">
      <alignment horizontal="center" vertical="center" wrapText="1"/>
    </xf>
    <xf numFmtId="173" fontId="61" fillId="0" borderId="33" xfId="3" applyNumberFormat="1" applyFont="1" applyBorder="1" applyAlignment="1">
      <alignment horizontal="center" vertical="center" wrapText="1"/>
    </xf>
    <xf numFmtId="0" fontId="63" fillId="0" borderId="23" xfId="3" applyFont="1" applyAlignment="1">
      <alignment horizontal="center"/>
    </xf>
    <xf numFmtId="173" fontId="63" fillId="0" borderId="23" xfId="3" applyNumberFormat="1" applyFont="1" applyAlignment="1">
      <alignment horizontal="center"/>
    </xf>
    <xf numFmtId="174" fontId="63" fillId="0" borderId="23" xfId="3" applyNumberFormat="1" applyFont="1" applyAlignment="1">
      <alignment horizontal="center"/>
    </xf>
    <xf numFmtId="175" fontId="63" fillId="0" borderId="23" xfId="3" applyNumberFormat="1" applyFont="1" applyAlignment="1">
      <alignment horizontal="center"/>
    </xf>
    <xf numFmtId="0" fontId="61" fillId="0" borderId="23" xfId="3" applyFont="1" applyAlignment="1">
      <alignment horizontal="left" vertical="center"/>
    </xf>
    <xf numFmtId="0" fontId="61" fillId="0" borderId="32" xfId="3" applyFont="1" applyBorder="1" applyAlignment="1">
      <alignment horizontal="center" vertical="center" wrapText="1"/>
    </xf>
    <xf numFmtId="0" fontId="61" fillId="0" borderId="32" xfId="21" applyFont="1" applyBorder="1" applyAlignment="1">
      <alignment horizontal="center" vertical="center" wrapText="1"/>
    </xf>
    <xf numFmtId="0" fontId="61" fillId="0" borderId="32" xfId="4" applyFont="1" applyBorder="1" applyAlignment="1">
      <alignment horizontal="center" vertical="center" wrapText="1"/>
    </xf>
    <xf numFmtId="173" fontId="61" fillId="0" borderId="32" xfId="21" applyNumberFormat="1" applyFont="1" applyBorder="1" applyAlignment="1">
      <alignment horizontal="center" vertical="center" wrapText="1"/>
    </xf>
    <xf numFmtId="174" fontId="61" fillId="0" borderId="37" xfId="21" applyNumberFormat="1" applyFont="1" applyBorder="1" applyAlignment="1">
      <alignment horizontal="center" vertical="center"/>
    </xf>
    <xf numFmtId="173" fontId="61" fillId="0" borderId="38" xfId="21" applyNumberFormat="1" applyFont="1" applyBorder="1" applyAlignment="1">
      <alignment horizontal="center" vertical="center"/>
    </xf>
    <xf numFmtId="0" fontId="61" fillId="23" borderId="32" xfId="3" applyFont="1" applyFill="1" applyBorder="1" applyAlignment="1">
      <alignment horizontal="left" vertical="center" wrapText="1"/>
    </xf>
    <xf numFmtId="0" fontId="61" fillId="0" borderId="32" xfId="3" applyFont="1" applyBorder="1" applyAlignment="1">
      <alignment horizontal="left" vertical="center" wrapText="1"/>
    </xf>
    <xf numFmtId="173" fontId="61" fillId="0" borderId="32" xfId="3" applyNumberFormat="1" applyFont="1" applyBorder="1" applyAlignment="1">
      <alignment horizontal="left" vertical="center" wrapText="1"/>
    </xf>
    <xf numFmtId="174" fontId="61" fillId="0" borderId="32" xfId="3" applyNumberFormat="1" applyFont="1" applyBorder="1" applyAlignment="1">
      <alignment horizontal="left" vertical="center" wrapText="1"/>
    </xf>
    <xf numFmtId="175" fontId="61" fillId="0" borderId="32" xfId="3" applyNumberFormat="1" applyFont="1" applyBorder="1" applyAlignment="1">
      <alignment horizontal="left" vertical="center" wrapText="1"/>
    </xf>
    <xf numFmtId="0" fontId="61" fillId="0" borderId="41" xfId="3" applyFont="1" applyBorder="1" applyAlignment="1">
      <alignment horizontal="center" vertical="center" wrapText="1"/>
    </xf>
    <xf numFmtId="0" fontId="61" fillId="0" borderId="37" xfId="3" applyFont="1" applyBorder="1" applyAlignment="1">
      <alignment horizontal="center" vertical="center" wrapText="1"/>
    </xf>
    <xf numFmtId="173" fontId="61" fillId="0" borderId="38" xfId="3" applyNumberFormat="1" applyFont="1" applyBorder="1" applyAlignment="1">
      <alignment horizontal="center" vertical="center" wrapText="1"/>
    </xf>
    <xf numFmtId="0" fontId="61" fillId="22" borderId="32" xfId="3" applyFont="1" applyFill="1" applyBorder="1" applyAlignment="1">
      <alignment horizontal="left" vertical="center" wrapText="1"/>
    </xf>
    <xf numFmtId="0" fontId="61" fillId="22" borderId="32" xfId="3" applyFont="1" applyFill="1" applyBorder="1" applyAlignment="1">
      <alignment horizontal="left" vertical="center"/>
    </xf>
    <xf numFmtId="0" fontId="68" fillId="0" borderId="32" xfId="3" applyFont="1" applyBorder="1" applyAlignment="1">
      <alignment horizontal="left" vertical="center" wrapText="1"/>
    </xf>
    <xf numFmtId="0" fontId="68" fillId="22" borderId="32" xfId="3" applyFont="1" applyFill="1" applyBorder="1" applyAlignment="1">
      <alignment horizontal="left" vertical="center" wrapText="1"/>
    </xf>
    <xf numFmtId="173" fontId="68" fillId="0" borderId="32" xfId="3" applyNumberFormat="1" applyFont="1" applyBorder="1" applyAlignment="1">
      <alignment horizontal="left" vertical="center" wrapText="1"/>
    </xf>
    <xf numFmtId="174" fontId="68" fillId="0" borderId="32" xfId="3" applyNumberFormat="1" applyFont="1" applyBorder="1" applyAlignment="1">
      <alignment horizontal="left" vertical="center" wrapText="1"/>
    </xf>
    <xf numFmtId="175" fontId="68" fillId="0" borderId="32" xfId="3" applyNumberFormat="1" applyFont="1" applyBorder="1" applyAlignment="1">
      <alignment horizontal="left" vertical="center" wrapText="1"/>
    </xf>
    <xf numFmtId="0" fontId="61" fillId="0" borderId="32" xfId="3" applyFont="1" applyBorder="1" applyAlignment="1">
      <alignment horizontal="left" vertical="center"/>
    </xf>
    <xf numFmtId="173" fontId="61" fillId="0" borderId="32" xfId="3" applyNumberFormat="1" applyFont="1" applyBorder="1" applyAlignment="1">
      <alignment horizontal="left" vertical="center"/>
    </xf>
    <xf numFmtId="174" fontId="61" fillId="0" borderId="32" xfId="3" applyNumberFormat="1" applyFont="1" applyBorder="1" applyAlignment="1">
      <alignment horizontal="left" vertical="center"/>
    </xf>
    <xf numFmtId="175" fontId="61" fillId="0" borderId="32" xfId="3" applyNumberFormat="1" applyFont="1" applyBorder="1" applyAlignment="1">
      <alignment horizontal="left" vertical="center"/>
    </xf>
    <xf numFmtId="177" fontId="68" fillId="0" borderId="32" xfId="3" applyNumberFormat="1" applyFont="1" applyBorder="1" applyAlignment="1">
      <alignment horizontal="left" vertical="center" wrapText="1"/>
    </xf>
    <xf numFmtId="177" fontId="68" fillId="22" borderId="32" xfId="3" applyNumberFormat="1" applyFont="1" applyFill="1" applyBorder="1" applyAlignment="1">
      <alignment horizontal="left" vertical="center" wrapText="1"/>
    </xf>
    <xf numFmtId="0" fontId="61" fillId="22" borderId="41" xfId="3" applyFont="1" applyFill="1" applyBorder="1" applyAlignment="1">
      <alignment horizontal="left" vertical="center"/>
    </xf>
    <xf numFmtId="0" fontId="61" fillId="22" borderId="37" xfId="3" applyFont="1" applyFill="1" applyBorder="1" applyAlignment="1">
      <alignment horizontal="left" vertical="center"/>
    </xf>
    <xf numFmtId="0" fontId="61" fillId="0" borderId="41" xfId="3" applyFont="1" applyBorder="1" applyAlignment="1">
      <alignment horizontal="left" vertical="center"/>
    </xf>
    <xf numFmtId="0" fontId="61" fillId="0" borderId="37" xfId="3" applyFont="1" applyBorder="1" applyAlignment="1">
      <alignment horizontal="left" vertical="center"/>
    </xf>
    <xf numFmtId="173" fontId="61" fillId="0" borderId="37" xfId="3" applyNumberFormat="1" applyFont="1" applyBorder="1" applyAlignment="1">
      <alignment horizontal="left" vertical="center"/>
    </xf>
    <xf numFmtId="175" fontId="61" fillId="0" borderId="37" xfId="3" applyNumberFormat="1" applyFont="1" applyBorder="1" applyAlignment="1">
      <alignment horizontal="left" vertical="center"/>
    </xf>
    <xf numFmtId="175" fontId="61" fillId="0" borderId="38" xfId="3" applyNumberFormat="1" applyFont="1" applyBorder="1" applyAlignment="1">
      <alignment horizontal="left" vertical="center"/>
    </xf>
    <xf numFmtId="0" fontId="41" fillId="0" borderId="0" xfId="0" applyFont="1" applyAlignment="1">
      <alignment horizontal="center"/>
    </xf>
    <xf numFmtId="0" fontId="0" fillId="0" borderId="0" xfId="0"/>
    <xf numFmtId="4" fontId="23" fillId="0" borderId="13" xfId="0" applyNumberFormat="1" applyFont="1" applyBorder="1" applyAlignment="1">
      <alignment horizontal="right" vertical="center"/>
    </xf>
    <xf numFmtId="0" fontId="20" fillId="0" borderId="12" xfId="0" applyFont="1" applyBorder="1"/>
    <xf numFmtId="0" fontId="35" fillId="9" borderId="13" xfId="0" applyFont="1" applyFill="1" applyBorder="1" applyAlignment="1">
      <alignment horizontal="center" vertical="center"/>
    </xf>
    <xf numFmtId="0" fontId="20" fillId="0" borderId="16" xfId="0" applyFont="1" applyBorder="1"/>
    <xf numFmtId="0" fontId="29" fillId="5" borderId="13" xfId="0" applyFont="1" applyFill="1" applyBorder="1" applyAlignment="1">
      <alignment horizontal="right" vertical="center"/>
    </xf>
    <xf numFmtId="0" fontId="30" fillId="5" borderId="13" xfId="0" applyFont="1" applyFill="1" applyBorder="1" applyAlignment="1">
      <alignment horizontal="left" vertical="center"/>
    </xf>
    <xf numFmtId="0" fontId="39" fillId="5" borderId="13" xfId="0" applyFont="1" applyFill="1" applyBorder="1" applyAlignment="1">
      <alignment horizontal="right" vertical="center"/>
    </xf>
    <xf numFmtId="0" fontId="19" fillId="5" borderId="13" xfId="0" applyFont="1" applyFill="1" applyBorder="1" applyAlignment="1">
      <alignment horizontal="left" wrapText="1"/>
    </xf>
    <xf numFmtId="0" fontId="19" fillId="5" borderId="28" xfId="0" applyFont="1" applyFill="1" applyBorder="1" applyAlignment="1">
      <alignment horizontal="left" vertical="center" wrapText="1"/>
    </xf>
    <xf numFmtId="0" fontId="20" fillId="0" borderId="30" xfId="0" applyFont="1" applyBorder="1"/>
    <xf numFmtId="0" fontId="20" fillId="0" borderId="29" xfId="0" applyFont="1" applyBorder="1"/>
    <xf numFmtId="0" fontId="20" fillId="0" borderId="31" xfId="0" applyFont="1" applyBorder="1"/>
    <xf numFmtId="0" fontId="20" fillId="0" borderId="24" xfId="0" applyFont="1" applyBorder="1"/>
    <xf numFmtId="0" fontId="20" fillId="0" borderId="14" xfId="0" applyFont="1" applyBorder="1"/>
    <xf numFmtId="0" fontId="40" fillId="5" borderId="28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3" fillId="0" borderId="28" xfId="0" applyFont="1" applyBorder="1" applyAlignment="1">
      <alignment horizontal="center" vertical="center"/>
    </xf>
    <xf numFmtId="0" fontId="23" fillId="0" borderId="0" xfId="0" applyFont="1" applyAlignment="1">
      <alignment horizontal="right" vertical="center" wrapText="1"/>
    </xf>
    <xf numFmtId="0" fontId="34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 wrapText="1"/>
    </xf>
    <xf numFmtId="0" fontId="27" fillId="0" borderId="24" xfId="0" applyFont="1" applyBorder="1" applyAlignment="1">
      <alignment horizontal="left" vertical="center"/>
    </xf>
    <xf numFmtId="0" fontId="19" fillId="0" borderId="13" xfId="0" applyFont="1" applyBorder="1" applyAlignment="1">
      <alignment horizontal="center" vertical="center" wrapText="1"/>
    </xf>
    <xf numFmtId="0" fontId="19" fillId="3" borderId="18" xfId="0" applyFont="1" applyFill="1" applyBorder="1" applyAlignment="1">
      <alignment horizontal="center" vertical="center" wrapText="1"/>
    </xf>
    <xf numFmtId="0" fontId="20" fillId="0" borderId="21" xfId="0" applyFont="1" applyBorder="1"/>
    <xf numFmtId="0" fontId="19" fillId="3" borderId="2" xfId="0" applyFont="1" applyFill="1" applyBorder="1" applyAlignment="1">
      <alignment horizontal="center" vertical="center" wrapText="1"/>
    </xf>
    <xf numFmtId="0" fontId="20" fillId="0" borderId="3" xfId="0" applyFont="1" applyBorder="1"/>
    <xf numFmtId="0" fontId="19" fillId="12" borderId="6" xfId="0" applyFont="1" applyFill="1" applyBorder="1" applyAlignment="1">
      <alignment horizontal="center" vertical="center" wrapText="1"/>
    </xf>
    <xf numFmtId="0" fontId="20" fillId="0" borderId="4" xfId="0" applyFont="1" applyBorder="1"/>
    <xf numFmtId="0" fontId="20" fillId="0" borderId="5" xfId="0" applyFont="1" applyBorder="1"/>
    <xf numFmtId="0" fontId="19" fillId="3" borderId="19" xfId="0" applyFont="1" applyFill="1" applyBorder="1" applyAlignment="1">
      <alignment horizontal="center" vertical="center"/>
    </xf>
    <xf numFmtId="0" fontId="20" fillId="0" borderId="22" xfId="0" applyFont="1" applyBorder="1"/>
    <xf numFmtId="0" fontId="19" fillId="3" borderId="6" xfId="0" applyFont="1" applyFill="1" applyBorder="1" applyAlignment="1">
      <alignment horizontal="center" vertical="center" wrapText="1"/>
    </xf>
    <xf numFmtId="0" fontId="20" fillId="0" borderId="7" xfId="0" applyFont="1" applyBorder="1"/>
    <xf numFmtId="0" fontId="21" fillId="2" borderId="15" xfId="0" applyFont="1" applyFill="1" applyBorder="1" applyAlignment="1">
      <alignment horizontal="center" vertical="center" wrapText="1"/>
    </xf>
    <xf numFmtId="0" fontId="19" fillId="10" borderId="6" xfId="0" applyFont="1" applyFill="1" applyBorder="1" applyAlignment="1">
      <alignment horizontal="center" vertical="center" wrapText="1"/>
    </xf>
    <xf numFmtId="0" fontId="19" fillId="11" borderId="6" xfId="0" applyFont="1" applyFill="1" applyBorder="1" applyAlignment="1">
      <alignment horizontal="center" vertical="center" wrapText="1"/>
    </xf>
    <xf numFmtId="0" fontId="19" fillId="6" borderId="6" xfId="0" applyFont="1" applyFill="1" applyBorder="1" applyAlignment="1">
      <alignment horizontal="center" vertical="center" wrapText="1"/>
    </xf>
    <xf numFmtId="0" fontId="19" fillId="3" borderId="17" xfId="0" applyFont="1" applyFill="1" applyBorder="1" applyAlignment="1">
      <alignment horizontal="center" vertical="center" wrapText="1"/>
    </xf>
    <xf numFmtId="0" fontId="20" fillId="0" borderId="20" xfId="0" applyFont="1" applyBorder="1"/>
    <xf numFmtId="0" fontId="19" fillId="3" borderId="18" xfId="0" applyFont="1" applyFill="1" applyBorder="1" applyAlignment="1">
      <alignment horizontal="center" vertical="center"/>
    </xf>
  </cellXfs>
  <cellStyles count="58">
    <cellStyle name="?痃%S&amp;F?_x0008_?o_x0006__x0007__x0001__x0001_" xfId="5" xr:uid="{00000000-0005-0000-0000-000000000000}"/>
    <cellStyle name="Comma" xfId="7" builtinId="3"/>
    <cellStyle name="Comma 10" xfId="33" xr:uid="{EA38FC64-447F-42CE-9EB4-5A6715EB90FB}"/>
    <cellStyle name="Comma 10 2" xfId="51" xr:uid="{37BF6D3C-C318-4834-8776-3246BBD1AAE5}"/>
    <cellStyle name="Comma 11" xfId="37" xr:uid="{D97E0529-113B-4F72-9BC8-5FCE8BCC218A}"/>
    <cellStyle name="Comma 11 2" xfId="44" xr:uid="{D9711BDE-B5A3-411C-BA63-0F0C893D163F}"/>
    <cellStyle name="Comma 12" xfId="41" xr:uid="{1D5573CF-FEF4-4E00-A9E0-21D7C8DE5560}"/>
    <cellStyle name="Comma 13" xfId="48" xr:uid="{2AF010EF-C7DC-41F6-A1CF-EC406CE88DFC}"/>
    <cellStyle name="Comma 14" xfId="52" xr:uid="{F372EF0C-494E-41DF-88F3-E0297ECAE8D9}"/>
    <cellStyle name="Comma 2" xfId="2" xr:uid="{00000000-0005-0000-0000-000002000000}"/>
    <cellStyle name="Comma 2 2" xfId="17" xr:uid="{00000000-0005-0000-0000-000003000000}"/>
    <cellStyle name="Comma 2 3" xfId="15" xr:uid="{00000000-0005-0000-0000-000004000000}"/>
    <cellStyle name="Comma 2 3 2" xfId="45" xr:uid="{9FB0A34B-D1EA-4F6C-A86C-2A5F02BA05F5}"/>
    <cellStyle name="Comma 2 4" xfId="36" xr:uid="{84E27A10-3509-43D4-A529-15B69A866B6A}"/>
    <cellStyle name="Comma 21" xfId="57" xr:uid="{2E11EF69-C40F-47B5-817D-003D397CD90F}"/>
    <cellStyle name="Comma 3" xfId="9" xr:uid="{00000000-0005-0000-0000-000005000000}"/>
    <cellStyle name="Comma 4" xfId="13" xr:uid="{00000000-0005-0000-0000-000006000000}"/>
    <cellStyle name="Comma 5" xfId="18" xr:uid="{00000000-0005-0000-0000-000007000000}"/>
    <cellStyle name="Comma 6" xfId="25" xr:uid="{6C4BDF50-5A8D-4611-8399-1006F86B2FE5}"/>
    <cellStyle name="Comma 7" xfId="27" xr:uid="{0C6CE1DC-68AC-432B-9730-EDCB02D92905}"/>
    <cellStyle name="Comma 8" xfId="29" xr:uid="{7F9089DF-F300-4952-B183-129565B16C61}"/>
    <cellStyle name="Comma 9" xfId="31" xr:uid="{AD3F9B16-E8E8-40A8-A8CB-6E6AFACC63D6}"/>
    <cellStyle name="Currency" xfId="39" builtinId="4"/>
    <cellStyle name="Hyperlink 2" xfId="30" xr:uid="{DEEAFAA8-FCFF-4762-A43B-6E12907C1409}"/>
    <cellStyle name="Hyperlink 3 2" xfId="24" xr:uid="{97BF9B6D-CD24-4807-88A0-238E88D735C2}"/>
    <cellStyle name="Normal" xfId="0" builtinId="0"/>
    <cellStyle name="Normal 10" xfId="35" xr:uid="{CF115569-CDD7-4E02-8849-21816CB6A586}"/>
    <cellStyle name="Normal 10 2" xfId="50" xr:uid="{07615A64-16E0-4F6E-85FA-9A5BA14E56F4}"/>
    <cellStyle name="Normal 106 2 2" xfId="54" xr:uid="{F9704088-7C8E-4D7C-AFFA-9025839A0598}"/>
    <cellStyle name="Normal 11" xfId="38" xr:uid="{3F239F20-A9B6-4F60-98DC-3B0BDF4A6068}"/>
    <cellStyle name="Normal 11 2" xfId="46" xr:uid="{06A687A2-BDED-4811-A6AF-E00FC6FDE4A5}"/>
    <cellStyle name="Normal 12" xfId="40" xr:uid="{1E52D372-70E0-45DF-BB9A-02659EEF8DF7}"/>
    <cellStyle name="Normal 13" xfId="47" xr:uid="{BD865868-7D33-4931-A584-861D366ECC8F}"/>
    <cellStyle name="Normal 17 2" xfId="56" xr:uid="{634C6778-9594-4125-A6CB-109B50F19CA7}"/>
    <cellStyle name="Normal 19" xfId="55" xr:uid="{53D3CA9A-679F-4751-8FFD-8E5C6F86EEC9}"/>
    <cellStyle name="Normal 2" xfId="1" xr:uid="{00000000-0005-0000-0000-000009000000}"/>
    <cellStyle name="Normal 2 2" xfId="42" xr:uid="{6C0FFFDA-F7ED-462A-A529-84DED0954E66}"/>
    <cellStyle name="Normal 2 3" xfId="23" xr:uid="{DF15C885-AA27-44D2-9CAA-2FAF7A6C8011}"/>
    <cellStyle name="Normal 2 3 2" xfId="34" xr:uid="{C195EED6-693B-4822-A328-FFCBC144F339}"/>
    <cellStyle name="Normal 2 3 3" xfId="49" xr:uid="{FB0D697A-032D-4240-A04D-FA28C79FBCEB}"/>
    <cellStyle name="Normal 2 4" xfId="43" xr:uid="{F1BC48BB-0E14-4E55-89C8-0BD839642AB7}"/>
    <cellStyle name="Normal 3" xfId="4" xr:uid="{00000000-0005-0000-0000-00000A000000}"/>
    <cellStyle name="Normal 3 2" xfId="22" xr:uid="{B1ACEFE1-3C92-42B5-8AF9-5841BDDCE0B5}"/>
    <cellStyle name="Normal 4" xfId="8" xr:uid="{00000000-0005-0000-0000-00000B000000}"/>
    <cellStyle name="Normal 5" xfId="12" xr:uid="{00000000-0005-0000-0000-00000C000000}"/>
    <cellStyle name="Normal 5 2" xfId="20" xr:uid="{00000000-0005-0000-0000-00000D000000}"/>
    <cellStyle name="Normal 6" xfId="16" xr:uid="{00000000-0005-0000-0000-00000E000000}"/>
    <cellStyle name="Normal 7" xfId="14" xr:uid="{00000000-0005-0000-0000-00000F000000}"/>
    <cellStyle name="Normal 8" xfId="26" xr:uid="{0877F2CB-EA9F-413F-8F03-CDFF56A39508}"/>
    <cellStyle name="Normal 87 2" xfId="11" xr:uid="{00000000-0005-0000-0000-000010000000}"/>
    <cellStyle name="Normal 87 2 2" xfId="19" xr:uid="{00000000-0005-0000-0000-000011000000}"/>
    <cellStyle name="Normal 9" xfId="28" xr:uid="{D6C57FF7-E462-4C7A-9AE4-7B3BE070D627}"/>
    <cellStyle name="Normal_05.  Bao gia_Dat hang_NMCK_PTSC_QN_2012" xfId="53" xr:uid="{2DB1309B-DA82-4A18-8FB9-F8CFEB792D36}"/>
    <cellStyle name="Percent 2" xfId="10" xr:uid="{00000000-0005-0000-0000-000012000000}"/>
    <cellStyle name="Percent 3" xfId="32" xr:uid="{CD11B869-769A-4E17-BF11-198AD50D3805}"/>
    <cellStyle name="표준" xfId="6" xr:uid="{00000000-0005-0000-0000-000013000000}"/>
    <cellStyle name="常规_Sheet1" xfId="3" xr:uid="{00000000-0005-0000-0000-000014000000}"/>
    <cellStyle name="常规_Sheet1_1_Sheet1" xfId="21" xr:uid="{613071DB-FB1A-4E7F-B3F0-0EA2EED30592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6.xml"/><Relationship Id="rId117" Type="http://schemas.openxmlformats.org/officeDocument/2006/relationships/externalLink" Target="externalLinks/externalLink107.xml"/><Relationship Id="rId21" Type="http://schemas.openxmlformats.org/officeDocument/2006/relationships/externalLink" Target="externalLinks/externalLink11.xml"/><Relationship Id="rId42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7.xml"/><Relationship Id="rId63" Type="http://schemas.openxmlformats.org/officeDocument/2006/relationships/externalLink" Target="externalLinks/externalLink53.xml"/><Relationship Id="rId68" Type="http://schemas.openxmlformats.org/officeDocument/2006/relationships/externalLink" Target="externalLinks/externalLink58.xml"/><Relationship Id="rId84" Type="http://schemas.openxmlformats.org/officeDocument/2006/relationships/externalLink" Target="externalLinks/externalLink74.xml"/><Relationship Id="rId89" Type="http://schemas.openxmlformats.org/officeDocument/2006/relationships/externalLink" Target="externalLinks/externalLink79.xml"/><Relationship Id="rId112" Type="http://schemas.openxmlformats.org/officeDocument/2006/relationships/externalLink" Target="externalLinks/externalLink102.xml"/><Relationship Id="rId16" Type="http://schemas.openxmlformats.org/officeDocument/2006/relationships/externalLink" Target="externalLinks/externalLink6.xml"/><Relationship Id="rId107" Type="http://schemas.openxmlformats.org/officeDocument/2006/relationships/externalLink" Target="externalLinks/externalLink97.xml"/><Relationship Id="rId11" Type="http://schemas.openxmlformats.org/officeDocument/2006/relationships/externalLink" Target="externalLinks/externalLink1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53" Type="http://schemas.openxmlformats.org/officeDocument/2006/relationships/externalLink" Target="externalLinks/externalLink43.xml"/><Relationship Id="rId58" Type="http://schemas.openxmlformats.org/officeDocument/2006/relationships/externalLink" Target="externalLinks/externalLink48.xml"/><Relationship Id="rId74" Type="http://schemas.openxmlformats.org/officeDocument/2006/relationships/externalLink" Target="externalLinks/externalLink64.xml"/><Relationship Id="rId79" Type="http://schemas.openxmlformats.org/officeDocument/2006/relationships/externalLink" Target="externalLinks/externalLink69.xml"/><Relationship Id="rId102" Type="http://schemas.openxmlformats.org/officeDocument/2006/relationships/externalLink" Target="externalLinks/externalLink92.xml"/><Relationship Id="rId123" Type="http://schemas.openxmlformats.org/officeDocument/2006/relationships/externalLink" Target="externalLinks/externalLink113.xml"/><Relationship Id="rId128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0.xml"/><Relationship Id="rId95" Type="http://schemas.openxmlformats.org/officeDocument/2006/relationships/externalLink" Target="externalLinks/externalLink85.xml"/><Relationship Id="rId19" Type="http://schemas.openxmlformats.org/officeDocument/2006/relationships/externalLink" Target="externalLinks/externalLink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8.xml"/><Relationship Id="rId56" Type="http://schemas.openxmlformats.org/officeDocument/2006/relationships/externalLink" Target="externalLinks/externalLink46.xml"/><Relationship Id="rId64" Type="http://schemas.openxmlformats.org/officeDocument/2006/relationships/externalLink" Target="externalLinks/externalLink54.xml"/><Relationship Id="rId69" Type="http://schemas.openxmlformats.org/officeDocument/2006/relationships/externalLink" Target="externalLinks/externalLink59.xml"/><Relationship Id="rId77" Type="http://schemas.openxmlformats.org/officeDocument/2006/relationships/externalLink" Target="externalLinks/externalLink67.xml"/><Relationship Id="rId100" Type="http://schemas.openxmlformats.org/officeDocument/2006/relationships/externalLink" Target="externalLinks/externalLink90.xml"/><Relationship Id="rId105" Type="http://schemas.openxmlformats.org/officeDocument/2006/relationships/externalLink" Target="externalLinks/externalLink95.xml"/><Relationship Id="rId113" Type="http://schemas.openxmlformats.org/officeDocument/2006/relationships/externalLink" Target="externalLinks/externalLink103.xml"/><Relationship Id="rId118" Type="http://schemas.openxmlformats.org/officeDocument/2006/relationships/externalLink" Target="externalLinks/externalLink108.xml"/><Relationship Id="rId12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1.xml"/><Relationship Id="rId72" Type="http://schemas.openxmlformats.org/officeDocument/2006/relationships/externalLink" Target="externalLinks/externalLink62.xml"/><Relationship Id="rId80" Type="http://schemas.openxmlformats.org/officeDocument/2006/relationships/externalLink" Target="externalLinks/externalLink70.xml"/><Relationship Id="rId85" Type="http://schemas.openxmlformats.org/officeDocument/2006/relationships/externalLink" Target="externalLinks/externalLink75.xml"/><Relationship Id="rId93" Type="http://schemas.openxmlformats.org/officeDocument/2006/relationships/externalLink" Target="externalLinks/externalLink83.xml"/><Relationship Id="rId98" Type="http://schemas.openxmlformats.org/officeDocument/2006/relationships/externalLink" Target="externalLinks/externalLink88.xml"/><Relationship Id="rId121" Type="http://schemas.openxmlformats.org/officeDocument/2006/relationships/externalLink" Target="externalLinks/externalLink11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46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49.xml"/><Relationship Id="rId67" Type="http://schemas.openxmlformats.org/officeDocument/2006/relationships/externalLink" Target="externalLinks/externalLink57.xml"/><Relationship Id="rId103" Type="http://schemas.openxmlformats.org/officeDocument/2006/relationships/externalLink" Target="externalLinks/externalLink93.xml"/><Relationship Id="rId108" Type="http://schemas.openxmlformats.org/officeDocument/2006/relationships/externalLink" Target="externalLinks/externalLink98.xml"/><Relationship Id="rId116" Type="http://schemas.openxmlformats.org/officeDocument/2006/relationships/externalLink" Target="externalLinks/externalLink106.xml"/><Relationship Id="rId124" Type="http://schemas.openxmlformats.org/officeDocument/2006/relationships/externalLink" Target="externalLinks/externalLink114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54" Type="http://schemas.openxmlformats.org/officeDocument/2006/relationships/externalLink" Target="externalLinks/externalLink44.xml"/><Relationship Id="rId62" Type="http://schemas.openxmlformats.org/officeDocument/2006/relationships/externalLink" Target="externalLinks/externalLink52.xml"/><Relationship Id="rId70" Type="http://schemas.openxmlformats.org/officeDocument/2006/relationships/externalLink" Target="externalLinks/externalLink60.xml"/><Relationship Id="rId75" Type="http://schemas.openxmlformats.org/officeDocument/2006/relationships/externalLink" Target="externalLinks/externalLink65.xml"/><Relationship Id="rId83" Type="http://schemas.openxmlformats.org/officeDocument/2006/relationships/externalLink" Target="externalLinks/externalLink73.xml"/><Relationship Id="rId88" Type="http://schemas.openxmlformats.org/officeDocument/2006/relationships/externalLink" Target="externalLinks/externalLink78.xml"/><Relationship Id="rId91" Type="http://schemas.openxmlformats.org/officeDocument/2006/relationships/externalLink" Target="externalLinks/externalLink81.xml"/><Relationship Id="rId96" Type="http://schemas.openxmlformats.org/officeDocument/2006/relationships/externalLink" Target="externalLinks/externalLink86.xml"/><Relationship Id="rId111" Type="http://schemas.openxmlformats.org/officeDocument/2006/relationships/externalLink" Target="externalLinks/externalLink10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39.xml"/><Relationship Id="rId57" Type="http://schemas.openxmlformats.org/officeDocument/2006/relationships/externalLink" Target="externalLinks/externalLink47.xml"/><Relationship Id="rId106" Type="http://schemas.openxmlformats.org/officeDocument/2006/relationships/externalLink" Target="externalLinks/externalLink96.xml"/><Relationship Id="rId114" Type="http://schemas.openxmlformats.org/officeDocument/2006/relationships/externalLink" Target="externalLinks/externalLink104.xml"/><Relationship Id="rId119" Type="http://schemas.openxmlformats.org/officeDocument/2006/relationships/externalLink" Target="externalLinks/externalLink109.xml"/><Relationship Id="rId12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1.xml"/><Relationship Id="rId44" Type="http://schemas.openxmlformats.org/officeDocument/2006/relationships/externalLink" Target="externalLinks/externalLink34.xml"/><Relationship Id="rId52" Type="http://schemas.openxmlformats.org/officeDocument/2006/relationships/externalLink" Target="externalLinks/externalLink42.xml"/><Relationship Id="rId60" Type="http://schemas.openxmlformats.org/officeDocument/2006/relationships/externalLink" Target="externalLinks/externalLink50.xml"/><Relationship Id="rId65" Type="http://schemas.openxmlformats.org/officeDocument/2006/relationships/externalLink" Target="externalLinks/externalLink55.xml"/><Relationship Id="rId73" Type="http://schemas.openxmlformats.org/officeDocument/2006/relationships/externalLink" Target="externalLinks/externalLink63.xml"/><Relationship Id="rId78" Type="http://schemas.openxmlformats.org/officeDocument/2006/relationships/externalLink" Target="externalLinks/externalLink68.xml"/><Relationship Id="rId81" Type="http://schemas.openxmlformats.org/officeDocument/2006/relationships/externalLink" Target="externalLinks/externalLink71.xml"/><Relationship Id="rId86" Type="http://schemas.openxmlformats.org/officeDocument/2006/relationships/externalLink" Target="externalLinks/externalLink76.xml"/><Relationship Id="rId94" Type="http://schemas.openxmlformats.org/officeDocument/2006/relationships/externalLink" Target="externalLinks/externalLink84.xml"/><Relationship Id="rId99" Type="http://schemas.openxmlformats.org/officeDocument/2006/relationships/externalLink" Target="externalLinks/externalLink89.xml"/><Relationship Id="rId101" Type="http://schemas.openxmlformats.org/officeDocument/2006/relationships/externalLink" Target="externalLinks/externalLink91.xml"/><Relationship Id="rId122" Type="http://schemas.openxmlformats.org/officeDocument/2006/relationships/externalLink" Target="externalLinks/externalLink1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9.xml"/><Relationship Id="rId109" Type="http://schemas.openxmlformats.org/officeDocument/2006/relationships/externalLink" Target="externalLinks/externalLink99.xml"/><Relationship Id="rId34" Type="http://schemas.openxmlformats.org/officeDocument/2006/relationships/externalLink" Target="externalLinks/externalLink24.xml"/><Relationship Id="rId50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5.xml"/><Relationship Id="rId76" Type="http://schemas.openxmlformats.org/officeDocument/2006/relationships/externalLink" Target="externalLinks/externalLink66.xml"/><Relationship Id="rId97" Type="http://schemas.openxmlformats.org/officeDocument/2006/relationships/externalLink" Target="externalLinks/externalLink87.xml"/><Relationship Id="rId104" Type="http://schemas.openxmlformats.org/officeDocument/2006/relationships/externalLink" Target="externalLinks/externalLink94.xml"/><Relationship Id="rId120" Type="http://schemas.openxmlformats.org/officeDocument/2006/relationships/externalLink" Target="externalLinks/externalLink110.xml"/><Relationship Id="rId125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1.xml"/><Relationship Id="rId92" Type="http://schemas.openxmlformats.org/officeDocument/2006/relationships/externalLink" Target="externalLinks/externalLink8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9.xml"/><Relationship Id="rId24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66" Type="http://schemas.openxmlformats.org/officeDocument/2006/relationships/externalLink" Target="externalLinks/externalLink56.xml"/><Relationship Id="rId87" Type="http://schemas.openxmlformats.org/officeDocument/2006/relationships/externalLink" Target="externalLinks/externalLink77.xml"/><Relationship Id="rId110" Type="http://schemas.openxmlformats.org/officeDocument/2006/relationships/externalLink" Target="externalLinks/externalLink100.xml"/><Relationship Id="rId115" Type="http://schemas.openxmlformats.org/officeDocument/2006/relationships/externalLink" Target="externalLinks/externalLink105.xml"/><Relationship Id="rId61" Type="http://schemas.openxmlformats.org/officeDocument/2006/relationships/externalLink" Target="externalLinks/externalLink51.xml"/><Relationship Id="rId82" Type="http://schemas.openxmlformats.org/officeDocument/2006/relationships/externalLink" Target="externalLinks/externalLink7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764721</xdr:colOff>
      <xdr:row>1</xdr:row>
      <xdr:rowOff>54292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EE2B62-0408-41A8-ADB6-2BA606B04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764720" cy="7083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764721</xdr:colOff>
      <xdr:row>1</xdr:row>
      <xdr:rowOff>54292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64BFD5-1929-42EC-B6E2-C11984C7C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764720" cy="7083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764721</xdr:colOff>
      <xdr:row>1</xdr:row>
      <xdr:rowOff>54292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5EA247-F30A-464D-8B4A-218AE1328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764720" cy="7083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0</xdr:row>
      <xdr:rowOff>63500</xdr:rowOff>
    </xdr:from>
    <xdr:to>
      <xdr:col>1</xdr:col>
      <xdr:colOff>850900</xdr:colOff>
      <xdr:row>2</xdr:row>
      <xdr:rowOff>19050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2E6980C-6E66-4D13-9A17-E49DBF838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" y="63500"/>
          <a:ext cx="793750" cy="69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57150</xdr:colOff>
      <xdr:row>0</xdr:row>
      <xdr:rowOff>57150</xdr:rowOff>
    </xdr:from>
    <xdr:to>
      <xdr:col>1</xdr:col>
      <xdr:colOff>850900</xdr:colOff>
      <xdr:row>2</xdr:row>
      <xdr:rowOff>19050</xdr:rowOff>
    </xdr:to>
    <xdr:pic>
      <xdr:nvPicPr>
        <xdr:cNvPr id="3" name="图片 1">
          <a:extLst>
            <a:ext uri="{FF2B5EF4-FFF2-40B4-BE49-F238E27FC236}">
              <a16:creationId xmlns:a16="http://schemas.microsoft.com/office/drawing/2014/main" id="{6E39C74C-23F2-4146-BC07-7EF64632F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" y="57150"/>
          <a:ext cx="79375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57150</xdr:colOff>
      <xdr:row>0</xdr:row>
      <xdr:rowOff>63500</xdr:rowOff>
    </xdr:from>
    <xdr:to>
      <xdr:col>1</xdr:col>
      <xdr:colOff>850900</xdr:colOff>
      <xdr:row>2</xdr:row>
      <xdr:rowOff>19050</xdr:rowOff>
    </xdr:to>
    <xdr:pic>
      <xdr:nvPicPr>
        <xdr:cNvPr id="4" name="图片 1">
          <a:extLst>
            <a:ext uri="{FF2B5EF4-FFF2-40B4-BE49-F238E27FC236}">
              <a16:creationId xmlns:a16="http://schemas.microsoft.com/office/drawing/2014/main" id="{19B03019-3813-4E80-A125-6B95610C5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" y="63500"/>
          <a:ext cx="793750" cy="69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57150</xdr:colOff>
      <xdr:row>0</xdr:row>
      <xdr:rowOff>57150</xdr:rowOff>
    </xdr:from>
    <xdr:to>
      <xdr:col>1</xdr:col>
      <xdr:colOff>850900</xdr:colOff>
      <xdr:row>2</xdr:row>
      <xdr:rowOff>19050</xdr:rowOff>
    </xdr:to>
    <xdr:pic>
      <xdr:nvPicPr>
        <xdr:cNvPr id="5" name="图片 1">
          <a:extLst>
            <a:ext uri="{FF2B5EF4-FFF2-40B4-BE49-F238E27FC236}">
              <a16:creationId xmlns:a16="http://schemas.microsoft.com/office/drawing/2014/main" id="{E1104A08-C311-4BD1-9744-AB5FAA8D8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" y="57150"/>
          <a:ext cx="79375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57150</xdr:colOff>
      <xdr:row>0</xdr:row>
      <xdr:rowOff>57150</xdr:rowOff>
    </xdr:from>
    <xdr:to>
      <xdr:col>1</xdr:col>
      <xdr:colOff>850900</xdr:colOff>
      <xdr:row>2</xdr:row>
      <xdr:rowOff>19050</xdr:rowOff>
    </xdr:to>
    <xdr:pic>
      <xdr:nvPicPr>
        <xdr:cNvPr id="6" name="图片 1">
          <a:extLst>
            <a:ext uri="{FF2B5EF4-FFF2-40B4-BE49-F238E27FC236}">
              <a16:creationId xmlns:a16="http://schemas.microsoft.com/office/drawing/2014/main" id="{E2318A5B-7776-4B35-81E6-7034EF89C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" y="57150"/>
          <a:ext cx="79375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552450</xdr:colOff>
      <xdr:row>35</xdr:row>
      <xdr:rowOff>196850</xdr:rowOff>
    </xdr:from>
    <xdr:to>
      <xdr:col>9</xdr:col>
      <xdr:colOff>285750</xdr:colOff>
      <xdr:row>40</xdr:row>
      <xdr:rowOff>107950</xdr:rowOff>
    </xdr:to>
    <xdr:pic>
      <xdr:nvPicPr>
        <xdr:cNvPr id="7" name="图片 2" descr="_6FQELH)T%`LWLL7GY~O$V9">
          <a:extLst>
            <a:ext uri="{FF2B5EF4-FFF2-40B4-BE49-F238E27FC236}">
              <a16:creationId xmlns:a16="http://schemas.microsoft.com/office/drawing/2014/main" id="{B4EC1C2D-8A8E-4FFB-952D-15F907225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4941550"/>
          <a:ext cx="242570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0</xdr:row>
      <xdr:rowOff>63500</xdr:rowOff>
    </xdr:from>
    <xdr:to>
      <xdr:col>1</xdr:col>
      <xdr:colOff>850900</xdr:colOff>
      <xdr:row>2</xdr:row>
      <xdr:rowOff>19050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5BE05F3-072F-49C8-9222-F133CB2C3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" y="63500"/>
          <a:ext cx="793750" cy="69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57150</xdr:colOff>
      <xdr:row>0</xdr:row>
      <xdr:rowOff>57150</xdr:rowOff>
    </xdr:from>
    <xdr:to>
      <xdr:col>1</xdr:col>
      <xdr:colOff>850900</xdr:colOff>
      <xdr:row>2</xdr:row>
      <xdr:rowOff>19050</xdr:rowOff>
    </xdr:to>
    <xdr:pic>
      <xdr:nvPicPr>
        <xdr:cNvPr id="3" name="图片 1">
          <a:extLst>
            <a:ext uri="{FF2B5EF4-FFF2-40B4-BE49-F238E27FC236}">
              <a16:creationId xmlns:a16="http://schemas.microsoft.com/office/drawing/2014/main" id="{FAE7B985-3B5F-4F80-95F5-D636E0064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" y="57150"/>
          <a:ext cx="79375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57150</xdr:colOff>
      <xdr:row>0</xdr:row>
      <xdr:rowOff>63500</xdr:rowOff>
    </xdr:from>
    <xdr:to>
      <xdr:col>1</xdr:col>
      <xdr:colOff>850900</xdr:colOff>
      <xdr:row>2</xdr:row>
      <xdr:rowOff>19050</xdr:rowOff>
    </xdr:to>
    <xdr:pic>
      <xdr:nvPicPr>
        <xdr:cNvPr id="4" name="图片 1">
          <a:extLst>
            <a:ext uri="{FF2B5EF4-FFF2-40B4-BE49-F238E27FC236}">
              <a16:creationId xmlns:a16="http://schemas.microsoft.com/office/drawing/2014/main" id="{3EEAF52C-335D-44F0-A7C2-DEAD7E6F7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" y="63500"/>
          <a:ext cx="793750" cy="69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57150</xdr:colOff>
      <xdr:row>0</xdr:row>
      <xdr:rowOff>57150</xdr:rowOff>
    </xdr:from>
    <xdr:to>
      <xdr:col>1</xdr:col>
      <xdr:colOff>850900</xdr:colOff>
      <xdr:row>2</xdr:row>
      <xdr:rowOff>19050</xdr:rowOff>
    </xdr:to>
    <xdr:pic>
      <xdr:nvPicPr>
        <xdr:cNvPr id="5" name="图片 1">
          <a:extLst>
            <a:ext uri="{FF2B5EF4-FFF2-40B4-BE49-F238E27FC236}">
              <a16:creationId xmlns:a16="http://schemas.microsoft.com/office/drawing/2014/main" id="{5A61915A-95F4-424A-AB73-4132898E3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" y="57150"/>
          <a:ext cx="79375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57150</xdr:colOff>
      <xdr:row>0</xdr:row>
      <xdr:rowOff>57150</xdr:rowOff>
    </xdr:from>
    <xdr:to>
      <xdr:col>1</xdr:col>
      <xdr:colOff>850900</xdr:colOff>
      <xdr:row>2</xdr:row>
      <xdr:rowOff>19050</xdr:rowOff>
    </xdr:to>
    <xdr:pic>
      <xdr:nvPicPr>
        <xdr:cNvPr id="6" name="图片 1">
          <a:extLst>
            <a:ext uri="{FF2B5EF4-FFF2-40B4-BE49-F238E27FC236}">
              <a16:creationId xmlns:a16="http://schemas.microsoft.com/office/drawing/2014/main" id="{020443E4-62CA-468D-98B0-64DFE4774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" y="57150"/>
          <a:ext cx="79375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552450</xdr:colOff>
      <xdr:row>35</xdr:row>
      <xdr:rowOff>196850</xdr:rowOff>
    </xdr:from>
    <xdr:to>
      <xdr:col>9</xdr:col>
      <xdr:colOff>260350</xdr:colOff>
      <xdr:row>40</xdr:row>
      <xdr:rowOff>107950</xdr:rowOff>
    </xdr:to>
    <xdr:pic>
      <xdr:nvPicPr>
        <xdr:cNvPr id="7" name="图片 2" descr="_6FQELH)T%`LWLL7GY~O$V9">
          <a:extLst>
            <a:ext uri="{FF2B5EF4-FFF2-40B4-BE49-F238E27FC236}">
              <a16:creationId xmlns:a16="http://schemas.microsoft.com/office/drawing/2014/main" id="{06B4BADD-710E-4C94-8628-F9BC878A2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4941550"/>
          <a:ext cx="242570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28750" cy="923925"/>
    <xdr:pic>
      <xdr:nvPicPr>
        <xdr:cNvPr id="2" name="image2.jpg" descr="E:\SCAN\tra\THANG 8\logo hung nguyen mau den-01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-19050</xdr:rowOff>
    </xdr:from>
    <xdr:ext cx="2990850" cy="9525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/>
      </xdr:nvSpPr>
      <xdr:spPr>
        <a:xfrm>
          <a:off x="3855338" y="3737138"/>
          <a:ext cx="2981325" cy="85725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ga-1\allfiles\evgdg\san%20juan%20pipe%20mod%2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FO%20Tank%20Farm%20(Civil)\1.%20Rabigh%20VI,%20&#53664;&#47785;&#44277;&#49324;&#48708;%20Spend%20&#51221;&#47532;%20(HFO%20Tank%20Farm)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ROJECT\BUKCHEJU\BF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%20E%20Team\UAE\JebelAli%20M\Package%20D\BOQ\C%20E%20Team\SAUDI\Marafiq\BOQ\&#44397;&#45236;&#49892;&#54665;\&#50864;&#47732;&#49328;\&#51089;&#50629;&#44396;&#44032;&#49884;&#49444;&#49444;&#44228;(&#52572;&#51333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Infra\Geotech\Crep\Soil-inv\O1097\DJB-0509\Spt-BH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KI&#51060;&#51333;&#47749;\JEBEL%20ALI%20KI\My%20Documents\Jebel%20Ali%20KII\MOBI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SV00H2\Groups2\G_fabr\Cash%20Flow\CASH%20FLO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psgrwfn46\cvlong1$\DATA\NIGERIA\ECON\BONGA6EX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60;&#49345;&#51312;\&#54620;&#51204;&#51648;&#50896;\My%20Documents\IMSI\&#53664;&#44148;\&#49444;&#44228;&#49436;\&#51221;&#49328;&#51312;&#49436;2\&#44592;&#51316;ITEM\&#52572;&#51333;&#51089;&#49457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UD01\!EUDC\DATA\NIGERIA\ECON\1997\NIG97MD6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ttp:\projectcontrol.mcdcorp.net\Project%20Reviews\spread%20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980;&#51116;&#50672;\aproject\skec\TDI\BM\TDIBM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04;&#50689;&#44428;\C\WIN98\TEMP\REPORT0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lanning\Reports\Progress\Overall\Overall%20Productivity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ongkook.kim/AppData/Local/Microsoft/Windows/Temporary%20Internet%20Files/Content.Outlook/VV12XPHX/WINDOWS/TEMP/CONDESER/EQUIP/&#44032;&#49444;T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camss01\PROJ2\FCFC\Engineering%20Disciplines\Tech%20Center\Working%20Area\Systems%20Calcs\27reccol\runaway%20reaction%20psv%20-case%209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XLS\ALL-XLS\ULSAN\PRICE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\Etisalat\Project\Data\&#47568;&#47112;&#51060;&#49884;&#50500;\Ncc\AEc&#51077;&#52272;&#44204;&#51201;0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pulau%20final/WINDOWS/Desktop/New%20Folder/Qo-158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3813\my%20documents\&#44277;&#50976;\abc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21;&#50672;&#49688;\D\DATA\LEE-SY\EXCEL\SINLIM\GAHEUNG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treetTalk\data01e@projects5@sweltdmk\10101\GRP23\DATASHT\HXS\36-E-1018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324;&#50896;&#51060;&#45824;&#50865;\shareddocs\&#44204;&#51201;%20&#52572;&#51333;(GS&#44148;&#49444;%20&#50724;&#47564;)\&#51077;&#52272;&#49436;(061130)\SMP\&#52264;&#47564;&#49437;%20&#44204;&#51201;\&#44592;&#53440;&#50629;&#52404;\&#49340;&#50689;\&#53468;&#50504;&#54868;&#47141;%20#1~4&#54840;&#44592; &#53448;&#51656;\&#49340;&#52380;&#54252;&#54868;&#47141; 3&amp;4 &#53448;&#51656;&#49444;&#48708;_&#44592;&#44228;,&#51228;&#51089;\&#44204;&#51201;&#48516;-&#50696;&#49328;&#50857;(04.03.18)\&#50629;&#52404;&#44204;&#51201;(&#51088;&#51116;&#48708;)\4_&#48512;&#49436;&#44277;&#53685;&#51088;&#47308;\&#54620;&#44053;&#49437;\&#50689;&#45224;&#53448;&#54889;\FGD\&#50696;&#49328;\&#49892;&#54665;&#50696;&#49328;4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91535/AppData/Local/Microsoft/Windows/INetCache/Content.Outlook/GCQDCLE7/18303%20BOQ_STACK_1.05%20R3%20Duct%20Firing_A_revised.xlsm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HINA\PROJECT\CONTROL\CST_STAT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AppData\Roaming\Foxmail7\Temp-13188-20180208090501\Attach\&#24120;&#29992;&#25991;&#26723;\&#36130;&#21153;\MCL%20Expense%20Reimbursement%20Form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41;&#51312;\SRL-HAWIYAH\Erection%20Work\&#46356;&#49828;&#53011;&#51217;&#49688;&#44277;&#45236;&#50669;\RdO\kp6800\Pbutil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KI&#44608;&#46041;&#50865;\SOP\DATA\ULG\Steel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ant_main\khw\DAEWOO\UPSC\&#49444;&#52824;&#44277;&#49324;\&#51077;&#52272;&#44204;&#51201;-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rwan\Acer%20data\PT.%20TUNAS%20DUNIA-FILE\WINDOWS\TEMP\C-EQUIP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x/Desktop/upsgrwfn46/cvlong1$/DATA/NIGERIA/ECON/BONGA6EX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20;&#45224;&#54788;\OXY&#49892;&#54665;&#45236;&#50669;\My%20Documents\project\CA%20PJT\&#44204;&#51201;&#45236;&#50669;&#49436;\&#44204;&#51201;3&#52264;\Cost_total_&#48176;&#44288;-3&#52264;_&#54620;&#45224;&#54788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hanasekar\tender%20submi\Backup\DMRC%20IT%20park\project%20documents\Kuwait%20Audit%20Bureau\Rate%20Analysis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LTMfs2\Departments\Estim\E_2015\Houston\A7654%20CHIYODA%20LNG%20Project\05%20Revision%20Directores\20150410%20Actualizar\ESTIMATE\R2215A-North%20Belut%20WHP%20Topside\Topside\R2215A%20Est%20Deck%20Mhr%20Rev%20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Quotations\2020\Q202171%20-%20TVA%20Mexico%20-%20GE\2.%20Calculation\Q202171-EGS-002%20-%20MV%20-%20Option%20Perforated%20stack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Book1%20test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337;&#47564;JOB\GENERAL\BASE\D202ELE0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2285;&#49688;\&#44277;&#50976;\Cost_total_&#48176;&#44288;-&#51060;&#52285;&#49688;2&#52264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532;&#52264;&#46300;&#44592;&#50612;\C\KWON\&#51204;&#47029;&#54924;&#51032;\97\JUN\HYUPRYUK\SANAE-3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1372\&#48176;&#44288;&#44592;&#49696;\spring\VSDATA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.c.kim\dhp-project\Analysis\Toyo-Est-Method\01TEC_M_K_CO_WORK\BID_TAB\EVAL\03sumy_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UC%20MANH/Documents/Zalo%20Received%20Files/Form%20&#272;M%20Thiet%20bi.Rev05_24.June.23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11.119.49.2\work\&#44277;&#50976;Dir\Lnx$LPS-A301(Excel)_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pa\BM\POWERBM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3\D\Thao%20Trang\KNQ%20HANG%20ROI%202004%20CUCHI%20SHIPPING.EXE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oposals%20in%20WORK\US%2016.03%20Spence%20Project%20-%20Chile\Estimate\Conveyors\1603-Spence%20%20Conveyors%20Cost%20Estimate.xlsm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Groups/Estimate/EST97/As%20Sold/V17555%20As%20Sold%20Estimate.xlsm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\iq65_alstom\prc_sch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v_sharma\d\PROPOSALS\PI-99031%20KOC\Inst%20cost%20summary%20based%20on%20reduced%20line%20size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7\D\SOFTWARE\KAO\GP-DC\KE%20TOAN\BAO%20CAO%202003\KE%20TOAN\LE%20DINH%20TU\HUNG\DTXD\EXCEL.NOR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YES22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ingle\Office40\Temp\&#49688;&#51221;%20&#48176;&#44288;&#44277;&#49324;%20&#44204;&#51201;%20&#52572;&#51333;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4277;&#50976;\&#45347;&#50612;&#51452;&#44592;\&#50980;&#50689;&#50885;\Cable%20bom%201&#52264;(1025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lavori\bethioua\ep%20Bethioua%20rev.%20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lavori\EXCEL\CALCOLI\calc%20grezzi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anh%20Nguyen/Downloads/RecoveredExternalLink2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CEBU%20CFIRED%20POWER%20PLANT/elvie/Files/2004/san%20miguel/Foundation%20support/option%201/elvie/Files/2004/san%20miguel/PET-MPPF%20San%20Fernando/elvie/Files/2002/nkk/ega%20documents/EGA%203/elvie/Files/2001/BISCOM/break%20abc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TA022-N2\Construction\WORKS\6787\civil\final\option\6787CWFASE2CASE2_00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center\STT%20PROJECT\Documents%20and%20Settings\skkundu\Local%20Settings\Temporary%20Internet%20Files\OLK5\FW%20Pump%20Spec%20&amp;%20Data%20Sht\01-MDS-0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01.WORKS/02.TASK/02.Dinh%20muc%20va%20giao%20khoan/Data/Manpower%20DA%20GK%202020-2021-2022/Total%20Md%202020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aing\hrs\salestendering\tendering\6504_SEMBCORP_TEMBUSU%20%20SIEMENS\3.PROPOSAL\BOQ\Rev%20B\BOQ_PPS_6504_000_B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tejasaw2000\DiscoF\DIRECTOR\Hojascal\HISTORIC\Historico%20200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k\iq-10%20(doosa\BD\2005-06\IQ\IQ-10%20(Doosan%20-%20Anpara%20C)\Offer\pulau%20final\WINDOWS\Desktop\New%20Folder\Qo-1585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lavori\yanbu3%20660sc\pesi\EP%20Yanbu3_650_SC%20rev%2005%20mom23_5_12%20non%20inv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9Work\&#44204;&#51201;\9905\abp\ELECabp2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12629240/Box%20Sync/2019-01-DATAN%20(HYBRID%20-%204%20Units)/06.%20Internal%20Piping%20(Tuan)/01.%20E-BOM%20Separations/3.%202019T0073-SZ00-0977_RevCing(2019-08-23)_Forgign%20&amp;%20Att.xlsm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MECH\3157\SPLHTLS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ttp:\seraing.cmipass.net\Documents%20and%20Settings\amorian\Desktop\PressurePart_BOQ_test97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Proposals%20in%20WORK/US%2016.59%20-%20Port%20of%20Mejillones%20-Sea%20Lion/Estimate/US%2016.59-Mejillones-Sea%20Lion-1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eu\d\HONGLUONG\Nam%202003\TONG%20HOP%20Q.TOAN%202003\dulieu\BAO%20CAO%20NAM%202002\TH%20T9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mm-2\alli\Files\Alli\1999\Metro%20Naga%20-%20water%20works\Breakdown\Files\ALLI\Metro%20Naga%20-%20water%20works\ALLI\Agno-Hyundai\Break\Civil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%20Mr.%20Hoan%20handing%20over/1.%20Quotation/VOGT%20POWER%20INTERNATIONAL/Q23.1xx%20Insulation%20pin/BOM%20and%20MTO_VERBIO%20EXCHANGER%20(version%201)-U%20STAMP.xlsb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ga-03\elvie\EGA%203\elvie\Files\2001\BISCOM\EGA%203\elvie\Files\2000\laguna%20prop\Med.%20rise%20orig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stimate\JSLee\98-034-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7\D\QTTRANG\TONKHOAA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.c.kim\dhp-project\MGT-STD\ESTIMATN\FCS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Jebel%20Ali\&#49444;&#52824;%20Inquiry\Bill%20of%20Quantities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lavori\reounion%20carb%20bag\reounion%20rev.%204%20non%20inviata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etender\indv-folders\Estimate\&#44204;&#51201;\98-034-1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277\lhs-son\LHS-SON\middle-east\Desal\oman\&#45812;&#49688;&#44592;&#49696;&#49892;&#51217;&#49688;\&#52572;&#51333;boq-11.30\HELP%20SAMPLE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center\STT%20PROJECT\WINTEMP\WINDOWS\BILAL2.XLM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anh%20Nguyen/Downloads/RecoveredExternalLink3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ttp:\dwnotes1.dwconst.co.kr\&#50684;&#50689;&#54984;\&#50629;&#47924;\WORK\SAUDI\Berri%20Gas\Rev.3\&#44228;&#51109;\MANPWER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~0043446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1056\LBS\CEMENT\&#51473;&#46041;&#51648;&#50669;\ACC\&#52636;&#51109;\boq\&#51473;&#46041;&#51648;&#50669;\ACC\POWER-s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MM\Iq-17\mmm\technimount_icb_iq14\JC\Petrogal-Sines\Weldingbook\Piping%20material%20HG%20take%20off%20-%20Rev05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/Dossier%20de%20travail/Utile/MODELES%20D'OFFRES/P.VESSELS%20&amp;%20SEPARATORS/DT11536/DT11536%20R00.xlsx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2285;&#49688;\&#44277;&#50976;\Temp\Cost_total_&#48176;&#44288;-&#54620;&#45224;&#54788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JECT\CN9642B\BACK-UP\01GENERL\EXL-SHET\EXL-WORK\KJ-KIM\PROJECTS\CYPRUS\PROJ-CST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e91867/Documents/Offre/193099%20Babcock%20Arabia/HEN%20ancienne%20offre/Revue%20devis%20pour%20ARABIA.xlsm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ga-03\elvie\EGA%203\elvie\Files\2001\URC\EGA%203\elvie\Files\2000\mwci%20ATD-21\mwci%20ATD-21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thomas/AppData/Local/Microsoft/Windows/Temporary%20Internet%20Files/Content.Outlook/FTIMKVXQ/turbine%20products%20FA/JinSha_TE_E_nego1_20160202-juan.xlsx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5\d\QUANG%20HIEU\TK%20NHAP%20KHAU\QUY%20II\THANG%205\MAY%20MOC\TK%20CHIEN%20MAY%20CH%200326%2004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BBRG596.HALHOUSTON\My%20Documents\PTT%20PRP\TME09%20FW%20Pumps\FW%20Pump%20DS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OXY3\&#52397;&#47049;&#51064;&#51077;&#51452;&#48176;&#44288;\&#51648;&#51077;&#51088;&#51116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48;&#46160;&#54872;\&#44277;&#49324;&#44288;&#47144;&#47928;&#49436;\&#47785;&#50857;&#44053;\MANUAL\calculation\DESIGN57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v_sharma\d\PROPOSALS\PI-99031%20KOC\Costin_99031_6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aing\hrs\salestendering\Masters%20Documents\Estimates\Price_Horiz_Boiler\Old%20Pgm\Price_pres_part_Horiz_Boiler_%20%20I.xlsx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gisticsmay6\D\LEMINH\UNICONTROL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TEMP\flhead_master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ct\Rabigh\PSM\RFP%20Document(Marine)\Rabigh%20VI_Marine%20Work%20RFP(Rev.0).xlsx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RECTOR\Hojascal\HISTORIC\Historico%20200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5312\inquiry\&#44277;&#50976;\abc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mb\project\2PROJECT\PLANT\Z98037\SUM-CTI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0920\fujairah%20pjt\&#44277;&#50976;\PGM\&#44592;&#51316;PGM\DESIGN%20OF%20BEAM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PA\SUMM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1476\&#45812;&#49688;PSM%20TFT\&#45812;&#49688;%20PSM\&#54408;&#47785;&#48324;%20&#44277;&#44553;&#50629;&#52404;%20&#54217;&#44032;%20SHEET-&#50896;&#48376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234;&#21335;\&#36234;&#21335;\&#36234;&#21335;&#26448;&#26009;&#39044;&#31639;\&#39044;&#31639;2015-4-10\&#27827;&#38745;&#31649;&#36947;--&#26448;&#26009;&#35745;&#21010;--20141005.xlsx" TargetMode="External"/></Relationships>
</file>

<file path=xl/externalLinks/_rels/externalLink1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&#243;i%20th&#7847;u%20078\T&#7893;ng%20h&#7907;p%20PR\I-078-ENG-001-REV%2002.xlsx" TargetMode="External"/><Relationship Id="rId1" Type="http://schemas.openxmlformats.org/officeDocument/2006/relationships/externalLinkPath" Target="/G&#243;i%20th&#7847;u%20078/T&#7893;ng%20h&#7907;p%20PR/I-078-ENG-001-REV%2002.xlsx" TargetMode="External"/></Relationships>
</file>

<file path=xl/externalLinks/_rels/externalLink1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&#243;i%20th&#7847;u%20078\T&#7893;ng%20h&#7907;p%20PR\I-078-ENG-001-REV%2003.xlsx" TargetMode="External"/><Relationship Id="rId1" Type="http://schemas.openxmlformats.org/officeDocument/2006/relationships/externalLinkPath" Target="/G&#243;i%20th&#7847;u%20078/T&#7893;ng%20h&#7907;p%20PR/I-078-ENG-001-REV%20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M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.BOQ(onshore)"/>
      <sheetName val="4. DOR(Civil)"/>
      <sheetName val="6. Civil BOQ(Tank Farm)"/>
      <sheetName val="9.Technical Specification "/>
      <sheetName val="1"/>
    </sheetNames>
    <definedNames>
      <definedName name="___att2" refersTo="#REF!"/>
      <definedName name="___tem1" refersTo="#REF!"/>
      <definedName name="_a3" refersTo="#REF!"/>
      <definedName name="_att2" refersTo="#REF!"/>
      <definedName name="_tem1" refersTo="#REF!"/>
    </defined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출계산서"/>
      <sheetName val="xxxxxx"/>
      <sheetName val="pdrop (제출)"/>
      <sheetName val="r-curve"/>
      <sheetName val="r-curve(metric)"/>
      <sheetName val="par-load"/>
      <sheetName val="p-consumption"/>
      <sheetName val="pdrop(discharge)"/>
      <sheetName val="BFP"/>
      <sheetName val="작성기준"/>
      <sheetName val="REDUCER"/>
      <sheetName val="보일러"/>
      <sheetName val="Summary "/>
      <sheetName val="#3E1_GCR"/>
      <sheetName val="변수 정의"/>
      <sheetName val="가격분석@1100(990104)"/>
      <sheetName val="Escalation"/>
      <sheetName val="공사내역"/>
      <sheetName val="COP"/>
      <sheetName val="pdrop_(제출)1"/>
      <sheetName val="Summary_1"/>
      <sheetName val="변수_정의1"/>
      <sheetName val="pdrop_(제출)"/>
      <sheetName val="Summary_"/>
      <sheetName val="변수_정의"/>
    </sheetNames>
    <sheetDataSet>
      <sheetData sheetId="0">
        <row r="183">
          <cell r="I183">
            <v>542625</v>
          </cell>
        </row>
        <row r="185">
          <cell r="I185">
            <v>584083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계산서"/>
      <sheetName val="2.1엄지말뚝설계"/>
      <sheetName val="2.2 띠장의 설계"/>
      <sheetName val="2.2 띠장의 설계 (2)"/>
      <sheetName val="2.3 토류벽의설계"/>
      <sheetName val="철근"/>
      <sheetName val="ANCHOR1"/>
      <sheetName val="철근량산정"/>
      <sheetName val="띠장계산"/>
      <sheetName val="2.2버팀보의 검토"/>
      <sheetName val="양식"/>
      <sheetName val="연직부재계산 "/>
      <sheetName val="제출계산서"/>
    </sheetNames>
    <sheetDataSet>
      <sheetData sheetId="0"/>
      <sheetData sheetId="1"/>
      <sheetData sheetId="2"/>
      <sheetData sheetId="3">
        <row r="14">
          <cell r="G14">
            <v>2</v>
          </cell>
        </row>
        <row r="15">
          <cell r="G15">
            <v>0.9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ENDIX-I"/>
      <sheetName val="Corr-spt"/>
      <sheetName val="Obs-spt"/>
      <sheetName val="SPT vs PHI"/>
      <sheetName val="Joints"/>
      <sheetName val="2.2 띠장의 설계"/>
      <sheetName val="가격분석@1100(990104)"/>
      <sheetName val="Escalation"/>
      <sheetName val="DB_ET200(R. A)"/>
      <sheetName val="Database"/>
      <sheetName val="石炭性状"/>
      <sheetName val="SP&amp;ST 제출가"/>
      <sheetName val="산업"/>
      <sheetName val="제출계산서"/>
      <sheetName val="공사내역"/>
      <sheetName val="예가표"/>
      <sheetName val="Spt-BH"/>
      <sheetName val="eq_data"/>
      <sheetName val="Indices"/>
      <sheetName val="Concrete"/>
      <sheetName val="reinft"/>
      <sheetName val="glass project concrete"/>
      <sheetName val="glass project reift"/>
      <sheetName val="glass project indices"/>
      <sheetName val="TASKRSRC"/>
      <sheetName val="Boq"/>
      <sheetName val="Lab"/>
      <sheetName val="office"/>
      <sheetName val="Material&amp;equipment"/>
      <sheetName val="sept-plan"/>
      <sheetName val="SBC-BH-1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BH-1"/>
      <sheetName val="SBC-BH-3"/>
      <sheetName val="BH-3"/>
      <sheetName val="Sheet4"/>
      <sheetName val="Summary 0506"/>
      <sheetName val="Summary 0607- 31.MAR"/>
      <sheetName val="#REF!"/>
      <sheetName val="Rate Analysis"/>
      <sheetName val="Qty"/>
      <sheetName val="Civil Boq"/>
      <sheetName val="Table10"/>
      <sheetName val="Table11"/>
      <sheetName val="Table12"/>
      <sheetName val="Table9"/>
      <sheetName val="FitOutConfCentre"/>
      <sheetName val="Other"/>
      <sheetName val="Summary"/>
      <sheetName val="SPT_vs_PHI"/>
      <sheetName val="glass_project_concrete"/>
      <sheetName val="glass_project_reift"/>
      <sheetName val="glass_project_indices"/>
      <sheetName val="Pile cap"/>
      <sheetName val="SPT_vs_PHI1"/>
      <sheetName val="glass_project_concrete1"/>
      <sheetName val="glass_project_reift1"/>
      <sheetName val="glass_project_indices1"/>
      <sheetName val="SBC-BH_19"/>
      <sheetName val="Summary_0506"/>
      <sheetName val="Summary_0607-_31_MAR"/>
      <sheetName val="Rate_Analysis"/>
      <sheetName val="Civil_Boq"/>
      <sheetName val="Pile_cap"/>
      <sheetName val="Sheet1"/>
      <sheetName val="BH 12-11-10-13"/>
      <sheetName val="BH 12-11-10-9"/>
      <sheetName val="BH 36-15-37"/>
      <sheetName val="BH 16-35-25-17"/>
      <sheetName val="BH 35-25-17"/>
      <sheetName val="Sheet1 (2)"/>
      <sheetName val="Sheet2"/>
      <sheetName val="BH_12-11-10-13"/>
      <sheetName val="BH_12-11-10-9"/>
      <sheetName val="BH_36-15-37"/>
      <sheetName val="BH_16-35-25-17"/>
      <sheetName val="BH_35-25-17"/>
      <sheetName val="Sheet1_(2)"/>
      <sheetName val="d-safe DELUXE"/>
      <sheetName val="PRECAST lightconc-II"/>
      <sheetName val="Legal Risk Analysis"/>
      <sheetName val="Mix Design"/>
      <sheetName val="std-rates"/>
      <sheetName val="Form 6"/>
      <sheetName val="PointNo.5"/>
      <sheetName val="RCC,Ret. Wall"/>
      <sheetName val="Design"/>
      <sheetName val="Fill this out first..."/>
      <sheetName val="LABOUR"/>
      <sheetName val="REVISED4A PROG PERF-SITE 1"/>
      <sheetName val="BLK2"/>
      <sheetName val="BLK3"/>
      <sheetName val="E &amp; R"/>
      <sheetName val="radar"/>
      <sheetName val="UG"/>
      <sheetName val="Break up Sheet"/>
      <sheetName val="TBAL9697 -group wise  sdpl"/>
      <sheetName val="Abstract Sheet"/>
      <sheetName val="V.O.4 - PCC Qty"/>
      <sheetName val="BOQ_Direct_selling cost"/>
      <sheetName val="WWR"/>
      <sheetName val="BOQ (2)"/>
      <sheetName val="final abstract"/>
      <sheetName val="GBW"/>
      <sheetName val="Footings"/>
      <sheetName val="CABLE DATA"/>
      <sheetName val="Input"/>
      <sheetName val="Activity"/>
      <sheetName val="Staff Acco."/>
      <sheetName val="Crew"/>
      <sheetName val="Piping"/>
      <sheetName val="Pipe Supports"/>
      <sheetName val="8"/>
      <sheetName val="Load Details-220kV"/>
      <sheetName val="Stock-II"/>
      <sheetName val="R20_R30_work"/>
      <sheetName val="M-Book for Conc"/>
      <sheetName val="M-Book for FW"/>
      <sheetName val="Flight-1"/>
      <sheetName val="Publicbuilding"/>
      <sheetName val="FT-05-02IsoBOM"/>
      <sheetName val="Rev S1 Abstract"/>
      <sheetName val="Quantity Abstract"/>
      <sheetName val=""/>
      <sheetName val="Abstract"/>
      <sheetName val="A-General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analysis"/>
      <sheetName val="except wiring"/>
      <sheetName val="beam-reinft-IIInd floor"/>
      <sheetName val="VCH-SLC"/>
      <sheetName val="Supplier"/>
      <sheetName val="Parapet"/>
      <sheetName val="sheet6"/>
      <sheetName val="RA-markate"/>
      <sheetName val="INPUT SHEET"/>
      <sheetName val="RES-PLANNING"/>
      <sheetName val="Sump"/>
      <sheetName val="COLUMN"/>
      <sheetName val="cubes_M20"/>
      <sheetName val="Form_6"/>
      <sheetName val="B@__x005f_x0000__x005f_x0004_@_x005f_x0000__x0000"/>
      <sheetName val="Project Budget Worksheet"/>
      <sheetName val="B@_"/>
      <sheetName val="B@___x0004_@_____$__"/>
      <sheetName val="BS1"/>
      <sheetName val="#REF"/>
      <sheetName val="RA"/>
      <sheetName val="11-hsd"/>
      <sheetName val="13-septic"/>
      <sheetName val="7-ug"/>
      <sheetName val="2-utility"/>
      <sheetName val="18-misc"/>
      <sheetName val="5-pipe"/>
      <sheetName val="BOQ -II ph 2"/>
      <sheetName val="switch"/>
      <sheetName val="Fee Rate Summary"/>
      <sheetName val="STAFFSCHED "/>
      <sheetName val="SUMM"/>
      <sheetName val="DADAN-1"/>
      <sheetName val="Macro1"/>
      <sheetName val="dummy"/>
      <sheetName val="d-safe specs"/>
      <sheetName val="class &amp; category"/>
      <sheetName val="Rein-Final (Ph 1+Ph2)"/>
      <sheetName val="Sheet3"/>
      <sheetName val="Cost_any"/>
      <sheetName val="Process"/>
      <sheetName val="pt_cw"/>
      <sheetName val="Metso - Forth &amp; Slurry 11.02.10"/>
      <sheetName val="1"/>
      <sheetName val="India F&amp;S Template"/>
      <sheetName val="Basicrates"/>
      <sheetName val="B@___x005f_x0004_@_____$__"/>
      <sheetName val="B@__x005f_x005f_x005f_x0000__x005f_x005f_x005f_x0004_@_"/>
      <sheetName val="inter"/>
      <sheetName val="OVERHEADS"/>
      <sheetName val="A(Rev.3)"/>
      <sheetName val="DB_ET200(R__A)1"/>
      <sheetName val="SP&amp;ST_제출가1"/>
      <sheetName val="2_2_띠장의_설계1"/>
      <sheetName val="DB_ET200(R__A)"/>
      <sheetName val="SP&amp;ST_제출가"/>
      <sheetName val="2_2_띠장의_설계"/>
      <sheetName val="[Spt-BH.xls][Spt-BH.xls]B@[_x0000__x0004_@_x0000_"/>
      <sheetName val="[Spt-BH.xls][Spt-BH.xls]B@[?_x0004_@?"/>
      <sheetName val="[Spt-BH.xls][Spt-BH.xls]B_____2"/>
      <sheetName val="[Spt-BH.xls][Spt-BH.xls]B_____3"/>
      <sheetName val="[Spt-BH.xls][Spt-BH.xls]B_____4"/>
      <sheetName val="[Spt-BH.xls][Spt-BH.xls]B_____5"/>
      <sheetName val="[Spt-BH.xls][Spt-BH.xls]B@["/>
      <sheetName val="AOR"/>
      <sheetName val="Lead"/>
      <sheetName val="Site wise NADs"/>
      <sheetName val="col-reinft1"/>
      <sheetName val="FUNDFLOW"/>
      <sheetName val="220 11  BS "/>
      <sheetName val="Build-up"/>
      <sheetName val="TBAL9697_-group_wise__sdpl"/>
      <sheetName val="Headings"/>
      <sheetName val="Formulas"/>
      <sheetName val="SBC-BH_191"/>
      <sheetName val="2gii"/>
      <sheetName val="HPL"/>
      <sheetName val="Costing"/>
      <sheetName val="T&amp;M"/>
      <sheetName val="SOR"/>
      <sheetName val="PriceSummary"/>
      <sheetName val="SPT_vs_PHI2"/>
      <sheetName val="glass_project_concrete2"/>
      <sheetName val="glass_project_reift2"/>
      <sheetName val="glass_project_indices2"/>
      <sheetName val="BH_12-11-10-131"/>
      <sheetName val="BH_12-11-10-91"/>
      <sheetName val="BH_36-15-371"/>
      <sheetName val="BH_16-35-25-171"/>
      <sheetName val="BH_35-25-171"/>
      <sheetName val="Sheet1_(2)1"/>
      <sheetName val="Rate_Analysis1"/>
      <sheetName val="PRECAST_lightconc-II"/>
      <sheetName val="d-safe_DELUXE"/>
      <sheetName val="Mix_Design"/>
      <sheetName val="RCC,Ret__Wall"/>
      <sheetName val="PointNo_5"/>
      <sheetName val="Abstract_Sheet"/>
      <sheetName val="E_&amp;_R"/>
      <sheetName val="Legal_Risk_Analysis"/>
      <sheetName val="Break_up_Sheet"/>
      <sheetName val="V_O_4_-_PCC_Qty"/>
      <sheetName val="maingirder"/>
      <sheetName val="basic-data"/>
      <sheetName val="Title"/>
      <sheetName val="Summary_05061"/>
      <sheetName val="Summary_0607-_31_MAR1"/>
      <sheetName val="Form_61"/>
      <sheetName val="Fill_this_out_first___"/>
      <sheetName val="REVISED4A_PROG_PERF-SITE_1"/>
      <sheetName val="BOQ_Direct_selling_cost"/>
      <sheetName val="Load_Details-220kV"/>
      <sheetName val="beam-reinft-IIInd_floor"/>
      <sheetName val="BOQ_(2)"/>
      <sheetName val="CABLE_DATA"/>
      <sheetName val="final_abstract"/>
      <sheetName val="Rev_S1_Abstract"/>
      <sheetName val="Quantity_Abstract"/>
      <sheetName val="Staff_Acco_"/>
      <sheetName val="Pipe_Supports"/>
      <sheetName val="M-Book_for_Conc"/>
      <sheetName val="M-Book_for_FW"/>
      <sheetName val="INPUT_SHEET"/>
      <sheetName val="SANJAY_PAL"/>
      <sheetName val="P_A_SELVAM"/>
      <sheetName val="ANSARI_"/>
      <sheetName val="abdesh_pal"/>
      <sheetName val="sujay_bagchi"/>
      <sheetName val="S_K_SINHA_BASU"/>
      <sheetName val="KRISHNA_PRASAD"/>
      <sheetName val="BARATH_&amp;_CO"/>
      <sheetName val="L_B_YADAV"/>
      <sheetName val="DEEPAK_KUMAR"/>
      <sheetName val="MUKLAL_YADAV"/>
      <sheetName val="MADHU_SUDHAN"/>
      <sheetName val="SAUD_ALAM_"/>
      <sheetName val="RAMESH_BABU"/>
      <sheetName val="SAILEN_SARKAR"/>
      <sheetName val="SANJAY_JENA1"/>
      <sheetName val="upendra_saw_"/>
      <sheetName val="ALLOK_KUMAR_"/>
      <sheetName val="except_wiring"/>
      <sheetName val="B@__@_____$__"/>
      <sheetName val="Project_Budget_Worksheet"/>
      <sheetName val="BOQ_-II_ph_2"/>
      <sheetName val="C"/>
      <sheetName val="B"/>
      <sheetName val="Mx1012a"/>
      <sheetName val="Quote Sheet"/>
      <sheetName val="Cal"/>
      <sheetName val="Data"/>
      <sheetName val="Voucher"/>
      <sheetName val="Materials Cost(PCC)"/>
      <sheetName val="SSR &amp; NSSR Market final"/>
      <sheetName val="p&amp;m"/>
      <sheetName val="x-items"/>
      <sheetName val="BLOCK-E"/>
      <sheetName val="precast RC element"/>
      <sheetName val="Stress Calculation"/>
      <sheetName val="NPV"/>
      <sheetName val="B@[_x005f_x0000__x005f_x0004_@_x005f_x0000__x0000"/>
      <sheetName val="Coefficients"/>
      <sheetName val="IS3370"/>
      <sheetName val="IS456"/>
      <sheetName val="SPT_vs_PHI5"/>
      <sheetName val="glass_project_concrete5"/>
      <sheetName val="glass_project_reift5"/>
      <sheetName val="glass_project_indices5"/>
      <sheetName val="SBC-BH_194"/>
      <sheetName val="Rate_Analysis4"/>
      <sheetName val="Summary_05064"/>
      <sheetName val="Summary_0607-_31_MAR4"/>
      <sheetName val="Civil_Boq3"/>
      <sheetName val="Pile_cap3"/>
      <sheetName val="V_O_4_-_PCC_Qty3"/>
      <sheetName val="TBAL9697_-group_wise__sdpl3"/>
      <sheetName val="Abstract_Sheet3"/>
      <sheetName val="Legal_Risk_Analysis3"/>
      <sheetName val="BH_12-11-10-134"/>
      <sheetName val="BH_12-11-10-94"/>
      <sheetName val="BH_36-15-374"/>
      <sheetName val="BH_16-35-25-174"/>
      <sheetName val="BH_35-25-174"/>
      <sheetName val="Sheet1_(2)4"/>
      <sheetName val="PRECAST_lightconc-II3"/>
      <sheetName val="Mix_Design3"/>
      <sheetName val="d-safe_DELUXE3"/>
      <sheetName val="RCC,Ret__Wall3"/>
      <sheetName val="Form_64"/>
      <sheetName val="PointNo_53"/>
      <sheetName val="E_&amp;_R3"/>
      <sheetName val="Break_up_Sheet3"/>
      <sheetName val="Fill_this_out_first___3"/>
      <sheetName val="REVISED4A_PROG_PERF-SITE_13"/>
      <sheetName val="BOQ_Direct_selling_cost3"/>
      <sheetName val="final_abstract2"/>
      <sheetName val="BOQ_(2)3"/>
      <sheetName val="beam-reinft-IIInd_floor2"/>
      <sheetName val="Staff_Acco_3"/>
      <sheetName val="Pipe_Supports3"/>
      <sheetName val="M-Book_for_Conc2"/>
      <sheetName val="M-Book_for_FW2"/>
      <sheetName val="CABLE_DATA3"/>
      <sheetName val="Load_Details-220kV2"/>
      <sheetName val="SANJAY_PAL2"/>
      <sheetName val="P_A_SELVAM2"/>
      <sheetName val="ANSARI_2"/>
      <sheetName val="abdesh_pal2"/>
      <sheetName val="sujay_bagchi2"/>
      <sheetName val="S_K_SINHA_BASU2"/>
      <sheetName val="KRISHNA_PRASAD2"/>
      <sheetName val="BARATH_&amp;_CO2"/>
      <sheetName val="L_B_YADAV2"/>
      <sheetName val="DEEPAK_KUMAR2"/>
      <sheetName val="MUKLAL_YADAV2"/>
      <sheetName val="MADHU_SUDHAN2"/>
      <sheetName val="SAUD_ALAM_2"/>
      <sheetName val="RAMESH_BABU2"/>
      <sheetName val="SAILEN_SARKAR2"/>
      <sheetName val="SANJAY_JENA12"/>
      <sheetName val="upendra_saw_2"/>
      <sheetName val="ALLOK_KUMAR_2"/>
      <sheetName val="except_wiring2"/>
      <sheetName val="Rev_S1_Abstract2"/>
      <sheetName val="Quantity_Abstract2"/>
      <sheetName val="INPUT_SHEET2"/>
      <sheetName val="Project_Budget_Worksheet2"/>
      <sheetName val="Metso_-_Forth_&amp;_Slurry_11_02_11"/>
      <sheetName val="BOQ_-II_ph_22"/>
      <sheetName val="Fee_Rate_Summary1"/>
      <sheetName val="STAFFSCHED_1"/>
      <sheetName val="d-safe_specs1"/>
      <sheetName val="class_&amp;_category1"/>
      <sheetName val="Rein-Final_(Ph_1+Ph2)1"/>
      <sheetName val="India_F&amp;S_Template1"/>
      <sheetName val="220_11__BS_1"/>
      <sheetName val="SSR_&amp;_NSSR_Market_final1"/>
      <sheetName val="Site_wise_NADs1"/>
      <sheetName val="Quote_Sheet1"/>
      <sheetName val="RA_RCC_F1"/>
      <sheetName val="SPT_vs_PHI3"/>
      <sheetName val="glass_project_concrete3"/>
      <sheetName val="glass_project_reift3"/>
      <sheetName val="glass_project_indices3"/>
      <sheetName val="SBC-BH_192"/>
      <sheetName val="Rate_Analysis2"/>
      <sheetName val="Summary_05062"/>
      <sheetName val="Summary_0607-_31_MAR2"/>
      <sheetName val="Civil_Boq1"/>
      <sheetName val="Pile_cap1"/>
      <sheetName val="V_O_4_-_PCC_Qty1"/>
      <sheetName val="TBAL9697_-group_wise__sdpl1"/>
      <sheetName val="Abstract_Sheet1"/>
      <sheetName val="Legal_Risk_Analysis1"/>
      <sheetName val="BH_12-11-10-132"/>
      <sheetName val="BH_12-11-10-92"/>
      <sheetName val="BH_36-15-372"/>
      <sheetName val="BH_16-35-25-172"/>
      <sheetName val="BH_35-25-172"/>
      <sheetName val="Sheet1_(2)2"/>
      <sheetName val="PRECAST_lightconc-II1"/>
      <sheetName val="Mix_Design1"/>
      <sheetName val="d-safe_DELUXE1"/>
      <sheetName val="RCC,Ret__Wall1"/>
      <sheetName val="Form_62"/>
      <sheetName val="PointNo_51"/>
      <sheetName val="E_&amp;_R1"/>
      <sheetName val="Break_up_Sheet1"/>
      <sheetName val="Fill_this_out_first___1"/>
      <sheetName val="REVISED4A_PROG_PERF-SITE_11"/>
      <sheetName val="BOQ_Direct_selling_cost1"/>
      <sheetName val="final_abstract1"/>
      <sheetName val="BOQ_(2)1"/>
      <sheetName val="beam-reinft-IIInd_floor1"/>
      <sheetName val="Staff_Acco_1"/>
      <sheetName val="Pipe_Supports1"/>
      <sheetName val="M-Book_for_Conc1"/>
      <sheetName val="M-Book_for_FW1"/>
      <sheetName val="CABLE_DATA1"/>
      <sheetName val="Load_Details-220kV1"/>
      <sheetName val="SANJAY_PAL1"/>
      <sheetName val="P_A_SELVAM1"/>
      <sheetName val="ANSARI_1"/>
      <sheetName val="abdesh_pal1"/>
      <sheetName val="sujay_bagchi1"/>
      <sheetName val="S_K_SINHA_BASU1"/>
      <sheetName val="KRISHNA_PRASAD1"/>
      <sheetName val="BARATH_&amp;_CO1"/>
      <sheetName val="L_B_YADAV1"/>
      <sheetName val="DEEPAK_KUMAR1"/>
      <sheetName val="MUKLAL_YADAV1"/>
      <sheetName val="MADHU_SUDHAN1"/>
      <sheetName val="SAUD_ALAM_1"/>
      <sheetName val="RAMESH_BABU1"/>
      <sheetName val="SAILEN_SARKAR1"/>
      <sheetName val="SANJAY_JENA11"/>
      <sheetName val="upendra_saw_1"/>
      <sheetName val="ALLOK_KUMAR_1"/>
      <sheetName val="except_wiring1"/>
      <sheetName val="Rev_S1_Abstract1"/>
      <sheetName val="Quantity_Abstract1"/>
      <sheetName val="INPUT_SHEET1"/>
      <sheetName val="Project_Budget_Worksheet1"/>
      <sheetName val="Metso_-_Forth_&amp;_Slurry_11_02_10"/>
      <sheetName val="BOQ_-II_ph_21"/>
      <sheetName val="Fee_Rate_Summary"/>
      <sheetName val="STAFFSCHED_"/>
      <sheetName val="d-safe_specs"/>
      <sheetName val="class_&amp;_category"/>
      <sheetName val="Rein-Final_(Ph_1+Ph2)"/>
      <sheetName val="India_F&amp;S_Template"/>
      <sheetName val="220_11__BS_"/>
      <sheetName val="SSR_&amp;_NSSR_Market_final"/>
      <sheetName val="Site_wise_NADs"/>
      <sheetName val="Quote_Sheet"/>
      <sheetName val="RA_RCC_F"/>
      <sheetName val="SPT_vs_PHI4"/>
      <sheetName val="glass_project_concrete4"/>
      <sheetName val="glass_project_reift4"/>
      <sheetName val="glass_project_indices4"/>
      <sheetName val="SBC-BH_193"/>
      <sheetName val="Rate_Analysis3"/>
      <sheetName val="Summary_05063"/>
      <sheetName val="Summary_0607-_31_MAR3"/>
      <sheetName val="PRECAST_lightconc-II2"/>
      <sheetName val="Civil_Boq2"/>
      <sheetName val="Pile_cap2"/>
      <sheetName val="BH_12-11-10-133"/>
      <sheetName val="BH_12-11-10-93"/>
      <sheetName val="BH_36-15-373"/>
      <sheetName val="BH_16-35-25-173"/>
      <sheetName val="BH_35-25-173"/>
      <sheetName val="Sheet1_(2)3"/>
      <sheetName val="d-safe_DELUXE2"/>
      <sheetName val="Legal_Risk_Analysis2"/>
      <sheetName val="Mix_Design2"/>
      <sheetName val="Form_63"/>
      <sheetName val="PointNo_52"/>
      <sheetName val="RCC,Ret__Wall2"/>
      <sheetName val="E_&amp;_R2"/>
      <sheetName val="Break_up_Sheet2"/>
      <sheetName val="TBAL9697_-group_wise__sdpl2"/>
      <sheetName val="Abstract_Sheet2"/>
      <sheetName val="V_O_4_-_PCC_Qty2"/>
      <sheetName val="Fill_this_out_first___2"/>
      <sheetName val="REVISED4A_PROG_PERF-SITE_12"/>
      <sheetName val="BOQ_(2)2"/>
      <sheetName val="BOQ_Direct_selling_cost2"/>
      <sheetName val="CABLE_DATA2"/>
      <sheetName val="Staff_Acco_2"/>
      <sheetName val="Pipe_Supports2"/>
      <sheetName val="Names&amp;Cases"/>
      <sheetName val="Control"/>
      <sheetName val="Assumptions"/>
      <sheetName val="ASS"/>
      <sheetName val="Summary_output"/>
      <sheetName val="Fin__Assumpt__-_Sensitivities"/>
      <sheetName val="GUT_(2)"/>
      <sheetName val="Data_Input"/>
      <sheetName val="Cases"/>
      <sheetName val="ACE-OUT"/>
      <sheetName val="WORK_TABLE"/>
      <sheetName val="PCC"/>
      <sheetName val="RA RCC F"/>
      <sheetName val="B@_@__$"/>
      <sheetName val="Qty-Opt1"/>
      <sheetName val="Assmpns"/>
      <sheetName val="Detail"/>
      <sheetName val="MGS"/>
      <sheetName val="attach(2)"/>
      <sheetName val="Abstract for Variation"/>
      <sheetName val="LBD VARIATION"/>
      <sheetName val="Debits as on 12.04.08"/>
      <sheetName val="合成単価作成表-BLDG"/>
      <sheetName val="PRRM Dashboard"/>
      <sheetName val="Mappings"/>
      <sheetName val="Fin Sum"/>
      <sheetName val="Staff Forecast spread"/>
      <sheetName val="B@__x005f_x0000__x005f_x0004_@_x005f_x0000___$_x0"/>
      <sheetName val="B@___x005f_x005f_x005f_x0004_@_____$__"/>
      <sheetName val="B@__x005f_x005f_x005f_x005f_x005f_x005f_x005f_x0000__x0"/>
      <sheetName val="IDCCALHYD-GOO"/>
      <sheetName val="Inputs &amp; Summary Output"/>
      <sheetName val="Broad Refresher Model"/>
      <sheetName val="BHANDUP"/>
      <sheetName val="Report"/>
      <sheetName val="Cost of O &amp; O"/>
      <sheetName val="Back"/>
      <sheetName val="FOOTING"/>
      <sheetName val="COLUMNS"/>
      <sheetName val="plinth Beam + Stirrups "/>
      <sheetName val="GF COLUMNS"/>
      <sheetName val="G.F ROOF BEAM "/>
      <sheetName val="GF SLAB STEEL"/>
      <sheetName val="GF Lintel"/>
      <sheetName val="GF Stair"/>
      <sheetName val="FF COLUMNS"/>
      <sheetName val="F.F. Steel FINAL (2)"/>
      <sheetName val="FF Lintel"/>
      <sheetName val="FF Stair"/>
      <sheetName val="S.F. Steel FINAL "/>
      <sheetName val="SF Lintel"/>
      <sheetName val="Material List "/>
      <sheetName val="LT Motor catalog"/>
      <sheetName val="Cable cat"/>
      <sheetName val="3"/>
      <sheetName val="B@["/>
      <sheetName val="inWords"/>
      <sheetName val="B@__x0000__x0004_@_x0000__x0000"/>
      <sheetName val="B@__x005f_x0000__x005f_x0004_@_"/>
      <sheetName val="B@[_x005f_x005f_x005f_x0000__x005f_x005f_x005f_x0004_@_"/>
      <sheetName val="재1"/>
      <sheetName val="SubmitCal"/>
      <sheetName val="EDWise"/>
      <sheetName val="ComboSheet"/>
      <sheetName val="Index "/>
      <sheetName val="Instructions"/>
      <sheetName val="Email Approval Template"/>
      <sheetName val="1 Executive Summary"/>
      <sheetName val="2 Risk Assessment Analysis"/>
      <sheetName val="3 Pre-Approval"/>
      <sheetName val="Map"/>
      <sheetName val="4 CIS"/>
      <sheetName val="5 Change Order"/>
      <sheetName val="5.1  Re-book De-book order"/>
      <sheetName val="6 Contract Re-estimates"/>
      <sheetName val="7a BG Approval Form"/>
      <sheetName val="7b BG Email Approval Template"/>
      <sheetName val="8 LAD Approval Form"/>
      <sheetName val="9 LOI Checklist"/>
      <sheetName val="10 RPS Information Form"/>
      <sheetName val="11 Proj Cashflow "/>
      <sheetName val="11.1 Cash-flow Chart"/>
      <sheetName val="Threshold Calculator"/>
      <sheetName val="Version Control"/>
      <sheetName val="Prebid Review"/>
      <sheetName val="DJC Parameters"/>
      <sheetName val="Offer"/>
      <sheetName val="Selling Summary"/>
      <sheetName val="1-BAS (cost)"/>
      <sheetName val="Controller Configuration"/>
      <sheetName val="IO Summary"/>
      <sheetName val="2-FAS (cost)"/>
      <sheetName val="Cost Summary"/>
      <sheetName val="3-PA (cost)"/>
      <sheetName val="Approved Make"/>
      <sheetName val="Basis of offer"/>
      <sheetName val="High Level Summary"/>
      <sheetName val="4-ACS  (cost)"/>
      <sheetName val="5-CCTV  (cost)"/>
      <sheetName val="6-FFT  (cost)"/>
      <sheetName val="7- Service Retrofit  (cost)"/>
      <sheetName val="8-Service PSA,O&amp;M  (cost)"/>
      <sheetName val="9- Service L&amp;M  (cost)"/>
      <sheetName val="non fixed DJC "/>
      <sheetName val="10-UPG (cost)"/>
      <sheetName val="11-ESG  (cost)"/>
      <sheetName val="12-Products (cost)"/>
      <sheetName val="13-VAV  (cost)"/>
      <sheetName val="14-REF (cost)"/>
      <sheetName val="15 - Local Chiller (cost)"/>
      <sheetName val="Selling-Local Chiller"/>
      <sheetName val="Material Cost JCS"/>
      <sheetName val="Costing USD Chiller"/>
      <sheetName val="Selling-USD Chiller"/>
      <sheetName val="PRICE MATRIX -JCIPL"/>
      <sheetName val="COST SUMMARY- JCIPL"/>
      <sheetName val="1-BAS-JCIPL"/>
      <sheetName val="2-FAS-JCIPL"/>
      <sheetName val="3-PA-JCIPL"/>
      <sheetName val="4-ACS-JCIPL"/>
      <sheetName val="5-CCTV-JCIPL"/>
      <sheetName val="6 -FFT-JCIPL"/>
      <sheetName val="7-Ser Retro -JCIPL"/>
      <sheetName val="8-Ser PSA, O&amp;M -JCIPL"/>
      <sheetName val="9-Ser L&amp;M -JCIPL"/>
      <sheetName val="10-UPG JCIPL"/>
      <sheetName val="11-ESG JCIPL"/>
      <sheetName val="12-Products JCIPL"/>
      <sheetName val="13-VAV JCIPL"/>
      <sheetName val="14-REF JCMRL "/>
      <sheetName val="Proj. DJC-JCIPL"/>
      <sheetName val=" L0 DDC 1"/>
      <sheetName val="L0 DDC-2"/>
      <sheetName val="L16 DDC-3"/>
      <sheetName val="L16-DDC-4"/>
      <sheetName val="L16 DDC-5"/>
      <sheetName val="L17 DDC-6"/>
      <sheetName val="L17 DDC-7 "/>
      <sheetName val="L18 DDC-8"/>
      <sheetName val="L18-DDC-9"/>
      <sheetName val="2-AutoDialer Sys"/>
      <sheetName val="1-BAS1 (cost)"/>
      <sheetName val="2-BAS2 (cost)"/>
      <sheetName val="Deviations-Project Risks"/>
      <sheetName val="IO Schedule"/>
      <sheetName val="Direct cost shed A-2 "/>
      <sheetName val="ELECT"/>
      <sheetName val="pr.cal"/>
      <sheetName val="SàQa_x0005_@_x0000__x0000__x0000_²"/>
      <sheetName val="upa"/>
      <sheetName val="syndicate codes"/>
      <sheetName val="[Spt-BH.xls][Spt-BH.xls]B_____8"/>
      <sheetName val="[Spt-BH.xls][Spt-BH.xls]B_____9"/>
      <sheetName val="[Spt-BH.xls][Spt-BH.xls]B_____6"/>
      <sheetName val="[Spt-BH.xls][Spt-BH.xls]B_____7"/>
      <sheetName val="SàQa_x0005_@"/>
    </sheetNames>
    <sheetDataSet>
      <sheetData sheetId="0">
        <row r="1">
          <cell r="J1">
            <v>1.7453292519943295E-2</v>
          </cell>
        </row>
      </sheetData>
      <sheetData sheetId="1">
        <row r="1">
          <cell r="J1">
            <v>1.7453292519943295E-2</v>
          </cell>
        </row>
      </sheetData>
      <sheetData sheetId="2">
        <row r="1">
          <cell r="J1">
            <v>1.7453292519943295E-2</v>
          </cell>
        </row>
      </sheetData>
      <sheetData sheetId="3" refreshError="1">
        <row r="1">
          <cell r="J1">
            <v>1.7453292519943295E-2</v>
          </cell>
        </row>
        <row r="2">
          <cell r="B2">
            <v>1</v>
          </cell>
          <cell r="C2">
            <v>25</v>
          </cell>
        </row>
        <row r="3">
          <cell r="B3">
            <v>2</v>
          </cell>
          <cell r="C3">
            <v>25</v>
          </cell>
        </row>
        <row r="4">
          <cell r="B4">
            <v>3</v>
          </cell>
          <cell r="C4">
            <v>25</v>
          </cell>
        </row>
        <row r="5">
          <cell r="B5">
            <v>4</v>
          </cell>
          <cell r="C5">
            <v>25</v>
          </cell>
        </row>
        <row r="6">
          <cell r="B6">
            <v>5</v>
          </cell>
          <cell r="C6">
            <v>28</v>
          </cell>
        </row>
        <row r="7">
          <cell r="B7">
            <v>6</v>
          </cell>
          <cell r="C7">
            <v>28.5</v>
          </cell>
        </row>
        <row r="8">
          <cell r="B8">
            <v>7</v>
          </cell>
          <cell r="C8">
            <v>29</v>
          </cell>
        </row>
        <row r="9">
          <cell r="B9">
            <v>8</v>
          </cell>
          <cell r="C9">
            <v>29</v>
          </cell>
        </row>
        <row r="10">
          <cell r="B10">
            <v>9</v>
          </cell>
          <cell r="C10">
            <v>30</v>
          </cell>
        </row>
        <row r="11">
          <cell r="B11">
            <v>10</v>
          </cell>
          <cell r="C11">
            <v>30</v>
          </cell>
        </row>
        <row r="12">
          <cell r="B12">
            <v>11</v>
          </cell>
          <cell r="C12">
            <v>30</v>
          </cell>
        </row>
        <row r="13">
          <cell r="B13">
            <v>12</v>
          </cell>
          <cell r="C13">
            <v>31</v>
          </cell>
        </row>
        <row r="14">
          <cell r="B14">
            <v>13</v>
          </cell>
          <cell r="C14">
            <v>31</v>
          </cell>
        </row>
        <row r="15">
          <cell r="B15">
            <v>14</v>
          </cell>
          <cell r="C15">
            <v>31</v>
          </cell>
        </row>
        <row r="16">
          <cell r="B16">
            <v>15</v>
          </cell>
          <cell r="C16">
            <v>32</v>
          </cell>
        </row>
        <row r="17">
          <cell r="B17">
            <v>16</v>
          </cell>
          <cell r="C17">
            <v>32</v>
          </cell>
        </row>
        <row r="18">
          <cell r="B18">
            <v>17</v>
          </cell>
          <cell r="C18">
            <v>32</v>
          </cell>
        </row>
        <row r="19">
          <cell r="B19">
            <v>18</v>
          </cell>
          <cell r="C19">
            <v>33</v>
          </cell>
        </row>
        <row r="20">
          <cell r="B20">
            <v>19</v>
          </cell>
          <cell r="C20">
            <v>33</v>
          </cell>
        </row>
        <row r="21">
          <cell r="B21">
            <v>20</v>
          </cell>
          <cell r="C21">
            <v>33</v>
          </cell>
        </row>
        <row r="22">
          <cell r="B22">
            <v>21</v>
          </cell>
          <cell r="C22">
            <v>33</v>
          </cell>
        </row>
        <row r="23">
          <cell r="B23">
            <v>22</v>
          </cell>
          <cell r="C23">
            <v>34</v>
          </cell>
        </row>
        <row r="24">
          <cell r="B24">
            <v>23</v>
          </cell>
          <cell r="C24">
            <v>34</v>
          </cell>
        </row>
        <row r="25">
          <cell r="B25">
            <v>24</v>
          </cell>
          <cell r="C25">
            <v>35</v>
          </cell>
        </row>
        <row r="26">
          <cell r="B26">
            <v>25</v>
          </cell>
          <cell r="C26">
            <v>35</v>
          </cell>
        </row>
        <row r="27">
          <cell r="B27">
            <v>26</v>
          </cell>
          <cell r="C27">
            <v>35</v>
          </cell>
        </row>
        <row r="28">
          <cell r="B28">
            <v>27</v>
          </cell>
          <cell r="C28">
            <v>35</v>
          </cell>
        </row>
        <row r="29">
          <cell r="B29">
            <v>28</v>
          </cell>
          <cell r="C29">
            <v>36</v>
          </cell>
        </row>
        <row r="30">
          <cell r="B30">
            <v>29</v>
          </cell>
          <cell r="C30">
            <v>36</v>
          </cell>
        </row>
        <row r="31">
          <cell r="B31">
            <v>30</v>
          </cell>
          <cell r="C31">
            <v>36</v>
          </cell>
        </row>
        <row r="32">
          <cell r="B32">
            <v>31</v>
          </cell>
          <cell r="C32">
            <v>36</v>
          </cell>
        </row>
        <row r="33">
          <cell r="B33">
            <v>32</v>
          </cell>
          <cell r="C33">
            <v>37</v>
          </cell>
        </row>
        <row r="34">
          <cell r="B34">
            <v>33</v>
          </cell>
          <cell r="C34">
            <v>36</v>
          </cell>
        </row>
        <row r="35">
          <cell r="B35">
            <v>34</v>
          </cell>
          <cell r="C35">
            <v>37</v>
          </cell>
        </row>
        <row r="36">
          <cell r="B36">
            <v>35</v>
          </cell>
          <cell r="C36">
            <v>37</v>
          </cell>
        </row>
        <row r="37">
          <cell r="B37">
            <v>36</v>
          </cell>
          <cell r="C37">
            <v>38</v>
          </cell>
        </row>
        <row r="38">
          <cell r="B38">
            <v>37</v>
          </cell>
          <cell r="C38">
            <v>38</v>
          </cell>
        </row>
        <row r="39">
          <cell r="B39">
            <v>38</v>
          </cell>
          <cell r="C39">
            <v>38</v>
          </cell>
        </row>
        <row r="40">
          <cell r="B40">
            <v>39</v>
          </cell>
          <cell r="C40">
            <v>38</v>
          </cell>
        </row>
        <row r="41">
          <cell r="B41">
            <v>40</v>
          </cell>
          <cell r="C41">
            <v>39</v>
          </cell>
        </row>
        <row r="42">
          <cell r="B42">
            <v>41</v>
          </cell>
          <cell r="C42">
            <v>39</v>
          </cell>
        </row>
        <row r="43">
          <cell r="B43">
            <v>42</v>
          </cell>
          <cell r="C43">
            <v>39</v>
          </cell>
        </row>
        <row r="44">
          <cell r="B44">
            <v>43</v>
          </cell>
          <cell r="C44">
            <v>39</v>
          </cell>
        </row>
        <row r="45">
          <cell r="B45">
            <v>44</v>
          </cell>
          <cell r="C45">
            <v>39</v>
          </cell>
        </row>
        <row r="46">
          <cell r="B46">
            <v>45</v>
          </cell>
          <cell r="C46">
            <v>39</v>
          </cell>
        </row>
        <row r="47">
          <cell r="B47">
            <v>46</v>
          </cell>
          <cell r="C47">
            <v>39</v>
          </cell>
        </row>
        <row r="48">
          <cell r="B48">
            <v>47</v>
          </cell>
          <cell r="C48">
            <v>40</v>
          </cell>
        </row>
        <row r="49">
          <cell r="B49">
            <v>48</v>
          </cell>
          <cell r="C49">
            <v>40</v>
          </cell>
        </row>
        <row r="50">
          <cell r="B50">
            <v>49</v>
          </cell>
          <cell r="C50">
            <v>40</v>
          </cell>
        </row>
        <row r="51">
          <cell r="B51">
            <v>50</v>
          </cell>
          <cell r="C51">
            <v>40</v>
          </cell>
        </row>
        <row r="52">
          <cell r="B52">
            <v>51</v>
          </cell>
          <cell r="C52">
            <v>41</v>
          </cell>
        </row>
        <row r="53">
          <cell r="B53">
            <v>52</v>
          </cell>
          <cell r="C53">
            <v>41</v>
          </cell>
        </row>
        <row r="54">
          <cell r="B54">
            <v>53</v>
          </cell>
          <cell r="C54">
            <v>41</v>
          </cell>
        </row>
        <row r="55">
          <cell r="B55">
            <v>54</v>
          </cell>
          <cell r="C55">
            <v>41</v>
          </cell>
        </row>
        <row r="56">
          <cell r="B56">
            <v>55</v>
          </cell>
          <cell r="C56">
            <v>42</v>
          </cell>
        </row>
        <row r="57">
          <cell r="B57">
            <v>56</v>
          </cell>
          <cell r="C57">
            <v>42</v>
          </cell>
        </row>
        <row r="58">
          <cell r="B58">
            <v>57</v>
          </cell>
          <cell r="C58">
            <v>42</v>
          </cell>
        </row>
        <row r="59">
          <cell r="B59">
            <v>58</v>
          </cell>
          <cell r="C59">
            <v>42</v>
          </cell>
        </row>
        <row r="60">
          <cell r="B60">
            <v>59</v>
          </cell>
          <cell r="C60">
            <v>42</v>
          </cell>
        </row>
        <row r="61">
          <cell r="B61">
            <v>60</v>
          </cell>
          <cell r="C61">
            <v>42</v>
          </cell>
        </row>
        <row r="62">
          <cell r="B62">
            <v>61</v>
          </cell>
          <cell r="C62">
            <v>42</v>
          </cell>
        </row>
        <row r="63">
          <cell r="B63">
            <v>62</v>
          </cell>
          <cell r="C63">
            <v>43</v>
          </cell>
        </row>
        <row r="64">
          <cell r="B64">
            <v>63</v>
          </cell>
          <cell r="C64">
            <v>43</v>
          </cell>
        </row>
        <row r="65">
          <cell r="B65">
            <v>64</v>
          </cell>
          <cell r="C65">
            <v>43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>
        <row r="1">
          <cell r="J1">
            <v>1.7453292519943295E-2</v>
          </cell>
        </row>
      </sheetData>
      <sheetData sheetId="31">
        <row r="1">
          <cell r="J1">
            <v>1.7453292519943295E-2</v>
          </cell>
        </row>
      </sheetData>
      <sheetData sheetId="32">
        <row r="1">
          <cell r="J1">
            <v>1.7453292519943295E-2</v>
          </cell>
        </row>
      </sheetData>
      <sheetData sheetId="33">
        <row r="1">
          <cell r="J1">
            <v>1.7453292519943295E-2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>
        <row r="2">
          <cell r="B2">
            <v>1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>
        <row r="2">
          <cell r="B2">
            <v>1</v>
          </cell>
        </row>
      </sheetData>
      <sheetData sheetId="266">
        <row r="2">
          <cell r="B2">
            <v>1</v>
          </cell>
        </row>
      </sheetData>
      <sheetData sheetId="267">
        <row r="2">
          <cell r="B2">
            <v>1</v>
          </cell>
        </row>
      </sheetData>
      <sheetData sheetId="268">
        <row r="2">
          <cell r="B2">
            <v>1</v>
          </cell>
        </row>
      </sheetData>
      <sheetData sheetId="269">
        <row r="2">
          <cell r="B2">
            <v>1</v>
          </cell>
        </row>
      </sheetData>
      <sheetData sheetId="270">
        <row r="1">
          <cell r="J1">
            <v>1.7453292519943295E-2</v>
          </cell>
        </row>
      </sheetData>
      <sheetData sheetId="271">
        <row r="2">
          <cell r="B2">
            <v>1</v>
          </cell>
        </row>
      </sheetData>
      <sheetData sheetId="272">
        <row r="2">
          <cell r="B2">
            <v>1</v>
          </cell>
        </row>
      </sheetData>
      <sheetData sheetId="273">
        <row r="2">
          <cell r="B2">
            <v>1</v>
          </cell>
        </row>
      </sheetData>
      <sheetData sheetId="274">
        <row r="2">
          <cell r="B2">
            <v>1</v>
          </cell>
        </row>
      </sheetData>
      <sheetData sheetId="275">
        <row r="2">
          <cell r="B2">
            <v>1</v>
          </cell>
        </row>
      </sheetData>
      <sheetData sheetId="276">
        <row r="2">
          <cell r="B2">
            <v>1</v>
          </cell>
        </row>
      </sheetData>
      <sheetData sheetId="277">
        <row r="1">
          <cell r="J1">
            <v>1.7453292519943295E-2</v>
          </cell>
        </row>
      </sheetData>
      <sheetData sheetId="278">
        <row r="2">
          <cell r="B2">
            <v>1</v>
          </cell>
        </row>
      </sheetData>
      <sheetData sheetId="279">
        <row r="2">
          <cell r="B2">
            <v>1</v>
          </cell>
        </row>
      </sheetData>
      <sheetData sheetId="280">
        <row r="2">
          <cell r="B2">
            <v>1</v>
          </cell>
        </row>
      </sheetData>
      <sheetData sheetId="281">
        <row r="2">
          <cell r="B2">
            <v>1</v>
          </cell>
        </row>
      </sheetData>
      <sheetData sheetId="282">
        <row r="2">
          <cell r="B2">
            <v>1</v>
          </cell>
        </row>
      </sheetData>
      <sheetData sheetId="283">
        <row r="2">
          <cell r="B2">
            <v>1</v>
          </cell>
        </row>
      </sheetData>
      <sheetData sheetId="284">
        <row r="2">
          <cell r="B2">
            <v>1</v>
          </cell>
        </row>
      </sheetData>
      <sheetData sheetId="285">
        <row r="2">
          <cell r="B2">
            <v>1</v>
          </cell>
        </row>
      </sheetData>
      <sheetData sheetId="286">
        <row r="1">
          <cell r="J1">
            <v>1.7453292519943295E-2</v>
          </cell>
        </row>
      </sheetData>
      <sheetData sheetId="287">
        <row r="2">
          <cell r="B2">
            <v>1</v>
          </cell>
        </row>
      </sheetData>
      <sheetData sheetId="288">
        <row r="2">
          <cell r="B2">
            <v>1</v>
          </cell>
        </row>
      </sheetData>
      <sheetData sheetId="289">
        <row r="2">
          <cell r="B2">
            <v>1</v>
          </cell>
        </row>
      </sheetData>
      <sheetData sheetId="290">
        <row r="2">
          <cell r="B2">
            <v>1</v>
          </cell>
        </row>
      </sheetData>
      <sheetData sheetId="291">
        <row r="2">
          <cell r="B2">
            <v>1</v>
          </cell>
        </row>
      </sheetData>
      <sheetData sheetId="292">
        <row r="2">
          <cell r="B2">
            <v>1</v>
          </cell>
        </row>
      </sheetData>
      <sheetData sheetId="293">
        <row r="2">
          <cell r="B2">
            <v>1</v>
          </cell>
        </row>
      </sheetData>
      <sheetData sheetId="294">
        <row r="2">
          <cell r="B2">
            <v>1</v>
          </cell>
        </row>
      </sheetData>
      <sheetData sheetId="295">
        <row r="2">
          <cell r="B2">
            <v>1</v>
          </cell>
        </row>
      </sheetData>
      <sheetData sheetId="296">
        <row r="2">
          <cell r="B2">
            <v>1</v>
          </cell>
        </row>
      </sheetData>
      <sheetData sheetId="297">
        <row r="2">
          <cell r="B2">
            <v>1</v>
          </cell>
        </row>
      </sheetData>
      <sheetData sheetId="298">
        <row r="2">
          <cell r="B2">
            <v>1</v>
          </cell>
        </row>
      </sheetData>
      <sheetData sheetId="299">
        <row r="2">
          <cell r="B2">
            <v>1</v>
          </cell>
        </row>
      </sheetData>
      <sheetData sheetId="300">
        <row r="2">
          <cell r="B2">
            <v>1</v>
          </cell>
        </row>
      </sheetData>
      <sheetData sheetId="301">
        <row r="2">
          <cell r="B2">
            <v>1</v>
          </cell>
        </row>
      </sheetData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>
        <row r="2">
          <cell r="B2">
            <v>1</v>
          </cell>
        </row>
      </sheetData>
      <sheetData sheetId="327">
        <row r="2">
          <cell r="B2">
            <v>1</v>
          </cell>
        </row>
      </sheetData>
      <sheetData sheetId="328">
        <row r="2">
          <cell r="B2">
            <v>1</v>
          </cell>
        </row>
      </sheetData>
      <sheetData sheetId="329">
        <row r="2">
          <cell r="B2">
            <v>1</v>
          </cell>
        </row>
      </sheetData>
      <sheetData sheetId="330">
        <row r="2">
          <cell r="B2">
            <v>1</v>
          </cell>
        </row>
      </sheetData>
      <sheetData sheetId="331">
        <row r="2">
          <cell r="B2">
            <v>1</v>
          </cell>
        </row>
      </sheetData>
      <sheetData sheetId="332">
        <row r="2">
          <cell r="B2">
            <v>1</v>
          </cell>
        </row>
      </sheetData>
      <sheetData sheetId="333">
        <row r="2">
          <cell r="B2">
            <v>1</v>
          </cell>
        </row>
      </sheetData>
      <sheetData sheetId="334">
        <row r="2">
          <cell r="B2">
            <v>1</v>
          </cell>
        </row>
      </sheetData>
      <sheetData sheetId="335">
        <row r="2">
          <cell r="B2">
            <v>1</v>
          </cell>
        </row>
      </sheetData>
      <sheetData sheetId="336">
        <row r="2">
          <cell r="B2">
            <v>1</v>
          </cell>
        </row>
      </sheetData>
      <sheetData sheetId="337">
        <row r="2">
          <cell r="B2">
            <v>1</v>
          </cell>
        </row>
      </sheetData>
      <sheetData sheetId="338">
        <row r="2">
          <cell r="B2">
            <v>1</v>
          </cell>
        </row>
      </sheetData>
      <sheetData sheetId="339">
        <row r="2">
          <cell r="B2">
            <v>1</v>
          </cell>
        </row>
      </sheetData>
      <sheetData sheetId="340">
        <row r="2">
          <cell r="B2">
            <v>1</v>
          </cell>
        </row>
      </sheetData>
      <sheetData sheetId="341">
        <row r="2">
          <cell r="B2">
            <v>1</v>
          </cell>
        </row>
      </sheetData>
      <sheetData sheetId="342">
        <row r="2">
          <cell r="B2">
            <v>1</v>
          </cell>
        </row>
      </sheetData>
      <sheetData sheetId="343">
        <row r="2">
          <cell r="C2" t="str">
            <v>LARSEN &amp; TOUBRO LIMITED</v>
          </cell>
        </row>
      </sheetData>
      <sheetData sheetId="344">
        <row r="2">
          <cell r="B2">
            <v>1</v>
          </cell>
        </row>
      </sheetData>
      <sheetData sheetId="345">
        <row r="2">
          <cell r="B2">
            <v>1</v>
          </cell>
        </row>
      </sheetData>
      <sheetData sheetId="346">
        <row r="2">
          <cell r="B2">
            <v>1</v>
          </cell>
        </row>
      </sheetData>
      <sheetData sheetId="347">
        <row r="2">
          <cell r="B2">
            <v>1</v>
          </cell>
        </row>
      </sheetData>
      <sheetData sheetId="348">
        <row r="2">
          <cell r="C2" t="str">
            <v>LARSEN &amp; TOUBRO LIMITED</v>
          </cell>
        </row>
      </sheetData>
      <sheetData sheetId="349">
        <row r="2">
          <cell r="B2">
            <v>1</v>
          </cell>
        </row>
      </sheetData>
      <sheetData sheetId="350">
        <row r="2">
          <cell r="B2">
            <v>1</v>
          </cell>
        </row>
      </sheetData>
      <sheetData sheetId="351">
        <row r="2">
          <cell r="B2">
            <v>1</v>
          </cell>
        </row>
      </sheetData>
      <sheetData sheetId="352">
        <row r="2">
          <cell r="C2" t="str">
            <v>LARSEN &amp; TOUBRO LIMITED</v>
          </cell>
        </row>
      </sheetData>
      <sheetData sheetId="353"/>
      <sheetData sheetId="354">
        <row r="2">
          <cell r="B2">
            <v>1</v>
          </cell>
        </row>
      </sheetData>
      <sheetData sheetId="355"/>
      <sheetData sheetId="356">
        <row r="2">
          <cell r="B2">
            <v>1</v>
          </cell>
        </row>
      </sheetData>
      <sheetData sheetId="357">
        <row r="2">
          <cell r="C2" t="str">
            <v>LARSEN &amp; TOUBRO LIMITED</v>
          </cell>
        </row>
      </sheetData>
      <sheetData sheetId="358">
        <row r="2">
          <cell r="C2" t="str">
            <v>LARSEN &amp; TOUBRO LIMITED</v>
          </cell>
        </row>
      </sheetData>
      <sheetData sheetId="359">
        <row r="2">
          <cell r="B2">
            <v>1</v>
          </cell>
        </row>
      </sheetData>
      <sheetData sheetId="360">
        <row r="2">
          <cell r="B2">
            <v>1</v>
          </cell>
        </row>
      </sheetData>
      <sheetData sheetId="361"/>
      <sheetData sheetId="362"/>
      <sheetData sheetId="363"/>
      <sheetData sheetId="364"/>
      <sheetData sheetId="365"/>
      <sheetData sheetId="366">
        <row r="2">
          <cell r="C2" t="str">
            <v>LARSEN &amp; TOUBRO LIMITED</v>
          </cell>
        </row>
      </sheetData>
      <sheetData sheetId="367"/>
      <sheetData sheetId="368">
        <row r="2">
          <cell r="B2">
            <v>1</v>
          </cell>
        </row>
      </sheetData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L"/>
      <sheetName val="기능공"/>
      <sheetName val="기능공 (3)"/>
      <sheetName val="연도별 자금"/>
      <sheetName val="월별자금"/>
      <sheetName val="기능공 (2)"/>
      <sheetName val="LOAD"/>
      <sheetName val="MOBIL"/>
      <sheetName val="SPT vs PHI"/>
      <sheetName val="Joints"/>
      <sheetName val="Attachment 1"/>
      <sheetName val="목표세부명세"/>
      <sheetName val="DB_ET200(R. A)"/>
      <sheetName val="Cash2"/>
      <sheetName val="Z"/>
      <sheetName val="공문"/>
      <sheetName val="1A-1 BLR_Material Cost"/>
      <sheetName val="Direct Labor cost"/>
      <sheetName val="BM"/>
      <sheetName val="Rate Analysis"/>
      <sheetName val="C3"/>
      <sheetName val="BQMPALOC"/>
      <sheetName val="breakdown"/>
      <sheetName val="예가표"/>
      <sheetName val="ERECTION DAHEJ"/>
      <sheetName val="MTP"/>
      <sheetName val="공사내역"/>
      <sheetName val="BAG-2"/>
      <sheetName val="4.1 dismantle"/>
      <sheetName val="Material"/>
      <sheetName val="mech"/>
      <sheetName val="PIPE"/>
      <sheetName val="VALVE"/>
      <sheetName val="FLANGE"/>
      <sheetName val="97 사업추정(WEKI)"/>
      <sheetName val="기능공_(3)"/>
      <sheetName val="연도별_자금"/>
      <sheetName val="기능공_(2)"/>
      <sheetName val="Attachment_1"/>
      <sheetName val="DB_ET200(R__A)"/>
      <sheetName val="SPT_vs_PHI"/>
      <sheetName val="1A-1_BLR_Material_Cost"/>
      <sheetName val="Direct_Labor_cost"/>
      <sheetName val="Rate_Analysis"/>
      <sheetName val="ERECTION_DAHEJ"/>
      <sheetName val="4_1_dismantle"/>
      <sheetName val="기능공_(3)1"/>
      <sheetName val="연도별_자금1"/>
      <sheetName val="기능공_(2)1"/>
      <sheetName val="Attachment_11"/>
      <sheetName val="DB_ET200(R__A)1"/>
      <sheetName val="SPT_vs_PHI1"/>
      <sheetName val="1A-1_BLR_Material_Cost1"/>
      <sheetName val="Direct_Labor_cost1"/>
      <sheetName val="Rate_Analysis1"/>
      <sheetName val="ERECTION_DAHEJ1"/>
      <sheetName val="4_1_dismantle1"/>
      <sheetName val="Setting"/>
      <sheetName val="D-623D"/>
      <sheetName val="산근"/>
      <sheetName val="DRUM"/>
      <sheetName val="costing_CV"/>
      <sheetName val="2.2 띠장의 설계"/>
      <sheetName val="MTO REV.2(ARMOR)"/>
      <sheetName val="WIP"/>
      <sheetName val="Noname 1"/>
      <sheetName val="Noname 2"/>
      <sheetName val="Noname 3"/>
      <sheetName val="Noname 4"/>
      <sheetName val="Noname 5"/>
      <sheetName val="Noname 6"/>
      <sheetName val="Noname 7"/>
      <sheetName val="Noname 8"/>
      <sheetName val="Noname 9"/>
      <sheetName val="Noname 10"/>
      <sheetName val="Noname 11"/>
      <sheetName val="Noname 12"/>
      <sheetName val="Noname 13"/>
      <sheetName val="Noname 14"/>
      <sheetName val="Noname 15"/>
      <sheetName val="Noname 16"/>
      <sheetName val="Noname 17"/>
      <sheetName val="Noname 18"/>
      <sheetName val="Noname 19"/>
      <sheetName val="Noname 20"/>
      <sheetName val="A7"/>
      <sheetName val="Unit-1"/>
      <sheetName val="감가상각비"/>
      <sheetName val="기능공_(3)2"/>
      <sheetName val="연도별_자금2"/>
      <sheetName val="기능공_(2)2"/>
      <sheetName val="SPT_vs_PHI2"/>
      <sheetName val="Attachment_12"/>
      <sheetName val="DB_ET200(R__A)2"/>
      <sheetName val="1A-1_BLR_Material_Cost2"/>
      <sheetName val="Direct_Labor_cost2"/>
      <sheetName val="Rate_Analysis2"/>
      <sheetName val="ERECTION_DAHEJ2"/>
      <sheetName val="4_1_dismantle2"/>
      <sheetName val="97_사업추정(WEKI)"/>
      <sheetName val="2_2_띠장의_설계"/>
      <sheetName val="MTO_REV_2(ARMOR)"/>
      <sheetName val="Noname_1"/>
      <sheetName val="Noname_2"/>
      <sheetName val="Noname_3"/>
      <sheetName val="Noname_4"/>
      <sheetName val="Noname_5"/>
      <sheetName val="Noname_6"/>
      <sheetName val="Noname_7"/>
      <sheetName val="Noname_8"/>
      <sheetName val="Noname_9"/>
      <sheetName val="Noname_10"/>
      <sheetName val="Noname_11"/>
      <sheetName val="Noname_12"/>
      <sheetName val="Noname_13"/>
      <sheetName val="Noname_14"/>
      <sheetName val="Noname_15"/>
      <sheetName val="Noname_16"/>
      <sheetName val="Noname_17"/>
      <sheetName val="Noname_18"/>
      <sheetName val="Noname_19"/>
      <sheetName val="Noname_20"/>
      <sheetName val="Sheet3"/>
      <sheetName val="토공"/>
      <sheetName val="제출계산서"/>
      <sheetName val="paking list 16.08"/>
    </sheetNames>
    <sheetDataSet>
      <sheetData sheetId="0" refreshError="1">
        <row r="6"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  <cell r="S6">
            <v>13</v>
          </cell>
          <cell r="T6">
            <v>14</v>
          </cell>
          <cell r="U6">
            <v>15</v>
          </cell>
          <cell r="V6">
            <v>16</v>
          </cell>
          <cell r="W6">
            <v>17</v>
          </cell>
          <cell r="X6">
            <v>18</v>
          </cell>
          <cell r="Y6">
            <v>19</v>
          </cell>
          <cell r="Z6">
            <v>20</v>
          </cell>
          <cell r="AA6">
            <v>21</v>
          </cell>
          <cell r="AB6">
            <v>22</v>
          </cell>
          <cell r="AC6">
            <v>23</v>
          </cell>
          <cell r="AD6">
            <v>24</v>
          </cell>
          <cell r="AE6">
            <v>25</v>
          </cell>
          <cell r="AF6">
            <v>26</v>
          </cell>
          <cell r="AG6">
            <v>27</v>
          </cell>
          <cell r="AH6">
            <v>28</v>
          </cell>
          <cell r="AI6">
            <v>29</v>
          </cell>
          <cell r="AJ6">
            <v>30</v>
          </cell>
          <cell r="AK6">
            <v>31</v>
          </cell>
          <cell r="AL6">
            <v>32</v>
          </cell>
          <cell r="AM6">
            <v>33</v>
          </cell>
          <cell r="AN6">
            <v>34</v>
          </cell>
          <cell r="AO6">
            <v>35</v>
          </cell>
          <cell r="AP6">
            <v>36</v>
          </cell>
          <cell r="AQ6">
            <v>37</v>
          </cell>
          <cell r="AR6">
            <v>38</v>
          </cell>
          <cell r="AS6">
            <v>39</v>
          </cell>
          <cell r="AT6">
            <v>40</v>
          </cell>
          <cell r="AU6">
            <v>41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 1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운반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read"/>
      <sheetName val="Asmbly Disc Progress"/>
      <sheetName val="Analysis"/>
      <sheetName val="page 6"/>
      <sheetName val="M 11"/>
      <sheetName val="물량집계(전기)"/>
      <sheetName val="물량집계(계장)"/>
      <sheetName val="Assumptions"/>
      <sheetName val="PIPING"/>
      <sheetName val="Sheet2"/>
      <sheetName val="Lookup Values"/>
      <sheetName val="Trend"/>
      <sheetName val="C0078"/>
      <sheetName val="eng_wp2"/>
      <sheetName val="DropDown - Formulas"/>
      <sheetName val="Methodology"/>
      <sheetName val="Data List"/>
      <sheetName val="Boiler Curves"/>
      <sheetName val="Index"/>
      <sheetName val="Marine Contribution"/>
      <sheetName val="A"/>
      <sheetName val="TOC"/>
      <sheetName val="MCMD95"/>
      <sheetName val="Activity Codes"/>
      <sheetName val="PMT Rate Bank_With TE"/>
      <sheetName val="Designation List"/>
      <sheetName val="WPA_Mechanical Equipment AMP2"/>
      <sheetName val="page_6"/>
      <sheetName val="Asmbly_Disc_Progress"/>
      <sheetName val="M_11"/>
      <sheetName val="page_61"/>
      <sheetName val="Asmbly_Disc_Progress1"/>
      <sheetName val="M_111"/>
      <sheetName val="Sheet1"/>
      <sheetName val="Inert Bal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UM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VC2 10.99"/>
      <sheetName val="예산"/>
      <sheetName val="BQMPALOC"/>
      <sheetName val="금액내역서"/>
      <sheetName val="inter"/>
      <sheetName val="Sheet1"/>
      <sheetName val="KP1590_E"/>
      <sheetName val="영업2"/>
      <sheetName val="1월"/>
      <sheetName val="공문"/>
      <sheetName val="영업3"/>
      <sheetName val="??"/>
      <sheetName val="ERECIN"/>
      <sheetName val="INPUT DATA"/>
      <sheetName val="집계표 (25,26ဩ"/>
      <sheetName val="BQ_Utl_Off"/>
      <sheetName val="수입"/>
      <sheetName val="Form 0"/>
      <sheetName val="COVER"/>
      <sheetName val="12CGOU"/>
      <sheetName val="경영혁신본부"/>
      <sheetName val="»ê±Ù"/>
      <sheetName val="Final(1)summary"/>
      <sheetName val="연돌일위집계"/>
      <sheetName val="___"/>
      <sheetName val="ESCON"/>
      <sheetName val="BD集計用"/>
      <sheetName val="95삼성급(본사)"/>
      <sheetName val="DESCRIPTION"/>
      <sheetName val="Form D-1"/>
      <sheetName val="Form B-1"/>
      <sheetName val="Form F-1"/>
      <sheetName val="Assist(B-1)"/>
      <sheetName val="Form A"/>
      <sheetName val="갑지"/>
      <sheetName val="세금자료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입출재고현황 (2)"/>
      <sheetName val="SANDAN"/>
      <sheetName val="뜃맟뭁돽띿맟?-BLDG"/>
      <sheetName val="__"/>
      <sheetName val="뜃맟뭁돽띿맟_-BLDG"/>
      <sheetName val="General Data"/>
      <sheetName val="LABOR &amp; 자재"/>
      <sheetName val="제작도"/>
      <sheetName val="CB"/>
      <sheetName val="DRUM"/>
      <sheetName val="eq_data"/>
      <sheetName val="SALA-002"/>
      <sheetName val="DHEQSUPT"/>
      <sheetName val="기성내역"/>
      <sheetName val="당진1,2호기전선관설치및접지4차공사내역서-을지"/>
      <sheetName val="TTL"/>
      <sheetName val="M-EQPT-Z"/>
      <sheetName val="Price Schedule"/>
      <sheetName val="간접비내역-1"/>
      <sheetName val="Lup2"/>
      <sheetName val="간접비 총괄"/>
      <sheetName val="POWER"/>
      <sheetName val="INPUT_DATA"/>
      <sheetName val="General_Data"/>
      <sheetName val="집계표_(25,26ဩ"/>
      <sheetName val="Form_0"/>
      <sheetName val="노임단가표"/>
      <sheetName val="BOROUGE2"/>
      <sheetName val="주간기성"/>
      <sheetName val="3.공통공사대비"/>
      <sheetName val="B"/>
      <sheetName val="PRICES"/>
      <sheetName val="INSTR"/>
      <sheetName val="EQUIP"/>
      <sheetName val="EQUIPMENT -2"/>
      <sheetName val="合成単価作成表-BLDG"/>
      <sheetName val="내역ࠜĀ"/>
      <sheetName val="???(OPTION)"/>
      <sheetName val="Q&amp;pl-V"/>
      <sheetName val="Static Equip"/>
      <sheetName val="CAT_5"/>
      <sheetName val="내역서 耰&quot;"/>
      <sheetName val="_x0008_"/>
      <sheetName val="비교검토"/>
      <sheetName val="h-013211-2"/>
      <sheetName val="CAL."/>
      <sheetName val="EQT-ESTN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Rate Analysis"/>
      <sheetName val="F4-F7"/>
      <sheetName val="IN"/>
      <sheetName val="표지"/>
      <sheetName val="WE'T"/>
      <sheetName val="찍기"/>
      <sheetName val="실행"/>
      <sheetName val="Cash2"/>
      <sheetName val="Z"/>
      <sheetName val="물량"/>
      <sheetName val="WEIGHT LIST"/>
      <sheetName val="산#2-1 (2)"/>
      <sheetName val="POL6차-PIPING"/>
      <sheetName val="산#3-1"/>
      <sheetName val="BEND LOSS"/>
      <sheetName val="공사비 내역 (가)"/>
      <sheetName val="CTEMCOST"/>
      <sheetName val="3.Breakdown Direct Paint"/>
      <sheetName val="내역"/>
      <sheetName val="단면 (2)"/>
      <sheetName val="Spl"/>
      <sheetName val="내역서 耰&quot;??"/>
      <sheetName val="24V"/>
      <sheetName val="LEGEND"/>
      <sheetName val="내역ࠜĀ_x005f_x0000_M4)"/>
      <sheetName val="PROCURE"/>
      <sheetName val="내역서 耰&quot;_x005f_x0000__x005f_x0000_"/>
      <sheetName val="_x005f_x0008_"/>
      <sheetName val="BID"/>
      <sheetName val="6PILE  (돌출)"/>
      <sheetName val="A"/>
      <sheetName val="Form A "/>
      <sheetName val="jobhist"/>
      <sheetName val="국내"/>
      <sheetName val="Quantity"/>
      <sheetName val="___(OPTION)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Z- GENERAL PRICE SUMMARY"/>
      <sheetName val=" Estimate  "/>
      <sheetName val="갑지1"/>
      <sheetName val="내역ࠜĀ?M4)"/>
      <sheetName val="PBS"/>
      <sheetName val="경영혁신본뷀"/>
      <sheetName val="electrical"/>
      <sheetName val="Compare"/>
      <sheetName val="고압수량(철거)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SOURCE"/>
      <sheetName val="2.2 STAFF Scedule"/>
      <sheetName val="내역ࠜĀ_x005f_x005f_x005f_x0000_M4)"/>
      <sheetName val="Data"/>
      <sheetName val="당초내역서"/>
      <sheetName val="OPTION_21"/>
      <sheetName val="OPTION_31"/>
      <sheetName val="KUWATI(Total)_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D-1"/>
      <sheetName val="Form_B-1"/>
      <sheetName val="Form_F-1"/>
      <sheetName val="Form_A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??"/>
      <sheetName val="Sheet6"/>
      <sheetName val="갑지(추정)"/>
      <sheetName val="ELEC_DCI"/>
      <sheetName val="INST_DCI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직재"/>
      <sheetName val="I一般比"/>
      <sheetName val="입력시트"/>
      <sheetName val="CIVIL"/>
      <sheetName val="ERECT"/>
      <sheetName val="PROSUM"/>
      <sheetName val="내역ࠜĀ_M4)"/>
      <sheetName val="내역서 耰&quot;_x005f_x005f_x005f_x0000__x005f_x005f_x0000"/>
      <sheetName val="_x005f_x005f_x005f_x0008_"/>
      <sheetName val="내역서_耰&quot;__"/>
      <sheetName val="Resumen"/>
      <sheetName val="Precios Unitarios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9906"/>
      <sheetName val="계측 내역서"/>
      <sheetName val="Lstsub"/>
      <sheetName val="[SANDAN.XLS??"/>
      <sheetName val="Hot"/>
      <sheetName val="Piping BQ for one turbine"/>
      <sheetName val="Administrative Prices"/>
      <sheetName val="Calc"/>
      <sheetName val="WBS 44"/>
      <sheetName val="WBS 41"/>
      <sheetName val="Precios por Administración"/>
      <sheetName val="Subcon A"/>
      <sheetName val="AILC004"/>
      <sheetName val="Sheet1 (2)"/>
      <sheetName val="수로보호공"/>
      <sheetName val="데이타"/>
      <sheetName val="식재인부"/>
      <sheetName val="견적"/>
      <sheetName val="7. 월별투입내역서"/>
      <sheetName val="인부신상자료"/>
      <sheetName val="cable-data"/>
      <sheetName val="T 3"/>
      <sheetName val="HORI. VESSEL"/>
      <sheetName val="BCPAB"/>
      <sheetName val="PI"/>
      <sheetName val="EQUIP LIST"/>
      <sheetName val="내역서"/>
      <sheetName val="MP MOB"/>
      <sheetName val="SummaryC"/>
      <sheetName val="Detail"/>
      <sheetName val="Sheet4"/>
      <sheetName val="cable"/>
      <sheetName val="배관내역"/>
      <sheetName val="Form B"/>
      <sheetName val="Direct"/>
      <sheetName val="FORM-12"/>
      <sheetName val="Insts"/>
      <sheetName val="Vind - BtB"/>
      <sheetName val="LV induction motors"/>
      <sheetName val="인원계획"/>
      <sheetName val="BSD (2)"/>
      <sheetName val="BM DATA SHEET"/>
      <sheetName val="입찰품의서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Q-7100-001"/>
      <sheetName val="수주추정"/>
      <sheetName val="_x0002_"/>
      <sheetName val="BATCH"/>
      <sheetName val="trf(36%)"/>
      <sheetName val="sum"/>
      <sheetName val="Summary"/>
      <sheetName val="All_2"/>
      <sheetName val="Monthly Load"/>
      <sheetName val="Weekly Load"/>
      <sheetName val="_x0002_?뻘N??_x0001_ࠀ역서"/>
      <sheetName val="Utility and Fire flange"/>
      <sheetName val="_SANDAN.XLS__"/>
      <sheetName val="97 사업추정(WEKI)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집계표"/>
      <sheetName val="DB@Acess"/>
      <sheetName val="변경집계표"/>
      <sheetName val="Basic_Rate"/>
      <sheetName val="appendix_2_5_final_accounts"/>
      <sheetName val="Format"/>
      <sheetName val="Labour"/>
      <sheetName val="Material"/>
      <sheetName val="Sheet1_(2)"/>
      <sheetName val="Material Selections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DCS"/>
      <sheetName val="FWBS7000,8000"/>
      <sheetName val="ANALYSER"/>
      <sheetName val="Eq. Mobilization"/>
      <sheetName val="출금실적"/>
      <sheetName val="경영현황"/>
      <sheetName val="금융"/>
      <sheetName val="M_DB"/>
      <sheetName val="실행집계"/>
      <sheetName val="breakdown of wage rate"/>
      <sheetName val="Indirect Cost"/>
      <sheetName val="Unit"/>
      <sheetName val="내역서 (∮ἀ嘆ɶ"/>
      <sheetName val="당초_xd8b4_∸ἀ"/>
      <sheetName val="총괄표"/>
      <sheetName val="7422CW00"/>
      <sheetName val="Resource table"/>
      <sheetName val="수량집계"/>
      <sheetName val="총괄집계표"/>
      <sheetName val="일일총괄"/>
      <sheetName val="criteria"/>
      <sheetName val="RFP002"/>
      <sheetName val="General"/>
      <sheetName val="Menus"/>
      <sheetName val="Cal"/>
      <sheetName val="TDTKP"/>
      <sheetName val="DK-KH"/>
      <sheetName val="_x0004_"/>
      <sheetName val="_x000a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Heavy Equipments"/>
      <sheetName val="AG Pipe Qty Analysis"/>
      <sheetName val="BM-Elec"/>
      <sheetName val="BM-Inst"/>
      <sheetName val="HP-Steamdrum"/>
      <sheetName val="목표세부명세"/>
      <sheetName val="중기일위대가"/>
      <sheetName val="입찰내역 발주처 양식"/>
      <sheetName val="w't table"/>
      <sheetName val="TOTAL"/>
      <sheetName val="COVER-P"/>
      <sheetName val="1350-A"/>
      <sheetName val="품셈"/>
      <sheetName val="97"/>
      <sheetName val="MANP"/>
      <sheetName val="C"/>
      <sheetName val="Equipment List"/>
      <sheetName val="info"/>
      <sheetName val="TP"/>
      <sheetName val="Form1.SQP"/>
      <sheetName val="중기"/>
      <sheetName val="D-623D"/>
      <sheetName val="SCHEDD TAMBAHAN"/>
      <sheetName val="Resource"/>
      <sheetName val="원가"/>
      <sheetName val="공정계획(내부계획25%,내부w.f)"/>
      <sheetName val="Preliminaries"/>
      <sheetName val="piping"/>
      <sheetName val="Mech"/>
      <sheetName val="Fire Protection"/>
      <sheetName val="Buildings"/>
      <sheetName val="Instrument"/>
      <sheetName val="SFN ORIG"/>
      <sheetName val="SFN"/>
      <sheetName val="R2564AHDTS"/>
      <sheetName val="CPS"/>
      <sheetName val="ITB COST"/>
      <sheetName val="Dir Manpower Other Exp."/>
      <sheetName val="사급자재집계표"/>
      <sheetName val="HVAC(사급자재)"/>
      <sheetName val="U-W"/>
      <sheetName val="결과조달"/>
      <sheetName val="LOB"/>
      <sheetName val="수량산출서"/>
      <sheetName val="SS2"/>
      <sheetName val="mto-rev0B"/>
      <sheetName val="4-3LEVEL-5 epic.4"/>
      <sheetName val="단가 (2)"/>
      <sheetName val="실행내역"/>
      <sheetName val="FWBS 1530"/>
      <sheetName val="breakdown_of_wage_rate"/>
      <sheetName val="Indirect_Cost"/>
      <sheetName val="생산계획"/>
      <sheetName val="상반기손익차2총괄"/>
      <sheetName val="VLOOKUP"/>
      <sheetName val="cal-foamglass"/>
      <sheetName val="연습"/>
      <sheetName val="운반"/>
      <sheetName val="Proposal"/>
      <sheetName val="실행예산 MM"/>
      <sheetName val="VIZ4"/>
      <sheetName val="VIZ7"/>
      <sheetName val="UZ"/>
      <sheetName val="K_SURFACES"/>
      <sheetName val="도"/>
      <sheetName val="BOQ-B.DOWN"/>
      <sheetName val="한강운반비"/>
      <sheetName val="Administrative_Prices"/>
      <sheetName val="WBS_44"/>
      <sheetName val="WBS_41"/>
      <sheetName val="Precios_por_Administración"/>
      <sheetName val="Precios_Unitarios"/>
      <sheetName val="Subcon_A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D-12"/>
      <sheetName val="Form_B-12"/>
      <sheetName val="Form_F-12"/>
      <sheetName val="Form_A2"/>
      <sheetName val="Form_03"/>
      <sheetName val="General_Data3"/>
      <sheetName val="LABOR_&amp;_자재2"/>
      <sheetName val="입출재고현황_(2)2"/>
      <sheetName val="Price_Schedule2"/>
      <sheetName val="간접비_총괄2"/>
      <sheetName val="3_공통공사대비2"/>
      <sheetName val="Rate_Analysis2"/>
      <sheetName val="EQUIPMENT_-22"/>
      <sheetName val="CAL_2"/>
      <sheetName val="내역서_耰&quot;_x005f_x0000__x005f_x0000_1"/>
      <sheetName val="Static_Equip1"/>
      <sheetName val="WEIGHT_LIST1"/>
      <sheetName val="산#2-1_(2)1"/>
      <sheetName val="BEND_LOSS1"/>
      <sheetName val="공사비_내역_(가)1"/>
      <sheetName val="6PILE__(돌출)1"/>
      <sheetName val="내역서_耰&quot;??2"/>
      <sheetName val="단면_(2)1"/>
      <sheetName val="Form_A_1"/>
      <sheetName val="3_Breakdown_Direct_Paint1"/>
      <sheetName val="Man_Hole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Civil_11"/>
      <sheetName val="Civil_21"/>
      <sheetName val="Civil_31"/>
      <sheetName val="Site_11"/>
      <sheetName val="Site_21"/>
      <sheetName val="Site_31"/>
      <sheetName val="Site_Faci1"/>
      <sheetName val="내역서_耰&quot;__2"/>
      <sheetName val="Summary_Sheets1"/>
      <sheetName val="Sheet1_(2)1"/>
      <sheetName val="내역서_耰&quot;_x005f_x005f_x005f_x0000__x005f_x005f_x0000"/>
      <sheetName val="계측_내역서"/>
      <sheetName val="2_2_STAFF_Scedule"/>
      <sheetName val="7__월별투입내역서"/>
      <sheetName val="내역서_耰&quot;_x005f_x005f_x005f_x005f_x005f_x005f_x005f_x0000_"/>
      <sheetName val="Z-_GENERAL_PRICE_SUMMARY"/>
      <sheetName val="_Estimate__"/>
      <sheetName val="T_3"/>
      <sheetName val="HORI__VESSEL"/>
      <sheetName val="내역서_耰&quot;_x005f_x005f_x005f_x005f_x005f_x005f_x005f_x005f_"/>
      <sheetName val="Vind_-_BtB"/>
      <sheetName val="LV_induction_motors"/>
      <sheetName val="BSD_(2)"/>
      <sheetName val="EQUIP_LIST"/>
      <sheetName val="MP_MOB"/>
      <sheetName val="Form_B"/>
      <sheetName val="뻘Nࠀ역서"/>
      <sheetName val="Monthly_Load"/>
      <sheetName val="Weekly_Load"/>
      <sheetName val="Material_Selections"/>
      <sheetName val="97_사업추정(WEKI)"/>
      <sheetName val="내역서_(∮ἀ嘆ɶ᠀㬁"/>
      <sheetName val="[SANDAN_XLS??"/>
      <sheetName val="Piping_BQ_for_one_turbine"/>
      <sheetName val="Eq__Mobilization"/>
      <sheetName val="Utility_and_Fire_flange"/>
      <sheetName val="Heavy_Equipments"/>
      <sheetName val="AG_Pipe_Qty_Analysis"/>
      <sheetName val="Costo-MO"/>
      <sheetName val="부대비율"/>
      <sheetName val="BM_DATA_SHEET1"/>
      <sheetName val="내역서_耰&quot;1"/>
      <sheetName val="_x000a__x000a_"/>
      <sheetName val="Resource_table"/>
      <sheetName val="SFN_ORIG"/>
      <sheetName val="?뻘N??ࠀ역서"/>
      <sheetName val="_SANDAN_XLS__"/>
      <sheetName val="Equipment_List"/>
      <sheetName val="Form1_SQP"/>
      <sheetName val="공정계획(내부계획25%,내부w_f)"/>
      <sheetName val="MODULE CONFIRM"/>
      <sheetName val="분전반계산서(석관)"/>
      <sheetName val="이자율"/>
      <sheetName val="WIND"/>
      <sheetName val="SILICATE"/>
      <sheetName val="Labor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강재"/>
      <sheetName val="OD5000"/>
      <sheetName val="SCHEDD_TAMBAHAN"/>
      <sheetName val="Dir_Manpower_Other_Exp_"/>
      <sheetName val="w't_table"/>
      <sheetName val="Fire_Protection"/>
      <sheetName val="입찰내역_발주처_양식"/>
      <sheetName val="dc1"/>
      <sheetName val="노임9월"/>
      <sheetName val="CHANNEL"/>
      <sheetName val="PROTECTION "/>
      <sheetName val="CIBATU5OO"/>
      <sheetName val="PROGRESS"/>
      <sheetName val="Cash In-Cash Out Actual"/>
      <sheetName val="MTP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BAG-2"/>
      <sheetName val="Overall"/>
      <sheetName val="salary"/>
      <sheetName val="Rekapitulasi"/>
      <sheetName val="CÓDIGOS"/>
      <sheetName val="選單"/>
      <sheetName val="INPUT"/>
      <sheetName val="설계명세1-1"/>
      <sheetName val="Database"/>
      <sheetName val="CUADRO DE PRECIOS"/>
      <sheetName val="Hoja2"/>
      <sheetName val="FWBS"/>
      <sheetName val="경제지표"/>
      <sheetName val="1100-1200-1300-1910-2140-LEV 2"/>
      <sheetName val="Material Price"/>
      <sheetName val="실행철강하도"/>
      <sheetName val="전기"/>
      <sheetName val="실행(ALT1)"/>
      <sheetName val="내역서1999.8최종"/>
      <sheetName val="REDUCER"/>
      <sheetName val="plan&amp;section of foundation"/>
      <sheetName val="DESIGN CRITERIA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DESIGN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배수내역"/>
      <sheetName val="판가반영"/>
      <sheetName val="공사내역"/>
      <sheetName val="견적대비표"/>
      <sheetName val="일위대가(계측기설치)"/>
      <sheetName val="EP0618"/>
      <sheetName val="BOQ"/>
      <sheetName val="첨부1-집행내역(요약)"/>
      <sheetName val="SEX"/>
      <sheetName val="Currency Rate"/>
      <sheetName val="Personnel"/>
      <sheetName val="ANALISA"/>
      <sheetName val="Unit Price "/>
      <sheetName val="PNT"/>
      <sheetName val="D7(1)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Closeout Control"/>
      <sheetName val="Sum (Case-3)"/>
      <sheetName val="예산-내부"/>
      <sheetName val="영업소실적"/>
      <sheetName val="PROJECT BRIEF"/>
      <sheetName val="tggwan(mac)"/>
      <sheetName val="Site Findings Status Sheet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CONFIG"/>
      <sheetName val="Datos"/>
      <sheetName val="99. FWBS(Ref)"/>
      <sheetName val="99. Change Rate"/>
      <sheetName val="In-House Summary"/>
      <sheetName val="7422CW_x0013_"/>
      <sheetName val=" "/>
      <sheetName val="할증 "/>
      <sheetName val="Pengesahan "/>
      <sheetName val="RAB AR&amp;STR"/>
      <sheetName val="I-KAMAR"/>
      <sheetName val="BILL"/>
      <sheetName val="Library"/>
      <sheetName val="_x0002__뻘N___x0001_ࠀ역서"/>
      <sheetName val="내역서_耰&quot;_x005f_x0000__x0000"/>
      <sheetName val="DB"/>
      <sheetName val="Weekl_x0004_"/>
      <sheetName val="내역서_(N _x000e__x000e__x000e_  _x0012__x0010__x000a_"/>
      <sheetName val="ഀࠀကЀЀԀЀԀ̀ᤀഀ؀Ѐༀ"/>
      <sheetName val="골조시행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Form_07"/>
      <sheetName val="Form_D-16"/>
      <sheetName val="Form_B-16"/>
      <sheetName val="Form_F-16"/>
      <sheetName val="Form_A6"/>
      <sheetName val="입출재고현황_(2)6"/>
      <sheetName val="General_Data7"/>
      <sheetName val="LABOR_&amp;_자재6"/>
      <sheetName val="간접비_총괄6"/>
      <sheetName val="Price_Schedule6"/>
      <sheetName val="3_공통공사대비6"/>
      <sheetName val="CAL_6"/>
      <sheetName val="Rate_Analysis6"/>
      <sheetName val="내역서_耰&quot;??6"/>
      <sheetName val="EQUIPMENT_-26"/>
      <sheetName val="6PILE__(돌출)5"/>
      <sheetName val="WEIGHT_LIST5"/>
      <sheetName val="산#2-1_(2)5"/>
      <sheetName val="BEND_LOSS5"/>
      <sheetName val="공사비_내역_(가)5"/>
      <sheetName val="3_Breakdown_Direct_Paint5"/>
      <sheetName val="Static_Equip5"/>
      <sheetName val="단면_(2)5"/>
      <sheetName val="Form_A_5"/>
      <sheetName val="내역서_耰&quot;_x005f_x0000__x005f_x0000_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2_2_STAFF_Scedule4"/>
      <sheetName val="EQUIP_LIST4"/>
      <sheetName val="BM_DATA_SHEET5"/>
      <sheetName val="Man_Hole4"/>
      <sheetName val="내역서_耰&quot;_x005f_x005f_x005f_x0000__x005f_x005f_x0004"/>
      <sheetName val="7__월별투입내역서4"/>
      <sheetName val="계측_내역서4"/>
      <sheetName val="내역서_耰&quot;_x005f_x005f_x005f_x005f_x005f_x005f_x00004"/>
      <sheetName val="Vind_-_BtB4"/>
      <sheetName val="LV_induction_motors4"/>
      <sheetName val="BSD_(2)4"/>
      <sheetName val="Sheet1_(2)5"/>
      <sheetName val="Z-_GENERAL_PRICE_SUMMARY4"/>
      <sheetName val="_Estimate__4"/>
      <sheetName val="T_34"/>
      <sheetName val="HORI__VESSEL4"/>
      <sheetName val="Precios_Unitarios4"/>
      <sheetName val="Administrative_Prices4"/>
      <sheetName val="WBS_444"/>
      <sheetName val="WBS_414"/>
      <sheetName val="Precios_por_Administración4"/>
      <sheetName val="Subcon_A4"/>
      <sheetName val="내역서_耰&quot;_x005f_x005f_x005f_x005f_x005f_x005f_x005f4"/>
      <sheetName val="MP_MOB4"/>
      <sheetName val="Form_B4"/>
      <sheetName val="내역서_耰&quot;5"/>
      <sheetName val="[SANDAN_XLS??4"/>
      <sheetName val="Piping_BQ_for_one_turbine4"/>
      <sheetName val="Monthly_Load4"/>
      <sheetName val="Weekly_Load4"/>
      <sheetName val="Material_Selections4"/>
      <sheetName val="Utility_and_Fire_flange4"/>
      <sheetName val="_SANDAN_XLS__4"/>
      <sheetName val="97_사업추정(WEKI)4"/>
      <sheetName val="Eq__Mobilization4"/>
      <sheetName val="breakdown_of_wage_rate4"/>
      <sheetName val="Indirect_Cost4"/>
      <sheetName val="Resource_table4"/>
      <sheetName val="Heavy_Equipments2"/>
      <sheetName val="AG_Pipe_Qty_Analysis2"/>
      <sheetName val="입찰내역_발주처_양식1"/>
      <sheetName val="Equipment_List2"/>
      <sheetName val="Form1_SQP2"/>
      <sheetName val="공정계획(내부계획25%,내부w_f)2"/>
      <sheetName val="FWBS_15301"/>
      <sheetName val="Fire_Protection1"/>
      <sheetName val="SFN_ORIG2"/>
      <sheetName val="내역서_(∮ἀ嘆ɶ1"/>
      <sheetName val="Dir_Manpower_Other_Exp_1"/>
      <sheetName val="SCHEDD_TAMBAHAN1"/>
      <sheetName val="w't_table1"/>
      <sheetName val="실행예산_MM1"/>
      <sheetName val="BOQ-B_DOWN1"/>
      <sheetName val="단가_(2)1"/>
      <sheetName val="4-3LEVEL-5_epic_41"/>
      <sheetName val="ITB_COST2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Form_06"/>
      <sheetName val="Form_D-15"/>
      <sheetName val="Form_B-15"/>
      <sheetName val="Form_F-15"/>
      <sheetName val="Form_A5"/>
      <sheetName val="입출재고현황_(2)5"/>
      <sheetName val="General_Data6"/>
      <sheetName val="LABOR_&amp;_자재5"/>
      <sheetName val="간접비_총괄5"/>
      <sheetName val="Price_Schedule5"/>
      <sheetName val="3_공통공사대비5"/>
      <sheetName val="CAL_5"/>
      <sheetName val="Rate_Analysis5"/>
      <sheetName val="내역서_耰&quot;??5"/>
      <sheetName val="EQUIPMENT_-25"/>
      <sheetName val="6PILE__(돌출)4"/>
      <sheetName val="WEIGHT_LIST4"/>
      <sheetName val="산#2-1_(2)4"/>
      <sheetName val="BEND_LOSS4"/>
      <sheetName val="공사비_내역_(가)4"/>
      <sheetName val="3_Breakdown_Direct_Paint4"/>
      <sheetName val="Static_Equip4"/>
      <sheetName val="단면_(2)4"/>
      <sheetName val="Form_A_4"/>
      <sheetName val="내역서_耰&quot;_x005f_x0000__x005f_x0000_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2_2_STAFF_Scedule3"/>
      <sheetName val="EQUIP_LIST3"/>
      <sheetName val="BM_DATA_SHEET4"/>
      <sheetName val="Man_Hole3"/>
      <sheetName val="내역서_耰&quot;_x005f_x005f_x005f_x0000__x005f_x005f_x0003"/>
      <sheetName val="7__월별투입내역서3"/>
      <sheetName val="계측_내역서3"/>
      <sheetName val="내역서_耰&quot;_x005f_x005f_x005f_x005f_x005f_x005f_x00003"/>
      <sheetName val="Vind_-_BtB3"/>
      <sheetName val="LV_induction_motors3"/>
      <sheetName val="BSD_(2)3"/>
      <sheetName val="Sheet1_(2)4"/>
      <sheetName val="Z-_GENERAL_PRICE_SUMMARY3"/>
      <sheetName val="_Estimate__3"/>
      <sheetName val="T_33"/>
      <sheetName val="HORI__VESSEL3"/>
      <sheetName val="Precios_Unitarios3"/>
      <sheetName val="Administrative_Prices3"/>
      <sheetName val="WBS_443"/>
      <sheetName val="WBS_413"/>
      <sheetName val="Precios_por_Administración3"/>
      <sheetName val="Subcon_A3"/>
      <sheetName val="내역서_耰&quot;_x005f_x005f_x005f_x005f_x005f_x005f_x005f3"/>
      <sheetName val="MP_MOB3"/>
      <sheetName val="Form_B3"/>
      <sheetName val="내역서_耰&quot;4"/>
      <sheetName val="[SANDAN_XLS??3"/>
      <sheetName val="Piping_BQ_for_one_turbine3"/>
      <sheetName val="Monthly_Load3"/>
      <sheetName val="Weekly_Load3"/>
      <sheetName val="Material_Selections3"/>
      <sheetName val="Utility_and_Fire_flange3"/>
      <sheetName val="_SANDAN_XLS__3"/>
      <sheetName val="97_사업추정(WEKI)3"/>
      <sheetName val="Eq__Mobilization3"/>
      <sheetName val="breakdown_of_wage_rate3"/>
      <sheetName val="Indirect_Cost3"/>
      <sheetName val="Resource_table3"/>
      <sheetName val="Heavy_Equipments1"/>
      <sheetName val="AG_Pipe_Qty_Analysis1"/>
      <sheetName val="Equipment_List1"/>
      <sheetName val="Form1_SQP1"/>
      <sheetName val="공정계획(내부계획25%,내부w_f)1"/>
      <sheetName val="SFN_ORIG1"/>
      <sheetName val="내역서_(∮ἀ嘆ɶ"/>
      <sheetName val="ITB_COST1"/>
      <sheetName val="HVAC"/>
      <sheetName val="2.Overall Summary "/>
      <sheetName val="SCH"/>
      <sheetName val="검측서"/>
      <sheetName val="경상"/>
      <sheetName val="UP MINOR"/>
      <sheetName val="ANX3A11"/>
      <sheetName val="5.) Time Delays"/>
      <sheetName val="KP_List"/>
      <sheetName val="노임이"/>
      <sheetName val="Item code"/>
      <sheetName val="업체코드"/>
      <sheetName val="??-BLDG"/>
      <sheetName val="Unt rate"/>
      <sheetName val="Codes.Pers"/>
      <sheetName val="Direct PMS"/>
      <sheetName val="예가표"/>
      <sheetName val="  "/>
      <sheetName val="경비실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breakdown of wage ra`f"/>
      <sheetName val="breakdown of wage ra"/>
      <sheetName val="breakdown of wage rað-"/>
      <sheetName val="00-Summary Information-ABB"/>
      <sheetName val="장산"/>
      <sheetName val="0. Resource　Code"/>
      <sheetName val="OPT_x0012_"/>
      <sheetName val="Process Data (2)"/>
      <sheetName val="Updating_Form-Oct_2011"/>
      <sheetName val="Weld_Consumable"/>
      <sheetName val="NDE_Cost-Summary"/>
      <sheetName val="9July_Above_Ground_Pipe"/>
      <sheetName val="Tools_&amp;_Settings"/>
      <sheetName val="Data_Summary"/>
      <sheetName val="Crew_Costs"/>
      <sheetName val="Spread_Costs"/>
      <sheetName val="Unique_List_Misc"/>
      <sheetName val="M_11"/>
      <sheetName val="Process_Data_(2)"/>
      <sheetName val="PROTECTION_"/>
      <sheetName val="Cash_In-Cash_Out_Actual"/>
      <sheetName val="당초?∸ἀ"/>
      <sheetName val="Ocean Transporation Charge"/>
      <sheetName val="배수공"/>
      <sheetName val="시행분석"/>
      <sheetName val="Discounted Cash Flow"/>
      <sheetName val="Cash Flow bulanan"/>
      <sheetName val="schalt"/>
      <sheetName val="schtng"/>
      <sheetName val="schbhn"/>
      <sheetName val="H.Satuan"/>
      <sheetName val="I_KAMAR"/>
      <sheetName val="breakdown of wage rap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breakdown of wage ra"/>
      <sheetName val="Chart_Cable"/>
      <sheetName val="내역ࠜĀM4)"/>
      <sheetName val="AUX"/>
      <sheetName val="Aux."/>
      <sheetName val="CUADRO_DE_PRECIOS"/>
      <sheetName val="w't_table2"/>
      <sheetName val="SCHEDD_TAMBAHAN2"/>
      <sheetName val="Fire_Protection2"/>
      <sheetName val="입찰내역_발주처_양식2"/>
      <sheetName val="Dir_Manpower_Other_Exp_2"/>
      <sheetName val="MODULE_CONFIRM1"/>
      <sheetName val="PROTECTION_1"/>
      <sheetName val="CUADRO_DE_PRECIOS1"/>
      <sheetName val="Cash_In-Cash_Out_Actual1"/>
      <sheetName val="Equipment_List3"/>
      <sheetName val="Form1_SQP3"/>
      <sheetName val="공정계획(내부계획25%,내부w_f)3"/>
      <sheetName val="Heavy_Equipments3"/>
      <sheetName val="AG_Pipe_Qty_Analysis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Equipment_List4"/>
      <sheetName val="Form1_SQP4"/>
      <sheetName val="공정계획(내부계획25%,내부w_f)4"/>
      <sheetName val="Heavy_Equipments4"/>
      <sheetName val="AG_Pipe_Qty_Analysis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OCT.FDN"/>
      <sheetName val="D-3109"/>
      <sheetName val="Exchange Rate"/>
      <sheetName val="예산실적전체당월"/>
      <sheetName val="BD"/>
      <sheetName val="내역서_耰&quot;_x005f_x005f_x005f_x0000_"/>
      <sheetName val="내역서_耰&quot;_x005f_x005f_x005f_x005f_"/>
      <sheetName val="내역ࠜĀ_x005f_x0000_M4"/>
      <sheetName val="내역서 耰&quot;_x005f_x0000_"/>
      <sheetName val="내역ࠜĀ_x005f_x005f_x0"/>
      <sheetName val="내역서 耰&quot;_x005f_x005f_"/>
      <sheetName val="_x005f_x005f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Pipe-Hot"/>
      <sheetName val="실행집_x0005_"/>
      <sheetName val="실행집聈"/>
      <sheetName val="plan&amp;section_of_foundation1"/>
      <sheetName val="Unit_Price_"/>
      <sheetName val="내역서1999_8최종"/>
      <sheetName val="working_load_at_the_btm_ft_1"/>
      <sheetName val="stability_check1"/>
      <sheetName val="design_load1"/>
      <sheetName val="1100-1200-1300-1910-2140-LEV_2"/>
      <sheetName val="Process_Data_1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Closeout_Control"/>
      <sheetName val="Site_Findings_Status_Sheet"/>
      <sheetName val="Currency_Rate"/>
      <sheetName val="4-Basic_Price"/>
      <sheetName val="Evaluasi_Penw"/>
      <sheetName val="Man_Power_&amp;_Comp"/>
      <sheetName val="Data_List"/>
      <sheetName val="Material_Price"/>
      <sheetName val="Codes_Pers"/>
      <sheetName val="Sum_(Case-3)"/>
      <sheetName val="PROJECT_BRIEF"/>
      <sheetName val="In-House_Summary"/>
      <sheetName val="7422CW"/>
      <sheetName val="손익차9월2"/>
      <sheetName val="General Notes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"/>
      <sheetName val="내역서 耰&quot;_"/>
      <sheetName val="_"/>
      <sheetName val="내역서_耰&quot;_x00001"/>
      <sheetName val="내역서_耰&quot;_x005f1"/>
      <sheetName val="내역서_耰&quot;_x00002"/>
      <sheetName val="내역서_耰&quot;_x005f2"/>
      <sheetName val="Others"/>
      <sheetName val="Bill rekap"/>
      <sheetName val="Harga Satuan"/>
      <sheetName val="LISTRIK"/>
      <sheetName val="F ALARM"/>
      <sheetName val="Sheet5"/>
      <sheetName val="물량표"/>
      <sheetName val="PABS,Site info"/>
      <sheetName val="Direct_PMS"/>
      <sheetName val="5_)_Time_Delays"/>
      <sheetName val="OPT_x000a_"/>
      <sheetName val="Weekl_x000a_"/>
      <sheetName val="Aux_"/>
      <sheetName val="2. 현장 자금투입 집계표"/>
      <sheetName val="_도면 및 도서 제출목록 및 일정_170202.xlsx"/>
      <sheetName val="TYPE"/>
      <sheetName val="Rates &amp; Legend"/>
      <sheetName val="DISCIPLINE"/>
      <sheetName val="9_1차이내역"/>
      <sheetName val="pipeline-1"/>
      <sheetName val="BQMP"/>
      <sheetName val="수량산출"/>
      <sheetName val="CAL1"/>
      <sheetName val="BQ_IMPORT"/>
      <sheetName val="Distribution Table"/>
      <sheetName val="BA1047集約"/>
      <sheetName val="Raw data"/>
      <sheetName val="PWA"/>
      <sheetName val="_뻘N__ࠀ역서"/>
      <sheetName val="차트 (2)"/>
      <sheetName val="Analysis"/>
      <sheetName val="EVA-004-MEC"/>
      <sheetName val="도면자료제출일정"/>
      <sheetName val="DROP DOWN"/>
      <sheetName val="EE-PROP"/>
      <sheetName val="DATA MENTAH"/>
      <sheetName val="Linelist LNGC Process"/>
      <sheetName val="용접품"/>
      <sheetName val="절단품"/>
      <sheetName val="Action Item"/>
      <sheetName val="Rating"/>
      <sheetName val="유림골조"/>
      <sheetName val="ID.CD"/>
      <sheetName val="Equipment Spec List"/>
      <sheetName val="Material code"/>
      <sheetName val="design_criteria1"/>
      <sheetName val="定额"/>
      <sheetName val="HO_Site Rates-2011"/>
      <sheetName val="USDKRW"/>
      <sheetName val="Inquiry"/>
      <sheetName val="품셈TABLE"/>
      <sheetName val="2003상반기노임기준"/>
      <sheetName val="LEGENDA"/>
      <sheetName val="drg"/>
      <sheetName val="BM"/>
      <sheetName val="백분율"/>
      <sheetName val="공사비SUM"/>
      <sheetName val="내역(한신APT)"/>
      <sheetName val="MD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뻘N_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개시대사 (2)"/>
      <sheetName val="환율"/>
      <sheetName val="대운산출"/>
      <sheetName val="Header"/>
      <sheetName val="SPEC LIST(EQUP, SYS)"/>
      <sheetName val="Air Cooler-E"/>
      <sheetName val="Al Taweelah"/>
      <sheetName val="TJ1Q47"/>
      <sheetName val="Particular Sch"/>
      <sheetName val="Pulldown"/>
      <sheetName val="Grafico"/>
      <sheetName val="구분"/>
      <sheetName val="SUM "/>
      <sheetName val="Multi-currency"/>
      <sheetName val="내역서_耰&quot;6"/>
      <sheetName val="KUWATI(Total)_11"/>
      <sheetName val="집계표_(TOTAL)11"/>
      <sheetName val="집계표_(CIVIL-23)11"/>
      <sheetName val="집계표_(FGRU)11"/>
      <sheetName val="집계표_(25,26)11"/>
      <sheetName val="집계표_(MEROX)11"/>
      <sheetName val="집계표_(NITROGEN)11"/>
      <sheetName val="집계표_(M4)11"/>
      <sheetName val="집계표_(CIVIL4)11"/>
      <sheetName val="집계표_(CIVIL6)11"/>
      <sheetName val="집계표_(CIVIL7)11"/>
      <sheetName val="내역서(DEMO_TOTAL)11"/>
      <sheetName val="내역서_(CIVIL-23)11"/>
      <sheetName val="내역서_(fgru)11"/>
      <sheetName val="내역서_(25&amp;26)11"/>
      <sheetName val="내역서_(MEROX)11"/>
      <sheetName val="내역서_(NITROGEN)11"/>
      <sheetName val="내역서_(M4)11"/>
      <sheetName val="내역서_(CIVIL-4)11"/>
      <sheetName val="내역서_(CIVIL-6)11"/>
      <sheetName val="내역서_(CIVIL-7)11"/>
      <sheetName val="OPTION_211"/>
      <sheetName val="OPTION_311"/>
      <sheetName val="2002년_현장공사비_국내_실적11"/>
      <sheetName val="2003년국내현장공사비_실적11"/>
      <sheetName val="VC2_10_9911"/>
      <sheetName val="INPUT_DATA10"/>
      <sheetName val="집계표_(25,26ဩ10"/>
      <sheetName val="Form_D-19"/>
      <sheetName val="Form_B-19"/>
      <sheetName val="Form_F-19"/>
      <sheetName val="Form_A9"/>
      <sheetName val="Form_010"/>
      <sheetName val="입출재고현황_(2)9"/>
      <sheetName val="General_Data10"/>
      <sheetName val="LABOR_&amp;_자재9"/>
      <sheetName val="간접비_총괄9"/>
      <sheetName val="3_공통공사대비9"/>
      <sheetName val="Price_Schedule9"/>
      <sheetName val="Rate_Analysis9"/>
      <sheetName val="내역서_耰&quot;??9"/>
      <sheetName val="EQUIPMENT_-29"/>
      <sheetName val="CAL_9"/>
      <sheetName val="내역서_耰&quot;_x005f_x0000__x005f_x0000_8"/>
      <sheetName val="WEIGHT_LIST8"/>
      <sheetName val="산#2-1_(2)8"/>
      <sheetName val="BEND_LOSS8"/>
      <sheetName val="공사비_내역_(가)8"/>
      <sheetName val="6PILE__(돌출)8"/>
      <sheetName val="Man_Hole7"/>
      <sheetName val="Form_A_8"/>
      <sheetName val="단면_(2)8"/>
      <sheetName val="Static_Equip8"/>
      <sheetName val="3_Breakdown_Direct_Paint8"/>
      <sheetName val="WBS_447"/>
      <sheetName val="WBS_417"/>
      <sheetName val="Administrative_Prices7"/>
      <sheetName val="Precios_por_Administración7"/>
      <sheetName val="Precios_Unitarios7"/>
      <sheetName val="내역서_耰&quot;_x005f_x005f_x005f_x0000__x005f_x005f_x0007"/>
      <sheetName val="내역서_耰&quot;__9"/>
      <sheetName val="SFN_ORIG7"/>
      <sheetName val="Z-_GENERAL_PRICE_SUMMARY7"/>
      <sheetName val="_Estimate__7"/>
      <sheetName val="Updating_Form-Oct_20112"/>
      <sheetName val="Weld_Consumable2"/>
      <sheetName val="NDE_Cost-Summary2"/>
      <sheetName val="9July_Above_Ground_Pipe2"/>
      <sheetName val="Civil_18"/>
      <sheetName val="Civil_28"/>
      <sheetName val="Civil_38"/>
      <sheetName val="Site_18"/>
      <sheetName val="Site_28"/>
      <sheetName val="Site_38"/>
      <sheetName val="Site_Faci8"/>
      <sheetName val="Áý°èÇ¥_(TOTAL)7"/>
      <sheetName val="Áý°èÇ¥_(CIVIL-23)7"/>
      <sheetName val="Áý°èÇ¥_(FGRU)7"/>
      <sheetName val="Áý°èÇ¥_(25,26)7"/>
      <sheetName val="Áý°èÇ¥_(MEROX)7"/>
      <sheetName val="Áý°èÇ¥_(NITROGEN)7"/>
      <sheetName val="Áý°èÇ¥_(M4)7"/>
      <sheetName val="Áý°èÇ¥_(CIVIL4)7"/>
      <sheetName val="Áý°èÇ¥_(CIVIL6)7"/>
      <sheetName val="Áý°èÇ¥_(CIVIL7)7"/>
      <sheetName val="³»¿ª¼­(DEMO_TOTAL)7"/>
      <sheetName val="³»¿ª¼­_(CIVIL-23)7"/>
      <sheetName val="³»¿ª¼­_(fgru)7"/>
      <sheetName val="³»¿ª¼­_(25&amp;26)7"/>
      <sheetName val="³»¿ª¼­_(MEROX)7"/>
      <sheetName val="³»¿ª¼­_(NITROGEN)7"/>
      <sheetName val="³»¿ª¼­_(M4)7"/>
      <sheetName val="³»¿ª¼­_(CIVIL-4)7"/>
      <sheetName val="³»¿ª¼­_(CIVIL-6)7"/>
      <sheetName val="³»¿ª¼­_(CIVIL-7)7"/>
      <sheetName val="2002³â_ÇöÀå°ø»çºñ_±¹³»_½ÇÀû7"/>
      <sheetName val="2003³â±¹³»ÇöÀå°ø»çºñ_½ÇÀû7"/>
      <sheetName val="Summary_Sheets8"/>
      <sheetName val="2_2_STAFF_Scedule7"/>
      <sheetName val="내역서_耰&quot;_x005f_x005f_x005f_x005f_x005f_x005f_x00007"/>
      <sheetName val="Subcon_A7"/>
      <sheetName val="Sheet1_(2)8"/>
      <sheetName val="계측_내역서7"/>
      <sheetName val="7__월별투입내역서7"/>
      <sheetName val="T_37"/>
      <sheetName val="HORI__VESSEL7"/>
      <sheetName val="BM_DATA_SHEET8"/>
      <sheetName val="Vind_-_BtB7"/>
      <sheetName val="LV_induction_motors7"/>
      <sheetName val="BSD_(2)7"/>
      <sheetName val="내역서_耰&quot;_x005f_x005f_x005f_x005f_x005f_x005f_x005f7"/>
      <sheetName val="EQUIP_LIST7"/>
      <sheetName val="MP_MOB7"/>
      <sheetName val="Form_B7"/>
      <sheetName val="내역서_耰&quot;7"/>
      <sheetName val="Tools_&amp;_Settings2"/>
      <sheetName val="Data_Summary2"/>
      <sheetName val="Crew_Costs2"/>
      <sheetName val="Spread_Costs2"/>
      <sheetName val="Unique_List_Misc2"/>
      <sheetName val="M_112"/>
      <sheetName val="Process_Data_(2)2"/>
      <sheetName val="Monthly_Load7"/>
      <sheetName val="Weekly_Load7"/>
      <sheetName val="97_사업추정(WEKI)7"/>
      <sheetName val="breakdown_of_wage_rate7"/>
      <sheetName val="Indirect_Cost7"/>
      <sheetName val="Eq__Mobilization7"/>
      <sheetName val="Material_Selections7"/>
      <sheetName val="[SANDAN_XLS??7"/>
      <sheetName val="Piping_BQ_for_one_turbine7"/>
      <sheetName val="Resource_table7"/>
      <sheetName val="Utility_and_Fire_flange7"/>
      <sheetName val="Equipment_List7"/>
      <sheetName val="Form1_SQP7"/>
      <sheetName val="공정계획(내부계획25%,내부w_f)7"/>
      <sheetName val="_SANDAN_XLS__7"/>
      <sheetName val="w't_table7"/>
      <sheetName val="Heavy_Equipments7"/>
      <sheetName val="AG_Pipe_Qty_Analysis7"/>
      <sheetName val="SCHEDD_TAMBAHAN7"/>
      <sheetName val="Fire_Protection7"/>
      <sheetName val="입찰내역_발주처_양식7"/>
      <sheetName val="실행예산_MM6"/>
      <sheetName val="FWBS_15306"/>
      <sheetName val="Dir_Manpower_Other_Exp_7"/>
      <sheetName val="BOQ-B_DOWN6"/>
      <sheetName val="내역서_(∮ἀ嘆ɶ6"/>
      <sheetName val="MODULE_CONFIRM6"/>
      <sheetName val="ITB_COST7"/>
      <sheetName val="단가_(2)6"/>
      <sheetName val="4-3LEVEL-5_epic_46"/>
      <sheetName val="PROTECTION_6"/>
      <sheetName val="Cash_In-Cash_Out_Actual6"/>
      <sheetName val="CUADRO_DE_PRECIOS6"/>
      <sheetName val="Process_Data_12"/>
      <sheetName val="내역서1999_8최종2"/>
      <sheetName val="plan&amp;section_of_foundation3"/>
      <sheetName val="working_load_at_the_btm_ft_3"/>
      <sheetName val="stability_check3"/>
      <sheetName val="design_load3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1100-1200-1300-1910-2140-LEV_22"/>
      <sheetName val="Material_Price2"/>
      <sheetName val="Currency_Rate2"/>
      <sheetName val="Unit_Price_2"/>
      <sheetName val="4-Basic_Price2"/>
      <sheetName val="Evaluasi_Penw2"/>
      <sheetName val="Man_Power_&amp;_Comp2"/>
      <sheetName val="Data_List2"/>
      <sheetName val="Closeout_Control2"/>
      <sheetName val="Sum_(Case-3)2"/>
      <sheetName val="PROJECT_BRIEF2"/>
      <sheetName val="Site_Findings_Status_Sheet2"/>
      <sheetName val="내역서_耰&quot;_x005f_x005f_x005f_x0000_2"/>
      <sheetName val="내역서_耰&quot;_x005f_x005f_x005f_x005f_2"/>
      <sheetName val="내역서_耰&quot;_x005f_x0000__x00003"/>
      <sheetName val="Equip_Rental_Summary_by_Contr2"/>
      <sheetName val="Project_Equip_Rental_Summary2"/>
      <sheetName val="Contractor_Indirect_Sumry2"/>
      <sheetName val="Project_Indirect_Sumry2"/>
      <sheetName val="COA_Sumry_by_Area2"/>
      <sheetName val="COA_Sumry_by_Contr2"/>
      <sheetName val="COA_Sumry_by_RG2"/>
      <sheetName val="TDC_COA_Grp_Sumry2"/>
      <sheetName val="TDC_COA_Grp_Sumry_by_Area2"/>
      <sheetName val="TDC_COA_Grp_Sumry_by_RG2"/>
      <sheetName val="Equipment_Sumry2"/>
      <sheetName val="TDC_Item_Dets-Full2"/>
      <sheetName val="TDC_Item_Dets-IPM-Full2"/>
      <sheetName val="TDC_Item_Sumry_by_Area2"/>
      <sheetName val="TDC_Item_Sumry_by_RG2"/>
      <sheetName val="TDC_Key_Qty_Sumry_by_RG2"/>
      <sheetName val="List_-_Equipment_by_Area2"/>
      <sheetName val="List_-_Equipment_by_Contr2"/>
      <sheetName val="Equipment_-_Unit_Costs_by_Mat2"/>
      <sheetName val="List_-_Equipment_by_Rep_Grp2"/>
      <sheetName val="Craft_Summary_by_Contr2"/>
      <sheetName val="Project_Craft_Summary2"/>
      <sheetName val="Project_Metrics2"/>
      <sheetName val="99__FWBS(Ref)2"/>
      <sheetName val="99__Change_Rate2"/>
      <sheetName val="RAB_AR&amp;STR2"/>
      <sheetName val="할증_2"/>
      <sheetName val="2_Overall_Summary_1"/>
      <sheetName val="In-House_Summary2"/>
      <sheetName val="Pengesahan_2"/>
      <sheetName val="UP_MINOR2"/>
      <sheetName val="5_)_Time_Delays2"/>
      <sheetName val="Item_code2"/>
      <sheetName val="Unt_rate2"/>
      <sheetName val="Codes_Pers2"/>
      <sheetName val="Direct_PMS2"/>
      <sheetName val="__2"/>
      <sheetName val="_2"/>
      <sheetName val="SUMMARY_(0A)2"/>
      <sheetName val="SUMMARY_(1A)2"/>
      <sheetName val="SUMMARY_(1B)2"/>
      <sheetName val="SUMMARY_(03)2"/>
      <sheetName val="F1(Cable_Rack)2"/>
      <sheetName val="F2(Cable_Rack)2"/>
      <sheetName val="F3(Cable_Rack)2"/>
      <sheetName val="F1_(POLYMER)2"/>
      <sheetName val="F2_(POLYMER)2"/>
      <sheetName val="F3_(POLYMER)2"/>
      <sheetName val="F4_(POLYMER)2"/>
      <sheetName val="F5(_Polymerization_)2"/>
      <sheetName val="F6_(_Polymerization_)2"/>
      <sheetName val="B1_(Grid_A-7,_-6)2"/>
      <sheetName val="B1_(Grid_A,_B)2"/>
      <sheetName val="B1_(Grid_C-7,_-6)2"/>
      <sheetName val="B2_(Grid_-7_B,_C)_(1)2"/>
      <sheetName val="B2_(Grid_-7_B,_C)_(2)2"/>
      <sheetName val="B2_(Grid_-6_B,_C)_(1)2"/>
      <sheetName val="B2_(Grid_-6_B,_C)_(2)2"/>
      <sheetName val="F1_(MONOMER)2"/>
      <sheetName val="F2_(MONOMER)2"/>
      <sheetName val="F3_(MONOMER)2"/>
      <sheetName val="90K060C_(MONOMER)2"/>
      <sheetName val="F1_(EXTRUSION)2"/>
      <sheetName val="F2_(EXTRUSION)2"/>
      <sheetName val="F3_(EXTRUSION)2"/>
      <sheetName val="F4_(EXTRUSION)2"/>
      <sheetName val="F5_(EXTRUSION)2"/>
      <sheetName val="F6A_(EXTRUSION)2"/>
      <sheetName val="F6D_(EXTRUSION)2"/>
      <sheetName val="F7_(EXTRUSION)2"/>
      <sheetName val="F8_(EXTRUSION)2"/>
      <sheetName val="F9_(EXTRUSION)2"/>
      <sheetName val="F10_(EXTRUSION)2"/>
      <sheetName val="F11_(EXTRUSION)2"/>
      <sheetName val="B1_(Grid_F-5`,_4`)2"/>
      <sheetName val="B2_(Grid_F,E-4`)2"/>
      <sheetName val="B2_(Grid_F,E-5`)2"/>
      <sheetName val="B3_(Grid_C,B-4`)2"/>
      <sheetName val="B4_(Grid_B,A-4`)2"/>
      <sheetName val="B5_(Grid_E-5`)_&amp;_(Grid_D-5`)2"/>
      <sheetName val="B6_(Grid_E,D-5')2"/>
      <sheetName val="B7_(Grid_E,D-5')2"/>
      <sheetName val="95D040,_A5062"/>
      <sheetName val="95P040AB,_A5072"/>
      <sheetName val="95X020-U08,_A6022"/>
      <sheetName val="95X020-U07,_A6062"/>
      <sheetName val="95E040,_A5092"/>
      <sheetName val="95D024;025,_A6152"/>
      <sheetName val="95X020-U05,_A6012"/>
      <sheetName val="95X020-U02,_A2042"/>
      <sheetName val="Extruder_FDN2"/>
      <sheetName val="BOG_COMP__FDN2"/>
      <sheetName val="SOG_COMP__FDN2"/>
      <sheetName val="1G1_(Ground_Beam)2"/>
      <sheetName val="1G2-1(Ground_Beam)2"/>
      <sheetName val="1G2-2(Ground_Beam)2"/>
      <sheetName val="P15,_162"/>
      <sheetName val="LO_CONSOLE_FDN2"/>
      <sheetName val="OIL_COOLER_FDN2"/>
      <sheetName val="CW_CONSOLE_FDN_(SOG)2"/>
      <sheetName val="PD3_(SOG)2"/>
      <sheetName val="SF1_(SOG)2"/>
      <sheetName val="SF2_(SOG)2"/>
      <sheetName val="SLAB_(1S1-1)2"/>
      <sheetName val="SLAB_(1S1-2)2"/>
      <sheetName val="SLAB_(1S1-3)2"/>
      <sheetName val="COLUMN_(+5500)2"/>
      <sheetName val="COLUMN_(+12500)2"/>
      <sheetName val="COLUMN_(+15500)2"/>
      <sheetName val="ETC_2"/>
      <sheetName val="breakdown_of_wage_ra`f1"/>
      <sheetName val="breakdown_of_wage_ra1"/>
      <sheetName val="breakdown_of_wage_rað-1"/>
      <sheetName val="00-Summary_Information-ABB1"/>
      <sheetName val="0__Resource　Code1"/>
      <sheetName val="Ocean_Transporation_Charge2"/>
      <sheetName val="Discounted_Cash_Flow2"/>
      <sheetName val="Cash_Flow_bulanan2"/>
      <sheetName val="H_Satuan2"/>
      <sheetName val="breakdown_of_wage_rap1"/>
      <sheetName val="BO䁑-B_䁄OWN2"/>
      <sheetName val="breakdown_of_wage_ra1"/>
      <sheetName val="Material_code1"/>
      <sheetName val="Aux_2"/>
      <sheetName val="OCT_FDN2"/>
      <sheetName val="Exchange_Rate2"/>
      <sheetName val="DATA_MENTAH1"/>
      <sheetName val="General_Notes2"/>
      <sheetName val="PABS,Site_info1"/>
      <sheetName val="실행집"/>
      <sheetName val="Bill_rekap2"/>
      <sheetName val="Harga_Satuan2"/>
      <sheetName val="F_ALARM2"/>
      <sheetName val="HO_Site_Rates-20111"/>
      <sheetName val="Raw_data1"/>
      <sheetName val="2__현장_자금투입_집계표2"/>
      <sheetName val="_도면_및_도서_제출목록_및_일정_170202_xlsx2"/>
      <sheetName val="Rates_&amp;_Legend2"/>
      <sheetName val="내역서_耰&quot;_x005f_x0000_2"/>
      <sheetName val="내역서_耰&quot;_x005f_x005f_2"/>
      <sheetName val="내역서_耰&quot;_x0000"/>
      <sheetName val="Weekl"/>
      <sheetName val="OPT"/>
      <sheetName val="내역ࠜĀM4"/>
      <sheetName val="내역서_耰&quot;_1"/>
      <sheetName val="내역서_耰&quot;_x0001"/>
      <sheetName val="내역서_耰&quot;_x0002"/>
      <sheetName val="Distribution_Table1"/>
      <sheetName val="__x"/>
      <sheetName val="차트_(2)2"/>
      <sheetName val="DROP_DOWN1"/>
      <sheetName val="Linelist_LNGC_Process1"/>
      <sheetName val="Action_Item1"/>
      <sheetName val="ID_CD1"/>
      <sheetName val="Equipment_Spec_List1"/>
      <sheetName val="내역서_(N____x000a_2"/>
      <sheetName val="개시대사_(2)1"/>
      <sheetName val="SPEC_LIST(EQUP,_SYS)1"/>
      <sheetName val="Air_Cooler-E1"/>
      <sheetName val="Al_Taweelah1"/>
      <sheetName val="Particular_Sch1"/>
      <sheetName val="KUWATI(Total)_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OPTION_210"/>
      <sheetName val="OPTION_310"/>
      <sheetName val="2002년_현장공사비_국내_실적10"/>
      <sheetName val="2003년국내현장공사비_실적10"/>
      <sheetName val="VC2_10_9910"/>
      <sheetName val="INPUT_DATA9"/>
      <sheetName val="집계표_(25,26ဩ9"/>
      <sheetName val="Form_D-18"/>
      <sheetName val="Form_B-18"/>
      <sheetName val="Form_F-18"/>
      <sheetName val="Form_A8"/>
      <sheetName val="Form_09"/>
      <sheetName val="입출재고현황_(2)8"/>
      <sheetName val="General_Data9"/>
      <sheetName val="LABOR_&amp;_자재8"/>
      <sheetName val="간접비_총괄8"/>
      <sheetName val="3_공통공사대비8"/>
      <sheetName val="Price_Schedule8"/>
      <sheetName val="Rate_Analysis8"/>
      <sheetName val="내역서_耰&quot;??8"/>
      <sheetName val="EQUIPMENT_-28"/>
      <sheetName val="CAL_8"/>
      <sheetName val="내역서_耰&quot;_x005f_x0000__x005f_x0000_7"/>
      <sheetName val="WEIGHT_LIST7"/>
      <sheetName val="산#2-1_(2)7"/>
      <sheetName val="BEND_LOSS7"/>
      <sheetName val="공사비_내역_(가)7"/>
      <sheetName val="6PILE__(돌출)7"/>
      <sheetName val="Man_Hole6"/>
      <sheetName val="Form_A_7"/>
      <sheetName val="단면_(2)7"/>
      <sheetName val="Static_Equip7"/>
      <sheetName val="3_Breakdown_Direct_Paint7"/>
      <sheetName val="WBS_446"/>
      <sheetName val="WBS_416"/>
      <sheetName val="Administrative_Prices6"/>
      <sheetName val="Precios_por_Administración6"/>
      <sheetName val="Precios_Unitarios6"/>
      <sheetName val="내역서_耰&quot;_x005f_x005f_x005f_x0000__x005f_x005f_x0006"/>
      <sheetName val="내역서_耰&quot;__8"/>
      <sheetName val="SFN_ORIG6"/>
      <sheetName val="Z-_GENERAL_PRICE_SUMMARY6"/>
      <sheetName val="_Estimate__6"/>
      <sheetName val="Updating_Form-Oct_20111"/>
      <sheetName val="Weld_Consumable1"/>
      <sheetName val="NDE_Cost-Summary1"/>
      <sheetName val="9July_Above_Ground_Pipe1"/>
      <sheetName val="Civil_17"/>
      <sheetName val="Civil_27"/>
      <sheetName val="Civil_37"/>
      <sheetName val="Site_17"/>
      <sheetName val="Site_27"/>
      <sheetName val="Site_37"/>
      <sheetName val="Site_Faci7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Summary_Sheets7"/>
      <sheetName val="2_2_STAFF_Scedule6"/>
      <sheetName val="내역서_耰&quot;_x005f_x005f_x005f_x005f_x005f_x005f_x00006"/>
      <sheetName val="Subcon_A6"/>
      <sheetName val="Sheet1_(2)7"/>
      <sheetName val="계측_내역서6"/>
      <sheetName val="7__월별투입내역서6"/>
      <sheetName val="T_36"/>
      <sheetName val="HORI__VESSEL6"/>
      <sheetName val="BM_DATA_SHEET7"/>
      <sheetName val="Vind_-_BtB6"/>
      <sheetName val="LV_induction_motors6"/>
      <sheetName val="BSD_(2)6"/>
      <sheetName val="내역서_耰&quot;_x005f_x005f_x005f_x005f_x005f_x005f_x005f6"/>
      <sheetName val="EQUIP_LIST6"/>
      <sheetName val="MP_MOB6"/>
      <sheetName val="Form_B6"/>
      <sheetName val="Tools_&amp;_Settings1"/>
      <sheetName val="Data_Summary1"/>
      <sheetName val="Crew_Costs1"/>
      <sheetName val="Spread_Costs1"/>
      <sheetName val="Unique_List_Misc1"/>
      <sheetName val="M_111"/>
      <sheetName val="Process_Data_(2)1"/>
      <sheetName val="Monthly_Load6"/>
      <sheetName val="Weekly_Load6"/>
      <sheetName val="97_사업추정(WEKI)6"/>
      <sheetName val="breakdown_of_wage_rate6"/>
      <sheetName val="Indirect_Cost6"/>
      <sheetName val="Eq__Mobilization6"/>
      <sheetName val="Material_Selections6"/>
      <sheetName val="[SANDAN_XLS??6"/>
      <sheetName val="Piping_BQ_for_one_turbine6"/>
      <sheetName val="Resource_table6"/>
      <sheetName val="Utility_and_Fire_flange6"/>
      <sheetName val="Equipment_List6"/>
      <sheetName val="Form1_SQP6"/>
      <sheetName val="공정계획(내부계획25%,내부w_f)6"/>
      <sheetName val="_SANDAN_XLS__6"/>
      <sheetName val="w't_table6"/>
      <sheetName val="Heavy_Equipments6"/>
      <sheetName val="AG_Pipe_Qty_Analysis6"/>
      <sheetName val="SCHEDD_TAMBAHAN6"/>
      <sheetName val="Fire_Protection6"/>
      <sheetName val="입찰내역_발주처_양식6"/>
      <sheetName val="실행예산_MM5"/>
      <sheetName val="FWBS_15305"/>
      <sheetName val="Dir_Manpower_Other_Exp_6"/>
      <sheetName val="BOQ-B_DOWN5"/>
      <sheetName val="내역서_(∮ἀ嘆ɶ5"/>
      <sheetName val="MODULE_CONFIRM5"/>
      <sheetName val="ITB_COST6"/>
      <sheetName val="단가_(2)5"/>
      <sheetName val="4-3LEVEL-5_epic_45"/>
      <sheetName val="PROTECTION_5"/>
      <sheetName val="Cash_In-Cash_Out_Actual5"/>
      <sheetName val="CUADRO_DE_PRECIOS5"/>
      <sheetName val="Process_Data_11"/>
      <sheetName val="내역서1999_8최종1"/>
      <sheetName val="plan&amp;section_of_foundation2"/>
      <sheetName val="working_load_at_the_btm_ft_2"/>
      <sheetName val="stability_check2"/>
      <sheetName val="design_load2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1100-1200-1300-1910-2140-LEV_21"/>
      <sheetName val="Material_Price1"/>
      <sheetName val="Currency_Rate1"/>
      <sheetName val="Unit_Price_1"/>
      <sheetName val="4-Basic_Price1"/>
      <sheetName val="Evaluasi_Penw1"/>
      <sheetName val="Man_Power_&amp;_Comp1"/>
      <sheetName val="Data_List1"/>
      <sheetName val="Closeout_Control1"/>
      <sheetName val="Sum_(Case-3)1"/>
      <sheetName val="PROJECT_BRIEF1"/>
      <sheetName val="Site_Findings_Status_Sheet1"/>
      <sheetName val="내역서_耰&quot;_x005f_x005f_x005f_x0000_1"/>
      <sheetName val="내역서_耰&quot;_x005f_x005f_x005f_x005f_1"/>
      <sheetName val="내역서_耰&quot;_x005f_x0000__x00002"/>
      <sheetName val="Equip_Rental_Summary_by_Contr1"/>
      <sheetName val="Project_Equip_Rental_Summary1"/>
      <sheetName val="Contractor_Indirect_Sumry1"/>
      <sheetName val="Project_Indirect_Sumry1"/>
      <sheetName val="COA_Sumry_by_Area1"/>
      <sheetName val="COA_Sumry_by_Contr1"/>
      <sheetName val="COA_Sumry_by_RG1"/>
      <sheetName val="TDC_COA_Grp_Sumry1"/>
      <sheetName val="TDC_COA_Grp_Sumry_by_Area1"/>
      <sheetName val="TDC_COA_Grp_Sumry_by_RG1"/>
      <sheetName val="Equipment_Sumry1"/>
      <sheetName val="TDC_Item_Dets-Full1"/>
      <sheetName val="TDC_Item_Dets-IPM-Full1"/>
      <sheetName val="TDC_Item_Sumry_by_Area1"/>
      <sheetName val="TDC_Item_Sumry_by_RG1"/>
      <sheetName val="TDC_Key_Qty_Sumry_by_RG1"/>
      <sheetName val="List_-_Equipment_by_Area1"/>
      <sheetName val="List_-_Equipment_by_Contr1"/>
      <sheetName val="Equipment_-_Unit_Costs_by_Mat1"/>
      <sheetName val="List_-_Equipment_by_Rep_Grp1"/>
      <sheetName val="Craft_Summary_by_Contr1"/>
      <sheetName val="Project_Craft_Summary1"/>
      <sheetName val="Project_Metrics1"/>
      <sheetName val="99__FWBS(Ref)1"/>
      <sheetName val="99__Change_Rate1"/>
      <sheetName val="RAB_AR&amp;STR1"/>
      <sheetName val="할증_1"/>
      <sheetName val="2_Overall_Summary_"/>
      <sheetName val="In-House_Summary1"/>
      <sheetName val="Pengesahan_1"/>
      <sheetName val="UP_MINOR1"/>
      <sheetName val="5_)_Time_Delays1"/>
      <sheetName val="Item_code1"/>
      <sheetName val="Unt_rate1"/>
      <sheetName val="Codes_Pers1"/>
      <sheetName val="Direct_PMS1"/>
      <sheetName val="__1"/>
      <sheetName val="_1"/>
      <sheetName val="SUMMARY_(0A)1"/>
      <sheetName val="SUMMARY_(1A)1"/>
      <sheetName val="SUMMARY_(1B)1"/>
      <sheetName val="SUMMARY_(03)1"/>
      <sheetName val="F1(Cable_Rack)1"/>
      <sheetName val="F2(Cable_Rack)1"/>
      <sheetName val="F3(Cable_Rack)1"/>
      <sheetName val="F1_(POLYMER)1"/>
      <sheetName val="F2_(POLYMER)1"/>
      <sheetName val="F3_(POLYMER)1"/>
      <sheetName val="F4_(POLYMER)1"/>
      <sheetName val="F5(_Polymerization_)1"/>
      <sheetName val="F6_(_Polymerization_)1"/>
      <sheetName val="B1_(Grid_A-7,_-6)1"/>
      <sheetName val="B1_(Grid_A,_B)1"/>
      <sheetName val="B1_(Grid_C-7,_-6)1"/>
      <sheetName val="B2_(Grid_-7_B,_C)_(1)1"/>
      <sheetName val="B2_(Grid_-7_B,_C)_(2)1"/>
      <sheetName val="B2_(Grid_-6_B,_C)_(1)1"/>
      <sheetName val="B2_(Grid_-6_B,_C)_(2)1"/>
      <sheetName val="F1_(MONOMER)1"/>
      <sheetName val="F2_(MONOMER)1"/>
      <sheetName val="F3_(MONOMER)1"/>
      <sheetName val="90K060C_(MONOMER)1"/>
      <sheetName val="F1_(EXTRUSION)1"/>
      <sheetName val="F2_(EXTRUSION)1"/>
      <sheetName val="F3_(EXTRUSION)1"/>
      <sheetName val="F4_(EXTRUSION)1"/>
      <sheetName val="F5_(EXTRUSION)1"/>
      <sheetName val="F6A_(EXTRUSION)1"/>
      <sheetName val="F6D_(EXTRUSION)1"/>
      <sheetName val="F7_(EXTRUSION)1"/>
      <sheetName val="F8_(EXTRUSION)1"/>
      <sheetName val="F9_(EXTRUSION)1"/>
      <sheetName val="F10_(EXTRUSION)1"/>
      <sheetName val="F11_(EXTRUSION)1"/>
      <sheetName val="B1_(Grid_F-5`,_4`)1"/>
      <sheetName val="B2_(Grid_F,E-4`)1"/>
      <sheetName val="B2_(Grid_F,E-5`)1"/>
      <sheetName val="B3_(Grid_C,B-4`)1"/>
      <sheetName val="B4_(Grid_B,A-4`)1"/>
      <sheetName val="B5_(Grid_E-5`)_&amp;_(Grid_D-5`)1"/>
      <sheetName val="B6_(Grid_E,D-5')1"/>
      <sheetName val="B7_(Grid_E,D-5')1"/>
      <sheetName val="95D040,_A5061"/>
      <sheetName val="95P040AB,_A5071"/>
      <sheetName val="95X020-U08,_A6021"/>
      <sheetName val="95X020-U07,_A6061"/>
      <sheetName val="95E040,_A5091"/>
      <sheetName val="95D024;025,_A6151"/>
      <sheetName val="95X020-U05,_A6011"/>
      <sheetName val="95X020-U02,_A2041"/>
      <sheetName val="Extruder_FDN1"/>
      <sheetName val="BOG_COMP__FDN1"/>
      <sheetName val="SOG_COMP__FDN1"/>
      <sheetName val="1G1_(Ground_Beam)1"/>
      <sheetName val="1G2-1(Ground_Beam)1"/>
      <sheetName val="1G2-2(Ground_Beam)1"/>
      <sheetName val="P15,_161"/>
      <sheetName val="LO_CONSOLE_FDN1"/>
      <sheetName val="OIL_COOLER_FDN1"/>
      <sheetName val="CW_CONSOLE_FDN_(SOG)1"/>
      <sheetName val="PD3_(SOG)1"/>
      <sheetName val="SF1_(SOG)1"/>
      <sheetName val="SF2_(SOG)1"/>
      <sheetName val="SLAB_(1S1-1)1"/>
      <sheetName val="SLAB_(1S1-2)1"/>
      <sheetName val="SLAB_(1S1-3)1"/>
      <sheetName val="COLUMN_(+5500)1"/>
      <sheetName val="COLUMN_(+12500)1"/>
      <sheetName val="COLUMN_(+15500)1"/>
      <sheetName val="ETC_1"/>
      <sheetName val="breakdown_of_wage_ra`f"/>
      <sheetName val="breakdown_of_wage_ra"/>
      <sheetName val="breakdown_of_wage_rað-"/>
      <sheetName val="00-Summary_Information-ABB"/>
      <sheetName val="0__Resource　Code"/>
      <sheetName val="Ocean_Transporation_Charge1"/>
      <sheetName val="Discounted_Cash_Flow1"/>
      <sheetName val="Cash_Flow_bulanan1"/>
      <sheetName val="H_Satuan1"/>
      <sheetName val="breakdown_of_wage_rap"/>
      <sheetName val="BO䁑-B_䁄OWN1"/>
      <sheetName val="breakdown_of_wage_ra"/>
      <sheetName val="Material_code"/>
      <sheetName val="Aux_1"/>
      <sheetName val="OCT_FDN1"/>
      <sheetName val="Exchange_Rate1"/>
      <sheetName val="DATA_MENTAH"/>
      <sheetName val="General_Notes1"/>
      <sheetName val="PABS,Site_info"/>
      <sheetName val="Bill_rekap1"/>
      <sheetName val="Harga_Satuan1"/>
      <sheetName val="F_ALARM1"/>
      <sheetName val="HO_Site_Rates-2011"/>
      <sheetName val="Raw_data"/>
      <sheetName val="2__현장_자금투입_집계표1"/>
      <sheetName val="_도면_및_도서_제출목록_및_일정_170202_xlsx1"/>
      <sheetName val="Rates_&amp;_Legend1"/>
      <sheetName val="내역서_耰&quot;_x005f_x0000_1"/>
      <sheetName val="내역서_耰&quot;_x005f_x005f_1"/>
      <sheetName val="내역서_耰&quot;_"/>
      <sheetName val="Distribution_Table"/>
      <sheetName val="차트_(2)1"/>
      <sheetName val="DROP_DOWN"/>
      <sheetName val="Linelist_LNGC_Process"/>
      <sheetName val="Action_Item"/>
      <sheetName val="ID_CD"/>
      <sheetName val="Equipment_Spec_List"/>
      <sheetName val="내역서_(N____x000a_1"/>
      <sheetName val="개시대사_(2)"/>
      <sheetName val="SPEC_LIST(EQUP,_SYS)"/>
      <sheetName val="Air_Cooler-E"/>
      <sheetName val="Al_Taweelah"/>
      <sheetName val="Particular_Sch"/>
      <sheetName val="11.자재단가"/>
      <sheetName val="기기리스트"/>
      <sheetName val="내역서_(N _x000e__x000e__x000e_  _x0012__x0010_ "/>
      <sheetName val="{}"/>
      <sheetName val="내역서_(N _x000e__x000e__x00"/>
      <sheetName val="내역서_(N _x000e__x000e__x000e_  _"/>
      <sheetName val="__-BLDG"/>
      <sheetName val="C1C2"/>
      <sheetName val="LIFE &amp; REP PROVN"/>
      <sheetName val="O&amp;M CREW"/>
      <sheetName val="208"/>
      <sheetName val="TQ Format"/>
      <sheetName val="Drop-Downs"/>
      <sheetName val="breakdown of wage raÐ¾"/>
      <sheetName val="Additional data"/>
      <sheetName val="Values"/>
      <sheetName val="C-301E~305E"/>
      <sheetName val="Precios Unitariԯ"/>
      <sheetName val="EQUIPMENT_-"/>
      <sheetName val="Sum(table)"/>
      <sheetName val="OIL SEPARATOR"/>
      <sheetName val="CATCH BASIN"/>
      <sheetName val="UG"/>
      <sheetName val="UG2"/>
      <sheetName val="UG3"/>
      <sheetName val="UG4"/>
      <sheetName val="FW Post Indicator Valve 24&quot;"/>
      <sheetName val="FW Post Indicator Valve 20&quot;"/>
      <sheetName val="FW Post Indicator Valve 6&quot;"/>
      <sheetName val="Fire Monitor or Hydrant 6&quot; FDN"/>
      <sheetName val="SUMP VB"/>
      <sheetName val="CLEANOUT 4&quot;"/>
      <sheetName val="Not reqd"/>
      <sheetName val="호환성 보고서"/>
      <sheetName val="인산"/>
      <sheetName val="Codes"/>
      <sheetName val="Orçamento"/>
      <sheetName val="热力"/>
      <sheetName val="PHSB"/>
      <sheetName val="AN"/>
      <sheetName val="Attach 4-18"/>
      <sheetName val="Basic"/>
      <sheetName val="B_Down"/>
      <sheetName val="Scheme Area Details_Block__ C2"/>
      <sheetName val="공사비집계"/>
      <sheetName val="14-Eng rate"/>
      <sheetName val="Cashflow Analysis"/>
      <sheetName val="손익차총괄2"/>
      <sheetName val="EXPAN-1"/>
      <sheetName val="33628-Rev. A"/>
      <sheetName val="Données"/>
      <sheetName val="GraphData"/>
      <sheetName val="BHANDUP"/>
      <sheetName val="Register"/>
      <sheetName val="INPUT DATA OF SCHEDULE"/>
      <sheetName val="Cash Flow"/>
      <sheetName val="Yield"/>
      <sheetName val="내역서 ᢐ_x001f_"/>
      <sheetName val="리스크 분류체계"/>
      <sheetName val="Risk"/>
      <sheetName val="광통신 견적내역서1"/>
      <sheetName val="BSD ᯷㧓_x0001_"/>
      <sheetName val="Itembalance Report (18-sep-18)"/>
      <sheetName val="BUDGET SUMMARY "/>
      <sheetName val="Drop"/>
      <sheetName val="design_criteria2"/>
      <sheetName val="날개벽"/>
      <sheetName val="CONST"/>
      <sheetName val="#¡REF"/>
      <sheetName val="Master List"/>
      <sheetName val="WIP"/>
      <sheetName val="Finansal tamamlanma Eğrisi"/>
      <sheetName val="SIVA"/>
      <sheetName val="내역서 (∮ἀ嘆ɶ?᠀㬁?"/>
      <sheetName val="당초_xd8b4_➴ȭ"/>
      <sheetName val="Admin Manu 2-Equipment Type ID"/>
      <sheetName val="Tender data"/>
      <sheetName val="1.설계기준"/>
      <sheetName val="FORM-0"/>
      <sheetName val="Benchmark"/>
      <sheetName val="SUPTMTO"/>
      <sheetName val="ABUT수량-A1"/>
      <sheetName val="서부산시설"/>
      <sheetName val="Precios_Unitariԯ"/>
      <sheetName val="TQ_Format"/>
      <sheetName val="breakdown_of_wage_raÐ¾"/>
      <sheetName val="Additional_data"/>
      <sheetName val="내역서_(N____"/>
      <sheetName val="5. 월별투입내역서"/>
      <sheetName val="SECL 리스크 분류체계 (2)"/>
      <sheetName val="Perm. Test"/>
      <sheetName val="GM 000"/>
      <sheetName val="2857Q&amp;PL"/>
      <sheetName val="16"/>
      <sheetName val="50"/>
      <sheetName val="단가"/>
      <sheetName val="인원聈2"/>
      <sheetName val="일위대가 "/>
      <sheetName val="조명시설"/>
      <sheetName val="98수문일위"/>
      <sheetName val="터파기및재료"/>
      <sheetName val="인사자료총집계"/>
      <sheetName val="간접비"/>
      <sheetName val="95TOTREV"/>
      <sheetName val="달력"/>
      <sheetName val="견적서"/>
      <sheetName val="간접노무비"/>
      <sheetName val="BM #1"/>
      <sheetName val="단가대비표"/>
      <sheetName val="List register"/>
      <sheetName val="내역서_(N _x000e__x000e__x000e_  _x0012__x0010__"/>
      <sheetName val="내역서_耰&quot;_x00003"/>
      <sheetName val="내역서_耰&quot;_x005f3"/>
      <sheetName val="내역서_耰&quot;_x00004"/>
      <sheetName val="내역서_耰&quot;_x005f4"/>
      <sheetName val="내역서_耰&quot;_x00005"/>
      <sheetName val="내역서_耰&quot;_x005f5"/>
      <sheetName val="OPT_"/>
      <sheetName val="Weekl_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Activity Form"/>
      <sheetName val="E-160"/>
      <sheetName val="CASH"/>
      <sheetName val="Basis(site)"/>
      <sheetName val="Leyenda"/>
      <sheetName val="내역서_耰&quot;_x005f_x0000__x0006"/>
      <sheetName val="내역서_耰&quot;_x005f_x005f_x00006"/>
      <sheetName val="내역서_耰&quot;_x005f_x005f_x005f6"/>
      <sheetName val="목록"/>
      <sheetName val="Wellhrs"/>
      <sheetName val="Rate"/>
      <sheetName val="설산1.나"/>
      <sheetName val="본사S"/>
      <sheetName val="건축내역"/>
      <sheetName val="Direct Histogram Rev. A (f)"/>
      <sheetName val="Fig 4-14"/>
      <sheetName val="TABELE"/>
      <sheetName val="TABLAS"/>
      <sheetName val="配管単価"/>
      <sheetName val="Mat"/>
      <sheetName val="제출계산서"/>
      <sheetName val="공사"/>
      <sheetName val="Dropdown"/>
      <sheetName val="Att-1 CTCI MH rate"/>
      <sheetName val="SUM_"/>
      <sheetName val="CUACA"/>
      <sheetName val="ANALISA-S"/>
      <sheetName val="hrgsat"/>
      <sheetName val="SCHEDULE"/>
      <sheetName val="Analisa Fave"/>
      <sheetName val="Bank"/>
      <sheetName val="BUA"/>
      <sheetName val="Harsat Bahan"/>
      <sheetName val="Harsat Subkon"/>
      <sheetName val="Harsat Upah"/>
      <sheetName val="PP"/>
      <sheetName val="RAB"/>
      <sheetName val="Master 1.0"/>
      <sheetName val="Estimate"/>
      <sheetName val="Agregat Halus &amp; Kasar"/>
      <sheetName val="TABEL"/>
      <sheetName val="DIV_5"/>
      <sheetName val="DIV_7A"/>
      <sheetName val="DIV_2"/>
      <sheetName val="DIV_4"/>
      <sheetName val="DIV_6"/>
      <sheetName val="DIV_8"/>
      <sheetName val="HARGA MATERIAL"/>
      <sheetName val="MT_an"/>
      <sheetName val="dasar"/>
      <sheetName val="Harga Sat_APP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2"/>
      <sheetName val="6-AGREGAT"/>
      <sheetName val="STAF"/>
      <sheetName val="jpr"/>
      <sheetName val="Hitung"/>
      <sheetName val="Normalisasi"/>
      <sheetName val="Tgh JGC-Inv I clp"/>
      <sheetName val="PCS "/>
      <sheetName val="Progress Statement-SI"/>
      <sheetName val="Progress Payment-3110"/>
      <sheetName val="MC-1"/>
      <sheetName val="Demand"/>
      <sheetName val="Occ"/>
      <sheetName val="Tables 3.1 to 3.5 EXH G"/>
      <sheetName val="Depreciation"/>
      <sheetName val="Validation"/>
      <sheetName val="INSTLIST 1"/>
      <sheetName val="Cost Code"/>
      <sheetName val="Data Ref"/>
      <sheetName val="Interdept Rate"/>
      <sheetName val="ADMON"/>
      <sheetName val="EQUIPOS DE SEGURIDAD"/>
      <sheetName val="MATERIALES CONSUMIBLES"/>
      <sheetName val="PERSONAL INDIRECTO "/>
      <sheetName val="전표분개장(공종별)"/>
      <sheetName val="노무비집계"/>
      <sheetName val="공통가설"/>
      <sheetName val="자재비"/>
      <sheetName val="감모비"/>
      <sheetName val="REF for VV"/>
      <sheetName val="REF"/>
      <sheetName val="Weekl "/>
      <sheetName val="내역서_(N___ "/>
      <sheetName val="내역서_(N    "/>
      <sheetName val=" _x0"/>
      <sheetName val="OPT "/>
      <sheetName val="급여"/>
      <sheetName val="Land Dev't. Ph-1"/>
      <sheetName val="4300 UTILITY BLDG (2)"/>
      <sheetName val="0000"/>
      <sheetName val="P-Ins &amp; Bonds"/>
      <sheetName val="Index"/>
      <sheetName val="tifico"/>
      <sheetName val="회사99"/>
      <sheetName val="SUMMARY MTO_02.2.35"/>
      <sheetName val="N.G METERING CALC."/>
      <sheetName val="N.G METERING"/>
      <sheetName val="N.G METERING (2)"/>
      <sheetName val="summary(order)"/>
      <sheetName val="CUMENE METERING"/>
      <sheetName val="N2 METERING "/>
      <sheetName val="H2 METERING  "/>
      <sheetName val="MS-5101"/>
      <sheetName val="MS-5401"/>
      <sheetName val="MS-5102"/>
      <sheetName val="CO METERING"/>
      <sheetName val="L-5301"/>
      <sheetName val="7-2"/>
      <sheetName val="Galian 1"/>
      <sheetName val="Analisa-Harga"/>
      <sheetName val="Analisa Lump sum"/>
      <sheetName val="data-pendukung"/>
      <sheetName val="CH-RANC"/>
      <sheetName val="351BQMCN"/>
      <sheetName val="rap"/>
      <sheetName val="As"/>
      <sheetName val="Sec I ML"/>
      <sheetName val="Har_mat"/>
      <sheetName val="chitimc"/>
      <sheetName val="dongia (2)"/>
      <sheetName val="LKVL-CK-HT-GD1"/>
      <sheetName val="本体取纏"/>
      <sheetName val="鉄骨纏め"/>
      <sheetName val="34"/>
      <sheetName val="35"/>
      <sheetName val="입찰안"/>
      <sheetName val="LOADDAT"/>
      <sheetName val="TQ_Format1"/>
      <sheetName val="11_자재단가"/>
      <sheetName val="내역서_(N____1"/>
      <sheetName val="__x1"/>
      <sheetName val="Weekl_x000"/>
      <sheetName val="내역서_(N _x00"/>
      <sheetName val="LIFE_&amp;_REP_PROVN"/>
      <sheetName val="O&amp;M_CREW"/>
      <sheetName val="내역서_(N__x00"/>
      <sheetName val="Cashflow_Analysis"/>
      <sheetName val="breakdown_of_wage_raÐ¾1"/>
      <sheetName val="Additional_data1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Attach_4-18"/>
      <sheetName val="INPUT_DATA_OF_SCHEDULE"/>
      <sheetName val="OIL_SEPARATOR"/>
      <sheetName val="CATCH_BASIN"/>
      <sheetName val="FW_Post_Indicator_Valve_24&quot;"/>
      <sheetName val="FW_Post_Indicator_Valve_20&quot;"/>
      <sheetName val="FW_Post_Indicator_Valve_6&quot;"/>
      <sheetName val="Fire_Monitor_or_Hydrant_6&quot;_FDN"/>
      <sheetName val="SUMP_VB"/>
      <sheetName val="CLEANOUT_4&quot;"/>
      <sheetName val="Not_reqd"/>
      <sheetName val="호환성_보고서"/>
      <sheetName val="Finansal_tamamlanma_Eğrisi"/>
      <sheetName val="Master_List"/>
      <sheetName val="Activity_Form"/>
      <sheetName val="내역서_(∮ἀ嘆ɶ?᠀㬁?"/>
      <sheetName val="내역서_ᢐ"/>
      <sheetName val="33628-Rev__A"/>
      <sheetName val="Admin_Manu_2-Equipment_Type_ID"/>
      <sheetName val="14-Eng_rate"/>
      <sheetName val="리스크_분류체계"/>
      <sheetName val="Itembalance_Report_(18-sep-18)"/>
      <sheetName val="BUDGET_SUMMARY_"/>
      <sheetName val="合成単価作成表_BLDG"/>
      <sheetName val="최종(1)사용"/>
      <sheetName val="총괄"/>
      <sheetName val="SPT vs PHI"/>
      <sheetName val="Folha1"/>
      <sheetName val="05. Curva S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37"/>
      <sheetName val="64.4"/>
      <sheetName val="64.5"/>
      <sheetName val="22"/>
      <sheetName val="36.2"/>
      <sheetName val="36.1"/>
      <sheetName val="NP"/>
      <sheetName val="Offer"/>
      <sheetName val="TR Rev vs Commit"/>
      <sheetName val="TR +MMHE PL report"/>
      <sheetName val="P23P2724 _ Commitment "/>
      <sheetName val="손익합산"/>
      <sheetName val="5. Work load(현재원기준)"/>
      <sheetName val="실행대비"/>
      <sheetName val="부재치수입력"/>
      <sheetName val="Graph"/>
      <sheetName val="CCL"/>
      <sheetName val="Enron Form"/>
      <sheetName val="表三甲"/>
      <sheetName val="SoW"/>
      <sheetName val="Lookup"/>
      <sheetName val="SPEC(RECEPTACLE)"/>
      <sheetName val="SPEC(CABLE &amp; WIRE)"/>
      <sheetName val="TESİSAT"/>
      <sheetName val="1.11.b"/>
      <sheetName val="Payment Certificate-1"/>
      <sheetName val="PCL-1"/>
      <sheetName val="Floor wet"/>
      <sheetName val="Floor Balcony"/>
      <sheetName val="Hard scape Floor"/>
      <sheetName val="P03 Skirting"/>
      <sheetName val="GF wall"/>
      <sheetName val="Kitchen Wall wet LIN-701"/>
      <sheetName val="Wall wet LIN-601 "/>
      <sheetName val="BOQ (2)"/>
      <sheetName val="Kitchen"/>
      <sheetName val="VO Schedule-1"/>
      <sheetName val="Fly-1"/>
      <sheetName val="HOLD AMOUNT"/>
      <sheetName val="Back Charge (2)"/>
      <sheetName val="Penalties-1"/>
      <sheetName val="Temporary Deductions-1 "/>
      <sheetName val="Contracharges Check list-1 "/>
      <sheetName val="PC 03"/>
      <sheetName val="Sheet7"/>
      <sheetName val="Measurement sheet"/>
      <sheetName val="Material Only"/>
      <sheetName val="Man power supply"/>
      <sheetName val="Camp Deduction"/>
      <sheetName val="_x005f_x005f_x005f_x005f_x005f_x005f_x00ည톐ឮ"/>
      <sheetName val="품의서(지출)"/>
      <sheetName val="6.공정표"/>
      <sheetName val="MEMBER"/>
      <sheetName val="주차구획선수량"/>
      <sheetName val="PI-18031-M3-BOQ"/>
      <sheetName val="Void"/>
      <sheetName val="A. ENGINEERING"/>
      <sheetName val="B-1. 배관자재"/>
      <sheetName val="B-2. 전기자재"/>
      <sheetName val="B-3. 계장자재"/>
      <sheetName val="B-4. 기계자재"/>
      <sheetName val="C-1. 공통가설"/>
      <sheetName val="C-2. 토목"/>
      <sheetName val="C-4. 철골"/>
      <sheetName val="C-5. 기계"/>
      <sheetName val="C-6. 배관"/>
      <sheetName val="C-7. 전기"/>
      <sheetName val="C-8. 계장"/>
      <sheetName val="C-9. 중장비"/>
      <sheetName val="C-10. 소방설비"/>
      <sheetName val="C-11. 보온"/>
      <sheetName val="C-12. CMS"/>
      <sheetName val="Sheet"/>
      <sheetName val="Statprod gab"/>
      <sheetName val="L 1"/>
      <sheetName val="DATASHT"/>
      <sheetName val="공통부대비"/>
      <sheetName val="견적의뢰"/>
      <sheetName val="PROGRAM"/>
      <sheetName val="CASHFLOW"/>
      <sheetName val="금융비용"/>
      <sheetName val="을지"/>
      <sheetName val="기준표"/>
      <sheetName val="예정(3)"/>
      <sheetName val="PIPE"/>
      <sheetName val="기초견적가"/>
      <sheetName val="TANK"/>
      <sheetName val="SG"/>
      <sheetName val="포장복구집계"/>
      <sheetName val="간선계산"/>
      <sheetName val="AS복구"/>
      <sheetName val="2000년1차"/>
      <sheetName val="DATE"/>
      <sheetName val="ITEM"/>
      <sheetName val="일반공사"/>
      <sheetName val="터널조도"/>
      <sheetName val="노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총괄내역서"/>
      <sheetName val="변수값"/>
      <sheetName val="청천내"/>
      <sheetName val="요율"/>
      <sheetName val="2공구하도급내역서"/>
      <sheetName val="기계경비(시간당)"/>
      <sheetName val="시설물"/>
      <sheetName val="연결임시"/>
      <sheetName val="구조물공"/>
      <sheetName val="부대tu"/>
      <sheetName val="중기조종사 단위단가"/>
      <sheetName val="9509"/>
      <sheetName val="투찰추정"/>
      <sheetName val="하부철근수량"/>
      <sheetName val="JUCKEYK"/>
      <sheetName val="식재출력용"/>
      <sheetName val="부대공"/>
      <sheetName val="가로등내역서"/>
      <sheetName val="램머"/>
      <sheetName val="저"/>
      <sheetName val="Baby일위대가"/>
      <sheetName val="45,46"/>
      <sheetName val="노무비"/>
      <sheetName val="지급자재"/>
      <sheetName val="노무비단가"/>
      <sheetName val="관리,공감"/>
      <sheetName val="입찰"/>
      <sheetName val="원가계산서"/>
      <sheetName val="산출내역서"/>
      <sheetName val="4차원가계산서"/>
      <sheetName val="중기상차"/>
      <sheetName val="단가결정"/>
      <sheetName val="유지관리"/>
      <sheetName val="단가산출"/>
      <sheetName val="9GNG운반"/>
      <sheetName val="내역아"/>
      <sheetName val="원가서"/>
      <sheetName val="여과지동"/>
      <sheetName val="울타리"/>
      <sheetName val="기초자료"/>
      <sheetName val="자재대"/>
      <sheetName val="조명율표"/>
      <sheetName val="재료"/>
      <sheetName val="200"/>
      <sheetName val="공정코드"/>
      <sheetName val="토공"/>
      <sheetName val="총괄-1"/>
      <sheetName val="도급"/>
      <sheetName val="포장공"/>
      <sheetName val="설 계"/>
      <sheetName val="현경"/>
      <sheetName val="소야공정계획표"/>
      <sheetName val="Map"/>
      <sheetName val="내역서(실행)"/>
      <sheetName val="영동(D)"/>
      <sheetName val="phuluc1"/>
      <sheetName val="TONGKE1P"/>
      <sheetName val="TKThep"/>
      <sheetName val="Bang KL"/>
      <sheetName val="F&amp;C"/>
      <sheetName val="Up"/>
      <sheetName val="Consortium VP"/>
      <sheetName val="Summary MONTH"/>
      <sheetName val="DESICON SUM"/>
      <sheetName val="DES TCF Rental"/>
      <sheetName val="DES TCF Maints pers"/>
      <sheetName val="DES TCF Heavy Equipment"/>
      <sheetName val="EQUIPMENT"/>
      <sheetName val="SECURITY"/>
      <sheetName val="SERVICES"/>
      <sheetName val="BANK BOND"/>
      <sheetName val="PHC WAREHOUSE - INFOONLY"/>
      <sheetName val="VENDORS"/>
      <sheetName val="CATERING CONTROL"/>
      <sheetName val="SUB CONTRACT"/>
      <sheetName val="SPDC - INFONLY"/>
      <sheetName val="VENDOR SCHEDUL"/>
      <sheetName val="VENDOR PRESENCE - COMM"/>
      <sheetName val="VENDOR PRESENCE - RECH"/>
      <sheetName val="VENDOR PRESENCE - COMM "/>
      <sheetName val="CONTRACT RATES"/>
      <sheetName val="RESUMEN CD"/>
      <sheetName val="BOQ REV6"/>
      <sheetName val="QUANTITIES"/>
      <sheetName val="NAV000"/>
      <sheetName val="Maliyet Ozet"/>
      <sheetName val="USD"/>
      <sheetName val="OZET"/>
      <sheetName val="1.1-1.2"/>
      <sheetName val="1.3- 1.4"/>
      <sheetName val="2"/>
      <sheetName val="3.1"/>
      <sheetName val="3.2"/>
      <sheetName val="4.1(a)"/>
      <sheetName val="4.1(b)"/>
      <sheetName val="4.1.(c)"/>
      <sheetName val="5.1"/>
      <sheetName val="Kuwaitisation"/>
      <sheetName val="내역서_(N___ 1"/>
      <sheetName val="재공품기초자료"/>
      <sheetName val="하치장수불부"/>
      <sheetName val="산수배수"/>
      <sheetName val="สรุปราคา"/>
      <sheetName val="Bill 4.7 Predestain Bridge "/>
      <sheetName val="Bill 4.7 Predestain"/>
      <sheetName val="1.1 FT type 1"/>
      <sheetName val="1.2 FT type 1A"/>
      <sheetName val="1.3 FT type 2"/>
      <sheetName val="1.4 FT type 3"/>
      <sheetName val="1.5 FT type 4"/>
      <sheetName val="2.1 CL Outside"/>
      <sheetName val="2.2 CL Inside"/>
      <sheetName val="2.3 CL Ramp"/>
      <sheetName val="3.1 CB Outside"/>
      <sheetName val="3.2 CB Inside"/>
      <sheetName val="4.Stair"/>
      <sheetName val="5.Ramp"/>
      <sheetName val="6.Handrail"/>
      <sheetName val="Invoice (Interim No.28)"/>
      <sheetName val="Cost Summary"/>
      <sheetName val="Direct Cost"/>
      <sheetName val="Direct Cost (2)"/>
      <sheetName val="Summary (3)"/>
      <sheetName val="Indirect Cost Summary"/>
      <sheetName val="BazaEL"/>
      <sheetName val="eqpmad2"/>
      <sheetName val="RefG"/>
      <sheetName val="IRR sponsor"/>
      <sheetName val="4-Lane bridge"/>
      <sheetName val="Insulation_Utl_Off"/>
      <sheetName val="Note_Piping"/>
      <sheetName val="List Equip"/>
      <sheetName val="MatCost"/>
      <sheetName val="Concrete"/>
      <sheetName val="Process C (1-166)"/>
      <sheetName val="TRUCK HAUL CYCLE-waste"/>
      <sheetName val="Existing PC Pavement"/>
      <sheetName val="Subgrade"/>
      <sheetName val="GAE8'97"/>
      <sheetName val="LLEGADA"/>
      <sheetName val="Sch.6"/>
      <sheetName val="DESBASTE"/>
      <sheetName val="Cash-Flow"/>
      <sheetName val="Master Data"/>
      <sheetName val="ind'l cp"/>
      <sheetName val="coutprod"/>
      <sheetName val="LAST UPDATE"/>
      <sheetName val="author_spending"/>
      <sheetName val="0.품의서(전체)"/>
      <sheetName val="3.부제O호표"/>
      <sheetName val="5.소모재료비"/>
      <sheetName val="8.시멘트제원표"/>
      <sheetName val="2.품제O호표"/>
      <sheetName val="FitOutConfCentre"/>
      <sheetName val="광통신_견적내역서1"/>
      <sheetName val="변수데이타"/>
      <sheetName val="Settings"/>
      <sheetName val="입고대장"/>
      <sheetName val="SK-정비동"/>
      <sheetName val="본부 SHOP"/>
      <sheetName val="사업부"/>
      <sheetName val="로디아"/>
      <sheetName val="#6 MDU 일반"/>
      <sheetName val="#6 MDU엄반장"/>
      <sheetName val="FCC일상"/>
      <sheetName val="오만기계배관"/>
      <sheetName val="#6MDU 기계"/>
      <sheetName val="SK동력"/>
      <sheetName val="SOHAR철골"/>
      <sheetName val="HOU COMP`"/>
      <sheetName val="태국ATC"/>
      <sheetName val="FCC OBL-SHOP"/>
      <sheetName val="NEW FCC OBL"/>
      <sheetName val="#4 MDU"/>
      <sheetName val="#6 SHOP"/>
      <sheetName val="NRC OBL-조연식"/>
      <sheetName val="PE합성"/>
      <sheetName val="GDS"/>
      <sheetName val="광양복합"/>
      <sheetName val="광양-신철균"/>
      <sheetName val="광양-조연식 반장"/>
      <sheetName val="25BL"/>
      <sheetName val="#5MDU REV"/>
      <sheetName val="육상시설"/>
      <sheetName val="EPDM재가동"/>
      <sheetName val="쿠웨이트"/>
      <sheetName val="노임정리"/>
      <sheetName val="인원"/>
      <sheetName val="인원(8월)"/>
      <sheetName val="직영"/>
      <sheetName val="일반"/>
      <sheetName val="비계"/>
      <sheetName val="비계(조은)"/>
      <sheetName val="비계(영동)"/>
      <sheetName val="배관"/>
      <sheetName val="제관"/>
      <sheetName val="배관LBO"/>
      <sheetName val="TD"/>
      <sheetName val="열교"/>
      <sheetName val="열비"/>
      <sheetName val="BLC"/>
      <sheetName val="토목"/>
      <sheetName val="LBO PROJECT"/>
      <sheetName val="PEL"/>
      <sheetName val="유형분류"/>
      <sheetName val="VENDOR LIST"/>
      <sheetName val="공통비"/>
      <sheetName val="BOP LINE LIST"/>
      <sheetName val="매출관리"/>
      <sheetName val="절단표"/>
      <sheetName val="สรุปยอดเหล็กตาม Cost Record VY "/>
      <sheetName val="แนบ PR"/>
      <sheetName val="OR21 Final Forecast Rev.2"/>
      <sheetName val="Summary Forecast Budget 1&amp;2"/>
      <sheetName val="Summary Forecast Budget Rev 2"/>
      <sheetName val="Backup OR21 "/>
      <sheetName val="Budget for ENT"/>
      <sheetName val="ADJ. D-Wall&amp;BR Ent. Rev.2.1"/>
      <sheetName val="Rebar+Conพื้น Waste10%"/>
      <sheetName val="Backup D-Wall Ent. 13.07.19"/>
      <sheetName val="Backup BR.ENT. 13.07.19"/>
      <sheetName val="Final Forecast 72111"/>
      <sheetName val="IMP OR21 2019.07.11"/>
      <sheetName val="Concrete 72112"/>
      <sheetName val="หินเกล็ด "/>
      <sheetName val="เปรียบเทียบBudget BR."/>
      <sheetName val="ADJ. BR Ent. Rev.2.1 (2)"/>
      <sheetName val="แผนงานBarrette Pile"/>
      <sheetName val="BOQ  VI 03.09.19 "/>
      <sheetName val="Backup BR.BMA"/>
      <sheetName val="Sum Budget&amp;Rev.1"/>
      <sheetName val="Sum Budget Rev.1"/>
      <sheetName val="Sum Budget&amp;Rev.1_Rebar"/>
      <sheetName val="Sum Budget Rev 2_Rebar"/>
      <sheetName val="Rebar+Conพื้น Waste10% Rev.00"/>
      <sheetName val="Rebar+Conพื้น Waste10% Rev.01 "/>
      <sheetName val="Equip Rev.00 Budget"/>
      <sheetName val="Budget Waterpoofing"/>
      <sheetName val="6BPRO"/>
      <sheetName val="2013电气概算 价目表 (营改增调整)"/>
      <sheetName val="06定额"/>
      <sheetName val="FAB별"/>
      <sheetName val="Quotation"/>
      <sheetName val="ABB Summary"/>
      <sheetName val="Man power rate"/>
      <sheetName val="Const equip rate"/>
      <sheetName val="01-Gang Rate &amp; Info"/>
      <sheetName val="02-Precal"/>
      <sheetName val="03-WBS_IA-EI-OF-751-01-0202"/>
      <sheetName val="04-CA"/>
      <sheetName val="05-Sum Cost"/>
      <sheetName val="06-Indirect Loading"/>
      <sheetName val="07-Heavy Equipment"/>
      <sheetName val="08-RR Check List"/>
      <sheetName val="09-THABB"/>
      <sheetName val="10-FD33"/>
      <sheetName val="11-IndustryUsage"/>
      <sheetName val="12-ServiceCategory"/>
      <sheetName val="13-ChannelClass"/>
      <sheetName val="15-Master"/>
      <sheetName val="1) Risk and Opportunities"/>
      <sheetName val="2) Full Cost Calculation"/>
      <sheetName val="FxExchangeRatesBudget"/>
      <sheetName val="CodeSheet"/>
      <sheetName val="CodeSheet(신2)"/>
      <sheetName val="Equipt Rental"/>
      <sheetName val="CFA"/>
      <sheetName val="EQ"/>
      <sheetName val="EQ USED (CORRECTED)"/>
      <sheetName val="CERTIFICATE"/>
      <sheetName val="Rebar Constant"/>
      <sheetName val="CONCRETE TYPE"/>
      <sheetName val="External Issues"/>
      <sheetName val="BSD_᯷㧓"/>
      <sheetName val="Tender_data"/>
      <sheetName val="Scheme_Area_Details_Block___C2"/>
      <sheetName val="Cash_Flow"/>
      <sheetName val="5__월별투입내역서"/>
      <sheetName val="GM_000"/>
      <sheetName val="1_설계기준"/>
      <sheetName val="일위대가_"/>
      <sheetName val="MOD-MOI-DOT"/>
      <sheetName val="EQUI-CONS"/>
      <sheetName val="Welder"/>
      <sheetName val="Equip_Mstr"/>
      <sheetName val="Costing"/>
      <sheetName val="Equip_Mstr FOR 3A1"/>
      <sheetName val="내역서_耰&quot;_x00006"/>
      <sheetName val="내역서_耰&quot;_x005f6"/>
      <sheetName val="5.Cennik"/>
      <sheetName val="5_Cennik"/>
      <sheetName val="Powierzchnie"/>
      <sheetName val="name"/>
      <sheetName val="tblg denda"/>
      <sheetName val="304-06"/>
      <sheetName val="Sheet307"/>
      <sheetName val="Sheet358"/>
      <sheetName val="Sheet359"/>
      <sheetName val="Sheet360"/>
      <sheetName val="Sheet361"/>
      <sheetName val="Sheet362"/>
      <sheetName val="Sheet363"/>
      <sheetName val="Sheet364"/>
      <sheetName val="Sheet365"/>
      <sheetName val="Sheet366"/>
      <sheetName val="Sheet367"/>
      <sheetName val="Sheet368"/>
      <sheetName val="Sheet369"/>
      <sheetName val="Sheet370"/>
      <sheetName val="Sheet371"/>
      <sheetName val="Sheet372"/>
      <sheetName val="Sheet373"/>
      <sheetName val=" 토목 처리장도급내역서 "/>
      <sheetName val="내역서_(N__x001"/>
      <sheetName val="KUWATI(Total)_12"/>
      <sheetName val="집계표_(TOTAL)12"/>
      <sheetName val="집계표_(CIVIL-23)12"/>
      <sheetName val="집계표_(FGRU)12"/>
      <sheetName val="집계표_(25,26)12"/>
      <sheetName val="집계표_(MEROX)12"/>
      <sheetName val="집계표_(NITROGEN)12"/>
      <sheetName val="집계표_(M4)12"/>
      <sheetName val="집계표_(CIVIL4)12"/>
      <sheetName val="집계표_(CIVIL6)12"/>
      <sheetName val="집계표_(CIVIL7)12"/>
      <sheetName val="내역서(DEMO_TOTAL)12"/>
      <sheetName val="내역서_(CIVIL-23)12"/>
      <sheetName val="내역서_(fgru)12"/>
      <sheetName val="내역서_(25&amp;26)12"/>
      <sheetName val="내역서_(MEROX)12"/>
      <sheetName val="내역서_(NITROGEN)12"/>
      <sheetName val="내역서_(M4)12"/>
      <sheetName val="내역서_(CIVIL-4)12"/>
      <sheetName val="내역서_(CIVIL-6)12"/>
      <sheetName val="내역서_(CIVIL-7)12"/>
      <sheetName val="OPTION_212"/>
      <sheetName val="OPTION_312"/>
      <sheetName val="2002년_현장공사비_국내_실적12"/>
      <sheetName val="2003년국내현장공사비_실적12"/>
      <sheetName val="VC2_10_9912"/>
      <sheetName val="INPUT_DATA11"/>
      <sheetName val="집계표_(25,26ဩ11"/>
      <sheetName val="Form_D-110"/>
      <sheetName val="Form_B-110"/>
      <sheetName val="Form_F-110"/>
      <sheetName val="Form_A10"/>
      <sheetName val="Form_011"/>
      <sheetName val="General_Data11"/>
      <sheetName val="LABOR_&amp;_자재10"/>
      <sheetName val="입출재고현황_(2)10"/>
      <sheetName val="Price_Schedule10"/>
      <sheetName val="간접비_총괄10"/>
      <sheetName val="3_공통공사대비10"/>
      <sheetName val="Rate_Analysis10"/>
      <sheetName val="내역서_耰&quot;??10"/>
      <sheetName val="EQUIPMENT_-210"/>
      <sheetName val="CAL_10"/>
      <sheetName val="공사비_내역_(가)9"/>
      <sheetName val="WEIGHT_LIST9"/>
      <sheetName val="산#2-1_(2)9"/>
      <sheetName val="BEND_LOSS9"/>
      <sheetName val="단면_(2)9"/>
      <sheetName val="6PILE__(돌출)9"/>
      <sheetName val="Static_Equip9"/>
      <sheetName val="Form_A_9"/>
      <sheetName val="내역서_耰&quot;_x005f_x0000__x005f_x0000_9"/>
      <sheetName val="3_Breakdown_Direct_Paint9"/>
      <sheetName val="내역서_耰&quot;__10"/>
      <sheetName val="Summary_Sheets9"/>
      <sheetName val="Civil_19"/>
      <sheetName val="Civil_29"/>
      <sheetName val="Civil_39"/>
      <sheetName val="Site_19"/>
      <sheetName val="Site_29"/>
      <sheetName val="Site_39"/>
      <sheetName val="Site_Faci9"/>
      <sheetName val="Administrative_Prices8"/>
      <sheetName val="WBS_448"/>
      <sheetName val="WBS_418"/>
      <sheetName val="Precios_por_Administración8"/>
      <sheetName val="Precios_Unitarios8"/>
      <sheetName val="Subcon_A8"/>
      <sheetName val="Áý°èÇ¥_(TOTAL)8"/>
      <sheetName val="Áý°èÇ¥_(CIVIL-23)8"/>
      <sheetName val="Áý°èÇ¥_(FGRU)8"/>
      <sheetName val="Áý°èÇ¥_(25,26)8"/>
      <sheetName val="Áý°èÇ¥_(MEROX)8"/>
      <sheetName val="Áý°èÇ¥_(NITROGEN)8"/>
      <sheetName val="Áý°èÇ¥_(M4)8"/>
      <sheetName val="Áý°èÇ¥_(CIVIL4)8"/>
      <sheetName val="Áý°èÇ¥_(CIVIL6)8"/>
      <sheetName val="Áý°èÇ¥_(CIVIL7)8"/>
      <sheetName val="³»¿ª¼­(DEMO_TOTAL)8"/>
      <sheetName val="³»¿ª¼­_(CIVIL-23)8"/>
      <sheetName val="³»¿ª¼­_(fgru)8"/>
      <sheetName val="³»¿ª¼­_(25&amp;26)8"/>
      <sheetName val="³»¿ª¼­_(MEROX)8"/>
      <sheetName val="³»¿ª¼­_(NITROGEN)8"/>
      <sheetName val="³»¿ª¼­_(M4)8"/>
      <sheetName val="³»¿ª¼­_(CIVIL-4)8"/>
      <sheetName val="³»¿ª¼­_(CIVIL-6)8"/>
      <sheetName val="³»¿ª¼­_(CIVIL-7)8"/>
      <sheetName val="2002³â_ÇöÀå°ø»çºñ_±¹³»_½ÇÀû8"/>
      <sheetName val="2003³â±¹³»ÇöÀå°ø»çºñ_½ÇÀû8"/>
      <sheetName val="Man_Hole8"/>
      <sheetName val="2_2_STAFF_Scedule8"/>
      <sheetName val="내역서_耰&quot;_x005f_x005f_x005f_x0000__x005f_x005f_x0008"/>
      <sheetName val="내역서_耰&quot;_x005f_x005f_x005f_x005f_x005f_x005f_x00008"/>
      <sheetName val="Z-_GENERAL_PRICE_SUMMARY8"/>
      <sheetName val="_Estimate__8"/>
      <sheetName val="내역서_耰&quot;_x005f_x005f_x005f_x005f_x005f_x005f_x005f8"/>
      <sheetName val="7__월별투입내역서8"/>
      <sheetName val="계측_내역서8"/>
      <sheetName val="Vind_-_BtB8"/>
      <sheetName val="LV_induction_motors8"/>
      <sheetName val="BSD_(2)8"/>
      <sheetName val="BM_DATA_SHEET9"/>
      <sheetName val="Sheet1_(2)9"/>
      <sheetName val="T_38"/>
      <sheetName val="HORI__VESSEL8"/>
      <sheetName val="EQUIP_LIST8"/>
      <sheetName val="MP_MOB8"/>
      <sheetName val="Form_B8"/>
      <sheetName val="97_사업추정(WEKI)8"/>
      <sheetName val="breakdown_of_wage_rate8"/>
      <sheetName val="Monthly_Load8"/>
      <sheetName val="Material_Selections8"/>
      <sheetName val="Weekly_Load8"/>
      <sheetName val="[SANDAN_XLS??8"/>
      <sheetName val="Piping_BQ_for_one_turbine8"/>
      <sheetName val="Eq__Mobilization8"/>
      <sheetName val="Indirect_Cost8"/>
      <sheetName val="Heavy_Equipments8"/>
      <sheetName val="AG_Pipe_Qty_Analysis8"/>
      <sheetName val="Utility_and_Fire_flange8"/>
      <sheetName val="_SANDAN_XLS__8"/>
      <sheetName val="입찰내역_발주처_양식8"/>
      <sheetName val="Resource_table8"/>
      <sheetName val="SFN_ORIG8"/>
      <sheetName val="Equipment_List8"/>
      <sheetName val="Form1_SQP8"/>
      <sheetName val="공정계획(내부계획25%,내부w_f)8"/>
      <sheetName val="w't_table8"/>
      <sheetName val="SCHEDD_TAMBAHAN8"/>
      <sheetName val="Fire_Protection8"/>
      <sheetName val="Dir_Manpower_Other_Exp_8"/>
      <sheetName val="FWBS_15307"/>
      <sheetName val="내역서_(∮ἀ嘆ɶ7"/>
      <sheetName val="4-3LEVEL-5_epic_47"/>
      <sheetName val="단가_(2)7"/>
      <sheetName val="실행예산_MM7"/>
      <sheetName val="ITB_COST8"/>
      <sheetName val="MODULE_CONFIRM7"/>
      <sheetName val="BOQ-B_DOWN7"/>
      <sheetName val="PROTECTION_7"/>
      <sheetName val="plan&amp;section_of_foundation4"/>
      <sheetName val="Unit_Price_3"/>
      <sheetName val="Cash_In-Cash_Out_Actual7"/>
      <sheetName val="내역서1999_8최종3"/>
      <sheetName val="CUADRO_DE_PRECIOS7"/>
      <sheetName val="working_load_at_the_btm_ft_4"/>
      <sheetName val="stability_check4"/>
      <sheetName val="design_load4"/>
      <sheetName val="1100-1200-1300-1910-2140-LEV_23"/>
      <sheetName val="Updating_Form-Oct_20113"/>
      <sheetName val="Weld_Consumable3"/>
      <sheetName val="NDE_Cost-Summary3"/>
      <sheetName val="9July_Above_Ground_Pipe3"/>
      <sheetName val="M_113"/>
      <sheetName val="Process_Data_13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Closeout_Control3"/>
      <sheetName val="Site_Findings_Status_Sheet3"/>
      <sheetName val="내역서_耰&quot;_x005f_x005f_x005f_x0000_3"/>
      <sheetName val="내역서_耰&quot;_x005f_x005f_x005f_x005f_3"/>
      <sheetName val="Currency_Rate3"/>
      <sheetName val="4-Basic_Price3"/>
      <sheetName val="Evaluasi_Penw3"/>
      <sheetName val="Man_Power_&amp;_Comp3"/>
      <sheetName val="Data_List3"/>
      <sheetName val="Material_Price3"/>
      <sheetName val="Codes_Pers3"/>
      <sheetName val="Sum_(Case-3)3"/>
      <sheetName val="PROJECT_BRIEF3"/>
      <sheetName val="Tools_&amp;_Settings3"/>
      <sheetName val="Data_Summary3"/>
      <sheetName val="Crew_Costs3"/>
      <sheetName val="Spread_Costs3"/>
      <sheetName val="Unique_List_Misc3"/>
      <sheetName val="In-House_Summary3"/>
      <sheetName val="Direct_PMS3"/>
      <sheetName val="5_)_Time_Delays3"/>
      <sheetName val="Aux_3"/>
      <sheetName val="Process_Data_(2)3"/>
      <sheetName val="Material_code2"/>
      <sheetName val="__3"/>
      <sheetName val="_3"/>
      <sheetName val="breakdown_of_wage_ra`f2"/>
      <sheetName val="breakdown_of_wage_ra2"/>
      <sheetName val="breakdown_of_wage_rað-2"/>
      <sheetName val="00-Summary_Information-ABB2"/>
      <sheetName val="내역서_耰&quot;_x005f_x0000_3"/>
      <sheetName val="내역서_耰&quot;_x005f_x005f_3"/>
      <sheetName val="2_Overall_Summary_2"/>
      <sheetName val="0__Resource　Code2"/>
      <sheetName val="breakdown_of_wage_rap2"/>
      <sheetName val="breakdown_of_wage_ra2"/>
      <sheetName val="Finansal_tamamlanma_Eğrisi1"/>
      <sheetName val="내역서_耰&quot;8"/>
      <sheetName val="내역서_耰&quot;_2"/>
      <sheetName val="PABS,Site_info2"/>
      <sheetName val="Distribution_Table2"/>
      <sheetName val="Raw_data2"/>
      <sheetName val="Action_Item2"/>
      <sheetName val="Cashflow_Analysis1"/>
      <sheetName val="Attach_4-181"/>
      <sheetName val="SUM_1"/>
      <sheetName val="내역서_(∮ἀ嘆ɶ?᠀㬁?1"/>
      <sheetName val="광통신_견적내역서11"/>
      <sheetName val="리스크_분류체계1"/>
      <sheetName val="OIL_SEPARATOR1"/>
      <sheetName val="CATCH_BASIN1"/>
      <sheetName val="FW_Post_Indicator_Valve_24&quot;1"/>
      <sheetName val="FW_Post_Indicator_Valve_20&quot;1"/>
      <sheetName val="FW_Post_Indicator_Valve_6&quot;1"/>
      <sheetName val="Fire_Monitor_or_Hydrant_6&quot;_FDN1"/>
      <sheetName val="SUMP_VB1"/>
      <sheetName val="CLEANOUT_4&quot;1"/>
      <sheetName val="Not_reqd1"/>
      <sheetName val="호환성_보고서1"/>
      <sheetName val="11_자재단가1"/>
      <sheetName val="LIFE_&amp;_REP_PROVN1"/>
      <sheetName val="O&amp;M_CREW1"/>
      <sheetName val="Kodlamalar"/>
      <sheetName val="Kod_Location"/>
      <sheetName val="Option"/>
      <sheetName val="Vehicle Log"/>
      <sheetName val="Budget"/>
      <sheetName val="Garph Work-Cost"/>
      <sheetName val="구매DWG-정산용"/>
      <sheetName val="Tubing"/>
      <sheetName val="F1.4"/>
      <sheetName val="tblg_denda"/>
      <sheetName val="LRK "/>
      <sheetName val="GRAND REKAP"/>
      <sheetName val="HARSAT"/>
      <sheetName val="analisa (2)"/>
      <sheetName val="HargaDasar"/>
      <sheetName val="D-4-Struktur"/>
      <sheetName val="Analisa 2"/>
      <sheetName val="Up &amp; bhn"/>
      <sheetName val="Str"/>
      <sheetName val="HRG BHN"/>
      <sheetName val="Analisa (ok punya)"/>
      <sheetName val="SAT-DAS"/>
      <sheetName val="sdm"/>
      <sheetName val="Alat (2)"/>
      <sheetName val="Anal"/>
      <sheetName val="RAB-NEGO"/>
      <sheetName val="DAF-2"/>
      <sheetName val="Anl"/>
      <sheetName val="AC"/>
      <sheetName val="InsertListDrawing 1 "/>
      <sheetName val="InD Mpower"/>
      <sheetName val="동상부 Tact 기준 반입일정 및 수량_0217"/>
      <sheetName val="내역서_耰&quot;_x005f_x0000__x0007"/>
      <sheetName val="내역서_耰&quot;_x005f_x005f_x00007"/>
      <sheetName val="내역서_耰&quot;_x005f_x005f_x005f7"/>
      <sheetName val="당초_∸ἀ"/>
      <sheetName val="내역서 (∮ἀ嘆ɶ_᠀㬁_"/>
      <sheetName val="내역서_(∮ἀ嘆ɶ_᠀㬁_"/>
      <sheetName val="M&amp;E Summary"/>
      <sheetName val="rev summary"/>
      <sheetName val="M&amp;E Prelims"/>
      <sheetName val="A-ELECT&amp;ELV"/>
      <sheetName val="B-FP (2)"/>
      <sheetName val="C-ACMV"/>
      <sheetName val="D-P&amp;S"/>
      <sheetName val="equiplist"/>
      <sheetName val="Sch.1"/>
      <sheetName val="Other data"/>
      <sheetName val="Manpower Categories"/>
      <sheetName val="SD_Trains_2019"/>
      <sheetName val="Analisa_Fave"/>
      <sheetName val="Harsat_Bahan"/>
      <sheetName val="Harsat_Subkon"/>
      <sheetName val="Harsat_Upah"/>
      <sheetName val="Agregat_Halus_&amp;_Kasar"/>
      <sheetName val="Master_1_0"/>
      <sheetName val="HARGA_MATERIAL"/>
      <sheetName val="Harga_Sat_APP"/>
      <sheetName val="Rekap Biaya"/>
      <sheetName val="Kuantitas &amp; Harga"/>
      <sheetName val="Nopember (2)"/>
      <sheetName val="Nopember"/>
      <sheetName val="Units"/>
      <sheetName val="Chap 2- Page 4 "/>
      <sheetName val="Instrumentation&amp;Automation"/>
      <sheetName val="Eng_Hrs (HO)"/>
      <sheetName val="MFG &amp; DEL"/>
      <sheetName val="VAT TU DIEN"/>
      <sheetName val="bldg list"/>
      <sheetName val="revenue"/>
      <sheetName val="sga"/>
      <sheetName val="engineering"/>
      <sheetName val="Item_code3"/>
      <sheetName val="design_criteria3"/>
      <sheetName val="RAB_AR&amp;STR3"/>
      <sheetName val="내역서_耰&quot;_x005f_x0000__x00004"/>
      <sheetName val="할증_3"/>
      <sheetName val="Air_Cooler-E2"/>
      <sheetName val="2__현장_자금투입_집계표3"/>
      <sheetName val="UP_MINOR3"/>
      <sheetName val="Equip_Rental_Summary_by_Contr3"/>
      <sheetName val="Project_Equip_Rental_Summary3"/>
      <sheetName val="Contractor_Indirect_Sumry3"/>
      <sheetName val="Project_Indirect_Sumry3"/>
      <sheetName val="COA_Sumry_by_Area3"/>
      <sheetName val="COA_Sumry_by_Contr3"/>
      <sheetName val="COA_Sumry_by_RG3"/>
      <sheetName val="TDC_COA_Grp_Sumry3"/>
      <sheetName val="TDC_COA_Grp_Sumry_by_Area3"/>
      <sheetName val="TDC_COA_Grp_Sumry_by_RG3"/>
      <sheetName val="Equipment_Sumry3"/>
      <sheetName val="TDC_Item_Dets-Full3"/>
      <sheetName val="TDC_Item_Dets-IPM-Full3"/>
      <sheetName val="TDC_Item_Sumry_by_Area3"/>
      <sheetName val="TDC_Item_Sumry_by_RG3"/>
      <sheetName val="TDC_Key_Qty_Sumry_by_RG3"/>
      <sheetName val="List_-_Equipment_by_Area3"/>
      <sheetName val="List_-_Equipment_by_Contr3"/>
      <sheetName val="Equipment_-_Unit_Costs_by_Mat3"/>
      <sheetName val="List_-_Equipment_by_Rep_Grp3"/>
      <sheetName val="Craft_Summary_by_Contr3"/>
      <sheetName val="Project_Craft_Summary3"/>
      <sheetName val="Project_Metrics3"/>
      <sheetName val="99__FWBS(Ref)3"/>
      <sheetName val="99__Change_Rate3"/>
      <sheetName val="Unt_rate3"/>
      <sheetName val="SUMMARY_(0A)3"/>
      <sheetName val="SUMMARY_(1A)3"/>
      <sheetName val="SUMMARY_(1B)3"/>
      <sheetName val="SUMMARY_(03)3"/>
      <sheetName val="F1(Cable_Rack)3"/>
      <sheetName val="F2(Cable_Rack)3"/>
      <sheetName val="F3(Cable_Rack)3"/>
      <sheetName val="F1_(POLYMER)3"/>
      <sheetName val="F2_(POLYMER)3"/>
      <sheetName val="F3_(POLYMER)3"/>
      <sheetName val="F4_(POLYMER)3"/>
      <sheetName val="F5(_Polymerization_)3"/>
      <sheetName val="F6_(_Polymerization_)3"/>
      <sheetName val="B1_(Grid_A-7,_-6)3"/>
      <sheetName val="B1_(Grid_A,_B)3"/>
      <sheetName val="B1_(Grid_C-7,_-6)3"/>
      <sheetName val="B2_(Grid_-7_B,_C)_(1)3"/>
      <sheetName val="B2_(Grid_-7_B,_C)_(2)3"/>
      <sheetName val="B2_(Grid_-6_B,_C)_(1)3"/>
      <sheetName val="B2_(Grid_-6_B,_C)_(2)3"/>
      <sheetName val="F1_(MONOMER)3"/>
      <sheetName val="F2_(MONOMER)3"/>
      <sheetName val="F3_(MONOMER)3"/>
      <sheetName val="90K060C_(MONOMER)3"/>
      <sheetName val="F1_(EXTRUSION)3"/>
      <sheetName val="F2_(EXTRUSION)3"/>
      <sheetName val="F3_(EXTRUSION)3"/>
      <sheetName val="F4_(EXTRUSION)3"/>
      <sheetName val="F5_(EXTRUSION)3"/>
      <sheetName val="F6A_(EXTRUSION)3"/>
      <sheetName val="F6D_(EXTRUSION)3"/>
      <sheetName val="F7_(EXTRUSION)3"/>
      <sheetName val="F8_(EXTRUSION)3"/>
      <sheetName val="F9_(EXTRUSION)3"/>
      <sheetName val="F10_(EXTRUSION)3"/>
      <sheetName val="F11_(EXTRUSION)3"/>
      <sheetName val="B1_(Grid_F-5`,_4`)3"/>
      <sheetName val="B2_(Grid_F,E-4`)3"/>
      <sheetName val="B2_(Grid_F,E-5`)3"/>
      <sheetName val="B3_(Grid_C,B-4`)3"/>
      <sheetName val="B4_(Grid_B,A-4`)3"/>
      <sheetName val="B5_(Grid_E-5`)_&amp;_(Grid_D-5`)3"/>
      <sheetName val="B6_(Grid_E,D-5')3"/>
      <sheetName val="B7_(Grid_E,D-5')3"/>
      <sheetName val="95D040,_A5063"/>
      <sheetName val="95P040AB,_A5073"/>
      <sheetName val="95X020-U08,_A6023"/>
      <sheetName val="95X020-U07,_A6063"/>
      <sheetName val="95E040,_A5093"/>
      <sheetName val="95D024;025,_A6153"/>
      <sheetName val="95X020-U05,_A6013"/>
      <sheetName val="95X020-U02,_A2043"/>
      <sheetName val="Extruder_FDN3"/>
      <sheetName val="BOG_COMP__FDN3"/>
      <sheetName val="SOG_COMP__FDN3"/>
      <sheetName val="1G1_(Ground_Beam)3"/>
      <sheetName val="1G2-1(Ground_Beam)3"/>
      <sheetName val="1G2-2(Ground_Beam)3"/>
      <sheetName val="P15,_163"/>
      <sheetName val="LO_CONSOLE_FDN3"/>
      <sheetName val="OIL_COOLER_FDN3"/>
      <sheetName val="CW_CONSOLE_FDN_(SOG)3"/>
      <sheetName val="PD3_(SOG)3"/>
      <sheetName val="SF1_(SOG)3"/>
      <sheetName val="SF2_(SOG)3"/>
      <sheetName val="SLAB_(1S1-1)3"/>
      <sheetName val="SLAB_(1S1-2)3"/>
      <sheetName val="SLAB_(1S1-3)3"/>
      <sheetName val="COLUMN_(+5500)3"/>
      <sheetName val="COLUMN_(+12500)3"/>
      <sheetName val="COLUMN_(+15500)3"/>
      <sheetName val="ETC_3"/>
      <sheetName val="Discounted_Cash_Flow3"/>
      <sheetName val="Ocean_Transporation_Charge3"/>
      <sheetName val="Cash_Flow_bulanan3"/>
      <sheetName val="H_Satuan3"/>
      <sheetName val="OCT_FDN3"/>
      <sheetName val="General_Notes3"/>
      <sheetName val="BO䁑-B_䁄OWN3"/>
      <sheetName val="_도면_및_도서_제출목록_및_일정_170202_xlsx3"/>
      <sheetName val="Rates_&amp;_Legend3"/>
      <sheetName val="Pengesahan_3"/>
      <sheetName val="Harga_Satuan3"/>
      <sheetName val="F_ALARM3"/>
      <sheetName val="Exchange_Rate3"/>
      <sheetName val="Bill_rekap3"/>
      <sheetName val="차트_(2)3"/>
      <sheetName val="DATA_MENTAH2"/>
      <sheetName val="Equipment_Spec_List2"/>
      <sheetName val="SPEC_LIST(EQUP,_SYS)2"/>
      <sheetName val="DROP_DOWN2"/>
      <sheetName val="ID_CD2"/>
      <sheetName val="개시대사_(2)2"/>
      <sheetName val="내역서_(N____x000a_3"/>
      <sheetName val="HO_Site_Rates-20112"/>
      <sheetName val="Al_Taweelah2"/>
      <sheetName val="Particular_Sch2"/>
      <sheetName val="5__Work_load(현재원기준)"/>
      <sheetName val="Linelist_LNGC_Process2"/>
      <sheetName val="Direct_Histogram_Rev__A_(f)"/>
      <sheetName val="Fig_4-14"/>
      <sheetName val="설산1_나"/>
      <sheetName val="Tables_3_1_to_3_5_EXH_G"/>
      <sheetName val="EQUIPOS_DE_SEGURIDAD"/>
      <sheetName val="MATERIALES_CONSUMIBLES"/>
      <sheetName val="PERSONAL_INDIRECTO_"/>
      <sheetName val="BM_#1"/>
      <sheetName val="SECL_리스크_분류체계_(2)"/>
      <sheetName val="Cost_Code"/>
      <sheetName val="Data_Ref"/>
      <sheetName val="Interdept_Rate"/>
      <sheetName val="Tgh_JGC-Inv_I_clp"/>
      <sheetName val="PCS_"/>
      <sheetName val="Progress_Statement-SI"/>
      <sheetName val="Progress_Payment-3110"/>
      <sheetName val="REF_for_VV"/>
      <sheetName val="__x0"/>
      <sheetName val="Weekl_1"/>
      <sheetName val="내역서_(N____2"/>
      <sheetName val="OPT_1"/>
      <sheetName val="INSTLIST_1"/>
      <sheetName val="Land_Dev't__Ph-1"/>
      <sheetName val="4300_UTILITY_BLDG_(2)"/>
      <sheetName val="P-Ins_&amp;_Bonds"/>
      <sheetName val="Perm__Test"/>
      <sheetName val="Galian_1"/>
      <sheetName val="Analisa_Lump_sum"/>
      <sheetName val="Sec_I_ML"/>
      <sheetName val="64_4"/>
      <sheetName val="64_5"/>
      <sheetName val="36_2"/>
      <sheetName val="36_1"/>
      <sheetName val="List_register"/>
      <sheetName val="Att-1_CTCI_MH_rate"/>
      <sheetName val="dongia_(2)"/>
      <sheetName val="KUWATI(Total)_13"/>
      <sheetName val="집계표_(TOTAL)13"/>
      <sheetName val="집계표_(CIVIL-23)13"/>
      <sheetName val="집계표_(FGRU)13"/>
      <sheetName val="집계표_(25,26)13"/>
      <sheetName val="집계표_(MEROX)13"/>
      <sheetName val="집계표_(NITROGEN)13"/>
      <sheetName val="집계표_(M4)13"/>
      <sheetName val="집계표_(CIVIL4)13"/>
      <sheetName val="집계표_(CIVIL6)13"/>
      <sheetName val="집계표_(CIVIL7)13"/>
      <sheetName val="내역서(DEMO_TOTAL)13"/>
      <sheetName val="내역서_(CIVIL-23)13"/>
      <sheetName val="내역서_(fgru)13"/>
      <sheetName val="내역서_(25&amp;26)13"/>
      <sheetName val="내역서_(MEROX)13"/>
      <sheetName val="내역서_(NITROGEN)13"/>
      <sheetName val="내역서_(M4)13"/>
      <sheetName val="내역서_(CIVIL-4)13"/>
      <sheetName val="내역서_(CIVIL-6)13"/>
      <sheetName val="내역서_(CIVIL-7)13"/>
      <sheetName val="OPTION_213"/>
      <sheetName val="OPTION_313"/>
      <sheetName val="2002년_현장공사비_국내_실적13"/>
      <sheetName val="2003년국내현장공사비_실적13"/>
      <sheetName val="VC2_10_9913"/>
      <sheetName val="WEIGHT_LIST10"/>
      <sheetName val="산#2-1_(2)10"/>
      <sheetName val="BEND_LOSS10"/>
      <sheetName val="INPUT_DATA12"/>
      <sheetName val="집계표_(25,26ဩ12"/>
      <sheetName val="Form_012"/>
      <sheetName val="General_Data12"/>
      <sheetName val="LABOR_&amp;_자재11"/>
      <sheetName val="입출재고현황_(2)11"/>
      <sheetName val="Form_D-111"/>
      <sheetName val="Form_B-111"/>
      <sheetName val="Form_F-111"/>
      <sheetName val="Form_A11"/>
      <sheetName val="3_공통공사대비11"/>
      <sheetName val="간접비_총괄11"/>
      <sheetName val="Price_Schedule11"/>
      <sheetName val="CAL_11"/>
      <sheetName val="Rate_Analysis11"/>
      <sheetName val="단면_(2)10"/>
      <sheetName val="EQUIPMENT_-211"/>
      <sheetName val="공사비_내역_(가)10"/>
      <sheetName val="내역서_耰&quot;??11"/>
      <sheetName val="내역서_耰&quot;_x005f_x0000__x005f_x0000_10"/>
      <sheetName val="6PILE__(돌출)10"/>
      <sheetName val="Static_Equip10"/>
      <sheetName val="Form_A_10"/>
      <sheetName val="3_Breakdown_Direct_Paint10"/>
      <sheetName val="내역서_耰&quot;__11"/>
      <sheetName val="Summary_Sheets10"/>
      <sheetName val="Civil_110"/>
      <sheetName val="Civil_210"/>
      <sheetName val="Civil_310"/>
      <sheetName val="Site_110"/>
      <sheetName val="Site_210"/>
      <sheetName val="Site_310"/>
      <sheetName val="Site_Faci10"/>
      <sheetName val="7__월별투입내역서9"/>
      <sheetName val="Man_Hole9"/>
      <sheetName val="Sheet1_(2)10"/>
      <sheetName val="Áý°èÇ¥_(TOTAL)9"/>
      <sheetName val="Áý°èÇ¥_(CIVIL-23)9"/>
      <sheetName val="Áý°èÇ¥_(FGRU)9"/>
      <sheetName val="Áý°èÇ¥_(25,26)9"/>
      <sheetName val="Áý°èÇ¥_(MEROX)9"/>
      <sheetName val="Áý°èÇ¥_(NITROGEN)9"/>
      <sheetName val="Áý°èÇ¥_(M4)9"/>
      <sheetName val="Áý°èÇ¥_(CIVIL4)9"/>
      <sheetName val="Áý°èÇ¥_(CIVIL6)9"/>
      <sheetName val="Áý°èÇ¥_(CIVIL7)9"/>
      <sheetName val="³»¿ª¼­(DEMO_TOTAL)9"/>
      <sheetName val="³»¿ª¼­_(CIVIL-23)9"/>
      <sheetName val="³»¿ª¼­_(fgru)9"/>
      <sheetName val="³»¿ª¼­_(25&amp;26)9"/>
      <sheetName val="³»¿ª¼­_(MEROX)9"/>
      <sheetName val="³»¿ª¼­_(NITROGEN)9"/>
      <sheetName val="³»¿ª¼­_(M4)9"/>
      <sheetName val="³»¿ª¼­_(CIVIL-4)9"/>
      <sheetName val="³»¿ª¼­_(CIVIL-6)9"/>
      <sheetName val="³»¿ª¼­_(CIVIL-7)9"/>
      <sheetName val="2002³â_ÇöÀå°ø»çºñ_±¹³»_½ÇÀû9"/>
      <sheetName val="2003³â±¹³»ÇöÀå°ø»çºñ_½ÇÀû9"/>
      <sheetName val="계측_내역서9"/>
      <sheetName val="내역서_耰&quot;_x005f_x005f_x005f_x0000__x005f_x005f_x0009"/>
      <sheetName val="2_2_STAFF_Scedule9"/>
      <sheetName val="내역서_耰&quot;_x005f_x005f_x005f_x005f_x005f_x005f_x00009"/>
      <sheetName val="Z-_GENERAL_PRICE_SUMMARY9"/>
      <sheetName val="_Estimate__9"/>
      <sheetName val="T_39"/>
      <sheetName val="HORI__VESSEL9"/>
      <sheetName val="MP_MOB9"/>
      <sheetName val="BM_DATA_SHEET10"/>
      <sheetName val="w't_table9"/>
      <sheetName val="Administrative_Prices9"/>
      <sheetName val="WBS_449"/>
      <sheetName val="WBS_419"/>
      <sheetName val="Precios_por_Administración9"/>
      <sheetName val="Precios_Unitarios9"/>
      <sheetName val="Subcon_A9"/>
      <sheetName val="EQUIP_LIST9"/>
      <sheetName val="Vind_-_BtB9"/>
      <sheetName val="LV_induction_motors9"/>
      <sheetName val="BSD_(2)9"/>
      <sheetName val="Form_B9"/>
      <sheetName val="내역서_耰&quot;_x005f_x005f_x005f_x005f_x005f_x005f_x005f9"/>
      <sheetName val="97_사업추정(WEKI)9"/>
      <sheetName val="[SANDAN_XLS??9"/>
      <sheetName val="Eq__Mobilization9"/>
      <sheetName val="Monthly_Load9"/>
      <sheetName val="Weekly_Load9"/>
      <sheetName val="breakdown_of_wage_rate9"/>
      <sheetName val="Indirect_Cost9"/>
      <sheetName val="Material_Selections9"/>
      <sheetName val="Piping_BQ_for_one_turbine9"/>
      <sheetName val="Item_code4"/>
      <sheetName val="공정계획(내부계획25%,내부w_f)9"/>
      <sheetName val="Utility_and_Fire_flange9"/>
      <sheetName val="SFN_ORIG9"/>
      <sheetName val="Resource_table9"/>
      <sheetName val="AG_Pipe_Qty_Analysis9"/>
      <sheetName val="Equipment_List9"/>
      <sheetName val="Form1_SQP9"/>
      <sheetName val="_SANDAN_XLS__9"/>
      <sheetName val="Heavy_Equipments9"/>
      <sheetName val="입찰내역_발주처_양식9"/>
      <sheetName val="BOQ-B_DOWN8"/>
      <sheetName val="실행예산_MM8"/>
      <sheetName val="Dir_Manpower_Other_Exp_9"/>
      <sheetName val="SCHEDD_TAMBAHAN9"/>
      <sheetName val="Fire_Protection9"/>
      <sheetName val="단가_(2)8"/>
      <sheetName val="4-3LEVEL-5_epic_48"/>
      <sheetName val="FWBS_15308"/>
      <sheetName val="MODULE_CONFIRM8"/>
      <sheetName val="내역서_(∮ἀ嘆ɶ8"/>
      <sheetName val="ITB_COST9"/>
      <sheetName val="PROTECTION_8"/>
      <sheetName val="Cash_In-Cash_Out_Actual8"/>
      <sheetName val="5_)_Time_Delays4"/>
      <sheetName val="Site_Findings_Status_Sheet4"/>
      <sheetName val="CUADRO_DE_PRECIOS8"/>
      <sheetName val="plan&amp;section_of_foundation5"/>
      <sheetName val="working_load_at_the_btm_ft_5"/>
      <sheetName val="stability_check5"/>
      <sheetName val="design_criteria4"/>
      <sheetName val="design_load5"/>
      <sheetName val="1100-1200-1300-1910-2140-LEV_24"/>
      <sheetName val="Material_Price4"/>
      <sheetName val="TDC_COA_Sumry4"/>
      <sheetName val="TDC_Item_Dets4"/>
      <sheetName val="TDC_Item_Sumry4"/>
      <sheetName val="TDC_Key_Qty_Sumry4"/>
      <sheetName val="List_-_Components4"/>
      <sheetName val="List_-_Equipment4"/>
      <sheetName val="COA_Sumry_-_Std_Imp4"/>
      <sheetName val="Contr_TDC_-_Std_Imp4"/>
      <sheetName val="Item_Sumry_-_Std_Imp4"/>
      <sheetName val="Unit_Costs_-_Std_Imp4"/>
      <sheetName val="Unit_MH_-_Std_Imp4"/>
      <sheetName val="Proj_TIC_-_Std_Imp4"/>
      <sheetName val="내역서1999_8최종4"/>
      <sheetName val="Closeout_Control4"/>
      <sheetName val="Currency_Rate4"/>
      <sheetName val="Unit_Price_4"/>
      <sheetName val="4-Basic_Price4"/>
      <sheetName val="Evaluasi_Penw4"/>
      <sheetName val="Man_Power_&amp;_Comp4"/>
      <sheetName val="Data_List4"/>
      <sheetName val="RAB_AR&amp;STR4"/>
      <sheetName val="PROJECT_BRIEF4"/>
      <sheetName val="내역서_耰&quot;_x005f_x005f_x005f_x0000_4"/>
      <sheetName val="내역서_耰&quot;_x005f_x005f_x005f_x005f_4"/>
      <sheetName val="내역서_耰&quot;_x005f_x0000__x00005"/>
      <sheetName val="Updating_Form-Oct_20114"/>
      <sheetName val="Weld_Consumable4"/>
      <sheetName val="NDE_Cost-Summary4"/>
      <sheetName val="9July_Above_Ground_Pipe4"/>
      <sheetName val="M_114"/>
      <sheetName val="Process_Data_14"/>
      <sheetName val="Sum_(Case-3)4"/>
      <sheetName val="할증_4"/>
      <sheetName val="Air_Cooler-E3"/>
      <sheetName val="2__현장_자금투입_집계표4"/>
      <sheetName val="Tools_&amp;_Settings4"/>
      <sheetName val="Data_Summary4"/>
      <sheetName val="Crew_Costs4"/>
      <sheetName val="Spread_Costs4"/>
      <sheetName val="Unique_List_Misc4"/>
      <sheetName val="UP_MINOR4"/>
      <sheetName val="Equip_Rental_Summary_by_Contr4"/>
      <sheetName val="Project_Equip_Rental_Summary4"/>
      <sheetName val="Contractor_Indirect_Sumry4"/>
      <sheetName val="Project_Indirect_Sumry4"/>
      <sheetName val="COA_Sumry_by_Area4"/>
      <sheetName val="COA_Sumry_by_Contr4"/>
      <sheetName val="COA_Sumry_by_RG4"/>
      <sheetName val="TDC_COA_Grp_Sumry4"/>
      <sheetName val="TDC_COA_Grp_Sumry_by_Area4"/>
      <sheetName val="TDC_COA_Grp_Sumry_by_RG4"/>
      <sheetName val="Equipment_Sumry4"/>
      <sheetName val="TDC_Item_Dets-Full4"/>
      <sheetName val="TDC_Item_Dets-IPM-Full4"/>
      <sheetName val="TDC_Item_Sumry_by_Area4"/>
      <sheetName val="TDC_Item_Sumry_by_RG4"/>
      <sheetName val="TDC_Key_Qty_Sumry_by_RG4"/>
      <sheetName val="List_-_Equipment_by_Area4"/>
      <sheetName val="List_-_Equipment_by_Contr4"/>
      <sheetName val="Equipment_-_Unit_Costs_by_Mat4"/>
      <sheetName val="List_-_Equipment_by_Rep_Grp4"/>
      <sheetName val="Craft_Summary_by_Contr4"/>
      <sheetName val="Project_Craft_Summary4"/>
      <sheetName val="Project_Metrics4"/>
      <sheetName val="99__FWBS(Ref)4"/>
      <sheetName val="99__Change_Rate4"/>
      <sheetName val="In-House_Summary4"/>
      <sheetName val="Unt_rate4"/>
      <sheetName val="SUMMARY_(0A)4"/>
      <sheetName val="SUMMARY_(1A)4"/>
      <sheetName val="SUMMARY_(1B)4"/>
      <sheetName val="SUMMARY_(03)4"/>
      <sheetName val="F1(Cable_Rack)4"/>
      <sheetName val="F2(Cable_Rack)4"/>
      <sheetName val="F3(Cable_Rack)4"/>
      <sheetName val="F1_(POLYMER)4"/>
      <sheetName val="F2_(POLYMER)4"/>
      <sheetName val="F3_(POLYMER)4"/>
      <sheetName val="F4_(POLYMER)4"/>
      <sheetName val="F5(_Polymerization_)4"/>
      <sheetName val="F6_(_Polymerization_)4"/>
      <sheetName val="B1_(Grid_A-7,_-6)4"/>
      <sheetName val="B1_(Grid_A,_B)4"/>
      <sheetName val="B1_(Grid_C-7,_-6)4"/>
      <sheetName val="B2_(Grid_-7_B,_C)_(1)4"/>
      <sheetName val="B2_(Grid_-7_B,_C)_(2)4"/>
      <sheetName val="B2_(Grid_-6_B,_C)_(1)4"/>
      <sheetName val="B2_(Grid_-6_B,_C)_(2)4"/>
      <sheetName val="F1_(MONOMER)4"/>
      <sheetName val="F2_(MONOMER)4"/>
      <sheetName val="F3_(MONOMER)4"/>
      <sheetName val="90K060C_(MONOMER)4"/>
      <sheetName val="F1_(EXTRUSION)4"/>
      <sheetName val="F2_(EXTRUSION)4"/>
      <sheetName val="F3_(EXTRUSION)4"/>
      <sheetName val="F4_(EXTRUSION)4"/>
      <sheetName val="F5_(EXTRUSION)4"/>
      <sheetName val="F6A_(EXTRUSION)4"/>
      <sheetName val="F6D_(EXTRUSION)4"/>
      <sheetName val="F7_(EXTRUSION)4"/>
      <sheetName val="F8_(EXTRUSION)4"/>
      <sheetName val="F9_(EXTRUSION)4"/>
      <sheetName val="F10_(EXTRUSION)4"/>
      <sheetName val="F11_(EXTRUSION)4"/>
      <sheetName val="B1_(Grid_F-5`,_4`)4"/>
      <sheetName val="B2_(Grid_F,E-4`)4"/>
      <sheetName val="B2_(Grid_F,E-5`)4"/>
      <sheetName val="B3_(Grid_C,B-4`)4"/>
      <sheetName val="B4_(Grid_B,A-4`)4"/>
      <sheetName val="B5_(Grid_E-5`)_&amp;_(Grid_D-5`)4"/>
      <sheetName val="B6_(Grid_E,D-5')4"/>
      <sheetName val="B7_(Grid_E,D-5')4"/>
      <sheetName val="95D040,_A5064"/>
      <sheetName val="95P040AB,_A5074"/>
      <sheetName val="95X020-U08,_A6024"/>
      <sheetName val="95X020-U07,_A6064"/>
      <sheetName val="95E040,_A5094"/>
      <sheetName val="95D024;025,_A6154"/>
      <sheetName val="95X020-U05,_A6014"/>
      <sheetName val="95X020-U02,_A2044"/>
      <sheetName val="Extruder_FDN4"/>
      <sheetName val="BOG_COMP__FDN4"/>
      <sheetName val="SOG_COMP__FDN4"/>
      <sheetName val="1G1_(Ground_Beam)4"/>
      <sheetName val="1G2-1(Ground_Beam)4"/>
      <sheetName val="1G2-2(Ground_Beam)4"/>
      <sheetName val="P15,_164"/>
      <sheetName val="LO_CONSOLE_FDN4"/>
      <sheetName val="OIL_COOLER_FDN4"/>
      <sheetName val="CW_CONSOLE_FDN_(SOG)4"/>
      <sheetName val="PD3_(SOG)4"/>
      <sheetName val="SF1_(SOG)4"/>
      <sheetName val="SF2_(SOG)4"/>
      <sheetName val="SLAB_(1S1-1)4"/>
      <sheetName val="SLAB_(1S1-2)4"/>
      <sheetName val="SLAB_(1S1-3)4"/>
      <sheetName val="COLUMN_(+5500)4"/>
      <sheetName val="COLUMN_(+12500)4"/>
      <sheetName val="COLUMN_(+15500)4"/>
      <sheetName val="ETC_4"/>
      <sheetName val="Discounted_Cash_Flow4"/>
      <sheetName val="Ocean_Transporation_Charge4"/>
      <sheetName val="Cash_Flow_bulanan4"/>
      <sheetName val="H_Satuan4"/>
      <sheetName val="OCT_FDN4"/>
      <sheetName val="Codes_Pers4"/>
      <sheetName val="General_Notes4"/>
      <sheetName val="BO䁑-B_䁄OWN4"/>
      <sheetName val="_도면_및_도서_제출목록_및_일정_170202_xlsx4"/>
      <sheetName val="Direct_PMS4"/>
      <sheetName val="Aux_4"/>
      <sheetName val="Rates_&amp;_Legend4"/>
      <sheetName val="Pengesahan_4"/>
      <sheetName val="00-Summary_Information-ABB3"/>
      <sheetName val="Harga_Satuan4"/>
      <sheetName val="F_ALARM4"/>
      <sheetName val="Distribution_Table3"/>
      <sheetName val="2_Overall_Summary_3"/>
      <sheetName val="__4"/>
      <sheetName val="_4"/>
      <sheetName val="breakdown_of_wage_ra`f3"/>
      <sheetName val="breakdown_of_wage_ra3"/>
      <sheetName val="breakdown_of_wage_rað-3"/>
      <sheetName val="Raw_data3"/>
      <sheetName val="Exchange_Rate4"/>
      <sheetName val="Bill_rekap4"/>
      <sheetName val="차트_(2)4"/>
      <sheetName val="Action_Item3"/>
      <sheetName val="PABS,Site_info3"/>
      <sheetName val="0__Resource　Code3"/>
      <sheetName val="Material_code3"/>
      <sheetName val="DATA_MENTAH3"/>
      <sheetName val="breakdown_of_wage_rap3"/>
      <sheetName val="내역서_耰&quot;_x005f_x0000_4"/>
      <sheetName val="내역서_耰&quot;_x005f_x005f_4"/>
      <sheetName val="Process_Data_(2)4"/>
      <sheetName val="breakdown_of_wage_ra3"/>
      <sheetName val="Equipment_Spec_List3"/>
      <sheetName val="SPEC_LIST(EQUP,_SYS)3"/>
      <sheetName val="DROP_DOWN3"/>
      <sheetName val="ID_CD3"/>
      <sheetName val="개시대사_(2)3"/>
      <sheetName val="SUM_2"/>
      <sheetName val="내역서_(N____x000a_4"/>
      <sheetName val="HO_Site_Rates-20113"/>
      <sheetName val="Al_Taweelah3"/>
      <sheetName val="Particular_Sch3"/>
      <sheetName val="내역서_耰&quot;_3"/>
      <sheetName val="breakdown_of_wage_raÐ¾2"/>
      <sheetName val="Additional_data2"/>
      <sheetName val="TQ_Format2"/>
      <sheetName val="1_설계기준1"/>
      <sheetName val="5__Work_load(현재원기준)1"/>
      <sheetName val="Linelist_LNGC_Process3"/>
      <sheetName val="33628-Rev__A1"/>
      <sheetName val="Direct_Histogram_Rev__A_(f)1"/>
      <sheetName val="INPUT_DATA_OF_SCHEDULE1"/>
      <sheetName val="Tender_data1"/>
      <sheetName val="Scheme_Area_Details_Block___C21"/>
      <sheetName val="14-Eng_rate1"/>
      <sheetName val="Cash_Flow1"/>
      <sheetName val="5__월별투입내역서1"/>
      <sheetName val="Itembalance_Report_(18-sep-18)1"/>
      <sheetName val="BUDGET_SUMMARY_1"/>
      <sheetName val="Master_List1"/>
      <sheetName val="Admin_Manu_2-Equipment_Type_ID1"/>
      <sheetName val="Fig_4-141"/>
      <sheetName val="GM_0001"/>
      <sheetName val="Schedule_1"/>
      <sheetName val="Loading_Struc1"/>
      <sheetName val="Loading_Pip1"/>
      <sheetName val="Loading_Overall_(BASE_Proposal1"/>
      <sheetName val="Steel_Structure1"/>
      <sheetName val="PIPING_AG-UG_NEW_UNITS1"/>
      <sheetName val="MEC_PIPING_PREFABR1"/>
      <sheetName val="Working_File-Pip1"/>
      <sheetName val="Equip_ISBL_&amp;_OSBL_1"/>
      <sheetName val="설산1_나1"/>
      <sheetName val="Activity_Form1"/>
      <sheetName val="Tables_3_1_to_3_5_EXH_G1"/>
      <sheetName val="EQUIPOS_DE_SEGURIDAD1"/>
      <sheetName val="MATERIALES_CONSUMIBLES1"/>
      <sheetName val="PERSONAL_INDIRECTO_1"/>
      <sheetName val="일위대가_1"/>
      <sheetName val="BM_#11"/>
      <sheetName val="SECL_리스크_분류체계_(2)1"/>
      <sheetName val="Cost_Code1"/>
      <sheetName val="Data_Ref1"/>
      <sheetName val="Interdept_Rate1"/>
      <sheetName val="Analisa_Fave1"/>
      <sheetName val="Harsat_Bahan1"/>
      <sheetName val="Harsat_Subkon1"/>
      <sheetName val="Harsat_Upah1"/>
      <sheetName val="Master_1_01"/>
      <sheetName val="Agregat_Halus_&amp;_Kasar1"/>
      <sheetName val="HARGA_MATERIAL1"/>
      <sheetName val="Harga_Sat_APP1"/>
      <sheetName val="Tgh_JGC-Inv_I_clp1"/>
      <sheetName val="PCS_1"/>
      <sheetName val="Progress_Statement-SI1"/>
      <sheetName val="Progress_Payment-31101"/>
      <sheetName val="REF_for_VV1"/>
      <sheetName val="Weekl_2"/>
      <sheetName val="내역서_(N____3"/>
      <sheetName val="내역서_(N____4"/>
      <sheetName val="__x01"/>
      <sheetName val="OPT_2"/>
      <sheetName val="INSTLIST_11"/>
      <sheetName val="Land_Dev't__Ph-11"/>
      <sheetName val="4300_UTILITY_BLDG_(2)1"/>
      <sheetName val="P-Ins_&amp;_Bonds1"/>
      <sheetName val="Perm__Test1"/>
      <sheetName val="Galian_11"/>
      <sheetName val="Analisa_Lump_sum1"/>
      <sheetName val="Sec_I_ML1"/>
      <sheetName val="64_41"/>
      <sheetName val="64_51"/>
      <sheetName val="36_21"/>
      <sheetName val="36_11"/>
      <sheetName val="List_register1"/>
      <sheetName val="Att-1_CTCI_MH_rate1"/>
      <sheetName val="dongia_(2)1"/>
      <sheetName val="KUWATI(Total)_14"/>
      <sheetName val="집계표_(TOTAL)14"/>
      <sheetName val="집계표_(CIVIL-23)14"/>
      <sheetName val="집계표_(FGRU)14"/>
      <sheetName val="집계표_(25,26)14"/>
      <sheetName val="집계표_(MEROX)14"/>
      <sheetName val="집계표_(NITROGEN)14"/>
      <sheetName val="집계표_(M4)14"/>
      <sheetName val="집계표_(CIVIL4)14"/>
      <sheetName val="집계표_(CIVIL6)14"/>
      <sheetName val="집계표_(CIVIL7)14"/>
      <sheetName val="내역서(DEMO_TOTAL)14"/>
      <sheetName val="내역서_(CIVIL-23)14"/>
      <sheetName val="내역서_(fgru)14"/>
      <sheetName val="내역서_(25&amp;26)14"/>
      <sheetName val="내역서_(MEROX)14"/>
      <sheetName val="내역서_(NITROGEN)14"/>
      <sheetName val="내역서_(M4)14"/>
      <sheetName val="내역서_(CIVIL-4)14"/>
      <sheetName val="내역서_(CIVIL-6)14"/>
      <sheetName val="내역서_(CIVIL-7)14"/>
      <sheetName val="OPTION_214"/>
      <sheetName val="OPTION_314"/>
      <sheetName val="2002년_현장공사비_국내_실적14"/>
      <sheetName val="2003년국내현장공사비_실적14"/>
      <sheetName val="VC2_10_9914"/>
      <sheetName val="WEIGHT_LIST11"/>
      <sheetName val="산#2-1_(2)11"/>
      <sheetName val="BEND_LOSS11"/>
      <sheetName val="INPUT_DATA13"/>
      <sheetName val="집계표_(25,26ဩ13"/>
      <sheetName val="Form_013"/>
      <sheetName val="General_Data13"/>
      <sheetName val="LABOR_&amp;_자재12"/>
      <sheetName val="입출재고현황_(2)12"/>
      <sheetName val="Form_D-112"/>
      <sheetName val="Form_B-112"/>
      <sheetName val="Form_F-112"/>
      <sheetName val="Form_A12"/>
      <sheetName val="3_공통공사대비12"/>
      <sheetName val="간접비_총괄12"/>
      <sheetName val="Price_Schedule12"/>
      <sheetName val="CAL_12"/>
      <sheetName val="Rate_Analysis12"/>
      <sheetName val="단면_(2)11"/>
      <sheetName val="EQUIPMENT_-212"/>
      <sheetName val="공사비_내역_(가)11"/>
      <sheetName val="내역서_耰&quot;??12"/>
      <sheetName val="내역서_耰&quot;_x005f_x0000__x005f_x0000_11"/>
      <sheetName val="6PILE__(돌출)11"/>
      <sheetName val="Static_Equip11"/>
      <sheetName val="Form_A_11"/>
      <sheetName val="3_Breakdown_Direct_Paint11"/>
      <sheetName val="내역서_耰&quot;__12"/>
      <sheetName val="Summary_Sheets11"/>
      <sheetName val="Civil_111"/>
      <sheetName val="Civil_211"/>
      <sheetName val="Civil_311"/>
      <sheetName val="Site_111"/>
      <sheetName val="Site_211"/>
      <sheetName val="Site_311"/>
      <sheetName val="Site_Faci11"/>
      <sheetName val="7__월별투입내역서10"/>
      <sheetName val="Man_Hole10"/>
      <sheetName val="Sheet1_(2)11"/>
      <sheetName val="Áý°èÇ¥_(TOTAL)10"/>
      <sheetName val="Áý°èÇ¥_(CIVIL-23)10"/>
      <sheetName val="Áý°èÇ¥_(FGRU)10"/>
      <sheetName val="Áý°èÇ¥_(25,26)10"/>
      <sheetName val="Áý°èÇ¥_(MEROX)10"/>
      <sheetName val="Áý°èÇ¥_(NITROGEN)10"/>
      <sheetName val="Áý°èÇ¥_(M4)10"/>
      <sheetName val="Áý°èÇ¥_(CIVIL4)10"/>
      <sheetName val="Áý°èÇ¥_(CIVIL6)10"/>
      <sheetName val="Áý°èÇ¥_(CIVIL7)10"/>
      <sheetName val="³»¿ª¼­(DEMO_TOTAL)10"/>
      <sheetName val="³»¿ª¼­_(CIVIL-23)10"/>
      <sheetName val="³»¿ª¼­_(fgru)10"/>
      <sheetName val="³»¿ª¼­_(25&amp;26)10"/>
      <sheetName val="³»¿ª¼­_(MEROX)10"/>
      <sheetName val="³»¿ª¼­_(NITROGEN)10"/>
      <sheetName val="³»¿ª¼­_(M4)10"/>
      <sheetName val="³»¿ª¼­_(CIVIL-4)10"/>
      <sheetName val="³»¿ª¼­_(CIVIL-6)10"/>
      <sheetName val="³»¿ª¼­_(CIVIL-7)10"/>
      <sheetName val="2002³â_ÇöÀå°ø»çºñ_±¹³»_½ÇÀû10"/>
      <sheetName val="2003³â±¹³»ÇöÀå°ø»çºñ_½ÇÀû10"/>
      <sheetName val="계측_내역서10"/>
      <sheetName val="내역서_耰&quot;_x005f_x005f_x005f_x0000__x005f_x005f_x0010"/>
      <sheetName val="2_2_STAFF_Scedule10"/>
      <sheetName val="내역서_耰&quot;_x005f_x005f_x005f_x005f_x005f_x005f_x00010"/>
      <sheetName val="Z-_GENERAL_PRICE_SUMMARY10"/>
      <sheetName val="_Estimate__10"/>
      <sheetName val="T_310"/>
      <sheetName val="HORI__VESSEL10"/>
      <sheetName val="MP_MOB10"/>
      <sheetName val="BM_DATA_SHEET11"/>
      <sheetName val="w't_table10"/>
      <sheetName val="Administrative_Prices10"/>
      <sheetName val="WBS_4410"/>
      <sheetName val="WBS_4110"/>
      <sheetName val="Precios_por_Administración10"/>
      <sheetName val="Precios_Unitarios10"/>
      <sheetName val="Subcon_A10"/>
      <sheetName val="EQUIP_LIST10"/>
      <sheetName val="Vind_-_BtB10"/>
      <sheetName val="LV_induction_motors10"/>
      <sheetName val="BSD_(2)10"/>
      <sheetName val="Form_B10"/>
      <sheetName val="내역서_耰&quot;_x005f_x005f_x005f_x005f_x005f_x005f_x00510"/>
      <sheetName val="97_사업추정(WEKI)10"/>
      <sheetName val="[SANDAN_XLS??10"/>
      <sheetName val="Eq__Mobilization10"/>
      <sheetName val="Monthly_Load10"/>
      <sheetName val="Weekly_Load10"/>
      <sheetName val="breakdown_of_wage_rate10"/>
      <sheetName val="Indirect_Cost10"/>
      <sheetName val="Material_Selections10"/>
      <sheetName val="Piping_BQ_for_one_turbine10"/>
      <sheetName val="Item_code5"/>
      <sheetName val="공정계획(내부계획25%,내부w_f)10"/>
      <sheetName val="Utility_and_Fire_flange10"/>
      <sheetName val="SFN_ORIG10"/>
      <sheetName val="Resource_table10"/>
      <sheetName val="AG_Pipe_Qty_Analysis10"/>
      <sheetName val="Equipment_List10"/>
      <sheetName val="Form1_SQP10"/>
      <sheetName val="_SANDAN_XLS__10"/>
      <sheetName val="Heavy_Equipments10"/>
      <sheetName val="입찰내역_발주처_양식10"/>
      <sheetName val="BOQ-B_DOWN9"/>
      <sheetName val="실행예산_MM9"/>
      <sheetName val="Dir_Manpower_Other_Exp_10"/>
      <sheetName val="SCHEDD_TAMBAHAN10"/>
      <sheetName val="Fire_Protection10"/>
      <sheetName val="단가_(2)9"/>
      <sheetName val="4-3LEVEL-5_epic_49"/>
      <sheetName val="FWBS_15309"/>
      <sheetName val="MODULE_CONFIRM9"/>
      <sheetName val="내역서_(∮ἀ嘆ɶ9"/>
      <sheetName val="ITB_COST10"/>
      <sheetName val="PROTECTION_9"/>
      <sheetName val="Cash_In-Cash_Out_Actual9"/>
      <sheetName val="5_)_Time_Delays5"/>
      <sheetName val="Site_Findings_Status_Sheet5"/>
      <sheetName val="CUADRO_DE_PRECIOS9"/>
      <sheetName val="plan&amp;section_of_foundation6"/>
      <sheetName val="working_load_at_the_btm_ft_6"/>
      <sheetName val="stability_check6"/>
      <sheetName val="design_criteria5"/>
      <sheetName val="design_load6"/>
      <sheetName val="1100-1200-1300-1910-2140-LEV_25"/>
      <sheetName val="Material_Price5"/>
      <sheetName val="TDC_COA_Sumry5"/>
      <sheetName val="TDC_Item_Dets5"/>
      <sheetName val="TDC_Item_Sumry5"/>
      <sheetName val="TDC_Key_Qty_Sumry5"/>
      <sheetName val="List_-_Components5"/>
      <sheetName val="List_-_Equipment5"/>
      <sheetName val="COA_Sumry_-_Std_Imp5"/>
      <sheetName val="Contr_TDC_-_Std_Imp5"/>
      <sheetName val="Item_Sumry_-_Std_Imp5"/>
      <sheetName val="Unit_Costs_-_Std_Imp5"/>
      <sheetName val="Unit_MH_-_Std_Imp5"/>
      <sheetName val="Proj_TIC_-_Std_Imp5"/>
      <sheetName val="내역서1999_8최종5"/>
      <sheetName val="Closeout_Control5"/>
      <sheetName val="Currency_Rate5"/>
      <sheetName val="Unit_Price_5"/>
      <sheetName val="4-Basic_Price5"/>
      <sheetName val="Evaluasi_Penw5"/>
      <sheetName val="Man_Power_&amp;_Comp5"/>
      <sheetName val="Data_List5"/>
      <sheetName val="RAB_AR&amp;STR5"/>
      <sheetName val="PROJECT_BRIEF5"/>
      <sheetName val="내역서_耰&quot;_x005f_x005f_x005f_x0000_5"/>
      <sheetName val="내역서_耰&quot;_x005f_x005f_x005f_x005f_5"/>
      <sheetName val="내역서_耰&quot;_x005f_x0000__x00006"/>
      <sheetName val="Updating_Form-Oct_20115"/>
      <sheetName val="Weld_Consumable5"/>
      <sheetName val="NDE_Cost-Summary5"/>
      <sheetName val="9July_Above_Ground_Pipe5"/>
      <sheetName val="M_115"/>
      <sheetName val="Process_Data_15"/>
      <sheetName val="Sum_(Case-3)5"/>
      <sheetName val="할증_5"/>
      <sheetName val="Air_Cooler-E4"/>
      <sheetName val="2__현장_자금투입_집계표5"/>
      <sheetName val="Tools_&amp;_Settings5"/>
      <sheetName val="Data_Summary5"/>
      <sheetName val="Crew_Costs5"/>
      <sheetName val="Spread_Costs5"/>
      <sheetName val="Unique_List_Misc5"/>
      <sheetName val="UP_MINOR5"/>
      <sheetName val="Equip_Rental_Summary_by_Contr5"/>
      <sheetName val="Project_Equip_Rental_Summary5"/>
      <sheetName val="Contractor_Indirect_Sumry5"/>
      <sheetName val="Project_Indirect_Sumry5"/>
      <sheetName val="COA_Sumry_by_Area5"/>
      <sheetName val="COA_Sumry_by_Contr5"/>
      <sheetName val="COA_Sumry_by_RG5"/>
      <sheetName val="TDC_COA_Grp_Sumry5"/>
      <sheetName val="TDC_COA_Grp_Sumry_by_Area5"/>
      <sheetName val="TDC_COA_Grp_Sumry_by_RG5"/>
      <sheetName val="Equipment_Sumry5"/>
      <sheetName val="TDC_Item_Dets-Full5"/>
      <sheetName val="TDC_Item_Dets-IPM-Full5"/>
      <sheetName val="TDC_Item_Sumry_by_Area5"/>
      <sheetName val="TDC_Item_Sumry_by_RG5"/>
      <sheetName val="TDC_Key_Qty_Sumry_by_RG5"/>
      <sheetName val="List_-_Equipment_by_Area5"/>
      <sheetName val="List_-_Equipment_by_Contr5"/>
      <sheetName val="Equipment_-_Unit_Costs_by_Mat5"/>
      <sheetName val="List_-_Equipment_by_Rep_Grp5"/>
      <sheetName val="Craft_Summary_by_Contr5"/>
      <sheetName val="Project_Craft_Summary5"/>
      <sheetName val="Project_Metrics5"/>
      <sheetName val="99__FWBS(Ref)5"/>
      <sheetName val="99__Change_Rate5"/>
      <sheetName val="In-House_Summary5"/>
      <sheetName val="Unt_rate5"/>
      <sheetName val="SUMMARY_(0A)5"/>
      <sheetName val="SUMMARY_(1A)5"/>
      <sheetName val="SUMMARY_(1B)5"/>
      <sheetName val="SUMMARY_(03)5"/>
      <sheetName val="F1(Cable_Rack)5"/>
      <sheetName val="F2(Cable_Rack)5"/>
      <sheetName val="F3(Cable_Rack)5"/>
      <sheetName val="F1_(POLYMER)5"/>
      <sheetName val="F2_(POLYMER)5"/>
      <sheetName val="F3_(POLYMER)5"/>
      <sheetName val="F4_(POLYMER)5"/>
      <sheetName val="F5(_Polymerization_)5"/>
      <sheetName val="F6_(_Polymerization_)5"/>
      <sheetName val="B1_(Grid_A-7,_-6)5"/>
      <sheetName val="B1_(Grid_A,_B)5"/>
      <sheetName val="B1_(Grid_C-7,_-6)5"/>
      <sheetName val="B2_(Grid_-7_B,_C)_(1)5"/>
      <sheetName val="B2_(Grid_-7_B,_C)_(2)5"/>
      <sheetName val="B2_(Grid_-6_B,_C)_(1)5"/>
      <sheetName val="B2_(Grid_-6_B,_C)_(2)5"/>
      <sheetName val="F1_(MONOMER)5"/>
      <sheetName val="F2_(MONOMER)5"/>
      <sheetName val="F3_(MONOMER)5"/>
      <sheetName val="90K060C_(MONOMER)5"/>
      <sheetName val="F1_(EXTRUSION)5"/>
      <sheetName val="F2_(EXTRUSION)5"/>
      <sheetName val="F3_(EXTRUSION)5"/>
      <sheetName val="F4_(EXTRUSION)5"/>
      <sheetName val="F5_(EXTRUSION)5"/>
      <sheetName val="F6A_(EXTRUSION)5"/>
      <sheetName val="F6D_(EXTRUSION)5"/>
      <sheetName val="F7_(EXTRUSION)5"/>
      <sheetName val="F8_(EXTRUSION)5"/>
      <sheetName val="F9_(EXTRUSION)5"/>
      <sheetName val="F10_(EXTRUSION)5"/>
      <sheetName val="F11_(EXTRUSION)5"/>
      <sheetName val="B1_(Grid_F-5`,_4`)5"/>
      <sheetName val="B2_(Grid_F,E-4`)5"/>
      <sheetName val="B2_(Grid_F,E-5`)5"/>
      <sheetName val="B3_(Grid_C,B-4`)5"/>
      <sheetName val="B4_(Grid_B,A-4`)5"/>
      <sheetName val="B5_(Grid_E-5`)_&amp;_(Grid_D-5`)5"/>
      <sheetName val="B6_(Grid_E,D-5')5"/>
      <sheetName val="B7_(Grid_E,D-5')5"/>
      <sheetName val="95D040,_A5065"/>
      <sheetName val="95P040AB,_A5075"/>
      <sheetName val="95X020-U08,_A6025"/>
      <sheetName val="95X020-U07,_A6065"/>
      <sheetName val="95E040,_A5095"/>
      <sheetName val="95D024;025,_A6155"/>
      <sheetName val="95X020-U05,_A6015"/>
      <sheetName val="95X020-U02,_A2045"/>
      <sheetName val="Extruder_FDN5"/>
      <sheetName val="BOG_COMP__FDN5"/>
      <sheetName val="SOG_COMP__FDN5"/>
      <sheetName val="1G1_(Ground_Beam)5"/>
      <sheetName val="1G2-1(Ground_Beam)5"/>
      <sheetName val="1G2-2(Ground_Beam)5"/>
      <sheetName val="P15,_165"/>
      <sheetName val="LO_CONSOLE_FDN5"/>
      <sheetName val="OIL_COOLER_FDN5"/>
      <sheetName val="CW_CONSOLE_FDN_(SOG)5"/>
      <sheetName val="PD3_(SOG)5"/>
      <sheetName val="SF1_(SOG)5"/>
      <sheetName val="SF2_(SOG)5"/>
      <sheetName val="SLAB_(1S1-1)5"/>
      <sheetName val="SLAB_(1S1-2)5"/>
      <sheetName val="SLAB_(1S1-3)5"/>
      <sheetName val="COLUMN_(+5500)5"/>
      <sheetName val="COLUMN_(+12500)5"/>
      <sheetName val="COLUMN_(+15500)5"/>
      <sheetName val="ETC_5"/>
      <sheetName val="Discounted_Cash_Flow5"/>
      <sheetName val="Ocean_Transporation_Charge5"/>
      <sheetName val="Cash_Flow_bulanan5"/>
      <sheetName val="H_Satuan5"/>
      <sheetName val="OCT_FDN5"/>
      <sheetName val="Codes_Pers5"/>
      <sheetName val="General_Notes5"/>
      <sheetName val="BO䁑-B_䁄OWN5"/>
      <sheetName val="_도면_및_도서_제출목록_및_일정_170202_xlsx5"/>
      <sheetName val="Direct_PMS5"/>
      <sheetName val="Aux_5"/>
      <sheetName val="Rates_&amp;_Legend5"/>
      <sheetName val="Pengesahan_5"/>
      <sheetName val="00-Summary_Information-ABB4"/>
      <sheetName val="Harga_Satuan5"/>
      <sheetName val="F_ALARM5"/>
      <sheetName val="Distribution_Table4"/>
      <sheetName val="2_Overall_Summary_4"/>
      <sheetName val="__5"/>
      <sheetName val="_5"/>
      <sheetName val="breakdown_of_wage_ra`f4"/>
      <sheetName val="breakdown_of_wage_ra4"/>
      <sheetName val="breakdown_of_wage_rað-4"/>
      <sheetName val="Raw_data4"/>
      <sheetName val="Exchange_Rate5"/>
      <sheetName val="Bill_rekap5"/>
      <sheetName val="차트_(2)5"/>
      <sheetName val="Action_Item4"/>
      <sheetName val="PABS,Site_info4"/>
      <sheetName val="0__Resource　Code4"/>
      <sheetName val="Material_code4"/>
      <sheetName val="DATA_MENTAH4"/>
      <sheetName val="breakdown_of_wage_rap4"/>
      <sheetName val="내역서_耰&quot;_x005f_x0000_5"/>
      <sheetName val="내역서_耰&quot;_x005f_x005f_5"/>
      <sheetName val="Process_Data_(2)5"/>
      <sheetName val="breakdown_of_wage_ra4"/>
      <sheetName val="HO_Site_Rates-20114"/>
      <sheetName val="Particular_Sch4"/>
      <sheetName val="내역서_耰&quot;_4"/>
      <sheetName val="DROP_DOWN4"/>
      <sheetName val="Al_Taweelah4"/>
      <sheetName val="ID_CD4"/>
      <sheetName val="Equipment_Spec_List4"/>
      <sheetName val="개시대사_(2)4"/>
      <sheetName val="SPEC_LIST(EQUP,_SYS)4"/>
      <sheetName val="내역서_(N____x000a_5"/>
      <sheetName val="Cashflow_Analysis2"/>
      <sheetName val="INPUT_DATA_OF_SCHEDULE2"/>
      <sheetName val="Linelist_LNGC_Process4"/>
      <sheetName val="SUM_3"/>
      <sheetName val="11_자재단가2"/>
      <sheetName val="LIFE_&amp;_REP_PROVN2"/>
      <sheetName val="O&amp;M_CREW2"/>
      <sheetName val="Tender_data2"/>
      <sheetName val="TQ_Format3"/>
      <sheetName val="breakdown_of_wage_raÐ¾3"/>
      <sheetName val="Additional_data3"/>
      <sheetName val="Attach_4-182"/>
      <sheetName val="33628-Rev__A2"/>
      <sheetName val="Finansal_tamamlanma_Eğrisi2"/>
      <sheetName val="Master_List2"/>
      <sheetName val="내역서_(∮ἀ嘆ɶ?᠀㬁?2"/>
      <sheetName val="Cash_Flow2"/>
      <sheetName val="Scheme_Area_Details_Block___C22"/>
      <sheetName val="14-Eng_rate2"/>
      <sheetName val="리스크_분류체계2"/>
      <sheetName val="광통신_견적내역서12"/>
      <sheetName val="Admin_Manu_2-Equipment_Type_ID2"/>
      <sheetName val="OIL_SEPARATOR2"/>
      <sheetName val="CATCH_BASIN2"/>
      <sheetName val="FW_Post_Indicator_Valve_24&quot;2"/>
      <sheetName val="FW_Post_Indicator_Valve_20&quot;2"/>
      <sheetName val="FW_Post_Indicator_Valve_6&quot;2"/>
      <sheetName val="Fire_Monitor_or_Hydrant_6&quot;_FDN2"/>
      <sheetName val="SUMP_VB2"/>
      <sheetName val="CLEANOUT_4&quot;2"/>
      <sheetName val="Not_reqd2"/>
      <sheetName val="호환성_보고서2"/>
      <sheetName val="Fig_4-142"/>
      <sheetName val="GM_0002"/>
      <sheetName val="Itembalance_Report_(18-sep-18)2"/>
      <sheetName val="BUDGET_SUMMARY_2"/>
      <sheetName val="Activity_Form2"/>
      <sheetName val="Schedule_2"/>
      <sheetName val="Loading_Struc2"/>
      <sheetName val="Loading_Pip2"/>
      <sheetName val="Loading_Overall_(BASE_Proposal2"/>
      <sheetName val="Steel_Structure2"/>
      <sheetName val="PIPING_AG-UG_NEW_UNITS2"/>
      <sheetName val="MEC_PIPING_PREFABR2"/>
      <sheetName val="Working_File-Pip2"/>
      <sheetName val="Equip_ISBL_&amp;_OSBL_2"/>
      <sheetName val="Tables_3_1_to_3_5_EXH_G2"/>
      <sheetName val="EQUIPOS_DE_SEGURIDAD2"/>
      <sheetName val="MATERIALES_CONSUMIBLES2"/>
      <sheetName val="PERSONAL_INDIRECTO_2"/>
      <sheetName val="설산1_나2"/>
      <sheetName val="일위대가_2"/>
      <sheetName val="SECL_리스크_분류체계_(2)2"/>
      <sheetName val="5__월별투입내역서2"/>
      <sheetName val="1_설계기준2"/>
      <sheetName val="BM_#12"/>
      <sheetName val="Cost_Code2"/>
      <sheetName val="Data_Ref2"/>
      <sheetName val="Interdept_Rate2"/>
      <sheetName val="REF_for_VV2"/>
      <sheetName val="Weekl_3"/>
      <sheetName val="내역서_(N____5"/>
      <sheetName val="내역서_(N____6"/>
      <sheetName val="__x02"/>
      <sheetName val="OPT_3"/>
      <sheetName val="P-Ins_&amp;_Bonds2"/>
      <sheetName val="Land_Dev't__Ph-12"/>
      <sheetName val="4300_UTILITY_BLDG_(2)2"/>
      <sheetName val="INSTLIST_12"/>
      <sheetName val="SPEC(CABLE_&amp;_WIRE)"/>
      <sheetName val="Analisa_Fave2"/>
      <sheetName val="Harsat_Bahan2"/>
      <sheetName val="Harsat_Subkon2"/>
      <sheetName val="Harsat_Upah2"/>
      <sheetName val="Master_1_02"/>
      <sheetName val="Agregat_Halus_&amp;_Kasar2"/>
      <sheetName val="HARGA_MATERIAL2"/>
      <sheetName val="Harga_Sat_APP2"/>
      <sheetName val="Tgh_JGC-Inv_I_clp2"/>
      <sheetName val="PCS_2"/>
      <sheetName val="Progress_Statement-SI2"/>
      <sheetName val="Progress_Payment-31102"/>
      <sheetName val="Direct_Histogram_Rev__A_(f)2"/>
      <sheetName val="List_register2"/>
      <sheetName val="SPT_vs_PHI"/>
      <sheetName val="Att-1_CTCI_MH_rate2"/>
      <sheetName val="SUMMARY_MTO_02_2_35"/>
      <sheetName val="N_G_METERING_CALC_"/>
      <sheetName val="N_G_METERING"/>
      <sheetName val="N_G_METERING_(2)"/>
      <sheetName val="CUMENE_METERING"/>
      <sheetName val="N2_METERING_"/>
      <sheetName val="H2_METERING__"/>
      <sheetName val="CO_METERING"/>
      <sheetName val="Perm__Test2"/>
      <sheetName val="Galian_12"/>
      <sheetName val="Analisa_Lump_sum2"/>
      <sheetName val="Sec_I_ML2"/>
      <sheetName val="dongia_(2)2"/>
      <sheetName val="내역서_(N__x002"/>
      <sheetName val="64_42"/>
      <sheetName val="64_52"/>
      <sheetName val="36_22"/>
      <sheetName val="36_12"/>
      <sheetName val="1_자금요약"/>
      <sheetName val="2_실행비투입"/>
      <sheetName val="3_본사집계"/>
      <sheetName val="3-1_본사투입"/>
      <sheetName val="4_지사집계"/>
      <sheetName val="4-1_지사투입"/>
      <sheetName val="5_현장총집계"/>
      <sheetName val="5-1_현금집계"/>
      <sheetName val="5-2_현금출납"/>
      <sheetName val="5-3_외상집계"/>
      <sheetName val="5-4_외상투입"/>
      <sheetName val="6_미지급금"/>
      <sheetName val="5-5_기타공제집계"/>
      <sheetName val="5-6_기타공제"/>
      <sheetName val="7_기성현황(실)"/>
      <sheetName val="8_한국인수당"/>
      <sheetName val="8_한국인수당_(Master_file)"/>
      <sheetName val="9_기타수입"/>
      <sheetName val="10_투입집계"/>
      <sheetName val="5-4_외상투입_(2)"/>
      <sheetName val="16_기성현황(예)"/>
      <sheetName val="17_자금요약2"/>
      <sheetName val="18_실행대비투입2"/>
      <sheetName val="05__Curva_S"/>
      <sheetName val="TR_Rev_vs_Commit"/>
      <sheetName val="TR_+MMHE_PL_report"/>
      <sheetName val="P23P2724___Commitment_"/>
      <sheetName val="6_공정표"/>
      <sheetName val="Enron_Form"/>
      <sheetName val="A__ENGINEERING"/>
      <sheetName val="B-1__배관자재"/>
      <sheetName val="B-2__전기자재"/>
      <sheetName val="B-3__계장자재"/>
      <sheetName val="B-4__기계자재"/>
      <sheetName val="C-1__공통가설"/>
      <sheetName val="C-2__토목"/>
      <sheetName val="C-4__철골"/>
      <sheetName val="C-5__기계"/>
      <sheetName val="C-6__배관"/>
      <sheetName val="C-7__전기"/>
      <sheetName val="C-8__계장"/>
      <sheetName val="C-9__중장비"/>
      <sheetName val="C-10__소방설비"/>
      <sheetName val="C-11__보온"/>
      <sheetName val="C-12__CMS"/>
      <sheetName val="5__Work_load(현재원기준)2"/>
      <sheetName val="내역서_耰&quot;9"/>
      <sheetName val="EXR"/>
      <sheetName val="원가조정 내역"/>
      <sheetName val="P Staff fac"/>
      <sheetName val="beam-reinft-IIInd floor"/>
      <sheetName val="P-Site fac"/>
      <sheetName val="P-Clients fac"/>
      <sheetName val="Ramp data"/>
      <sheetName val="Lower Ground"/>
      <sheetName val="Income"/>
      <sheetName val="Assumptions"/>
      <sheetName val="Letting"/>
      <sheetName val="S-C+Market"/>
      <sheetName val="UBR"/>
      <sheetName val="Inputs"/>
      <sheetName val="AFFAN"/>
      <sheetName val="BOULEVARD"/>
      <sheetName val="PPlay_Data"/>
      <sheetName val="Cap Cost"/>
      <sheetName val="Control"/>
      <sheetName val="Data_Sheet"/>
      <sheetName val="RLV Calc"/>
      <sheetName val="Costs (dev)"/>
      <sheetName val="DE"/>
      <sheetName val="Bluewater NPV - sell January"/>
      <sheetName val="DW"/>
      <sheetName val="Calcs"/>
      <sheetName val="Upper Ground"/>
      <sheetName val="LANDSCAPE"/>
      <sheetName val="MALL"/>
      <sheetName val="PARK NE"/>
      <sheetName val="Financial Summary"/>
      <sheetName val="D&amp;C Calcs"/>
      <sheetName val="CA Upside_Downside Old"/>
      <sheetName val="EASEL CA Example"/>
      <sheetName val="공통비총괄표"/>
      <sheetName val="1_11_b"/>
      <sheetName val="Consortium_VP"/>
      <sheetName val="Summary_MONTH"/>
      <sheetName val="DESICON_SUM"/>
      <sheetName val="DES_TCF_Rental"/>
      <sheetName val="DES_TCF_Maints_pers"/>
      <sheetName val="DES_TCF_Heavy_Equipment"/>
      <sheetName val="BANK_BOND"/>
      <sheetName val="PHC_WAREHOUSE_-_INFOONLY"/>
      <sheetName val="CATERING_CONTROL"/>
      <sheetName val="SUB_CONTRACT"/>
      <sheetName val="SPDC_-_INFONLY"/>
      <sheetName val="VENDOR_SCHEDUL"/>
      <sheetName val="VENDOR_PRESENCE_-_COMM"/>
      <sheetName val="VENDOR_PRESENCE_-_RECH"/>
      <sheetName val="VENDOR_PRESENCE_-_COMM_"/>
      <sheetName val="CONTRACT_RATES"/>
      <sheetName val="0_품의서(전체)"/>
      <sheetName val="LAST_UPDATE"/>
      <sheetName val="External_Issues"/>
      <sheetName val="G_R300경비"/>
      <sheetName val="AS포장복구_"/>
      <sheetName val="중기조종사_단위단가"/>
      <sheetName val="설_계"/>
      <sheetName val="Payment_Certificate-1"/>
      <sheetName val="Floor_wet"/>
      <sheetName val="Floor_Balcony"/>
      <sheetName val="Hard_scape_Floor"/>
      <sheetName val="P03_Skirting"/>
      <sheetName val="GF_wall"/>
      <sheetName val="Kitchen_Wall_wet_LIN-701"/>
      <sheetName val="Wall_wet_LIN-601_"/>
      <sheetName val="BOQ_(2)"/>
      <sheetName val="VO_Schedule-1"/>
      <sheetName val="HOLD_AMOUNT"/>
      <sheetName val="Back_Charge_(2)"/>
      <sheetName val="Temporary_Deductions-1_"/>
      <sheetName val="Contracharges_Check_list-1_"/>
      <sheetName val="PC_03"/>
      <sheetName val="Measurement_sheet"/>
      <sheetName val="Material_Only"/>
      <sheetName val="Man_power_supply"/>
      <sheetName val="Camp_Deduction"/>
      <sheetName val="대비"/>
      <sheetName val="내역서(전체)"/>
      <sheetName val="철거산출근거"/>
      <sheetName val="빙장비사양"/>
      <sheetName val="장비사양"/>
      <sheetName val="배합비(99-05-25)"/>
      <sheetName val="Urai _Resap pengikat"/>
      <sheetName val="DAF.HRG"/>
      <sheetName val="7.공정표"/>
      <sheetName val="Kolom UT"/>
      <sheetName val="HB "/>
      <sheetName val="Mobilisasi"/>
      <sheetName val="Default"/>
      <sheetName val="harga"/>
      <sheetName val="upah"/>
      <sheetName val="4-MVAC"/>
      <sheetName val="G_SUMMARY"/>
      <sheetName val="Memb Schd"/>
      <sheetName val="PPC"/>
      <sheetName val="Tableau"/>
      <sheetName val="Coef et données"/>
      <sheetName val="SAP"/>
      <sheetName val="Pag_hal"/>
      <sheetName val="SAT-BHN"/>
      <sheetName val="PERSONNELIST"/>
      <sheetName val="SI-1"/>
      <sheetName val="Condition"/>
      <sheetName val="P2-Project Data"/>
      <sheetName val="당초�ἀ"/>
      <sheetName val="SKEDULmaterial"/>
      <sheetName val="lab_eng"/>
      <sheetName val="eqp"/>
      <sheetName val="lab"/>
      <sheetName val="pricelist"/>
      <sheetName val="HAL-1"/>
      <sheetName val="a.h ars sum"/>
      <sheetName val="a.h ars"/>
      <sheetName val="3"/>
      <sheetName val="Statprod_gab"/>
      <sheetName val="L_1"/>
      <sheetName val="Statprod_gab1"/>
      <sheetName val="L_11"/>
      <sheetName val="CCS"/>
      <sheetName val="Load"/>
      <sheetName val="Data_ST"/>
      <sheetName val="VV_Ped"/>
      <sheetName val="PCV"/>
      <sheetName val="내역서_(N   _"/>
      <sheetName val="Dsr Hitung"/>
      <sheetName val="Mat Tower"/>
      <sheetName val="RT13526 CPI"/>
      <sheetName val="RT15918"/>
      <sheetName val="DPKlah"/>
      <sheetName val="HARVEST02"/>
      <sheetName val="Inputs - Results"/>
      <sheetName val="CONTENT"/>
      <sheetName val="GENERAL "/>
      <sheetName val="Spec"/>
      <sheetName val="PCT"/>
      <sheetName val="Comb"/>
      <sheetName val="Tank Loading"/>
      <sheetName val="Fdn Calc"/>
      <sheetName val="PHT"/>
      <sheetName val="Resume"/>
      <sheetName val="ATTACHMENT"/>
      <sheetName val="LATERAL OCDI BH-02"/>
      <sheetName val="Lateral Broms"/>
      <sheetName val="N-SPT corr"/>
      <sheetName val="Curve N-SPT"/>
      <sheetName val="COST BD"/>
      <sheetName val="Peralatan"/>
      <sheetName val="MSP-Operator Building-Area C"/>
      <sheetName val="Site"/>
      <sheetName val="MRS"/>
      <sheetName val="P&amp;L"/>
      <sheetName val="Monthly S Curve SPK"/>
      <sheetName val="UPAH &amp; BHN ARS"/>
      <sheetName val="AHS ARS"/>
      <sheetName val="Analisa HSP"/>
      <sheetName val="입찰내역 발주처 양卤"/>
      <sheetName val="Analisa Neraca"/>
      <sheetName val="OE (KSB)"/>
      <sheetName val="TEST1"/>
      <sheetName val="Sew-Tahan"/>
      <sheetName val="Ana. PU"/>
      <sheetName val="tr-28202"/>
      <sheetName val="Statprod_gab2"/>
      <sheetName val="L_12"/>
      <sheetName val="Analisa_(ok_punya)"/>
      <sheetName val="galian saluran"/>
      <sheetName val="Perhit.Alat"/>
      <sheetName val="CF"/>
      <sheetName val="05 Analisa Teknik"/>
      <sheetName val="내역ࠜĀ_x005f"/>
      <sheetName val="내역서 耰&quot;_x005f"/>
      <sheetName val="_x005f_x005f_x005f_x005F_x005f_x005f_"/>
      <sheetName val="당초?ἀ"/>
      <sheetName val="_x0004_?_x000d_?_x0003_?_x0004_?_x0016_?_x000d_?_x0004_"/>
      <sheetName val="_x000a_?_x001b_?_x0006_?_x0006_?_x0008_?_x000a_??"/>
      <sheetName val="내역서_耰&quot;_x005f"/>
      <sheetName val=" ?_x001b_?_x0006_?_x0006_?_x0008_? ??"/>
      <sheetName val="Weekl_x0004_?_x0016_?_x000d_?"/>
      <sheetName val="?_x000e_?_x0005_"/>
      <sheetName val="_x0002_?뻘N??_"/>
      <sheetName val="_x0004_?_x000d_?_x0"/>
      <sheetName val="_x000a_?_x001b_?_x0"/>
      <sheetName val="7422CW_x0013_?"/>
      <sheetName val="OPT_x0012_?_x0010_?_x000a_?"/>
      <sheetName val="?_x0013_?_x0014_"/>
      <sheetName val="Analisa SNI STANDART "/>
      <sheetName val="Schedul"/>
      <sheetName val="1.B"/>
      <sheetName val="EVAL-ANAL"/>
      <sheetName val="div-6"/>
      <sheetName val="RKP"/>
      <sheetName val="div-2"/>
      <sheetName val="Scaffolding Volume"/>
      <sheetName val="GAEYO"/>
      <sheetName val="CEQ_Master"/>
      <sheetName val="Man_Master"/>
      <sheetName val="여흥"/>
      <sheetName val="Diary"/>
      <sheetName val="RSC"/>
      <sheetName val="TTL_Qty"/>
      <sheetName val="QTY"/>
      <sheetName val="SWALE (구산)"/>
      <sheetName val="Drop-Down"/>
      <sheetName val="ENE-CAL"/>
      <sheetName val="1234"/>
      <sheetName val="05__Curva_S1"/>
      <sheetName val="RESUMEN_CD"/>
      <sheetName val="BOQ_REV6"/>
      <sheetName val="Maliyet_Ozet"/>
      <sheetName val="1_1-1_2"/>
      <sheetName val="1_3-_1_4"/>
      <sheetName val="3_1"/>
      <sheetName val="3_2"/>
      <sheetName val="4_1(a)"/>
      <sheetName val="4_1(b)"/>
      <sheetName val="4_1_(c)"/>
      <sheetName val="5_1"/>
      <sheetName val="Other_data"/>
      <sheetName val="Bill_4_7_Predestain_Bridge_"/>
      <sheetName val="Bill_4_7_Predestain"/>
      <sheetName val="1_1_FT_type_1"/>
      <sheetName val="1_2_FT_type_1A"/>
      <sheetName val="1_3_FT_type_2"/>
      <sheetName val="1_4_FT_type_3"/>
      <sheetName val="1_5_FT_type_4"/>
      <sheetName val="2_1_CL_Outside"/>
      <sheetName val="2_2_CL_Inside"/>
      <sheetName val="2_3_CL_Ramp"/>
      <sheetName val="3_1_CB_Outside"/>
      <sheetName val="3_2_CB_Inside"/>
      <sheetName val="4_Stair"/>
      <sheetName val="5_Ramp"/>
      <sheetName val="6_Handrail"/>
      <sheetName val="Invoice_(Interim_No_28)"/>
      <sheetName val="Cost_Summary"/>
      <sheetName val="Direct_Cost"/>
      <sheetName val="Direct_Cost_(2)"/>
      <sheetName val="Summary_(3)"/>
      <sheetName val="Indirect_Cost_Summary"/>
      <sheetName val="Tabla"/>
      <sheetName val="09월"/>
      <sheetName val="10월"/>
      <sheetName val="ENE-CAL 1"/>
      <sheetName val="BQ_E20_02_Rp_"/>
      <sheetName val="ANAL.BOW"/>
      <sheetName val="Isolasi Luar Dalam"/>
      <sheetName val="Isolasi Luar"/>
      <sheetName val="자금신청서"/>
      <sheetName val="매립"/>
      <sheetName val="내역서_(N___ 2"/>
      <sheetName val="파이프류"/>
      <sheetName val="변수"/>
      <sheetName val="CAP"/>
      <sheetName val="график финансирования"/>
      <sheetName val="Environment"/>
      <sheetName val="TIPO 1"/>
      <sheetName val="DPres Calc"/>
      <sheetName val="DTmpData"/>
      <sheetName val="_x0002_뻘N_x0001_ࠀ역서"/>
      <sheetName val="내역서 (∮ἀ嘆ɶ᠀㬁"/>
      <sheetName val="_x0004__x000d__x0003__x0004__x0016__x000d__x0004_"/>
      <sheetName val="_x000a__x001b__x0006__x0006__x0008__x000a_"/>
      <sheetName val="Weekl_x0004__x0016__x000d_"/>
      <sheetName val="_x000e__x0005_"/>
      <sheetName val=" _x001b__x0006__x0006__x0008_ "/>
      <sheetName val="_x0002_뻘N_"/>
      <sheetName val="_x0004__x000d__x0"/>
      <sheetName val="_x000a__x001b__x0"/>
      <sheetName val="OPT_x0012__x0010__x000a_"/>
      <sheetName val="_x0013__x0014_"/>
      <sheetName val="내역서 耰&quot;_x0000"/>
      <sheetName val="__x001b__x0006__x"/>
      <sheetName val="바닥판⽷"/>
      <sheetName val=" _x001b__x0006__x"/>
      <sheetName val="Weekl_x0004__x0016__x000"/>
      <sheetName val="내역서_耰&quot;_x0004"/>
      <sheetName val="내역서_耰&quot;_x0003"/>
      <sheetName val="내역서_耰&quot;_x0005"/>
      <sheetName val=" _x001b__x0"/>
      <sheetName val="OPT_x0012__x0010_ "/>
      <sheetName val="OPT_x0012__x0010_"/>
      <sheetName val="내역서_耰&quot;_x0006"/>
      <sheetName val="FC04_2030"/>
      <sheetName val="FC04_203099"/>
      <sheetName val="경영상태"/>
      <sheetName val="MOTORDATA"/>
      <sheetName val="Setup"/>
      <sheetName val="@"/>
      <sheetName val="MASTER_RATE ANALYSIS"/>
      <sheetName val="Intro"/>
      <sheetName val="CASHFLOWS"/>
      <sheetName val="MN T.B."/>
      <sheetName val="Headings"/>
      <sheetName val="INDIGINEOUS ITEMS "/>
      <sheetName val="Core Data"/>
      <sheetName val="final abstract"/>
      <sheetName val="Order_Summary"/>
      <sheetName val="Order_Summary_New"/>
      <sheetName val="Raw Ref"/>
      <sheetName val="Cost Codes"/>
      <sheetName val="Addendum No.1 BILL 2"/>
      <sheetName val="Data Ref."/>
      <sheetName val="KKS System Codes"/>
      <sheetName val="Price Schedule Code"/>
      <sheetName val="REF.ONLY"/>
      <sheetName val="변경내역대비표(2)"/>
      <sheetName val="HSATUAN"/>
      <sheetName val="Terbilang"/>
      <sheetName val="Harga Mat "/>
      <sheetName val="har-sat"/>
      <sheetName val="Elektrikal"/>
      <sheetName val="PESANTREN"/>
      <sheetName val="G"/>
      <sheetName val=" hrg bhn"/>
      <sheetName val="BAHAN"/>
      <sheetName val="SPT_vs_PHI1"/>
      <sheetName val="1_자금요약1"/>
      <sheetName val="2_실행비투입1"/>
      <sheetName val="3_본사집계1"/>
      <sheetName val="3-1_본사투입1"/>
      <sheetName val="4_지사집계1"/>
      <sheetName val="4-1_지사투입1"/>
      <sheetName val="5_현장총집계1"/>
      <sheetName val="5-1_현금집계1"/>
      <sheetName val="5-2_현금출납1"/>
      <sheetName val="5-3_외상집계1"/>
      <sheetName val="5-4_외상투입1"/>
      <sheetName val="6_미지급금1"/>
      <sheetName val="5-5_기타공제집계1"/>
      <sheetName val="5-6_기타공제1"/>
      <sheetName val="7_기성현황(실)1"/>
      <sheetName val="8_한국인수당1"/>
      <sheetName val="8_한국인수당_(Master_file)1"/>
      <sheetName val="9_기타수입1"/>
      <sheetName val="10_투입집계1"/>
      <sheetName val="5-4_외상투입_(2)1"/>
      <sheetName val="16_기성현황(예)1"/>
      <sheetName val="17_자금요약21"/>
      <sheetName val="18_실행대비투입21"/>
      <sheetName val="05__Curva_S2"/>
      <sheetName val="Payment_Certificate-11"/>
      <sheetName val="Floor_wet1"/>
      <sheetName val="Floor_Balcony1"/>
      <sheetName val="Hard_scape_Floor1"/>
      <sheetName val="P03_Skirting1"/>
      <sheetName val="GF_wall1"/>
      <sheetName val="Kitchen_Wall_wet_LIN-7011"/>
      <sheetName val="Wall_wet_LIN-601_1"/>
      <sheetName val="BOQ_(2)1"/>
      <sheetName val="VO_Schedule-11"/>
      <sheetName val="HOLD_AMOUNT1"/>
      <sheetName val="Back_Charge_(2)1"/>
      <sheetName val="Temporary_Deductions-1_1"/>
      <sheetName val="Contracharges_Check_list-1_1"/>
      <sheetName val="PC_031"/>
      <sheetName val="Measurement_sheet1"/>
      <sheetName val="Material_Only1"/>
      <sheetName val="Man_power_supply1"/>
      <sheetName val="Camp_Deduction1"/>
      <sheetName val="Other_data1"/>
      <sheetName val="RESUMEN_CD1"/>
      <sheetName val="BOQ_REV61"/>
      <sheetName val="Maliyet_Ozet1"/>
      <sheetName val="1_1-1_21"/>
      <sheetName val="1_3-_1_41"/>
      <sheetName val="3_11"/>
      <sheetName val="3_21"/>
      <sheetName val="4_1(a)1"/>
      <sheetName val="4_1(b)1"/>
      <sheetName val="4_1_(c)1"/>
      <sheetName val="5_11"/>
      <sheetName val="Consortium_VP1"/>
      <sheetName val="Summary_MONTH1"/>
      <sheetName val="DESICON_SUM1"/>
      <sheetName val="DES_TCF_Rental1"/>
      <sheetName val="DES_TCF_Maints_pers1"/>
      <sheetName val="DES_TCF_Heavy_Equipment1"/>
      <sheetName val="BANK_BOND1"/>
      <sheetName val="PHC_WAREHOUSE_-_INFOONLY1"/>
      <sheetName val="CATERING_CONTROL1"/>
      <sheetName val="SUB_CONTRACT1"/>
      <sheetName val="SPDC_-_INFONLY1"/>
      <sheetName val="VENDOR_SCHEDUL1"/>
      <sheetName val="VENDOR_PRESENCE_-_COMM1"/>
      <sheetName val="VENDOR_PRESENCE_-_RECH1"/>
      <sheetName val="VENDOR_PRESENCE_-_COMM_1"/>
      <sheetName val="CONTRACT_RATES1"/>
      <sheetName val="SPEC(CABLE_&amp;_WIRE)1"/>
      <sheetName val="Enron_Form1"/>
      <sheetName val="SUMMARY_MTO_02_2_351"/>
      <sheetName val="N_G_METERING_CALC_1"/>
      <sheetName val="N_G_METERING1"/>
      <sheetName val="N_G_METERING_(2)1"/>
      <sheetName val="CUMENE_METERING1"/>
      <sheetName val="N2_METERING_1"/>
      <sheetName val="H2_METERING__1"/>
      <sheetName val="CO_METERING1"/>
      <sheetName val="6_공정표1"/>
      <sheetName val="Bill_4_7_Predestain_Bridge_1"/>
      <sheetName val="Bill_4_7_Predestain1"/>
      <sheetName val="1_1_FT_type_11"/>
      <sheetName val="1_2_FT_type_1A1"/>
      <sheetName val="1_3_FT_type_21"/>
      <sheetName val="1_4_FT_type_31"/>
      <sheetName val="1_5_FT_type_41"/>
      <sheetName val="2_1_CL_Outside1"/>
      <sheetName val="2_2_CL_Inside1"/>
      <sheetName val="2_3_CL_Ramp1"/>
      <sheetName val="3_1_CB_Outside1"/>
      <sheetName val="3_2_CB_Inside1"/>
      <sheetName val="4_Stair1"/>
      <sheetName val="5_Ramp1"/>
      <sheetName val="6_Handrail1"/>
      <sheetName val="Invoice_(Interim_No_28)1"/>
      <sheetName val="Cost_Summary1"/>
      <sheetName val="Direct_Cost1"/>
      <sheetName val="Direct_Cost_(2)1"/>
      <sheetName val="Summary_(3)1"/>
      <sheetName val="Indirect_Cost_Summary1"/>
      <sheetName val="1_11_b1"/>
      <sheetName val="5_Cennik1"/>
      <sheetName val="XZLC003_PART1"/>
      <sheetName val="-0.5 TABLA PRESUPUESTOS"/>
      <sheetName val="Sithe-PPL"/>
      <sheetName val="ﾄﾞﾊﾞｲFUEL GAS追見"/>
      <sheetName val="見積書"/>
      <sheetName val="Precios_Unitariԯ1"/>
      <sheetName val="2013电气概算_价目表_(营改增调整)"/>
      <sheetName val="CONCRETE_TYPE"/>
      <sheetName val="Sch_6"/>
      <sheetName val="IRR_sponsor"/>
      <sheetName val="4-Lane_bridge"/>
      <sheetName val="Existing_PC_Pavement"/>
      <sheetName val="List_Equip"/>
      <sheetName val="Process_C_(1-166)"/>
      <sheetName val="Master_Data"/>
      <sheetName val="ind'l_cp"/>
      <sheetName val="TRUCK_HAUL_CYCLE-waste"/>
      <sheetName val="Equipt_Rental"/>
      <sheetName val="EQ_USED_(CORRECTED)"/>
      <sheetName val="Rebar_Constant"/>
      <sheetName val="3_부제O호표"/>
      <sheetName val="5_소모재료비"/>
      <sheetName val="8_시멘트제원표"/>
      <sheetName val="2_품제O호표"/>
      <sheetName val="본부_SHOP"/>
      <sheetName val="#6_MDU_일반"/>
      <sheetName val="#6_MDU엄반장"/>
      <sheetName val="#6MDU_기계"/>
      <sheetName val="HOU_COMP`"/>
      <sheetName val="FCC_OBL-SHOP"/>
      <sheetName val="NEW_FCC_OBL"/>
      <sheetName val="#4_MDU"/>
      <sheetName val="#6_SHOP"/>
      <sheetName val="NRC_OBL-조연식"/>
      <sheetName val="광양-조연식_반장"/>
      <sheetName val="#5MDU_REV"/>
      <sheetName val="LBO_PROJECT"/>
      <sheetName val="VENDOR_LIST"/>
      <sheetName val="BOP_LINE_LIST"/>
      <sheetName val="내역서_(N____11"/>
      <sheetName val="-0_5_TABLA_PRESUPUESTOS"/>
      <sheetName val="ﾄﾞﾊﾞｲFUEL_GAS追見"/>
      <sheetName val="Lists"/>
      <sheetName val="Appendix A"/>
      <sheetName val="Insulation 150108"/>
      <sheetName val="PLSt 03  "/>
      <sheetName val="П 7 курс аванса"/>
      <sheetName val="IncStat 03-04"/>
      <sheetName val="IncStat 03  "/>
      <sheetName val="Авансы по СНГ"/>
      <sheetName val="InD_Mpower"/>
      <sheetName val="내역서_(∮ἀ嘆ɶ_᠀㬁_1"/>
      <sheetName val="สรุปยอดเหล็กตาม_Cost_Record_VY_"/>
      <sheetName val="แนบ_PR"/>
      <sheetName val="OR21_Final_Forecast_Rev_2"/>
      <sheetName val="Summary_Forecast_Budget_1&amp;2"/>
      <sheetName val="Summary_Forecast_Budget_Rev_2"/>
      <sheetName val="Backup_OR21_"/>
      <sheetName val="Budget_for_ENT"/>
      <sheetName val="ADJ__D-Wall&amp;BR_Ent__Rev_2_1"/>
      <sheetName val="Rebar+Conพื้น_Waste10%"/>
      <sheetName val="Backup_D-Wall_Ent__13_07_19"/>
      <sheetName val="Backup_BR_ENT__13_07_19"/>
      <sheetName val="Final_Forecast_72111"/>
      <sheetName val="IMP_OR21_2019_07_11"/>
      <sheetName val="Concrete_72112"/>
      <sheetName val="หินเกล็ด_"/>
      <sheetName val="เปรียบเทียบBudget_BR_"/>
      <sheetName val="ADJ__BR_Ent__Rev_2_1_(2)"/>
      <sheetName val="แผนงานBarrette_Pile"/>
      <sheetName val="BOQ__VI_03_09_19_"/>
      <sheetName val="Backup_BR_BMA"/>
      <sheetName val="Sum_Budget&amp;Rev_1"/>
      <sheetName val="Sum_Budget_Rev_1"/>
      <sheetName val="Sum_Budget&amp;Rev_1_Rebar"/>
      <sheetName val="Sum_Budget_Rev_2_Rebar"/>
      <sheetName val="Rebar+Conพื้น_Waste10%_Rev_00"/>
      <sheetName val="Rebar+Conพื้น_Waste10%_Rev_01_"/>
      <sheetName val="Equip_Rev_00_Budget"/>
      <sheetName val="Budget_Waterpoofing"/>
      <sheetName val="ABB_Summary"/>
      <sheetName val="Man_power_rate"/>
      <sheetName val="Const_equip_rate"/>
      <sheetName val="01-Gang_Rate_&amp;_Info"/>
      <sheetName val="05-Sum_Cost"/>
      <sheetName val="06-Indirect_Loading"/>
      <sheetName val="07-Heavy_Equipment"/>
      <sheetName val="08-RR_Check_List"/>
      <sheetName val="1)_Risk_and_Opportunities"/>
      <sheetName val="2)_Full_Cost_Calculation"/>
      <sheetName val="F1_4"/>
      <sheetName val="tblg_denda1"/>
      <sheetName val="LRK_"/>
      <sheetName val="Insulation_150108"/>
      <sheetName val="Vehicle_Log"/>
      <sheetName val="M&amp;E_Summary"/>
      <sheetName val="rev_summary"/>
      <sheetName val="M&amp;E_Prelims"/>
      <sheetName val="B-FP_(2)"/>
      <sheetName val="Sch_1"/>
      <sheetName val="Code 07"/>
      <sheetName val="Expenses"/>
      <sheetName val="Week ending"/>
      <sheetName val="Planners Workload"/>
      <sheetName val="7.6.3.J.Inline Instrument"/>
      <sheetName val="F-31"/>
      <sheetName val="6.2 Floor Finishes"/>
      <sheetName val="Pomoćni"/>
      <sheetName val="Addition-ProtectionSummary"/>
      <sheetName val="Project D"/>
      <sheetName val="ARCH"/>
      <sheetName val="Tender Summary"/>
      <sheetName val="INPUT_TABLE"/>
      <sheetName val="LDB"/>
      <sheetName val="MAY 00-Bobbins"/>
      <sheetName val="BALAN1"/>
      <sheetName val="2.2 띠장의 설계"/>
      <sheetName val="(10) Other Costs5"/>
      <sheetName val="Assmpns"/>
      <sheetName val="breakdown of FA113"/>
      <sheetName val="Sheet 14"/>
      <sheetName val="DivLabor_Report"/>
      <sheetName val="8-31-98"/>
      <sheetName val="combined 9-30"/>
      <sheetName val="worksheet inchican"/>
      <sheetName val="combined_9-30"/>
      <sheetName val="worksheet_inchican"/>
      <sheetName val="combined_9-301"/>
      <sheetName val="worksheet_inchican1"/>
      <sheetName val="8_31_98"/>
      <sheetName val="combined 9_30"/>
      <sheetName val="bar chart-rev"/>
      <sheetName val="combined_9_30"/>
      <sheetName val="bar_chart-rev"/>
      <sheetName val="combined_9_301"/>
      <sheetName val="bar_chart-rev1"/>
      <sheetName val="MATERIAL'S PRICE"/>
      <sheetName val="combined_9-303"/>
      <sheetName val="worksheet_inchican3"/>
      <sheetName val="combined_9_303"/>
      <sheetName val="bar_chart-rev3"/>
      <sheetName val="MATERIAL'S_PRICE1"/>
      <sheetName val="combined_9-302"/>
      <sheetName val="worksheet_inchican2"/>
      <sheetName val="combined_9_302"/>
      <sheetName val="bar_chart-rev2"/>
      <sheetName val="MATERIAL'S_PRICE"/>
      <sheetName val="arch-derivation"/>
      <sheetName val="Schedule S-Curve Revision#3"/>
      <sheetName val="Schedule_S-Curve_Revision#31"/>
      <sheetName val="Schedule_S-Curve_Revision#3"/>
      <sheetName val="PC &amp; PVS"/>
      <sheetName val="combined_9-304"/>
      <sheetName val="worksheet_inchican4"/>
      <sheetName val="combined_9_304"/>
      <sheetName val="bar_chart-rev4"/>
      <sheetName val="MATERIAL'S_PRICE2"/>
      <sheetName val="combined_9-305"/>
      <sheetName val="worksheet_inchican5"/>
      <sheetName val="combined_9_305"/>
      <sheetName val="bar_chart-rev5"/>
      <sheetName val="MATERIAL'S_PRICE3"/>
      <sheetName val="2.223M_due to adj profit"/>
      <sheetName val="derive"/>
      <sheetName val="Factor"/>
      <sheetName val="deriv"/>
      <sheetName val="Inchican Road Accomplishment"/>
      <sheetName val="Bill3-Basement"/>
      <sheetName val="combined_9-306"/>
      <sheetName val="worksheet_inchican6"/>
      <sheetName val="combined_9_306"/>
      <sheetName val="bar_chart-rev6"/>
      <sheetName val="MATERIAL'S_PRICE4"/>
      <sheetName val="Schedule_S-Curve_Revision#32"/>
      <sheetName val="PC_&amp;_PVS"/>
      <sheetName val="combined_9-307"/>
      <sheetName val="worksheet_inchican7"/>
      <sheetName val="combined_9_307"/>
      <sheetName val="bar_chart-rev7"/>
      <sheetName val="MATERIAL'S_PRICE5"/>
      <sheetName val="Schedule_S-Curve_Revision#33"/>
      <sheetName val="PC_&amp;_PVS1"/>
      <sheetName val="combined_9-308"/>
      <sheetName val="worksheet_inchican8"/>
      <sheetName val="combined_9_308"/>
      <sheetName val="bar_chart-rev8"/>
      <sheetName val="MATERIAL'S_PRICE6"/>
      <sheetName val="Schedule_S-Curve_Revision#34"/>
      <sheetName val="PC_&amp;_PVS2"/>
      <sheetName val="Shut down"/>
      <sheetName val="Building"/>
      <sheetName val="HSBC"/>
      <sheetName val="bill 2"/>
      <sheetName val="combined_9-309"/>
      <sheetName val="worksheet_inchican9"/>
      <sheetName val="combined_9_309"/>
      <sheetName val="bar_chart-rev9"/>
      <sheetName val="MATERIAL'S_PRICE7"/>
      <sheetName val="Schedule_S-Curve_Revision#36"/>
      <sheetName val="Schedule_S-Curve_Revision#35"/>
      <sheetName val="P2P"/>
      <sheetName val="combined_9-3010"/>
      <sheetName val="worksheet_inchican10"/>
      <sheetName val="combined_9_3010"/>
      <sheetName val="bar_chart-rev10"/>
      <sheetName val="MATERIAL'S_PRICE8"/>
      <sheetName val="PC_&amp;_PVS4"/>
      <sheetName val="PC_&amp;_PVS3"/>
      <sheetName val="factors"/>
      <sheetName val="s-31-98"/>
      <sheetName val="sorksheet inchican"/>
      <sheetName val="sombined 9-30"/>
      <sheetName val="30120302(PT3)-Nov"/>
      <sheetName val="S-Curve"/>
      <sheetName val="OPT1"/>
      <sheetName val="03"/>
      <sheetName val="REBAR"/>
      <sheetName val="PH 5"/>
      <sheetName val="Inchican_Road_Accomplishment"/>
      <sheetName val="Inchican_Road_Accomplishment2"/>
      <sheetName val="4-Lane_bridge2"/>
      <sheetName val="Inchican_Road_Accomplishment1"/>
      <sheetName val="4-Lane_bridge1"/>
      <sheetName val="MU"/>
      <sheetName val="CONTRACT-SUM"/>
      <sheetName val="remaining billing"/>
      <sheetName val="Hac.Lots"/>
      <sheetName val="Res.Lots"/>
      <sheetName val="Spine Road"/>
      <sheetName val="CSA"/>
      <sheetName val="INPUT DATA HERE"/>
      <sheetName val="combined_9-3011"/>
      <sheetName val="worksheet_inchican11"/>
      <sheetName val="combined_9_3011"/>
      <sheetName val="bar_chart-rev11"/>
      <sheetName val="MATERIAL'S_PRICE9"/>
      <sheetName val="Schedule_S-Curve_Revision#37"/>
      <sheetName val="PC_&amp;_PVS5"/>
      <sheetName val="2_223M_due_to_adj_profit"/>
      <sheetName val="bill_2"/>
      <sheetName val="Shut_down"/>
      <sheetName val="sorksheet_inchican"/>
      <sheetName val="sombined_9-30"/>
      <sheetName val="PH_5"/>
      <sheetName val="conditions"/>
      <sheetName val="openings"/>
      <sheetName val="option Y1"/>
      <sheetName val="Poundage"/>
      <sheetName val="4-Lane_bridge3"/>
      <sheetName val="Inchican_Road_Accomplishment3"/>
      <sheetName val="Land_Dev't__Ph-13"/>
      <sheetName val="remaining_billing"/>
      <sheetName val="Hac_Lots"/>
      <sheetName val="Res_Lots"/>
      <sheetName val="Spine_Road"/>
      <sheetName val="derivationB2&amp;B3"/>
      <sheetName val="Summary (overall)"/>
      <sheetName val="breakdown"/>
      <sheetName val="Adimi bldg"/>
      <sheetName val="Pump House"/>
      <sheetName val="Fuel Regu Station"/>
      <sheetName val="combined_9-3012"/>
      <sheetName val="worksheet_inchican12"/>
      <sheetName val="combined_9_3012"/>
      <sheetName val="bar_chart-rev12"/>
      <sheetName val="MATERIAL'S_PRICE10"/>
      <sheetName val="Schedule_S-Curve_Revision#38"/>
      <sheetName val="PC_&amp;_PVS6"/>
      <sheetName val="2_223M_due_to_adj_profit1"/>
      <sheetName val="4-Lane_bridge4"/>
      <sheetName val="Inchican_Road_Accomplishment4"/>
      <sheetName val="Land_Dev't__Ph-14"/>
      <sheetName val="bill_21"/>
      <sheetName val="Shut_down1"/>
      <sheetName val="sorksheet_inchican1"/>
      <sheetName val="sombined_9-301"/>
      <sheetName val="PH_51"/>
      <sheetName val="remaining_billing1"/>
      <sheetName val="Hac_Lots1"/>
      <sheetName val="Res_Lots1"/>
      <sheetName val="Spine_Road1"/>
      <sheetName val="INPUT_DATA_HERE"/>
      <sheetName val="option_Y1"/>
      <sheetName val="combined_9-3013"/>
      <sheetName val="worksheet_inchican13"/>
      <sheetName val="combined_9_3013"/>
      <sheetName val="bar_chart-rev13"/>
      <sheetName val="MATERIAL'S_PRICE11"/>
      <sheetName val="Schedule_S-Curve_Revision#39"/>
      <sheetName val="PC_&amp;_PVS7"/>
      <sheetName val="2_223M_due_to_adj_profit2"/>
      <sheetName val="4-Lane_bridge5"/>
      <sheetName val="Inchican_Road_Accomplishment5"/>
      <sheetName val="Land_Dev't__Ph-15"/>
      <sheetName val="bill_22"/>
      <sheetName val="Shut_down2"/>
      <sheetName val="sorksheet_inchican2"/>
      <sheetName val="sombined_9-302"/>
      <sheetName val="PH_52"/>
      <sheetName val="remaining_billing2"/>
      <sheetName val="Hac_Lots2"/>
      <sheetName val="Res_Lots2"/>
      <sheetName val="Spine_Road2"/>
      <sheetName val="INPUT_DATA_HERE1"/>
      <sheetName val="option_Y11"/>
      <sheetName val="combined_9-3014"/>
      <sheetName val="worksheet_inchican14"/>
      <sheetName val="combined_9_3014"/>
      <sheetName val="bar_chart-rev14"/>
      <sheetName val="MATERIAL'S_PRICE12"/>
      <sheetName val="Schedule_S-Curve_Revision#310"/>
      <sheetName val="PC_&amp;_PVS8"/>
      <sheetName val="2_223M_due_to_adj_profit3"/>
      <sheetName val="4-Lane_bridge6"/>
      <sheetName val="Inchican_Road_Accomplishment6"/>
      <sheetName val="Land_Dev't__Ph-16"/>
      <sheetName val="bill_23"/>
      <sheetName val="Shut_down3"/>
      <sheetName val="sorksheet_inchican3"/>
      <sheetName val="sombined_9-303"/>
      <sheetName val="PH_53"/>
      <sheetName val="remaining_billing3"/>
      <sheetName val="Hac_Lots3"/>
      <sheetName val="Res_Lots3"/>
      <sheetName val="Spine_Road3"/>
      <sheetName val="INPUT_DATA_HERE2"/>
      <sheetName val="option_Y12"/>
      <sheetName val="combined_9-3015"/>
      <sheetName val="worksheet_inchican15"/>
      <sheetName val="combined_9_3015"/>
      <sheetName val="bar_chart-rev15"/>
      <sheetName val="MATERIAL'S_PRICE13"/>
      <sheetName val="Schedule_S-Curve_Revision#311"/>
      <sheetName val="PC_&amp;_PVS9"/>
      <sheetName val="2_223M_due_to_adj_profit4"/>
      <sheetName val="4-Lane_bridge7"/>
      <sheetName val="Inchican_Road_Accomplishment7"/>
      <sheetName val="Land_Dev't__Ph-17"/>
      <sheetName val="bill_24"/>
      <sheetName val="Shut_down4"/>
      <sheetName val="sorksheet_inchican4"/>
      <sheetName val="sombined_9-304"/>
      <sheetName val="PH_54"/>
      <sheetName val="remaining_billing4"/>
      <sheetName val="Hac_Lots4"/>
      <sheetName val="Res_Lots4"/>
      <sheetName val="Spine_Road4"/>
      <sheetName val="INPUT_DATA_HERE3"/>
      <sheetName val="option_Y13"/>
      <sheetName val="combined_9-3016"/>
      <sheetName val="worksheet_inchican16"/>
      <sheetName val="combined_9_3016"/>
      <sheetName val="bar_chart-rev16"/>
      <sheetName val="MATERIAL'S_PRICE14"/>
      <sheetName val="Schedule_S-Curve_Revision#312"/>
      <sheetName val="PC_&amp;_PVS10"/>
      <sheetName val="2_223M_due_to_adj_profit5"/>
      <sheetName val="4-Lane_bridge8"/>
      <sheetName val="Inchican_Road_Accomplishment8"/>
      <sheetName val="Land_Dev't__Ph-18"/>
      <sheetName val="bill_25"/>
      <sheetName val="Shut_down5"/>
      <sheetName val="sorksheet_inchican5"/>
      <sheetName val="sombined_9-305"/>
      <sheetName val="PH_55"/>
      <sheetName val="remaining_billing5"/>
      <sheetName val="Hac_Lots5"/>
      <sheetName val="Res_Lots5"/>
      <sheetName val="Spine_Road5"/>
      <sheetName val="INPUT_DATA_HERE4"/>
      <sheetName val="option_Y14"/>
      <sheetName val="combined_9-3017"/>
      <sheetName val="worksheet_inchican17"/>
      <sheetName val="combined_9_3017"/>
      <sheetName val="bar_chart-rev17"/>
      <sheetName val="MATERIAL'S_PRICE15"/>
      <sheetName val="Schedule_S-Curve_Revision#313"/>
      <sheetName val="PC_&amp;_PVS11"/>
      <sheetName val="2_223M_due_to_adj_profit6"/>
      <sheetName val="Material_Price6"/>
      <sheetName val="4-Lane_bridge9"/>
      <sheetName val="Inchican_Road_Accomplishment9"/>
      <sheetName val="Land_Dev't__Ph-19"/>
      <sheetName val="bill_26"/>
      <sheetName val="Shut_down6"/>
      <sheetName val="sorksheet_inchican6"/>
      <sheetName val="sombined_9-306"/>
      <sheetName val="PH_56"/>
      <sheetName val="remaining_billing6"/>
      <sheetName val="Hac_Lots6"/>
      <sheetName val="Res_Lots6"/>
      <sheetName val="Spine_Road6"/>
      <sheetName val="INPUT_DATA_HERE5"/>
      <sheetName val="option_Y15"/>
      <sheetName val="combined_9-3018"/>
      <sheetName val="worksheet_inchican18"/>
      <sheetName val="combined_9_3018"/>
      <sheetName val="bar_chart-rev18"/>
      <sheetName val="MATERIAL'S_PRICE16"/>
      <sheetName val="Schedule_S-Curve_Revision#314"/>
      <sheetName val="PC_&amp;_PVS12"/>
      <sheetName val="2_223M_due_to_adj_profit7"/>
      <sheetName val="Material_Price7"/>
      <sheetName val="4-Lane_bridge10"/>
      <sheetName val="Inchican_Road_Accomplishment10"/>
      <sheetName val="Land_Dev't__Ph-110"/>
      <sheetName val="bill_27"/>
      <sheetName val="Shut_down7"/>
      <sheetName val="remaining_billing7"/>
      <sheetName val="Hac_Lots7"/>
      <sheetName val="Res_Lots7"/>
      <sheetName val="Spine_Road7"/>
      <sheetName val="sorksheet_inchican7"/>
      <sheetName val="sombined_9-307"/>
      <sheetName val="INPUT_DATA_HERE6"/>
      <sheetName val="PH_57"/>
      <sheetName val="option_Y16"/>
      <sheetName val="combined_9-3019"/>
      <sheetName val="worksheet_inchican19"/>
      <sheetName val="combined_9_3019"/>
      <sheetName val="bar_chart-rev19"/>
      <sheetName val="MATERIAL'S_PRICE17"/>
      <sheetName val="Schedule_S-Curve_Revision#315"/>
      <sheetName val="PC_&amp;_PVS13"/>
      <sheetName val="2_223M_due_to_adj_profit8"/>
      <sheetName val="Material_Price8"/>
      <sheetName val="4-Lane_bridge11"/>
      <sheetName val="Inchican_Road_Accomplishment11"/>
      <sheetName val="Land_Dev't__Ph-111"/>
      <sheetName val="bill_28"/>
      <sheetName val="Shut_down8"/>
      <sheetName val="sorksheet_inchican8"/>
      <sheetName val="sombined_9-308"/>
      <sheetName val="PH_58"/>
      <sheetName val="remaining_billing8"/>
      <sheetName val="Hac_Lots8"/>
      <sheetName val="Res_Lots8"/>
      <sheetName val="Spine_Road8"/>
      <sheetName val="INPUT_DATA_HERE7"/>
      <sheetName val="option_Y17"/>
      <sheetName val="combined_9-3020"/>
      <sheetName val="worksheet_inchican20"/>
      <sheetName val="combined_9_3020"/>
      <sheetName val="bar_chart-rev20"/>
      <sheetName val="MATERIAL'S_PRICE18"/>
      <sheetName val="Schedule_S-Curve_Revision#316"/>
      <sheetName val="PC_&amp;_PVS14"/>
      <sheetName val="2_223M_due_to_adj_profit9"/>
      <sheetName val="Material_Price9"/>
      <sheetName val="4-Lane_bridge12"/>
      <sheetName val="Inchican_Road_Accomplishment12"/>
      <sheetName val="Land_Dev't__Ph-112"/>
      <sheetName val="bill_29"/>
      <sheetName val="Shut_down9"/>
      <sheetName val="sorksheet_inchican9"/>
      <sheetName val="sombined_9-309"/>
      <sheetName val="PH_59"/>
      <sheetName val="remaining_billing9"/>
      <sheetName val="Hac_Lots9"/>
      <sheetName val="Res_Lots9"/>
      <sheetName val="Spine_Road9"/>
      <sheetName val="INPUT_DATA_HERE8"/>
      <sheetName val="option_Y18"/>
      <sheetName val="combined_9-3021"/>
      <sheetName val="worksheet_inchican21"/>
      <sheetName val="combined_9_3021"/>
      <sheetName val="bar_chart-rev21"/>
      <sheetName val="MATERIAL'S_PRICE19"/>
      <sheetName val="Schedule_S-Curve_Revision#317"/>
      <sheetName val="PC_&amp;_PVS15"/>
      <sheetName val="2_223M_due_to_adj_profit10"/>
      <sheetName val="Material_Price10"/>
      <sheetName val="4-Lane_bridge13"/>
      <sheetName val="Inchican_Road_Accomplishment13"/>
      <sheetName val="Land_Dev't__Ph-113"/>
      <sheetName val="bill_210"/>
      <sheetName val="Shut_down10"/>
      <sheetName val="sorksheet_inchican10"/>
      <sheetName val="sombined_9-3010"/>
      <sheetName val="PH_510"/>
      <sheetName val="remaining_billing10"/>
      <sheetName val="Hac_Lots10"/>
      <sheetName val="Res_Lots10"/>
      <sheetName val="Spine_Road10"/>
      <sheetName val="INPUT_DATA_HERE9"/>
      <sheetName val="option_Y19"/>
      <sheetName val="combined_9-3022"/>
      <sheetName val="worksheet_inchican22"/>
      <sheetName val="combined_9_3022"/>
      <sheetName val="bar_chart-rev22"/>
      <sheetName val="MATERIAL'S_PRICE20"/>
      <sheetName val="Schedule_S-Curve_Revision#318"/>
      <sheetName val="PC_&amp;_PVS16"/>
      <sheetName val="2_223M_due_to_adj_profit11"/>
      <sheetName val="Material_Price11"/>
      <sheetName val="4-Lane_bridge14"/>
      <sheetName val="Inchican_Road_Accomplishment14"/>
      <sheetName val="Land_Dev't__Ph-114"/>
      <sheetName val="bill_211"/>
      <sheetName val="Shut_down11"/>
      <sheetName val="sorksheet_inchican11"/>
      <sheetName val="sombined_9-3011"/>
      <sheetName val="PH_511"/>
      <sheetName val="remaining_billing11"/>
      <sheetName val="Hac_Lots11"/>
      <sheetName val="Res_Lots11"/>
      <sheetName val="Spine_Road11"/>
      <sheetName val="INPUT_DATA_HERE10"/>
      <sheetName val="option_Y110"/>
      <sheetName val="combined_9-3023"/>
      <sheetName val="worksheet_inchican23"/>
      <sheetName val="combined_9_3023"/>
      <sheetName val="bar_chart-rev23"/>
      <sheetName val="MATERIAL'S_PRICE21"/>
      <sheetName val="Schedule_S-Curve_Revision#319"/>
      <sheetName val="PC_&amp;_PVS17"/>
      <sheetName val="2_223M_due_to_adj_profit12"/>
      <sheetName val="Material_Price12"/>
      <sheetName val="4-Lane_bridge15"/>
      <sheetName val="Inchican_Road_Accomplishment15"/>
      <sheetName val="Land_Dev't__Ph-115"/>
      <sheetName val="bill_212"/>
      <sheetName val="Shut_down12"/>
      <sheetName val="sorksheet_inchican12"/>
      <sheetName val="sombined_9-3012"/>
      <sheetName val="PH_512"/>
      <sheetName val="remaining_billing12"/>
      <sheetName val="Hac_Lots12"/>
      <sheetName val="Res_Lots12"/>
      <sheetName val="Spine_Road12"/>
      <sheetName val="INPUT_DATA_HERE11"/>
      <sheetName val="option_Y111"/>
      <sheetName val="Footing Tie Beam"/>
      <sheetName val="combined_9-3024"/>
      <sheetName val="worksheet_inchican24"/>
      <sheetName val="combined_9_3024"/>
      <sheetName val="bar_chart-rev24"/>
      <sheetName val="MATERIAL'S_PRICE22"/>
      <sheetName val="Schedule_S-Curve_Revision#320"/>
      <sheetName val="PC_&amp;_PVS18"/>
      <sheetName val="2_223M_due_to_adj_profit13"/>
      <sheetName val="Material_Price13"/>
      <sheetName val="4-Lane_bridge16"/>
      <sheetName val="Inchican_Road_Accomplishment16"/>
      <sheetName val="Land_Dev't__Ph-116"/>
      <sheetName val="bill_213"/>
      <sheetName val="Shut_down13"/>
      <sheetName val="sorksheet_inchican13"/>
      <sheetName val="sombined_9-3013"/>
      <sheetName val="PH_513"/>
      <sheetName val="remaining_billing13"/>
      <sheetName val="Hac_Lots13"/>
      <sheetName val="Res_Lots13"/>
      <sheetName val="Spine_Road13"/>
      <sheetName val="INPUT_DATA_HERE12"/>
      <sheetName val="option_Y112"/>
      <sheetName val="UTILITIES"/>
      <sheetName val="FINAL NEGO"/>
      <sheetName val="DISCUSSION"/>
      <sheetName val="SIGN-OFF"/>
      <sheetName val="RFP Codes"/>
      <sheetName val="Bill summary of cost"/>
      <sheetName val="unit price"/>
      <sheetName val="Schedule S-Curve (new scheme)"/>
      <sheetName val="UPA-struc"/>
      <sheetName val="Fire Suppression"/>
      <sheetName val="revised#1"/>
      <sheetName val="Materials"/>
      <sheetName val="lookups"/>
      <sheetName val="tabulation (comparison)"/>
      <sheetName val="area comp 2011 01 18"/>
      <sheetName val="combined_9-3025"/>
      <sheetName val="worksheet_inchican25"/>
      <sheetName val="combined_9_3025"/>
      <sheetName val="bar_chart-rev25"/>
      <sheetName val="MATERIAL'S_PRICE23"/>
      <sheetName val="PC_&amp;_PVS19"/>
      <sheetName val="Schedule_S-Curve_Revision#321"/>
      <sheetName val="Land_Dev't__Ph-117"/>
      <sheetName val="4-Lane_bridge17"/>
      <sheetName val="2_223M_due_to_adj_profit14"/>
      <sheetName val="Material_Price14"/>
      <sheetName val="Inchican_Road_Accomplishment17"/>
      <sheetName val="Shut_down14"/>
      <sheetName val="bill_214"/>
      <sheetName val="sorksheet_inchican14"/>
      <sheetName val="sombined_9-3014"/>
      <sheetName val="PH_514"/>
      <sheetName val="option_Y113"/>
      <sheetName val="remaining_billing14"/>
      <sheetName val="Hac_Lots14"/>
      <sheetName val="Res_Lots14"/>
      <sheetName val="Spine_Road14"/>
      <sheetName val="INPUT_DATA_HERE13"/>
      <sheetName val="Summary_(overall)"/>
      <sheetName val="Adimi_bldg"/>
      <sheetName val="Pump_House"/>
      <sheetName val="Fuel_Regu_Station"/>
      <sheetName val="FINAL_NEGO"/>
      <sheetName val="Footing_Tie_Beam"/>
      <sheetName val="RFP_Codes"/>
      <sheetName val="Bill_summary_of_cost"/>
      <sheetName val="unit_price"/>
      <sheetName val="Schedule_S-Curve_(new_scheme)"/>
      <sheetName val="Fire_Suppression"/>
      <sheetName val="tabulation_(comparison)"/>
      <sheetName val="area_comp_2011_01_18"/>
      <sheetName val="Addendum_No_1_BILL_2"/>
      <sheetName val="Tabulation "/>
      <sheetName val="afis"/>
      <sheetName val="COLUMN"/>
      <sheetName val="3.-RESOURCE LIST"/>
      <sheetName val="0.-SUMMARY"/>
      <sheetName val="3.2.AUX"/>
      <sheetName val="3.3.AUX-2"/>
      <sheetName val="見管SＴ"/>
      <sheetName val="見管ＧＴ"/>
      <sheetName val="GRAND SUM"/>
      <sheetName val="VCC 11110-461"/>
      <sheetName val="JGSummit Package 2 (CTCI)"/>
      <sheetName val="단가표"/>
      <sheetName val="전계가"/>
      <sheetName val="소화실적"/>
      <sheetName val="일위"/>
      <sheetName val="S1BOQ"/>
      <sheetName val="C1 (calcolo)"/>
      <sheetName val="TABLO-3"/>
      <sheetName val="CC"/>
      <sheetName val="5.5FWBS CODE"/>
      <sheetName val="Riser-1"/>
      <sheetName val="뜃맟뭁돽띿맟-BLDG"/>
      <sheetName val="(OPTION)"/>
      <sheetName val="¢ç¢®¡¿"/>
      <sheetName val="¢ç"/>
      <sheetName val="¡§"/>
      <sheetName val="¢ç¢®¢¯"/>
      <sheetName val="®¡¿"/>
      <sheetName val="SANDAN.XLS"/>
      <sheetName val="SANDAN_XLS"/>
      <sheetName val="SANDAN_XLS1"/>
      <sheetName val="SANDAN_XLS2"/>
      <sheetName val="-BLDG"/>
      <sheetName val="SANDAN_XLS3"/>
      <sheetName val="SANDAN_XLS4"/>
      <sheetName val="SANDAN_XLS5"/>
      <sheetName val="SANDAN_XLS6"/>
      <sheetName val="SANDAN_XLS7"/>
      <sheetName val="Accountingword"/>
      <sheetName val="Main Control"/>
      <sheetName val="음료실행"/>
      <sheetName val="수주계획('22)"/>
      <sheetName val="수주계획(22)"/>
      <sheetName val="Áý°èÇ¥_(TOTAN)5"/>
      <sheetName val="분양가표"/>
      <sheetName val="6_2_Floor_Finishes"/>
      <sheetName val="계수"/>
      <sheetName val="Monomers"/>
      <sheetName val="Mucluc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Earthwork"/>
      <sheetName val="BREAKDOWN-PRICE"/>
      <sheetName val="A.SIS"/>
      <sheetName val="BQ-E20-02(Rp)"/>
      <sheetName val="gia vt"/>
      <sheetName val="1.BILL MOI THAU CAN THUONG"/>
      <sheetName val="PHAN NGAM"/>
      <sheetName val="SITE-E"/>
      <sheetName val="sch6-rm"/>
      <sheetName val="침하계"/>
      <sheetName val="JKT"/>
      <sheetName val="1195 B1"/>
      <sheetName val="Capel KI"/>
      <sheetName val="Capel PK"/>
      <sheetName val="page 6"/>
      <sheetName val="Raw Data-Combined"/>
      <sheetName val="Rates"/>
      <sheetName val="Summary HS Pipa CS"/>
      <sheetName val="AsumsiDasar"/>
      <sheetName val="Spread"/>
      <sheetName val="lkalibrasi BENENAIN"/>
      <sheetName val="hs-str"/>
      <sheetName val="hs_str"/>
      <sheetName val="Rekap Addendum"/>
      <sheetName val="6"/>
      <sheetName val="7"/>
      <sheetName val="8"/>
      <sheetName val="9"/>
      <sheetName val="11"/>
      <sheetName val="12"/>
      <sheetName val="13"/>
      <sheetName val="14"/>
      <sheetName val="15"/>
      <sheetName val="17"/>
      <sheetName val="18"/>
      <sheetName val="19"/>
      <sheetName val="20"/>
      <sheetName val="4"/>
      <sheetName val="AT 2"/>
      <sheetName val="Jateng"/>
      <sheetName val="Jatim"/>
      <sheetName val="Steel-Twr"/>
      <sheetName val="Alat"/>
      <sheetName val="Section 1"/>
      <sheetName val="HS"/>
      <sheetName val="Koordinat"/>
      <sheetName val="3-DIV4"/>
      <sheetName val="TRNS-C1"/>
      <sheetName val="plumbing"/>
      <sheetName val="EST_EQUIPOS"/>
      <sheetName val="_______x005f_x005f_x005f_x0000__x005f_x005f_x00_2"/>
      <sheetName val="_____x005f_x005f_x005f_x005f_x005f_x005f_x005f_x0000__2"/>
      <sheetName val="_______x005f_x005f_x005f_x005f_x005f_x005f_x000_2"/>
      <sheetName val="LV induction _x0005_묠"/>
      <sheetName val="Definitions"/>
      <sheetName val="내역서(전기)"/>
      <sheetName val="VS P-Q"/>
      <sheetName val="SCOPES"/>
      <sheetName val="_x005f_x005f_x00ည톐ឮ"/>
      <sheetName val="Integrated-S Curve"/>
      <sheetName val="MANPOWER-RATES"/>
      <sheetName val="EQUIPMENT-PRICE"/>
      <sheetName val="Instrument Proc"/>
      <sheetName val="MTO Civil Work"/>
      <sheetName val="Sched 3 (Construction)"/>
      <sheetName val="Sched 1 (Engineering)"/>
      <sheetName val="Sched 2 (Procurement "/>
      <sheetName val="JOB Code"/>
      <sheetName val="Days"/>
      <sheetName val="COVER_RECAP_INSTALL (2)"/>
      <sheetName val="COVER_RECAP_INSTALL"/>
      <sheetName val="Rekap Summary"/>
      <sheetName val="Rekap Breakdown"/>
      <sheetName val="Mapping"/>
      <sheetName val="Acceptance"/>
      <sheetName val="ISR"/>
      <sheetName val="Detail Eng"/>
      <sheetName val="Equiv.Length"/>
      <sheetName val="热工设备"/>
      <sheetName val="仪表设备"/>
      <sheetName val="Man Power"/>
      <sheetName val="grafik"/>
      <sheetName val="OP-DSU"/>
      <sheetName val="pro ra op"/>
      <sheetName val="analis standar(8m)"/>
      <sheetName val="Ex_Rate"/>
      <sheetName val="ShareCapital "/>
      <sheetName val="Inventories"/>
      <sheetName val="BAG_2"/>
      <sheetName val="ANALIS"/>
      <sheetName val="_x005f_x0002__x005f_x0000_뻘N_x005f_x0000__x005f_x0000__"/>
      <sheetName val="내역서 (∮ἀ嘆ɶ_x005f_x0000_᠀㬁_x005f_x0000_"/>
      <sheetName val="당초_x005f_xd8b4_∸ἀ"/>
      <sheetName val="_x005f_x0002__뻘N___x005f_x0001_ࠀ역서"/>
      <sheetName val="_x005f_x0002_"/>
      <sheetName val="_x005f_x0004__x005f_x0000__x005f_x000d__x005f_x0000__x0"/>
      <sheetName val="_x005f_x000a__x005f_x0000__x005f_x001b__x005f_x0000__x0"/>
      <sheetName val="_x005f_x000a__x005f_x000a_"/>
      <sheetName val="_x005f_x0004_"/>
      <sheetName val="_x005f_x000a_"/>
      <sheetName val=" _x005f_x0000__x005f_x001b__x005f_x0000__x005f_x0006__x"/>
      <sheetName val="내역서 耰&quot;_x005f_x005f_x005f_x0000__x0000"/>
      <sheetName val="_x005f_x005f_x005f_x005f_x005f_x005f_x005f_x005f_"/>
      <sheetName val="Weekl_x005f_x0004__x005f_x0000__x005f_x0016__x000"/>
      <sheetName val="_x005f_x0000__x005f_x000e__x005f_x0000__x005f_x0005_"/>
      <sheetName val="내역서_(N_x005f_x0009__x005f_x000e__x005f_x000e__x00"/>
      <sheetName val="내역서_(N _x005f_x000e__x005f_x000e__x005f_x000e_  _"/>
      <sheetName val="내역서_耰&quot;_x005f_x005f_x005f_x0000__x0000"/>
      <sheetName val="7422CW_x005f_x0013__x005f_x0000_"/>
      <sheetName val="OPT_x005f_x0012__x005f_x0000__x005f_x0010__x005f_x0000_"/>
      <sheetName val="_x005f_x0000__x005f_x0013__x005f_x0000__x005f_x0014_"/>
      <sheetName val="Weekl_x005f_x0004_"/>
      <sheetName val="내역서_耰&quot;_x005f_x005f_x005f_x0000__x0001"/>
      <sheetName val="내역서_耰&quot;_x005f_x005f_x005f_x005f_x00001"/>
      <sheetName val="내역서_耰&quot;_x005f_x005f_x005f_x005f_x005f1"/>
      <sheetName val="내역서_耰&quot;_x005f_x005f_x005f_x0000__x0002"/>
      <sheetName val="내역서_耰&quot;_x005f_x005f_x005f_x005f_x00002"/>
      <sheetName val="내역서_耰&quot;_x005f_x005f_x005f_x005f_x005f2"/>
      <sheetName val="실행집_x005f_x0005_"/>
      <sheetName val="내역서_耰&quot;_x005f_x005f_x005f_x0000__x00001"/>
      <sheetName val="Weekl_x005f_x000a_"/>
      <sheetName val="내역서_(N____x005f_x000a_"/>
      <sheetName val="내역서_(N   _x005f_x000a_"/>
      <sheetName val="_x005f_x000a__x0"/>
      <sheetName val="OPT_x005f_x000a_"/>
      <sheetName val="9-1차이내역"/>
      <sheetName val="Bangunan Utama"/>
      <sheetName val="daf-3(OK)"/>
      <sheetName val="daf-7(OK)"/>
      <sheetName val="Hrg.Sat"/>
      <sheetName val="GKP"/>
      <sheetName val="renc mgn"/>
      <sheetName val="表三"/>
      <sheetName val="建筑定额 (2002)"/>
      <sheetName val="ADI"/>
      <sheetName val="运"/>
      <sheetName val="建筑定额"/>
      <sheetName val="原始数据"/>
      <sheetName val="经评"/>
      <sheetName val="G2TempSheet"/>
      <sheetName val="30万表三"/>
      <sheetName val="ADI Edison Termoelettrica"/>
      <sheetName val="내역서 耰&quot;_x005f_x0000__x005f_x005f_x0000"/>
      <sheetName val="uraian analisa"/>
      <sheetName val="8LT 12"/>
      <sheetName val="Basic Price"/>
      <sheetName val="TL"/>
      <sheetName val="mob"/>
      <sheetName val="igp-03"/>
      <sheetName val="P. control"/>
      <sheetName val="EVAL"/>
      <sheetName val="Costing Detailed"/>
      <sheetName val="ER10_Old"/>
      <sheetName val="Basic Data Inputs"/>
      <sheetName val="P_Staff_fac"/>
      <sheetName val="beam-reinft-IIInd_floor"/>
      <sheetName val="P-Site_fac"/>
      <sheetName val="P-Clients_fac"/>
      <sheetName val="价格取值"/>
      <sheetName val="Daily Forwards"/>
      <sheetName val="PNT-QUOT-#3"/>
      <sheetName val="COAT&amp;WRAP-QIOT-#3"/>
      <sheetName val="TABLE-A"/>
      <sheetName val="본부소개"/>
      <sheetName val="NM2"/>
      <sheetName val="NW1"/>
      <sheetName val="NW2"/>
      <sheetName val="PW3"/>
      <sheetName val="PW4"/>
      <sheetName val="SC1"/>
      <sheetName val="DNW"/>
      <sheetName val="NE"/>
      <sheetName val="PM"/>
      <sheetName val="TR"/>
      <sheetName val="Ra  stair"/>
      <sheetName val="TQ_Format4"/>
      <sheetName val="breakdown_of_wage_raÐ¾4"/>
      <sheetName val="Additional_data4"/>
      <sheetName val="OIL_SEPARATOR3"/>
      <sheetName val="CATCH_BASIN3"/>
      <sheetName val="FW_Post_Indicator_Valve_24&quot;3"/>
      <sheetName val="FW_Post_Indicator_Valve_20&quot;3"/>
      <sheetName val="FW_Post_Indicator_Valve_6&quot;3"/>
      <sheetName val="Fire_Monitor_or_Hydrant_6&quot;_FDN3"/>
      <sheetName val="SUMP_VB3"/>
      <sheetName val="CLEANOUT_4&quot;3"/>
      <sheetName val="Not_reqd3"/>
      <sheetName val="호환성_보고서3"/>
      <sheetName val="Attach_4-183"/>
      <sheetName val="11_자재단가3"/>
      <sheetName val="리스크_분류체계3"/>
      <sheetName val="Cashflow_Analysis3"/>
      <sheetName val="INPUT_DATA_OF_SCHEDULE3"/>
      <sheetName val="LIFE_&amp;_REP_PROVN3"/>
      <sheetName val="O&amp;M_CREW3"/>
      <sheetName val="Activity_Form3"/>
      <sheetName val="Master_List3"/>
      <sheetName val="Finansal_tamamlanma_Eğrisi3"/>
      <sheetName val="33628-Rev__A3"/>
      <sheetName val="Admin_Manu_2-Equipment_Type_ID3"/>
      <sheetName val="내역서_(∮ἀ嘆ɶ?᠀㬁?3"/>
      <sheetName val="Schedule_3"/>
      <sheetName val="Loading_Struc3"/>
      <sheetName val="Loading_Pip3"/>
      <sheetName val="Loading_Overall_(BASE_Proposal3"/>
      <sheetName val="Steel_Structure3"/>
      <sheetName val="PIPING_AG-UG_NEW_UNITS3"/>
      <sheetName val="MEC_PIPING_PREFABR3"/>
      <sheetName val="Working_File-Pip3"/>
      <sheetName val="Equip_ISBL_&amp;_OSBL_3"/>
      <sheetName val="14-Eng_rate3"/>
      <sheetName val="내역서_(N____7"/>
      <sheetName val="Itembalance_Report_(18-sep-18)3"/>
      <sheetName val="BUDGET_SUMMARY_3"/>
      <sheetName val="SPEC(CABLE_&amp;_WIRE)2"/>
      <sheetName val="1_자금요약2"/>
      <sheetName val="2_실행비투입2"/>
      <sheetName val="3_본사집계2"/>
      <sheetName val="3-1_본사투입2"/>
      <sheetName val="4_지사집계2"/>
      <sheetName val="4-1_지사투입2"/>
      <sheetName val="5_현장총집계2"/>
      <sheetName val="5-1_현금집계2"/>
      <sheetName val="5-2_현금출납2"/>
      <sheetName val="5-3_외상집계2"/>
      <sheetName val="5-4_외상투입2"/>
      <sheetName val="6_미지급금2"/>
      <sheetName val="5-5_기타공제집계2"/>
      <sheetName val="5-6_기타공제2"/>
      <sheetName val="7_기성현황(실)2"/>
      <sheetName val="8_한국인수당2"/>
      <sheetName val="8_한국인수당_(Master_file)2"/>
      <sheetName val="9_기타수입2"/>
      <sheetName val="10_투입집계2"/>
      <sheetName val="5-4_외상투입_(2)2"/>
      <sheetName val="16_기성현황(예)2"/>
      <sheetName val="17_자금요약22"/>
      <sheetName val="18_실행대비투입22"/>
      <sheetName val="SPT_vs_PHI2"/>
      <sheetName val="1_11_b2"/>
      <sheetName val="내역서_(N__x003"/>
      <sheetName val="SUMMARY_MTO_02_2_352"/>
      <sheetName val="N_G_METERING_CALC_2"/>
      <sheetName val="N_G_METERING2"/>
      <sheetName val="N_G_METERING_(2)2"/>
      <sheetName val="CUMENE_METERING2"/>
      <sheetName val="N2_METERING_2"/>
      <sheetName val="H2_METERING__2"/>
      <sheetName val="CO_METERING2"/>
      <sheetName val="G_R300경비2"/>
      <sheetName val="AS포장복구_2"/>
      <sheetName val="중기조종사_단위단가2"/>
      <sheetName val="설_계2"/>
      <sheetName val="Enron_Form2"/>
      <sheetName val="6_공정표2"/>
      <sheetName val="Payment_Certificate-12"/>
      <sheetName val="Floor_wet2"/>
      <sheetName val="Floor_Balcony2"/>
      <sheetName val="Hard_scape_Floor2"/>
      <sheetName val="P03_Skirting2"/>
      <sheetName val="GF_wall2"/>
      <sheetName val="Kitchen_Wall_wet_LIN-7012"/>
      <sheetName val="Wall_wet_LIN-601_2"/>
      <sheetName val="BOQ_(2)2"/>
      <sheetName val="VO_Schedule-12"/>
      <sheetName val="HOLD_AMOUNT2"/>
      <sheetName val="Back_Charge_(2)2"/>
      <sheetName val="Temporary_Deductions-1_2"/>
      <sheetName val="Contracharges_Check_list-1_2"/>
      <sheetName val="PC_032"/>
      <sheetName val="Measurement_sheet2"/>
      <sheetName val="Material_Only2"/>
      <sheetName val="Man_power_supply2"/>
      <sheetName val="Camp_Deduction2"/>
      <sheetName val="Consortium_VP2"/>
      <sheetName val="Summary_MONTH2"/>
      <sheetName val="DESICON_SUM2"/>
      <sheetName val="DES_TCF_Rental2"/>
      <sheetName val="DES_TCF_Maints_pers2"/>
      <sheetName val="DES_TCF_Heavy_Equipment2"/>
      <sheetName val="BANK_BOND2"/>
      <sheetName val="PHC_WAREHOUSE_-_INFOONLY2"/>
      <sheetName val="CATERING_CONTROL2"/>
      <sheetName val="SUB_CONTRACT2"/>
      <sheetName val="SPDC_-_INFONLY2"/>
      <sheetName val="VENDOR_SCHEDUL2"/>
      <sheetName val="VENDOR_PRESENCE_-_COMM2"/>
      <sheetName val="VENDOR_PRESENCE_-_RECH2"/>
      <sheetName val="VENDOR_PRESENCE_-_COMM_2"/>
      <sheetName val="CONTRACT_RATES2"/>
      <sheetName val="0_품의서(전체)2"/>
      <sheetName val="LAST_UPDATE2"/>
      <sheetName val="External_Issues2"/>
      <sheetName val="TR_Rev_vs_Commit2"/>
      <sheetName val="TR_+MMHE_PL_report2"/>
      <sheetName val="P23P2724___Commitment_2"/>
      <sheetName val="CONCRETE_TYPE1"/>
      <sheetName val="내역서_(N____12"/>
      <sheetName val="A__ENGINEERING2"/>
      <sheetName val="B-1__배관자재2"/>
      <sheetName val="B-2__전기자재2"/>
      <sheetName val="B-3__계장자재2"/>
      <sheetName val="B-4__기계자재2"/>
      <sheetName val="C-1__공통가설2"/>
      <sheetName val="C-2__토목2"/>
      <sheetName val="C-4__철골2"/>
      <sheetName val="C-5__기계2"/>
      <sheetName val="C-6__배관2"/>
      <sheetName val="C-7__전기2"/>
      <sheetName val="C-8__계장2"/>
      <sheetName val="C-9__중장비2"/>
      <sheetName val="C-10__소방설비2"/>
      <sheetName val="C-11__보온2"/>
      <sheetName val="C-12__CMS2"/>
      <sheetName val="IRR_sponsor1"/>
      <sheetName val="List_Equip1"/>
      <sheetName val="Process_C_(1-166)1"/>
      <sheetName val="TRUCK_HAUL_CYCLE-waste1"/>
      <sheetName val="Existing_PC_Pavement1"/>
      <sheetName val="Sch_61"/>
      <sheetName val="Master_Data1"/>
      <sheetName val="ind'l_cp1"/>
      <sheetName val="본부_SHOP1"/>
      <sheetName val="#6_MDU_일반1"/>
      <sheetName val="#6_MDU엄반장1"/>
      <sheetName val="#6MDU_기계1"/>
      <sheetName val="HOU_COMP`1"/>
      <sheetName val="FCC_OBL-SHOP1"/>
      <sheetName val="NEW_FCC_OBL1"/>
      <sheetName val="#4_MDU1"/>
      <sheetName val="#6_SHOP1"/>
      <sheetName val="NRC_OBL-조연식1"/>
      <sheetName val="광양-조연식_반장1"/>
      <sheetName val="#5MDU_REV1"/>
      <sheetName val="LBO_PROJECT1"/>
      <sheetName val="VENDOR_LIST1"/>
      <sheetName val="BOP_LINE_LIST1"/>
      <sheetName val="3_부제O호표1"/>
      <sheetName val="5_소모재료비1"/>
      <sheetName val="8_시멘트제원표1"/>
      <sheetName val="2_품제O호표1"/>
      <sheetName val="동상부_Tact_기준_반입일정_및_수량_02171"/>
      <sheetName val="tblg_denda2"/>
      <sheetName val="5_Cennik2"/>
      <sheetName val="_토목_처리장도급내역서_1"/>
      <sheetName val="Equip_Mstr_FOR_3A11"/>
      <sheetName val="สรุปยอดเหล็กตาม_Cost_Record_VY1"/>
      <sheetName val="แนบ_PR1"/>
      <sheetName val="OR21_Final_Forecast_Rev_21"/>
      <sheetName val="Summary_Forecast_Budget_1&amp;21"/>
      <sheetName val="Summary_Forecast_Budget_Rev_21"/>
      <sheetName val="Backup_OR21_1"/>
      <sheetName val="Budget_for_ENT1"/>
      <sheetName val="ADJ__D-Wall&amp;BR_Ent__Rev_2_11"/>
      <sheetName val="Rebar+Conพื้น_Waste10%1"/>
      <sheetName val="Backup_D-Wall_Ent__13_07_191"/>
      <sheetName val="Backup_BR_ENT__13_07_191"/>
      <sheetName val="Final_Forecast_721111"/>
      <sheetName val="IMP_OR21_2019_07_111"/>
      <sheetName val="Concrete_721121"/>
      <sheetName val="หินเกล็ด_1"/>
      <sheetName val="เปรียบเทียบBudget_BR_1"/>
      <sheetName val="ADJ__BR_Ent__Rev_2_1_(2)1"/>
      <sheetName val="แผนงานBarrette_Pile1"/>
      <sheetName val="BOQ__VI_03_09_19_1"/>
      <sheetName val="Backup_BR_BMA1"/>
      <sheetName val="Sum_Budget&amp;Rev_11"/>
      <sheetName val="Sum_Budget_Rev_11"/>
      <sheetName val="Sum_Budget&amp;Rev_1_Rebar1"/>
      <sheetName val="Sum_Budget_Rev_2_Rebar1"/>
      <sheetName val="Rebar+Conพื้น_Waste10%_Rev_001"/>
      <sheetName val="Rebar+Conพื้น_Waste10%_Rev_01_1"/>
      <sheetName val="Equip_Rev_00_Budget1"/>
      <sheetName val="Budget_Waterpoofing1"/>
      <sheetName val="2013电气概算_价目表_(营改增调整)1"/>
      <sheetName val="ABB_Summary1"/>
      <sheetName val="Man_power_rate1"/>
      <sheetName val="Const_equip_rate1"/>
      <sheetName val="01-Gang_Rate_&amp;_Info1"/>
      <sheetName val="05-Sum_Cost1"/>
      <sheetName val="06-Indirect_Loading1"/>
      <sheetName val="07-Heavy_Equipment1"/>
      <sheetName val="08-RR_Check_List1"/>
      <sheetName val="1)_Risk_and_Opportunities1"/>
      <sheetName val="2)_Full_Cost_Calculation1"/>
      <sheetName val="내역서_(∮ἀ嘆ɶ_᠀㬁_2"/>
      <sheetName val="M&amp;E_Summary1"/>
      <sheetName val="rev_summary1"/>
      <sheetName val="M&amp;E_Prelims1"/>
      <sheetName val="B-FP_(2)1"/>
      <sheetName val="Sch_11"/>
      <sheetName val="Rekap_Biaya1"/>
      <sheetName val="Kuantitas_&amp;_Harga1"/>
      <sheetName val="Nopember_(2)1"/>
      <sheetName val="GRAND_REKAP1"/>
      <sheetName val="analisa_(2)1"/>
      <sheetName val="Analisa_21"/>
      <sheetName val="F1_41"/>
      <sheetName val="LRK_1"/>
      <sheetName val="Equipt_Rental1"/>
      <sheetName val="EQ_USED_(CORRECTED)1"/>
      <sheetName val="Rebar_Constant1"/>
      <sheetName val="Eng_Hrs_(HO)1"/>
      <sheetName val="Up_&amp;_bhn1"/>
      <sheetName val="HRG_BHN1"/>
      <sheetName val="Analisa_(ok_punya)1"/>
      <sheetName val="Alat_(2)1"/>
      <sheetName val="ENE-CAL_11"/>
      <sheetName val="원가조정_내역1"/>
      <sheetName val="Vehicle_Log1"/>
      <sheetName val="G_R300경비1"/>
      <sheetName val="AS포장복구_1"/>
      <sheetName val="중기조종사_단위단가1"/>
      <sheetName val="설_계1"/>
      <sheetName val="0_품의서(전체)1"/>
      <sheetName val="LAST_UPDATE1"/>
      <sheetName val="External_Issues1"/>
      <sheetName val="TR_Rev_vs_Commit1"/>
      <sheetName val="TR_+MMHE_PL_report1"/>
      <sheetName val="P23P2724___Commitment_1"/>
      <sheetName val="A__ENGINEERING1"/>
      <sheetName val="B-1__배관자재1"/>
      <sheetName val="B-2__전기자재1"/>
      <sheetName val="B-3__계장자재1"/>
      <sheetName val="B-4__기계자재1"/>
      <sheetName val="C-1__공통가설1"/>
      <sheetName val="C-2__토목1"/>
      <sheetName val="C-4__철골1"/>
      <sheetName val="C-5__기계1"/>
      <sheetName val="C-6__배관1"/>
      <sheetName val="C-7__전기1"/>
      <sheetName val="C-8__계장1"/>
      <sheetName val="C-9__중장비1"/>
      <sheetName val="C-10__소방설비1"/>
      <sheetName val="C-11__보온1"/>
      <sheetName val="C-12__CMS1"/>
      <sheetName val="동상부_Tact_기준_반입일정_및_수량_0217"/>
      <sheetName val="_토목_처리장도급내역서_"/>
      <sheetName val="Equip_Mstr_FOR_3A1"/>
      <sheetName val="Rekap_Biaya"/>
      <sheetName val="Kuantitas_&amp;_Harga"/>
      <sheetName val="Nopember_(2)"/>
      <sheetName val="GRAND_REKAP"/>
      <sheetName val="analisa_(2)"/>
      <sheetName val="Analisa_2"/>
      <sheetName val="Eng_Hrs_(HO)"/>
      <sheetName val="Up_&amp;_bhn"/>
      <sheetName val="HRG_BHN"/>
      <sheetName val="Alat_(2)"/>
      <sheetName val="ENE-CAL_1"/>
      <sheetName val="원가조정_내역"/>
      <sheetName val="Rekap Analisa"/>
      <sheetName val="SchC"/>
      <sheetName val="SchA"/>
      <sheetName val="SewAlat"/>
      <sheetName val="ANALISA PEK.UMUM"/>
      <sheetName val="IN OUT"/>
      <sheetName val="7422CW_x005f_x0013_"/>
      <sheetName val="OPT_x005f_x0012_"/>
      <sheetName val="내역서 ᢐ_x005f_x001f_"/>
      <sheetName val="내역서_耰&quot;_x005f_x005f_x005f_x0000__x0003"/>
      <sheetName val="내역서_耰&quot;_x005f_x005f_x005f_x005f_x00003"/>
      <sheetName val="내역서_耰&quot;_x005f_x005f_x005f_x005f_x005f3"/>
      <sheetName val="내역서_耰&quot;_x005f_x005f_x005f_x0000__x0004"/>
      <sheetName val="내역서_耰&quot;_x005f_x005f_x005f_x005f_x00004"/>
      <sheetName val="내역서_耰&quot;_x005f_x005f_x005f_x005f_x005f4"/>
      <sheetName val="내역서_耰&quot;_x005f_x005f_x005f_x0000__x0005"/>
      <sheetName val="내역서_耰&quot;_x005f_x005f_x005f_x005f_x00005"/>
      <sheetName val="내역서_耰&quot;_x005f_x005f_x005f_x005f_x005f5"/>
      <sheetName val="내역서 ᢐ_x005f_x001f__x005f_x0000__x005f_x0000_"/>
      <sheetName val="EQUIPMENT_-_x005f_x0000_"/>
      <sheetName val="__x005f_x0000__x005f_x001b__x005f_x0000__x005f_x0006__x"/>
      <sheetName val="바닥판_x005f_x0000_⽷_x005f_x0000_"/>
      <sheetName val="내역서_耰&quot;_x005f_x005f_x005f_x0000__x00002"/>
      <sheetName val="내역서_(N____x005f_x000a_2"/>
      <sheetName val="내역서_(N____x005f_x000a_1"/>
      <sheetName val="내역서_耰&quot;_x005f_x005f_x005f_x0000__x00003"/>
      <sheetName val="Sat Bah _ Up"/>
      <sheetName val="DATA PROYEK"/>
      <sheetName val="rab me (by owner) "/>
      <sheetName val="BQ (by owner)"/>
      <sheetName val="rab me (fisik)"/>
      <sheetName val="abut2"/>
      <sheetName val="LIST ANHARSAT"/>
      <sheetName val="Harga material_1"/>
      <sheetName val="abcdef"/>
      <sheetName val="bahan,upah,alat"/>
      <sheetName val="Peralatan (2)"/>
      <sheetName val="MSH51C"/>
      <sheetName val="Micro"/>
      <sheetName val="Macro"/>
      <sheetName val="CC8"/>
      <sheetName val="SOR"/>
      <sheetName val="FR"/>
      <sheetName val="upa"/>
      <sheetName val="집계표(2 안)"/>
      <sheetName val="REQDELTA"/>
      <sheetName val="기준"/>
      <sheetName val="IndirectSum"/>
      <sheetName val="2공구산출내역"/>
      <sheetName val="LV induction mot_x0005_"/>
      <sheetName val="Page1"/>
      <sheetName val="내역서_耰&quot;10"/>
      <sheetName val="SANDAN_XLS8"/>
      <sheetName val="내역서_(∮ἀ嘆ɶ᠀㬁1"/>
      <sheetName val="BLN_PKG"/>
      <sheetName val="TEMP PROFILE"/>
      <sheetName val="_선택 속성(잠금)"/>
      <sheetName val="Drop-down lists"/>
      <sheetName val="Team 3 S-Curve"/>
      <sheetName val="내역서_耰&quot;_x005f_x0000__x0008"/>
      <sheetName val="내역서_耰&quot;_x005f_x005f_x00008"/>
      <sheetName val="내역서_耰&quot;_x005f_x005f_x005f8"/>
      <sheetName val="내역서_耰&quot;_x00007"/>
      <sheetName val="내역서_耰&quot;_x005f7"/>
      <sheetName val="_x00ည톐ឮ"/>
      <sheetName val="내역서_耰&quot;_x0007"/>
      <sheetName val="Step2 -&gt; Mat. Cost"/>
      <sheetName val="AIRCOND"/>
      <sheetName val="EXTERNAL"/>
      <sheetName val="MDGAS"/>
      <sheetName val="BILL 1"/>
      <sheetName val="satuan"/>
      <sheetName val="DHSD"/>
      <sheetName val="CBA"/>
      <sheetName val="MH and Unit Cost"/>
      <sheetName val="BOQ_PAINTING"/>
      <sheetName val="Material Cost(as per Nation)"/>
      <sheetName val="MAN-STD"/>
      <sheetName val="Home Office"/>
      <sheetName val="MC-P1"/>
      <sheetName val="적용단가"/>
      <sheetName val="현금흐름표"/>
      <sheetName val="Project Grading"/>
      <sheetName val="kalibrasi-Tank"/>
      <sheetName val="terdistribusi"/>
      <sheetName val="MAT&amp;LABOR"/>
      <sheetName val="Fire Fighting"/>
      <sheetName val="HARGA DASAR"/>
      <sheetName val="MACROS"/>
      <sheetName val="KR2&amp;KVCM(MAR 1-6'99)"/>
      <sheetName val="電源計画"/>
      <sheetName val="AnalisisHSPekerjaan"/>
      <sheetName val="LV induction "/>
      <sheetName val="Z- GENERAL PRIC橿⿂⒘ࡈ"/>
      <sheetName val="Z- GENERAL PRIC鋘@俀~橿⿂⍈"/>
      <sheetName val="Z- GENERAL PRIC_x0005_ẹ"/>
      <sheetName val="R05"/>
      <sheetName val="Z- GENERAL PRIC橿⿂"/>
      <sheetName val="Z- GENERAL PRIC鋘@俀~橿⿂"/>
      <sheetName val="Z- GENERAL PRIC"/>
      <sheetName val="TH VL, NC, DDHT Thanhphuoc"/>
      <sheetName val="FA_LISTING"/>
      <sheetName val="FA-LISTING"/>
      <sheetName val="6MONTHS"/>
      <sheetName val="負荷集計（断熱不燃）"/>
      <sheetName val="NoDelete_NoHide"/>
      <sheetName val="GIAVLIEU"/>
      <sheetName val="LV induction mot"/>
      <sheetName val="PSV2701F"/>
      <sheetName val="내역서 耰&quot;_x0000__x0000_"/>
      <sheetName val="내역ࠜĀ_x0000_M4)"/>
      <sheetName val="_x0004__x0000__x000d__x0000__x0003__x0000__x0004__x0000__x0016__x0000__x000d__x0000__x0004_"/>
      <sheetName val="_x000a__x0000__x001b__x0000__x0006__x0000__x0006__x0000__x0008__x0000__x000a__x0000__x0000_"/>
      <sheetName val="Weekl_x0004__x0000__x0016__x0000__x000d__x0000_"/>
      <sheetName val="_x0000__x000e__x0000__x0005_"/>
      <sheetName val=" _x0000__x001b__x0000__x0006__x0000__x0006__x0000__x0008__x0000_ _x0000__x0000_"/>
      <sheetName val="내역서_(N_x0009__x000e__x000e__x000e__x0009__x0009__x0012__x0010__x000a_"/>
      <sheetName val="_x0004__x0000__x000d__x0000__x0"/>
      <sheetName val="_x000a__x0000__x001b__x0000__x0"/>
      <sheetName val="7422CW_x0013__x0000_"/>
      <sheetName val="OPT_x0012__x0000__x0010__x0000__x000a__x0000_"/>
      <sheetName val="_x0000__x0013__x0000__x0014_"/>
      <sheetName val="내역서 耰&quot;_x0000__x0000"/>
      <sheetName val="내역서_耰&quot;_x0000__x0000"/>
      <sheetName val="__x0000__x001b__x0000__x0006__x"/>
      <sheetName val="Precios Unitariԯ_x0000_"/>
      <sheetName val="내역ࠜĀ_x0000_M4"/>
      <sheetName val="내역서_耰&quot;_x0000__x0001"/>
      <sheetName val="내역서_耰&quot;_x0000__x0002"/>
      <sheetName val="EQUIPMENT_-_x0000_"/>
      <sheetName val="내역서 ᢐ_x001f__x0000__x0000_"/>
      <sheetName val=" _x0000__x001b__x0000__x0006__x"/>
      <sheetName val="Weekl_x0004__x0000__x0016__x000"/>
      <sheetName val="내역서_(N_x0009__x000e__x000e__x00"/>
      <sheetName val="내역서_耰&quot;_x0000__x0004"/>
      <sheetName val="내역서_耰&quot;_x0000__x0003"/>
      <sheetName val="내역서_耰&quot;_x0000__x0005"/>
      <sheetName val=" _x0000__x001b__x0000__x0"/>
      <sheetName val="OPT_x0012__x0000__x0010__x0000_ _x0000_"/>
      <sheetName val="내역서_耰&quot;_x0000__x0000_7"/>
      <sheetName val="OPT_x0012__x0000__x0010__x0000_"/>
      <sheetName val="내역서_耰&quot;_x0000__x0006"/>
      <sheetName val="내역서_耰&quot;_x0000__x0000_8"/>
      <sheetName val="Site_x0000__x0000_"/>
      <sheetName val="LV induction _x0000__x0000__x0005__x0000_묠"/>
      <sheetName val="LV induction mot_x0000__x0000__x0005_"/>
      <sheetName val="내역서_耰&quot;_x0000__x0007"/>
      <sheetName val="Z- GENERAL PRIC_x0000__x0000__x0005__x0000_ẹ_x0000__x0000__x0000_"/>
      <sheetName val="내역서_耰&quot;_x0000__x0000_6"/>
      <sheetName val="5대총괄"/>
      <sheetName val="2_x0010__x0000__x000a__x0000__x0003__x0000__x000d__x0000__x0008__x0000__x0010__x0000__x0004__x0000__x0004__x0000__x0004_"/>
      <sheetName val="9011 EXPAT_MANP"/>
      <sheetName val="2_x0010_"/>
      <sheetName val="PriceSummary"/>
      <sheetName val="App A Basis of Design"/>
      <sheetName val="Process Piping"/>
      <sheetName val="BQ Summary"/>
      <sheetName val="FittingR1"/>
      <sheetName val="Gasket"/>
      <sheetName val="Bolt"/>
      <sheetName val="tabel berat"/>
      <sheetName val="daf_3_OK_"/>
      <sheetName val="daf_7_OK_"/>
      <sheetName val="L_TIGA"/>
      <sheetName val="내역서_耰&quot;11"/>
      <sheetName val="SANDAN_XLS9"/>
      <sheetName val="내역서_(∮ἀ嘆ɶ᠀㬁2"/>
      <sheetName val="1.0_Criteria_New"/>
      <sheetName val="cost curve calc"/>
      <sheetName val="QPL"/>
      <sheetName val="Faktor"/>
      <sheetName val="luar"/>
      <sheetName val="RINC hotel"/>
      <sheetName val="RINC FIN T4 "/>
      <sheetName val="RINC FIN T4  _3_"/>
      <sheetName val="RINC FIN T4  _2_"/>
      <sheetName val="Breadown"/>
      <sheetName val="合成単価作成・-BLDG"/>
      <sheetName val="XL4Poppy"/>
      <sheetName val="ANALISA KONST BTN"/>
      <sheetName val="ENG-101"/>
      <sheetName val="RKUPRKUF"/>
      <sheetName val="Bilanz Bus.plan 2002"/>
      <sheetName val="Mei LD"/>
      <sheetName val="Data Input"/>
      <sheetName val="financials"/>
      <sheetName val="C94151"/>
      <sheetName val="Project budget BTS"/>
      <sheetName val="손익예상"/>
      <sheetName val="piutang"/>
      <sheetName val="Well-20"/>
      <sheetName val="Well-7"/>
      <sheetName val="ChemCost-Lab"/>
      <sheetName val="Well-13"/>
      <sheetName val="Well-9"/>
      <sheetName val="Well Plan 1"/>
      <sheetName val="TIE-INS"/>
      <sheetName val="black_out"/>
      <sheetName val="WK"/>
      <sheetName val="IPL_SCHEDULE"/>
      <sheetName val="ouse_Summary2_________________2"/>
      <sheetName val="Manpower_Categories"/>
      <sheetName val="Garph_Work-Cost"/>
      <sheetName val="MASTER_RATE_ANALYSIS"/>
      <sheetName val="MN_T_B_"/>
      <sheetName val="INDIGINEOUS_ITEMS_"/>
      <sheetName val="Core_Data"/>
      <sheetName val="final_abstract"/>
      <sheetName val="KUWATI(Total)_15"/>
      <sheetName val="OPTION_215"/>
      <sheetName val="OPTION_315"/>
      <sheetName val="집계표_(TOTAL)15"/>
      <sheetName val="집계표_(CIVIL-23)15"/>
      <sheetName val="집계표_(FGRU)15"/>
      <sheetName val="집계표_(25,26)15"/>
      <sheetName val="집계표_(MEROX)15"/>
      <sheetName val="집계표_(NITROGEN)15"/>
      <sheetName val="집계표_(M4)15"/>
      <sheetName val="집계표_(CIVIL4)15"/>
      <sheetName val="집계표_(CIVIL6)15"/>
      <sheetName val="집계표_(CIVIL7)15"/>
      <sheetName val="내역서(DEMO_TOTAL)15"/>
      <sheetName val="내역서_(CIVIL-23)15"/>
      <sheetName val="내역서_(fgru)15"/>
      <sheetName val="내역서_(25&amp;26)15"/>
      <sheetName val="내역서_(MEROX)15"/>
      <sheetName val="내역서_(NITROGEN)15"/>
      <sheetName val="내역서_(M4)15"/>
      <sheetName val="내역서_(CIVIL-4)15"/>
      <sheetName val="내역서_(CIVIL-6)15"/>
      <sheetName val="내역서_(CIVIL-7)15"/>
      <sheetName val="2002년_현장공사비_국내_실적15"/>
      <sheetName val="2003년국내현장공사비_실적15"/>
      <sheetName val="VC2_10_9915"/>
      <sheetName val="INPUT_DATA14"/>
      <sheetName val="집계표_(25,26ဩ14"/>
      <sheetName val="General_Data14"/>
      <sheetName val="Form_014"/>
      <sheetName val="LABOR_&amp;_자재13"/>
      <sheetName val="입출재고현황_(2)13"/>
      <sheetName val="Form_D-113"/>
      <sheetName val="Form_B-113"/>
      <sheetName val="Form_F-113"/>
      <sheetName val="Form_A13"/>
      <sheetName val="3_공통공사대비13"/>
      <sheetName val="간접비_총괄13"/>
      <sheetName val="Rate_Analysis13"/>
      <sheetName val="Price_Schedule13"/>
      <sheetName val="CAL_13"/>
      <sheetName val="EQUIPMENT_-213"/>
      <sheetName val="Z-_GENERAL_PRICE_SUMMARY11"/>
      <sheetName val="_Estimate__11"/>
      <sheetName val="WEIGHT_LIST12"/>
      <sheetName val="산#2-1_(2)12"/>
      <sheetName val="BEND_LOSS12"/>
      <sheetName val="공사비_내역_(가)12"/>
      <sheetName val="내역서_耰&quot;??13"/>
      <sheetName val="단면_(2)12"/>
      <sheetName val="6PILE__(돌출)12"/>
      <sheetName val="Static_Equip12"/>
      <sheetName val="Form_A_12"/>
      <sheetName val="내역서_耰&quot;_x005f_x0000__x005f_x0000_12"/>
      <sheetName val="3_Breakdown_Direct_Paint12"/>
      <sheetName val="Áý°èÇ¥_(TOTAL)11"/>
      <sheetName val="Áý°èÇ¥_(CIVIL-23)11"/>
      <sheetName val="Áý°èÇ¥_(FGRU)11"/>
      <sheetName val="Áý°èÇ¥_(25,26)11"/>
      <sheetName val="Áý°èÇ¥_(MEROX)11"/>
      <sheetName val="Áý°èÇ¥_(NITROGEN)11"/>
      <sheetName val="Áý°èÇ¥_(M4)11"/>
      <sheetName val="Áý°èÇ¥_(CIVIL4)11"/>
      <sheetName val="Áý°èÇ¥_(CIVIL6)11"/>
      <sheetName val="Áý°èÇ¥_(CIVIL7)11"/>
      <sheetName val="³»¿ª¼­(DEMO_TOTAL)11"/>
      <sheetName val="³»¿ª¼­_(CIVIL-23)11"/>
      <sheetName val="³»¿ª¼­_(fgru)11"/>
      <sheetName val="³»¿ª¼­_(25&amp;26)11"/>
      <sheetName val="³»¿ª¼­_(MEROX)11"/>
      <sheetName val="³»¿ª¼­_(NITROGEN)11"/>
      <sheetName val="³»¿ª¼­_(M4)11"/>
      <sheetName val="³»¿ª¼­_(CIVIL-4)11"/>
      <sheetName val="³»¿ª¼­_(CIVIL-6)11"/>
      <sheetName val="³»¿ª¼­_(CIVIL-7)11"/>
      <sheetName val="2002³â_ÇöÀå°ø»çºñ_±¹³»_½ÇÀû11"/>
      <sheetName val="2003³â±¹³»ÇöÀå°ø»çºñ_½ÇÀû11"/>
      <sheetName val="내역서_耰&quot;__13"/>
      <sheetName val="Summary_Sheets12"/>
      <sheetName val="Man_Hole11"/>
      <sheetName val="Sheet1_(2)12"/>
      <sheetName val="Civil_112"/>
      <sheetName val="Civil_212"/>
      <sheetName val="Civil_312"/>
      <sheetName val="Site_112"/>
      <sheetName val="Site_212"/>
      <sheetName val="Site_312"/>
      <sheetName val="Site_Faci12"/>
      <sheetName val="내역서_耰&quot;_x005f_x005f_x005f_x0000__x005f_x005f_x0011"/>
      <sheetName val="7__월별투입내역서11"/>
      <sheetName val="계측_내역서11"/>
      <sheetName val="2_2_STAFF_Scedule11"/>
      <sheetName val="내역서_耰&quot;_x005f_x005f_x005f_x005f_x005f_x005f_x00011"/>
      <sheetName val="T_311"/>
      <sheetName val="HORI__VESSEL11"/>
      <sheetName val="EQUIP_LIST11"/>
      <sheetName val="MP_MOB11"/>
      <sheetName val="Form_B11"/>
      <sheetName val="Precios_Unitarios11"/>
      <sheetName val="Administrative_Prices11"/>
      <sheetName val="WBS_4411"/>
      <sheetName val="WBS_4111"/>
      <sheetName val="Precios_por_Administración11"/>
      <sheetName val="Subcon_A11"/>
      <sheetName val="Monthly_Load11"/>
      <sheetName val="Weekly_Load11"/>
      <sheetName val="BM_DATA_SHEET12"/>
      <sheetName val="Vind_-_BtB11"/>
      <sheetName val="LV_induction_motors11"/>
      <sheetName val="BSD_(2)11"/>
      <sheetName val="내역서_耰&quot;_x005f_x005f_x005f_x005f_x005f_x005f_x00511"/>
      <sheetName val="Material_Selections11"/>
      <sheetName val="breakdown_of_wage_rate11"/>
      <sheetName val="Indirect_Cost11"/>
      <sheetName val="97_사업추정(WEKI)11"/>
      <sheetName val="[SANDAN_XLS??11"/>
      <sheetName val="Piping_BQ_for_one_turbine11"/>
      <sheetName val="Utility_and_Fire_flange11"/>
      <sheetName val="_SANDAN_XLS__11"/>
      <sheetName val="Eq__Mobilization11"/>
      <sheetName val="Fire_Protection11"/>
      <sheetName val="입찰내역_발주처_양식11"/>
      <sheetName val="Heavy_Equipments11"/>
      <sheetName val="AG_Pipe_Qty_Analysis11"/>
      <sheetName val="FWBS_153010"/>
      <sheetName val="Resource_table11"/>
      <sheetName val="Equipment_List11"/>
      <sheetName val="Form1_SQP11"/>
      <sheetName val="공정계획(내부계획25%,내부w_f)11"/>
      <sheetName val="SFN_ORIG11"/>
      <sheetName val="Currency_Rate6"/>
      <sheetName val="w't_table11"/>
      <sheetName val="SCHEDD_TAMBAHAN11"/>
      <sheetName val="실행예산_MM10"/>
      <sheetName val="MODULE_CONFIRM10"/>
      <sheetName val="ITB_COST11"/>
      <sheetName val="내역서_(∮ἀ嘆ɶ10"/>
      <sheetName val="Dir_Manpower_Other_Exp_11"/>
      <sheetName val="4-3LEVEL-5_epic_410"/>
      <sheetName val="단가_(2)10"/>
      <sheetName val="BOQ-B_DOWN10"/>
      <sheetName val="Cash_In-Cash_Out_Actual10"/>
      <sheetName val="PROTECTION_10"/>
      <sheetName val="내역서1999_8최종6"/>
      <sheetName val="Unit_Price_6"/>
      <sheetName val="plan&amp;section_of_foundation7"/>
      <sheetName val="working_load_at_the_btm_ft_7"/>
      <sheetName val="stability_check7"/>
      <sheetName val="design_load7"/>
      <sheetName val="TDC_COA_Sumry6"/>
      <sheetName val="TDC_Item_Dets6"/>
      <sheetName val="TDC_Item_Sumry6"/>
      <sheetName val="TDC_Key_Qty_Sumry6"/>
      <sheetName val="List_-_Components6"/>
      <sheetName val="List_-_Equipment6"/>
      <sheetName val="COA_Sumry_-_Std_Imp6"/>
      <sheetName val="Contr_TDC_-_Std_Imp6"/>
      <sheetName val="Item_Sumry_-_Std_Imp6"/>
      <sheetName val="Unit_Costs_-_Std_Imp6"/>
      <sheetName val="Unit_MH_-_Std_Imp6"/>
      <sheetName val="Proj_TIC_-_Std_Imp6"/>
      <sheetName val="Updating_Form-Oct_20116"/>
      <sheetName val="Weld_Consumable6"/>
      <sheetName val="NDE_Cost-Summary6"/>
      <sheetName val="9July_Above_Ground_Pipe6"/>
      <sheetName val="M_116"/>
      <sheetName val="Process_Data_16"/>
      <sheetName val="Sum_(Case-3)6"/>
      <sheetName val="Man_Power_&amp;_Comp6"/>
      <sheetName val="Data_List6"/>
      <sheetName val="4-Basic_Price6"/>
      <sheetName val="Evaluasi_Penw6"/>
      <sheetName val="Closeout_Control6"/>
      <sheetName val="PROJECT_BRIEF6"/>
      <sheetName val="CUADRO_DE_PRECIOS10"/>
      <sheetName val="Site_Findings_Status_Sheet6"/>
      <sheetName val="5_)_Time_Delays6"/>
      <sheetName val="Unt_rate6"/>
      <sheetName val="1100-1200-1300-1910-2140-LEV_26"/>
      <sheetName val="내역서_耰&quot;_x005f_x005f_x005f_x0000_6"/>
      <sheetName val="내역서_耰&quot;_x005f_x005f_x005f_x005f_6"/>
      <sheetName val="내역서_耰&quot;_x005f_x0000__x00007"/>
      <sheetName val="99__FWBS(Ref)6"/>
      <sheetName val="99__Change_Rate6"/>
      <sheetName val="할증_6"/>
      <sheetName val="RAB_AR&amp;STR6"/>
      <sheetName val="Equip_Rental_Summary_by_Contr6"/>
      <sheetName val="Project_Equip_Rental_Summary6"/>
      <sheetName val="Contractor_Indirect_Sumry6"/>
      <sheetName val="Project_Indirect_Sumry6"/>
      <sheetName val="COA_Sumry_by_Area6"/>
      <sheetName val="COA_Sumry_by_Contr6"/>
      <sheetName val="COA_Sumry_by_RG6"/>
      <sheetName val="TDC_COA_Grp_Sumry6"/>
      <sheetName val="TDC_COA_Grp_Sumry_by_Area6"/>
      <sheetName val="TDC_COA_Grp_Sumry_by_RG6"/>
      <sheetName val="Equipment_Sumry6"/>
      <sheetName val="TDC_Item_Dets-Full6"/>
      <sheetName val="TDC_Item_Dets-IPM-Full6"/>
      <sheetName val="TDC_Item_Sumry_by_Area6"/>
      <sheetName val="TDC_Item_Sumry_by_RG6"/>
      <sheetName val="TDC_Key_Qty_Sumry_by_RG6"/>
      <sheetName val="List_-_Equipment_by_Area6"/>
      <sheetName val="List_-_Equipment_by_Contr6"/>
      <sheetName val="Equipment_-_Unit_Costs_by_Mat6"/>
      <sheetName val="List_-_Equipment_by_Rep_Grp6"/>
      <sheetName val="Craft_Summary_by_Contr6"/>
      <sheetName val="Project_Craft_Summary6"/>
      <sheetName val="Project_Metrics6"/>
      <sheetName val="Discounted_Cash_Flow6"/>
      <sheetName val="Ocean_Transporation_Charge6"/>
      <sheetName val="SUMMARY_(0A)6"/>
      <sheetName val="SUMMARY_(1A)6"/>
      <sheetName val="SUMMARY_(1B)6"/>
      <sheetName val="SUMMARY_(03)6"/>
      <sheetName val="F1(Cable_Rack)6"/>
      <sheetName val="F2(Cable_Rack)6"/>
      <sheetName val="F3(Cable_Rack)6"/>
      <sheetName val="F1_(POLYMER)6"/>
      <sheetName val="F2_(POLYMER)6"/>
      <sheetName val="F3_(POLYMER)6"/>
      <sheetName val="F4_(POLYMER)6"/>
      <sheetName val="F5(_Polymerization_)6"/>
      <sheetName val="F6_(_Polymerization_)6"/>
      <sheetName val="B1_(Grid_A-7,_-6)6"/>
      <sheetName val="B1_(Grid_A,_B)6"/>
      <sheetName val="B1_(Grid_C-7,_-6)6"/>
      <sheetName val="B2_(Grid_-7_B,_C)_(1)6"/>
      <sheetName val="B2_(Grid_-7_B,_C)_(2)6"/>
      <sheetName val="B2_(Grid_-6_B,_C)_(1)6"/>
      <sheetName val="B2_(Grid_-6_B,_C)_(2)6"/>
      <sheetName val="F1_(MONOMER)6"/>
      <sheetName val="F2_(MONOMER)6"/>
      <sheetName val="F3_(MONOMER)6"/>
      <sheetName val="90K060C_(MONOMER)6"/>
      <sheetName val="F1_(EXTRUSION)6"/>
      <sheetName val="F2_(EXTRUSION)6"/>
      <sheetName val="F3_(EXTRUSION)6"/>
      <sheetName val="F4_(EXTRUSION)6"/>
      <sheetName val="F5_(EXTRUSION)6"/>
      <sheetName val="F6A_(EXTRUSION)6"/>
      <sheetName val="F6D_(EXTRUSION)6"/>
      <sheetName val="F7_(EXTRUSION)6"/>
      <sheetName val="F8_(EXTRUSION)6"/>
      <sheetName val="F9_(EXTRUSION)6"/>
      <sheetName val="F10_(EXTRUSION)6"/>
      <sheetName val="F11_(EXTRUSION)6"/>
      <sheetName val="B1_(Grid_F-5`,_4`)6"/>
      <sheetName val="B2_(Grid_F,E-4`)6"/>
      <sheetName val="B2_(Grid_F,E-5`)6"/>
      <sheetName val="B3_(Grid_C,B-4`)6"/>
      <sheetName val="B4_(Grid_B,A-4`)6"/>
      <sheetName val="B5_(Grid_E-5`)_&amp;_(Grid_D-5`)6"/>
      <sheetName val="B6_(Grid_E,D-5')6"/>
      <sheetName val="B7_(Grid_E,D-5')6"/>
      <sheetName val="95D040,_A5066"/>
      <sheetName val="95P040AB,_A5076"/>
      <sheetName val="95X020-U08,_A6026"/>
      <sheetName val="95X020-U07,_A6066"/>
      <sheetName val="95E040,_A5096"/>
      <sheetName val="95D024;025,_A6156"/>
      <sheetName val="95X020-U05,_A6016"/>
      <sheetName val="95X020-U02,_A2046"/>
      <sheetName val="Extruder_FDN6"/>
      <sheetName val="BOG_COMP__FDN6"/>
      <sheetName val="SOG_COMP__FDN6"/>
      <sheetName val="1G1_(Ground_Beam)6"/>
      <sheetName val="1G2-1(Ground_Beam)6"/>
      <sheetName val="1G2-2(Ground_Beam)6"/>
      <sheetName val="P15,_166"/>
      <sheetName val="LO_CONSOLE_FDN6"/>
      <sheetName val="OIL_COOLER_FDN6"/>
      <sheetName val="CW_CONSOLE_FDN_(SOG)6"/>
      <sheetName val="PD3_(SOG)6"/>
      <sheetName val="SF1_(SOG)6"/>
      <sheetName val="SF2_(SOG)6"/>
      <sheetName val="SLAB_(1S1-1)6"/>
      <sheetName val="SLAB_(1S1-2)6"/>
      <sheetName val="SLAB_(1S1-3)6"/>
      <sheetName val="COLUMN_(+5500)6"/>
      <sheetName val="COLUMN_(+12500)6"/>
      <sheetName val="COLUMN_(+15500)6"/>
      <sheetName val="ETC_6"/>
      <sheetName val="Cash_Flow_bulanan6"/>
      <sheetName val="H_Satuan6"/>
      <sheetName val="In-House_Summary6"/>
      <sheetName val="Tools_&amp;_Settings6"/>
      <sheetName val="Data_Summary6"/>
      <sheetName val="Crew_Costs6"/>
      <sheetName val="Spread_Costs6"/>
      <sheetName val="Unique_List_Misc6"/>
      <sheetName val="Codes_Pers6"/>
      <sheetName val="Direct_PMS6"/>
      <sheetName val="UP_MINOR6"/>
      <sheetName val="Item_code6"/>
      <sheetName val="Aux_6"/>
      <sheetName val="Pengesahan_6"/>
      <sheetName val="__6"/>
      <sheetName val="_6"/>
      <sheetName val="breakdown_of_wage_ra`f5"/>
      <sheetName val="breakdown_of_wage_ra5"/>
      <sheetName val="breakdown_of_wage_rað-5"/>
      <sheetName val="2_Overall_Summary_5"/>
      <sheetName val="Rates_&amp;_Legend6"/>
      <sheetName val="OCT_FDN6"/>
      <sheetName val="BO䁑-B_䁄OWN6"/>
      <sheetName val="Bill_rekap6"/>
      <sheetName val="Harga_Satuan6"/>
      <sheetName val="F_ALARM6"/>
      <sheetName val="0__Resource　Code5"/>
      <sheetName val="breakdown_of_wage_rap5"/>
      <sheetName val="00-Summary_Information-ABB5"/>
      <sheetName val="Exchange_Rate6"/>
      <sheetName val="General_Notes6"/>
      <sheetName val="내역서_耰&quot;_x005f_x0000_6"/>
      <sheetName val="내역서_耰&quot;_x005f_x005f_6"/>
      <sheetName val="Process_Data_(2)6"/>
      <sheetName val="PABS,Site_info5"/>
      <sheetName val="내역서_耰&quot;_5"/>
      <sheetName val="2__현장_자금투입_집계표6"/>
      <sheetName val="_도면_및_도서_제출목록_및_일정_170202_xlsx6"/>
      <sheetName val="Distribution_Table5"/>
      <sheetName val="Raw_data5"/>
      <sheetName val="차트_(2)6"/>
      <sheetName val="Material_code5"/>
      <sheetName val="DROP_DOWN5"/>
      <sheetName val="개시대사_(2)5"/>
      <sheetName val="DATA_MENTAH5"/>
      <sheetName val="내역서_(N____x000a_6"/>
      <sheetName val="HO_Site_Rates-20115"/>
      <sheetName val="Linelist_LNGC_Process5"/>
      <sheetName val="Equipment_Spec_List5"/>
      <sheetName val="SPEC_LIST(EQUP,_SYS)5"/>
      <sheetName val="Action_Item5"/>
      <sheetName val="ID_CD5"/>
      <sheetName val="Air_Cooler-E5"/>
      <sheetName val="SUM_4"/>
      <sheetName val="Al_Taweelah5"/>
      <sheetName val="Particular_Sch5"/>
      <sheetName val="Scheme_Area_Details_Block___C23"/>
      <sheetName val="Tender_data3"/>
      <sheetName val="GM_0003"/>
      <sheetName val="일위대가_3"/>
      <sheetName val="SECL_리스크_분류체계_(2)3"/>
      <sheetName val="1_설계기준3"/>
      <sheetName val="Cash_Flow3"/>
      <sheetName val="REF_for_VV3"/>
      <sheetName val="P-Ins_&amp;_Bonds3"/>
      <sheetName val="INSTLIST_13"/>
      <sheetName val="Fig_4-143"/>
      <sheetName val="광통신_견적내역서13"/>
      <sheetName val="5__월별투입내역서3"/>
      <sheetName val="Att-1_CTCI_MH_rate3"/>
      <sheetName val="설산1_나3"/>
      <sheetName val="Analisa_Fave3"/>
      <sheetName val="Harsat_Bahan3"/>
      <sheetName val="Harsat_Subkon3"/>
      <sheetName val="Harsat_Upah3"/>
      <sheetName val="Master_1_03"/>
      <sheetName val="Agregat_Halus_&amp;_Kasar3"/>
      <sheetName val="HARGA_MATERIAL3"/>
      <sheetName val="Harga_Sat_APP3"/>
      <sheetName val="Tgh_JGC-Inv_I_clp3"/>
      <sheetName val="PCS_3"/>
      <sheetName val="Progress_Statement-SI3"/>
      <sheetName val="Progress_Payment-31103"/>
      <sheetName val="Perm__Test3"/>
      <sheetName val="Galian_13"/>
      <sheetName val="Analisa_Lump_sum3"/>
      <sheetName val="Sec_I_ML3"/>
      <sheetName val="dongia_(2)3"/>
      <sheetName val="BM_#13"/>
      <sheetName val="Weekl_4"/>
      <sheetName val="내역서_(N____8"/>
      <sheetName val="__x03"/>
      <sheetName val="OPT_4"/>
      <sheetName val="List_register3"/>
      <sheetName val="Direct_Histogram_Rev__A_(f)3"/>
      <sheetName val="Tables_3_1_to_3_5_EXH_G3"/>
      <sheetName val="64_43"/>
      <sheetName val="64_53"/>
      <sheetName val="36_23"/>
      <sheetName val="36_13"/>
      <sheetName val="Precios_Unitariԯ2"/>
      <sheetName val="EQUIPOS_DE_SEGURIDAD3"/>
      <sheetName val="MATERIALES_CONSUMIBLES3"/>
      <sheetName val="PERSONAL_INDIRECTO_3"/>
      <sheetName val="Cost_Code3"/>
      <sheetName val="Data_Ref3"/>
      <sheetName val="Interdept_Rate3"/>
      <sheetName val="4300_UTILITY_BLDG_(2)3"/>
      <sheetName val="5__Work_load(현재원기준)3"/>
      <sheetName val="InD_Mpower1"/>
      <sheetName val="Manpower_Categories1"/>
      <sheetName val="Garph_Work-Cost1"/>
      <sheetName val="Insulation_1501081"/>
      <sheetName val="MASTER_RATE_ANALYSIS1"/>
      <sheetName val="MN_T_B_1"/>
      <sheetName val="INDIGINEOUS_ITEMS_1"/>
      <sheetName val="Core_Data1"/>
      <sheetName val="final_abstract1"/>
      <sheetName val="Ramp_data"/>
      <sheetName val="Lower_Ground"/>
      <sheetName val="Cap_Cost"/>
      <sheetName val="RLV_Calc"/>
      <sheetName val="Costs_(dev)"/>
      <sheetName val="Bluewater_NPV_-_sell_January"/>
      <sheetName val="Upper_Ground"/>
      <sheetName val="PARK_NE"/>
      <sheetName val="Financial_Summary"/>
      <sheetName val="D&amp;C_Calcs"/>
      <sheetName val="CA_Upside_Downside_Old"/>
      <sheetName val="EASEL_CA_Example"/>
      <sheetName val="Urai__Resap_pengikat"/>
      <sheetName val="DAF_HRG"/>
      <sheetName val="7_공정표"/>
      <sheetName val="Kolom_UT"/>
      <sheetName val="HB_"/>
      <sheetName val="Memb_Schd"/>
      <sheetName val="Coef_et_données"/>
      <sheetName val="MFG_&amp;_DEL"/>
      <sheetName val="InsertListDrawing_1_"/>
      <sheetName val="P2-Project_Data"/>
      <sheetName val="a_h_ars_sum"/>
      <sheetName val="a_h_ars"/>
      <sheetName val="KUWATI(Total)_16"/>
      <sheetName val="OPTION_216"/>
      <sheetName val="OPTION_316"/>
      <sheetName val="집계표_(TOTAL)16"/>
      <sheetName val="집계표_(CIVIL-23)16"/>
      <sheetName val="집계표_(FGRU)16"/>
      <sheetName val="집계표_(25,26)16"/>
      <sheetName val="집계표_(MEROX)16"/>
      <sheetName val="집계표_(NITROGEN)16"/>
      <sheetName val="집계표_(M4)16"/>
      <sheetName val="집계표_(CIVIL4)16"/>
      <sheetName val="집계표_(CIVIL6)16"/>
      <sheetName val="집계표_(CIVIL7)16"/>
      <sheetName val="내역서(DEMO_TOTAL)16"/>
      <sheetName val="내역서_(CIVIL-23)16"/>
      <sheetName val="내역서_(fgru)16"/>
      <sheetName val="내역서_(25&amp;26)16"/>
      <sheetName val="내역서_(MEROX)16"/>
      <sheetName val="내역서_(NITROGEN)16"/>
      <sheetName val="내역서_(M4)16"/>
      <sheetName val="내역서_(CIVIL-4)16"/>
      <sheetName val="내역서_(CIVIL-6)16"/>
      <sheetName val="내역서_(CIVIL-7)16"/>
      <sheetName val="2002년_현장공사비_국내_실적16"/>
      <sheetName val="2003년국내현장공사비_실적16"/>
      <sheetName val="VC2_10_9916"/>
      <sheetName val="INPUT_DATA15"/>
      <sheetName val="집계표_(25,26ဩ15"/>
      <sheetName val="General_Data15"/>
      <sheetName val="Form_015"/>
      <sheetName val="LABOR_&amp;_자재14"/>
      <sheetName val="입출재고현황_(2)14"/>
      <sheetName val="Form_D-114"/>
      <sheetName val="Form_B-114"/>
      <sheetName val="Form_F-114"/>
      <sheetName val="Form_A14"/>
      <sheetName val="3_공통공사대비14"/>
      <sheetName val="간접비_총괄14"/>
      <sheetName val="Rate_Analysis14"/>
      <sheetName val="Price_Schedule14"/>
      <sheetName val="CAL_14"/>
      <sheetName val="EQUIPMENT_-214"/>
      <sheetName val="Z-_GENERAL_PRICE_SUMMARY12"/>
      <sheetName val="_Estimate__12"/>
      <sheetName val="WEIGHT_LIST13"/>
      <sheetName val="산#2-1_(2)13"/>
      <sheetName val="BEND_LOSS13"/>
      <sheetName val="공사비_내역_(가)13"/>
      <sheetName val="내역서_耰&quot;??14"/>
      <sheetName val="단면_(2)13"/>
      <sheetName val="6PILE__(돌출)13"/>
      <sheetName val="Static_Equip13"/>
      <sheetName val="Form_A_13"/>
      <sheetName val="내역서_耰&quot;_x005f_x0000__x005f_x0000_13"/>
      <sheetName val="3_Breakdown_Direct_Paint13"/>
      <sheetName val="Áý°èÇ¥_(TOTAL)12"/>
      <sheetName val="Áý°èÇ¥_(CIVIL-23)12"/>
      <sheetName val="Áý°èÇ¥_(FGRU)12"/>
      <sheetName val="Áý°èÇ¥_(25,26)12"/>
      <sheetName val="Áý°èÇ¥_(MEROX)12"/>
      <sheetName val="Áý°èÇ¥_(NITROGEN)12"/>
      <sheetName val="Áý°èÇ¥_(M4)12"/>
      <sheetName val="Áý°èÇ¥_(CIVIL4)12"/>
      <sheetName val="Áý°èÇ¥_(CIVIL6)12"/>
      <sheetName val="Áý°èÇ¥_(CIVIL7)12"/>
      <sheetName val="³»¿ª¼­(DEMO_TOTAL)12"/>
      <sheetName val="³»¿ª¼­_(CIVIL-23)12"/>
      <sheetName val="³»¿ª¼­_(fgru)12"/>
      <sheetName val="³»¿ª¼­_(25&amp;26)12"/>
      <sheetName val="³»¿ª¼­_(MEROX)12"/>
      <sheetName val="³»¿ª¼­_(NITROGEN)12"/>
      <sheetName val="³»¿ª¼­_(M4)12"/>
      <sheetName val="³»¿ª¼­_(CIVIL-4)12"/>
      <sheetName val="³»¿ª¼­_(CIVIL-6)12"/>
      <sheetName val="³»¿ª¼­_(CIVIL-7)12"/>
      <sheetName val="2002³â_ÇöÀå°ø»çºñ_±¹³»_½ÇÀû12"/>
      <sheetName val="2003³â±¹³»ÇöÀå°ø»çºñ_½ÇÀû12"/>
      <sheetName val="내역서_耰&quot;__14"/>
      <sheetName val="Summary_Sheets13"/>
      <sheetName val="Man_Hole12"/>
      <sheetName val="Sheet1_(2)13"/>
      <sheetName val="Civil_113"/>
      <sheetName val="Civil_213"/>
      <sheetName val="Civil_313"/>
      <sheetName val="Site_113"/>
      <sheetName val="Site_213"/>
      <sheetName val="Site_313"/>
      <sheetName val="Site_Faci13"/>
      <sheetName val="내역서_耰&quot;_x005f_x005f_x005f_x0000__x005f_x005f_x0012"/>
      <sheetName val="7__월별투입내역서12"/>
      <sheetName val="계측_내역서12"/>
      <sheetName val="2_2_STAFF_Scedule12"/>
      <sheetName val="내역서_耰&quot;_x005f_x005f_x005f_x005f_x005f_x005f_x00012"/>
      <sheetName val="T_312"/>
      <sheetName val="HORI__VESSEL12"/>
      <sheetName val="EQUIP_LIST12"/>
      <sheetName val="MP_MOB12"/>
      <sheetName val="Form_B12"/>
      <sheetName val="Precios_Unitarios12"/>
      <sheetName val="Administrative_Prices12"/>
      <sheetName val="WBS_4412"/>
      <sheetName val="WBS_4112"/>
      <sheetName val="Precios_por_Administración12"/>
      <sheetName val="Subcon_A12"/>
      <sheetName val="Monthly_Load12"/>
      <sheetName val="Weekly_Load12"/>
      <sheetName val="BM_DATA_SHEET13"/>
      <sheetName val="Vind_-_BtB12"/>
      <sheetName val="LV_induction_motors12"/>
      <sheetName val="BSD_(2)12"/>
      <sheetName val="내역서_耰&quot;_x005f_x005f_x005f_x005f_x005f_x005f_x00512"/>
      <sheetName val="Material_Selections12"/>
      <sheetName val="breakdown_of_wage_rate12"/>
      <sheetName val="Indirect_Cost12"/>
      <sheetName val="97_사업추정(WEKI)12"/>
      <sheetName val="[SANDAN_XLS??12"/>
      <sheetName val="Piping_BQ_for_one_turbine12"/>
      <sheetName val="Utility_and_Fire_flange12"/>
      <sheetName val="_SANDAN_XLS__12"/>
      <sheetName val="Eq__Mobilization12"/>
      <sheetName val="Fire_Protection12"/>
      <sheetName val="입찰내역_발주처_양식12"/>
      <sheetName val="Heavy_Equipments12"/>
      <sheetName val="AG_Pipe_Qty_Analysis12"/>
      <sheetName val="FWBS_153011"/>
      <sheetName val="Resource_table12"/>
      <sheetName val="Equipment_List12"/>
      <sheetName val="Form1_SQP12"/>
      <sheetName val="공정계획(내부계획25%,내부w_f)12"/>
      <sheetName val="SFN_ORIG12"/>
      <sheetName val="Currency_Rate7"/>
      <sheetName val="w't_table12"/>
      <sheetName val="SCHEDD_TAMBAHAN12"/>
      <sheetName val="실행예산_MM11"/>
      <sheetName val="MODULE_CONFIRM11"/>
      <sheetName val="ITB_COST12"/>
      <sheetName val="내역서_(∮ἀ嘆ɶ11"/>
      <sheetName val="Dir_Manpower_Other_Exp_12"/>
      <sheetName val="4-3LEVEL-5_epic_411"/>
      <sheetName val="단가_(2)11"/>
      <sheetName val="BOQ-B_DOWN11"/>
      <sheetName val="Cash_In-Cash_Out_Actual11"/>
      <sheetName val="PROTECTION_11"/>
      <sheetName val="내역서1999_8최종7"/>
      <sheetName val="Unit_Price_7"/>
      <sheetName val="plan&amp;section_of_foundation8"/>
      <sheetName val="working_load_at_the_btm_ft_8"/>
      <sheetName val="stability_check8"/>
      <sheetName val="design_load8"/>
      <sheetName val="TDC_COA_Sumry7"/>
      <sheetName val="TDC_Item_Dets7"/>
      <sheetName val="TDC_Item_Sumry7"/>
      <sheetName val="TDC_Key_Qty_Sumry7"/>
      <sheetName val="List_-_Components7"/>
      <sheetName val="List_-_Equipment7"/>
      <sheetName val="COA_Sumry_-_Std_Imp7"/>
      <sheetName val="Contr_TDC_-_Std_Imp7"/>
      <sheetName val="Item_Sumry_-_Std_Imp7"/>
      <sheetName val="Unit_Costs_-_Std_Imp7"/>
      <sheetName val="Unit_MH_-_Std_Imp7"/>
      <sheetName val="Proj_TIC_-_Std_Imp7"/>
      <sheetName val="Updating_Form-Oct_20117"/>
      <sheetName val="Weld_Consumable7"/>
      <sheetName val="NDE_Cost-Summary7"/>
      <sheetName val="9July_Above_Ground_Pipe7"/>
      <sheetName val="M_117"/>
      <sheetName val="Process_Data_17"/>
      <sheetName val="Sum_(Case-3)7"/>
      <sheetName val="Man_Power_&amp;_Comp7"/>
      <sheetName val="Data_List7"/>
      <sheetName val="4-Basic_Price7"/>
      <sheetName val="Evaluasi_Penw7"/>
      <sheetName val="Closeout_Control7"/>
      <sheetName val="PROJECT_BRIEF7"/>
      <sheetName val="CUADRO_DE_PRECIOS11"/>
      <sheetName val="Site_Findings_Status_Sheet7"/>
      <sheetName val="5_)_Time_Delays7"/>
      <sheetName val="Unt_rate7"/>
      <sheetName val="1100-1200-1300-1910-2140-LEV_27"/>
      <sheetName val="내역서_耰&quot;_x005f_x005f_x005f_x0000_7"/>
      <sheetName val="내역서_耰&quot;_x005f_x005f_x005f_x005f_7"/>
      <sheetName val="내역서_耰&quot;_x005f_x0000__x00008"/>
      <sheetName val="99__FWBS(Ref)7"/>
      <sheetName val="99__Change_Rate7"/>
      <sheetName val="할증_7"/>
      <sheetName val="RAB_AR&amp;STR7"/>
      <sheetName val="Equip_Rental_Summary_by_Contr7"/>
      <sheetName val="Project_Equip_Rental_Summary7"/>
      <sheetName val="Contractor_Indirect_Sumry7"/>
      <sheetName val="Project_Indirect_Sumry7"/>
      <sheetName val="COA_Sumry_by_Area7"/>
      <sheetName val="COA_Sumry_by_Contr7"/>
      <sheetName val="COA_Sumry_by_RG7"/>
      <sheetName val="TDC_COA_Grp_Sumry7"/>
      <sheetName val="TDC_COA_Grp_Sumry_by_Area7"/>
      <sheetName val="TDC_COA_Grp_Sumry_by_RG7"/>
      <sheetName val="Equipment_Sumry7"/>
      <sheetName val="TDC_Item_Dets-Full7"/>
      <sheetName val="TDC_Item_Dets-IPM-Full7"/>
      <sheetName val="TDC_Item_Sumry_by_Area7"/>
      <sheetName val="TDC_Item_Sumry_by_RG7"/>
      <sheetName val="TDC_Key_Qty_Sumry_by_RG7"/>
      <sheetName val="List_-_Equipment_by_Area7"/>
      <sheetName val="List_-_Equipment_by_Contr7"/>
      <sheetName val="Equipment_-_Unit_Costs_by_Mat7"/>
      <sheetName val="List_-_Equipment_by_Rep_Grp7"/>
      <sheetName val="Craft_Summary_by_Contr7"/>
      <sheetName val="Project_Craft_Summary7"/>
      <sheetName val="Project_Metrics7"/>
      <sheetName val="Discounted_Cash_Flow7"/>
      <sheetName val="Ocean_Transporation_Charge7"/>
      <sheetName val="SUMMARY_(0A)7"/>
      <sheetName val="SUMMARY_(1A)7"/>
      <sheetName val="SUMMARY_(1B)7"/>
      <sheetName val="SUMMARY_(03)7"/>
      <sheetName val="F1(Cable_Rack)7"/>
      <sheetName val="F2(Cable_Rack)7"/>
      <sheetName val="F3(Cable_Rack)7"/>
      <sheetName val="F1_(POLYMER)7"/>
      <sheetName val="F2_(POLYMER)7"/>
      <sheetName val="F3_(POLYMER)7"/>
      <sheetName val="F4_(POLYMER)7"/>
      <sheetName val="F5(_Polymerization_)7"/>
      <sheetName val="F6_(_Polymerization_)7"/>
      <sheetName val="B1_(Grid_A-7,_-6)7"/>
      <sheetName val="B1_(Grid_A,_B)7"/>
      <sheetName val="B1_(Grid_C-7,_-6)7"/>
      <sheetName val="B2_(Grid_-7_B,_C)_(1)7"/>
      <sheetName val="B2_(Grid_-7_B,_C)_(2)7"/>
      <sheetName val="B2_(Grid_-6_B,_C)_(1)7"/>
      <sheetName val="B2_(Grid_-6_B,_C)_(2)7"/>
      <sheetName val="F1_(MONOMER)7"/>
      <sheetName val="F2_(MONOMER)7"/>
      <sheetName val="F3_(MONOMER)7"/>
      <sheetName val="90K060C_(MONOMER)7"/>
      <sheetName val="F1_(EXTRUSION)7"/>
      <sheetName val="F2_(EXTRUSION)7"/>
      <sheetName val="F3_(EXTRUSION)7"/>
      <sheetName val="F4_(EXTRUSION)7"/>
      <sheetName val="F5_(EXTRUSION)7"/>
      <sheetName val="F6A_(EXTRUSION)7"/>
      <sheetName val="F6D_(EXTRUSION)7"/>
      <sheetName val="F7_(EXTRUSION)7"/>
      <sheetName val="F8_(EXTRUSION)7"/>
      <sheetName val="F9_(EXTRUSION)7"/>
      <sheetName val="F10_(EXTRUSION)7"/>
      <sheetName val="F11_(EXTRUSION)7"/>
      <sheetName val="B1_(Grid_F-5`,_4`)7"/>
      <sheetName val="B2_(Grid_F,E-4`)7"/>
      <sheetName val="B2_(Grid_F,E-5`)7"/>
      <sheetName val="B3_(Grid_C,B-4`)7"/>
      <sheetName val="B4_(Grid_B,A-4`)7"/>
      <sheetName val="B5_(Grid_E-5`)_&amp;_(Grid_D-5`)7"/>
      <sheetName val="B6_(Grid_E,D-5')7"/>
      <sheetName val="B7_(Grid_E,D-5')7"/>
      <sheetName val="95D040,_A5067"/>
      <sheetName val="95P040AB,_A5077"/>
      <sheetName val="95X020-U08,_A6027"/>
      <sheetName val="95X020-U07,_A6067"/>
      <sheetName val="95E040,_A5097"/>
      <sheetName val="95D024;025,_A6157"/>
      <sheetName val="95X020-U05,_A6017"/>
      <sheetName val="95X020-U02,_A2047"/>
      <sheetName val="Extruder_FDN7"/>
      <sheetName val="BOG_COMP__FDN7"/>
      <sheetName val="SOG_COMP__FDN7"/>
      <sheetName val="1G1_(Ground_Beam)7"/>
      <sheetName val="1G2-1(Ground_Beam)7"/>
      <sheetName val="1G2-2(Ground_Beam)7"/>
      <sheetName val="P15,_167"/>
      <sheetName val="LO_CONSOLE_FDN7"/>
      <sheetName val="OIL_COOLER_FDN7"/>
      <sheetName val="CW_CONSOLE_FDN_(SOG)7"/>
      <sheetName val="PD3_(SOG)7"/>
      <sheetName val="SF1_(SOG)7"/>
      <sheetName val="SF2_(SOG)7"/>
      <sheetName val="SLAB_(1S1-1)7"/>
      <sheetName val="SLAB_(1S1-2)7"/>
      <sheetName val="SLAB_(1S1-3)7"/>
      <sheetName val="COLUMN_(+5500)7"/>
      <sheetName val="COLUMN_(+12500)7"/>
      <sheetName val="COLUMN_(+15500)7"/>
      <sheetName val="ETC_7"/>
      <sheetName val="Cash_Flow_bulanan7"/>
      <sheetName val="H_Satuan7"/>
      <sheetName val="In-House_Summary7"/>
      <sheetName val="Tools_&amp;_Settings7"/>
      <sheetName val="Data_Summary7"/>
      <sheetName val="Crew_Costs7"/>
      <sheetName val="Spread_Costs7"/>
      <sheetName val="Unique_List_Misc7"/>
      <sheetName val="Codes_Pers7"/>
      <sheetName val="Direct_PMS7"/>
      <sheetName val="UP_MINOR7"/>
      <sheetName val="Item_code7"/>
      <sheetName val="Aux_7"/>
      <sheetName val="Pengesahan_7"/>
      <sheetName val="__7"/>
      <sheetName val="_7"/>
      <sheetName val="breakdown_of_wage_ra`f6"/>
      <sheetName val="breakdown_of_wage_ra6"/>
      <sheetName val="breakdown_of_wage_rað-6"/>
      <sheetName val="2_Overall_Summary_6"/>
      <sheetName val="Rates_&amp;_Legend7"/>
      <sheetName val="OCT_FDN7"/>
      <sheetName val="BO䁑-B_䁄OWN7"/>
      <sheetName val="Bill_rekap7"/>
      <sheetName val="Harga_Satuan7"/>
      <sheetName val="F_ALARM7"/>
      <sheetName val="0__Resource　Code6"/>
      <sheetName val="breakdown_of_wage_rap6"/>
      <sheetName val="00-Summary_Information-ABB6"/>
      <sheetName val="Exchange_Rate7"/>
      <sheetName val="General_Notes7"/>
      <sheetName val="내역서_耰&quot;_x005f_x0000_7"/>
      <sheetName val="내역서_耰&quot;_x005f_x005f_7"/>
      <sheetName val="Process_Data_(2)7"/>
      <sheetName val="PABS,Site_info6"/>
      <sheetName val="내역서_耰&quot;_6"/>
      <sheetName val="2__현장_자금투입_집계표7"/>
      <sheetName val="_도면_및_도서_제출목록_및_일정_170202_xlsx7"/>
      <sheetName val="Distribution_Table6"/>
      <sheetName val="Raw_data6"/>
      <sheetName val="차트_(2)7"/>
      <sheetName val="Material_code6"/>
      <sheetName val="DROP_DOWN6"/>
      <sheetName val="개시대사_(2)6"/>
      <sheetName val="DATA_MENTAH6"/>
      <sheetName val="내역서_(N____x000a_7"/>
      <sheetName val="TQ_Format5"/>
      <sheetName val="HO_Site_Rates-20116"/>
      <sheetName val="Linelist_LNGC_Process6"/>
      <sheetName val="Equipment_Spec_List6"/>
      <sheetName val="SPEC_LIST(EQUP,_SYS)6"/>
      <sheetName val="Action_Item6"/>
      <sheetName val="ID_CD6"/>
      <sheetName val="Air_Cooler-E6"/>
      <sheetName val="SUM_5"/>
      <sheetName val="Al_Taweelah6"/>
      <sheetName val="Particular_Sch6"/>
      <sheetName val="breakdown_of_wage_raÐ¾5"/>
      <sheetName val="Additional_data5"/>
      <sheetName val="11_자재단가4"/>
      <sheetName val="LIFE_&amp;_REP_PROVN4"/>
      <sheetName val="O&amp;M_CREW4"/>
      <sheetName val="33628-Rev__A4"/>
      <sheetName val="Cashflow_Analysis4"/>
      <sheetName val="Schedule_4"/>
      <sheetName val="Loading_Struc4"/>
      <sheetName val="Loading_Pip4"/>
      <sheetName val="Loading_Overall_(BASE_Proposal4"/>
      <sheetName val="Steel_Structure4"/>
      <sheetName val="PIPING_AG-UG_NEW_UNITS4"/>
      <sheetName val="MEC_PIPING_PREFABR4"/>
      <sheetName val="Working_File-Pip4"/>
      <sheetName val="Equip_ISBL_&amp;_OSBL_4"/>
      <sheetName val="Attach_4-184"/>
      <sheetName val="INPUT_DATA_OF_SCHEDULE4"/>
      <sheetName val="OIL_SEPARATOR4"/>
      <sheetName val="CATCH_BASIN4"/>
      <sheetName val="FW_Post_Indicator_Valve_24&quot;4"/>
      <sheetName val="FW_Post_Indicator_Valve_20&quot;4"/>
      <sheetName val="FW_Post_Indicator_Valve_6&quot;4"/>
      <sheetName val="Fire_Monitor_or_Hydrant_6&quot;_FDN4"/>
      <sheetName val="SUMP_VB4"/>
      <sheetName val="CLEANOUT_4&quot;4"/>
      <sheetName val="Not_reqd4"/>
      <sheetName val="호환성_보고서4"/>
      <sheetName val="Finansal_tamamlanma_Eğrisi4"/>
      <sheetName val="Master_List4"/>
      <sheetName val="Scheme_Area_Details_Block___C24"/>
      <sheetName val="14-Eng_rate4"/>
      <sheetName val="리스크_분류체계4"/>
      <sheetName val="Tender_data4"/>
      <sheetName val="Activity_Form4"/>
      <sheetName val="GM_0004"/>
      <sheetName val="Admin_Manu_2-Equipment_Type_ID4"/>
      <sheetName val="일위대가_4"/>
      <sheetName val="SECL_리스크_분류체계_(2)4"/>
      <sheetName val="1_설계기준4"/>
      <sheetName val="Cash_Flow4"/>
      <sheetName val="REF_for_VV4"/>
      <sheetName val="P-Ins_&amp;_Bonds4"/>
      <sheetName val="INSTLIST_14"/>
      <sheetName val="내역서_(∮ἀ嘆ɶ?᠀㬁?4"/>
      <sheetName val="Fig_4-144"/>
      <sheetName val="Itembalance_Report_(18-sep-18)4"/>
      <sheetName val="BUDGET_SUMMARY_4"/>
      <sheetName val="광통신_견적내역서14"/>
      <sheetName val="5__월별투입내역서4"/>
      <sheetName val="Att-1_CTCI_MH_rate4"/>
      <sheetName val="Bill_4_7_Predestain_Bridge_2"/>
      <sheetName val="Bill_4_7_Predestain2"/>
      <sheetName val="1_1_FT_type_12"/>
      <sheetName val="1_2_FT_type_1A2"/>
      <sheetName val="1_3_FT_type_22"/>
      <sheetName val="1_4_FT_type_32"/>
      <sheetName val="1_5_FT_type_42"/>
      <sheetName val="2_1_CL_Outside2"/>
      <sheetName val="2_2_CL_Inside2"/>
      <sheetName val="2_3_CL_Ramp2"/>
      <sheetName val="3_1_CB_Outside2"/>
      <sheetName val="3_2_CB_Inside2"/>
      <sheetName val="4_Stair2"/>
      <sheetName val="5_Ramp2"/>
      <sheetName val="6_Handrail2"/>
      <sheetName val="Invoice_(Interim_No_28)2"/>
      <sheetName val="Cost_Summary2"/>
      <sheetName val="Direct_Cost2"/>
      <sheetName val="Direct_Cost_(2)2"/>
      <sheetName val="Summary_(3)2"/>
      <sheetName val="Indirect_Cost_Summary2"/>
      <sheetName val="설산1_나4"/>
      <sheetName val="Analisa_Fave4"/>
      <sheetName val="Harsat_Bahan4"/>
      <sheetName val="Harsat_Subkon4"/>
      <sheetName val="Harsat_Upah4"/>
      <sheetName val="Master_1_04"/>
      <sheetName val="Agregat_Halus_&amp;_Kasar4"/>
      <sheetName val="HARGA_MATERIAL4"/>
      <sheetName val="Harga_Sat_APP4"/>
      <sheetName val="Tgh_JGC-Inv_I_clp4"/>
      <sheetName val="PCS_4"/>
      <sheetName val="Progress_Statement-SI4"/>
      <sheetName val="Progress_Payment-31104"/>
      <sheetName val="Perm__Test4"/>
      <sheetName val="Galian_14"/>
      <sheetName val="Analisa_Lump_sum4"/>
      <sheetName val="Sec_I_ML4"/>
      <sheetName val="dongia_(2)4"/>
      <sheetName val="BM_#14"/>
      <sheetName val="Weekl_5"/>
      <sheetName val="내역서_(N____9"/>
      <sheetName val="내역서_(N____10"/>
      <sheetName val="__x04"/>
      <sheetName val="OPT_5"/>
      <sheetName val="내역서_(N__x004"/>
      <sheetName val="List_register4"/>
      <sheetName val="Direct_Histogram_Rev__A_(f)4"/>
      <sheetName val="Tables_3_1_to_3_5_EXH_G4"/>
      <sheetName val="64_44"/>
      <sheetName val="64_54"/>
      <sheetName val="36_24"/>
      <sheetName val="36_14"/>
      <sheetName val="Precios_Unitariԯ3"/>
      <sheetName val="EQUIPOS_DE_SEGURIDAD4"/>
      <sheetName val="MATERIALES_CONSUMIBLES4"/>
      <sheetName val="PERSONAL_INDIRECTO_4"/>
      <sheetName val="05__Curva_S3"/>
      <sheetName val="Cost_Code4"/>
      <sheetName val="Data_Ref4"/>
      <sheetName val="Interdept_Rate4"/>
      <sheetName val="4300_UTILITY_BLDG_(2)4"/>
      <sheetName val="สรุปยอดเหล็กตาม_Cost_Record_VY2"/>
      <sheetName val="แนบ_PR2"/>
      <sheetName val="OR21_Final_Forecast_Rev_22"/>
      <sheetName val="Summary_Forecast_Budget_1&amp;22"/>
      <sheetName val="Summary_Forecast_Budget_Rev_22"/>
      <sheetName val="Backup_OR21_2"/>
      <sheetName val="Budget_for_ENT2"/>
      <sheetName val="ADJ__D-Wall&amp;BR_Ent__Rev_2_12"/>
      <sheetName val="Rebar+Conพื้น_Waste10%2"/>
      <sheetName val="Backup_D-Wall_Ent__13_07_192"/>
      <sheetName val="Backup_BR_ENT__13_07_192"/>
      <sheetName val="Final_Forecast_721112"/>
      <sheetName val="IMP_OR21_2019_07_112"/>
      <sheetName val="Concrete_721122"/>
      <sheetName val="หินเกล็ด_2"/>
      <sheetName val="เปรียบเทียบBudget_BR_2"/>
      <sheetName val="ADJ__BR_Ent__Rev_2_1_(2)2"/>
      <sheetName val="แผนงานBarrette_Pile2"/>
      <sheetName val="BOQ__VI_03_09_19_2"/>
      <sheetName val="Backup_BR_BMA2"/>
      <sheetName val="Sum_Budget&amp;Rev_12"/>
      <sheetName val="Sum_Budget_Rev_12"/>
      <sheetName val="Sum_Budget&amp;Rev_1_Rebar2"/>
      <sheetName val="Sum_Budget_Rev_2_Rebar2"/>
      <sheetName val="Rebar+Conพื้น_Waste10%_Rev_002"/>
      <sheetName val="Rebar+Conพื้น_Waste10%_Rev_01_2"/>
      <sheetName val="Equip_Rev_00_Budget2"/>
      <sheetName val="Budget_Waterpoofing2"/>
      <sheetName val="IRR_sponsor2"/>
      <sheetName val="Sch_62"/>
      <sheetName val="2013电气概算_价目表_(营改增调整)2"/>
      <sheetName val="RESUMEN_CD2"/>
      <sheetName val="BOQ_REV62"/>
      <sheetName val="Maliyet_Ozet2"/>
      <sheetName val="1_1-1_22"/>
      <sheetName val="1_3-_1_42"/>
      <sheetName val="3_12"/>
      <sheetName val="3_22"/>
      <sheetName val="4_1(a)2"/>
      <sheetName val="4_1(b)2"/>
      <sheetName val="4_1_(c)2"/>
      <sheetName val="5_12"/>
      <sheetName val="내역서_(N____13"/>
      <sheetName val="List_Equip2"/>
      <sheetName val="Process_C_(1-166)2"/>
      <sheetName val="TRUCK_HAUL_CYCLE-waste2"/>
      <sheetName val="Existing_PC_Pavement2"/>
      <sheetName val="Master_Data2"/>
      <sheetName val="ind'l_cp2"/>
      <sheetName val="3_부제O호표2"/>
      <sheetName val="5_소모재료비2"/>
      <sheetName val="8_시멘트제원표2"/>
      <sheetName val="2_품제O호표2"/>
      <sheetName val="본부_SHOP2"/>
      <sheetName val="#6_MDU_일반2"/>
      <sheetName val="#6_MDU엄반장2"/>
      <sheetName val="#6MDU_기계2"/>
      <sheetName val="HOU_COMP`2"/>
      <sheetName val="FCC_OBL-SHOP2"/>
      <sheetName val="NEW_FCC_OBL2"/>
      <sheetName val="#4_MDU2"/>
      <sheetName val="#6_SHOP2"/>
      <sheetName val="NRC_OBL-조연식2"/>
      <sheetName val="광양-조연식_반장2"/>
      <sheetName val="#5MDU_REV2"/>
      <sheetName val="LBO_PROJECT2"/>
      <sheetName val="VENDOR_LIST2"/>
      <sheetName val="BOP_LINE_LIST2"/>
      <sheetName val="5__Work_load(현재원기준)4"/>
      <sheetName val="Equipt_Rental2"/>
      <sheetName val="EQ_USED_(CORRECTED)2"/>
      <sheetName val="Rebar_Constant2"/>
      <sheetName val="CONCRETE_TYPE2"/>
      <sheetName val="Other_data2"/>
      <sheetName val="내역서_(∮ἀ嘆ɶ_᠀㬁_3"/>
      <sheetName val="InD_Mpower2"/>
      <sheetName val="ABB_Summary2"/>
      <sheetName val="Man_power_rate2"/>
      <sheetName val="Const_equip_rate2"/>
      <sheetName val="01-Gang_Rate_&amp;_Info2"/>
      <sheetName val="05-Sum_Cost2"/>
      <sheetName val="06-Indirect_Loading2"/>
      <sheetName val="07-Heavy_Equipment2"/>
      <sheetName val="08-RR_Check_List2"/>
      <sheetName val="1)_Risk_and_Opportunities2"/>
      <sheetName val="2)_Full_Cost_Calculation2"/>
      <sheetName val="Vehicle_Log2"/>
      <sheetName val="M&amp;E_Summary2"/>
      <sheetName val="rev_summary2"/>
      <sheetName val="M&amp;E_Prelims2"/>
      <sheetName val="B-FP_(2)2"/>
      <sheetName val="Sch_12"/>
      <sheetName val="tblg_denda3"/>
      <sheetName val="F1_42"/>
      <sheetName val="Manpower_Categories2"/>
      <sheetName val="Statprod_gab3"/>
      <sheetName val="L_13"/>
      <sheetName val="Equip_Mstr_FOR_3A12"/>
      <sheetName val="5_Cennik3"/>
      <sheetName val="_토목_처리장도급내역서_2"/>
      <sheetName val="Garph_Work-Cost2"/>
      <sheetName val="LRK_2"/>
      <sheetName val="Insulation_1501082"/>
      <sheetName val="동상부_Tact_기준_반입일정_및_수량_02172"/>
      <sheetName val="MASTER_RATE_ANALYSIS2"/>
      <sheetName val="MN_T_B_2"/>
      <sheetName val="INDIGINEOUS_ITEMS_2"/>
      <sheetName val="Core_Data2"/>
      <sheetName val="final_abstract2"/>
      <sheetName val="Ramp_data1"/>
      <sheetName val="Lower_Ground1"/>
      <sheetName val="Cap_Cost1"/>
      <sheetName val="RLV_Calc1"/>
      <sheetName val="Costs_(dev)1"/>
      <sheetName val="Bluewater_NPV_-_sell_January1"/>
      <sheetName val="Upper_Ground1"/>
      <sheetName val="PARK_NE1"/>
      <sheetName val="Financial_Summary1"/>
      <sheetName val="D&amp;C_Calcs1"/>
      <sheetName val="CA_Upside_Downside_Old1"/>
      <sheetName val="EASEL_CA_Example1"/>
      <sheetName val="Urai__Resap_pengikat1"/>
      <sheetName val="DAF_HRG1"/>
      <sheetName val="7_공정표1"/>
      <sheetName val="Kolom_UT1"/>
      <sheetName val="HB_1"/>
      <sheetName val="Memb_Schd1"/>
      <sheetName val="Coef_et_données1"/>
      <sheetName val="MFG_&amp;_DEL1"/>
      <sheetName val="InsertListDrawing_1_1"/>
      <sheetName val="P_Staff_fac1"/>
      <sheetName val="beam-reinft-IIInd_floor1"/>
      <sheetName val="P-Site_fac1"/>
      <sheetName val="P-Clients_fac1"/>
      <sheetName val="P2-Project_Data1"/>
      <sheetName val="a_h_ars_sum1"/>
      <sheetName val="a_h_ars1"/>
      <sheetName val="KUWATI(Total)_17"/>
      <sheetName val="OPTION_217"/>
      <sheetName val="OPTION_317"/>
      <sheetName val="집계표_(TOTAL)17"/>
      <sheetName val="집계표_(CIVIL-23)17"/>
      <sheetName val="집계표_(FGRU)17"/>
      <sheetName val="집계표_(25,26)17"/>
      <sheetName val="집계표_(MEROX)17"/>
      <sheetName val="집계표_(NITROGEN)17"/>
      <sheetName val="집계표_(M4)17"/>
      <sheetName val="집계표_(CIVIL4)17"/>
      <sheetName val="집계표_(CIVIL6)17"/>
      <sheetName val="집계표_(CIVIL7)17"/>
      <sheetName val="내역서(DEMO_TOTAL)17"/>
      <sheetName val="내역서_(CIVIL-23)17"/>
      <sheetName val="내역서_(fgru)17"/>
      <sheetName val="내역서_(25&amp;26)17"/>
      <sheetName val="내역서_(MEROX)17"/>
      <sheetName val="내역서_(NITROGEN)17"/>
      <sheetName val="내역서_(M4)17"/>
      <sheetName val="내역서_(CIVIL-4)17"/>
      <sheetName val="내역서_(CIVIL-6)17"/>
      <sheetName val="내역서_(CIVIL-7)17"/>
      <sheetName val="2002년_현장공사비_국내_실적17"/>
      <sheetName val="2003년국내현장공사비_실적17"/>
      <sheetName val="VC2_10_9917"/>
      <sheetName val="INPUT_DATA16"/>
      <sheetName val="집계표_(25,26ဩ16"/>
      <sheetName val="General_Data16"/>
      <sheetName val="Form_016"/>
      <sheetName val="LABOR_&amp;_자재15"/>
      <sheetName val="입출재고현황_(2)15"/>
      <sheetName val="Form_D-115"/>
      <sheetName val="Form_B-115"/>
      <sheetName val="Form_F-115"/>
      <sheetName val="Form_A15"/>
      <sheetName val="3_공통공사대비15"/>
      <sheetName val="간접비_총괄15"/>
      <sheetName val="Rate_Analysis15"/>
      <sheetName val="Price_Schedule15"/>
      <sheetName val="CAL_15"/>
      <sheetName val="EQUIPMENT_-215"/>
      <sheetName val="Z-_GENERAL_PRICE_SUMMARY13"/>
      <sheetName val="_Estimate__13"/>
      <sheetName val="WEIGHT_LIST14"/>
      <sheetName val="산#2-1_(2)14"/>
      <sheetName val="BEND_LOSS14"/>
      <sheetName val="공사비_내역_(가)14"/>
      <sheetName val="내역서_耰&quot;??15"/>
      <sheetName val="단면_(2)14"/>
      <sheetName val="6PILE__(돌출)14"/>
      <sheetName val="Static_Equip14"/>
      <sheetName val="Form_A_14"/>
      <sheetName val="내역서_耰&quot;_x005f_x0000__x005f_x0000_14"/>
      <sheetName val="3_Breakdown_Direct_Paint14"/>
      <sheetName val="Áý°èÇ¥_(TOTAL)13"/>
      <sheetName val="Áý°èÇ¥_(CIVIL-23)13"/>
      <sheetName val="Áý°èÇ¥_(FGRU)13"/>
      <sheetName val="Áý°èÇ¥_(25,26)13"/>
      <sheetName val="Áý°èÇ¥_(MEROX)13"/>
      <sheetName val="Áý°èÇ¥_(NITROGEN)13"/>
      <sheetName val="Áý°èÇ¥_(M4)13"/>
      <sheetName val="Áý°èÇ¥_(CIVIL4)13"/>
      <sheetName val="Áý°èÇ¥_(CIVIL6)13"/>
      <sheetName val="Áý°èÇ¥_(CIVIL7)13"/>
      <sheetName val="³»¿ª¼­(DEMO_TOTAL)13"/>
      <sheetName val="³»¿ª¼­_(CIVIL-23)13"/>
      <sheetName val="³»¿ª¼­_(fgru)13"/>
      <sheetName val="³»¿ª¼­_(25&amp;26)13"/>
      <sheetName val="³»¿ª¼­_(MEROX)13"/>
      <sheetName val="³»¿ª¼­_(NITROGEN)13"/>
      <sheetName val="³»¿ª¼­_(M4)13"/>
      <sheetName val="³»¿ª¼­_(CIVIL-4)13"/>
      <sheetName val="³»¿ª¼­_(CIVIL-6)13"/>
      <sheetName val="³»¿ª¼­_(CIVIL-7)13"/>
      <sheetName val="2002³â_ÇöÀå°ø»çºñ_±¹³»_½ÇÀû13"/>
      <sheetName val="2003³â±¹³»ÇöÀå°ø»çºñ_½ÇÀû13"/>
      <sheetName val="내역서_耰&quot;__15"/>
      <sheetName val="Summary_Sheets14"/>
      <sheetName val="Man_Hole13"/>
      <sheetName val="Sheet1_(2)14"/>
      <sheetName val="Civil_114"/>
      <sheetName val="Civil_214"/>
      <sheetName val="Civil_314"/>
      <sheetName val="Site_114"/>
      <sheetName val="Site_214"/>
      <sheetName val="Site_314"/>
      <sheetName val="Site_Faci14"/>
      <sheetName val="내역서_耰&quot;_x005f_x005f_x005f_x0000__x005f_x005f_x0013"/>
      <sheetName val="7__월별투입내역서13"/>
      <sheetName val="계측_내역서13"/>
      <sheetName val="2_2_STAFF_Scedule13"/>
      <sheetName val="내역서_耰&quot;_x005f_x005f_x005f_x005f_x005f_x005f_x00013"/>
      <sheetName val="T_313"/>
      <sheetName val="HORI__VESSEL13"/>
      <sheetName val="EQUIP_LIST13"/>
      <sheetName val="MP_MOB13"/>
      <sheetName val="Form_B13"/>
      <sheetName val="Precios_Unitarios13"/>
      <sheetName val="Administrative_Prices13"/>
      <sheetName val="WBS_4413"/>
      <sheetName val="WBS_4113"/>
      <sheetName val="Precios_por_Administración13"/>
      <sheetName val="Subcon_A13"/>
      <sheetName val="Monthly_Load13"/>
      <sheetName val="Weekly_Load13"/>
      <sheetName val="BM_DATA_SHEET14"/>
      <sheetName val="Vind_-_BtB13"/>
      <sheetName val="LV_induction_motors13"/>
      <sheetName val="BSD_(2)13"/>
      <sheetName val="내역서_耰&quot;_x005f_x005f_x005f_x005f_x005f_x005f_x00513"/>
      <sheetName val="Material_Selections13"/>
      <sheetName val="내역서_耰&quot;12"/>
      <sheetName val="breakdown_of_wage_rate13"/>
      <sheetName val="Indirect_Cost13"/>
      <sheetName val="97_사업추정(WEKI)13"/>
      <sheetName val="[SANDAN_XLS??13"/>
      <sheetName val="Piping_BQ_for_one_turbine13"/>
      <sheetName val="Utility_and_Fire_flange13"/>
      <sheetName val="_SANDAN_XLS__13"/>
      <sheetName val="Eq__Mobilization13"/>
      <sheetName val="Fire_Protection13"/>
      <sheetName val="입찰내역_발주처_양식13"/>
      <sheetName val="Heavy_Equipments13"/>
      <sheetName val="AG_Pipe_Qty_Analysis13"/>
      <sheetName val="FWBS_153012"/>
      <sheetName val="Resource_table13"/>
      <sheetName val="Equipment_List13"/>
      <sheetName val="Form1_SQP13"/>
      <sheetName val="공정계획(내부계획25%,내부w_f)13"/>
      <sheetName val="SFN_ORIG13"/>
      <sheetName val="Currency_Rate8"/>
      <sheetName val="w't_table13"/>
      <sheetName val="SCHEDD_TAMBAHAN13"/>
      <sheetName val="실행예산_MM12"/>
      <sheetName val="MODULE_CONFIRM12"/>
      <sheetName val="ITB_COST13"/>
      <sheetName val="내역서_(∮ἀ嘆ɶ12"/>
      <sheetName val="Dir_Manpower_Other_Exp_13"/>
      <sheetName val="4-3LEVEL-5_epic_412"/>
      <sheetName val="단가_(2)12"/>
      <sheetName val="BOQ-B_DOWN12"/>
      <sheetName val="Cash_In-Cash_Out_Actual12"/>
      <sheetName val="PROTECTION_12"/>
      <sheetName val="내역서1999_8최종8"/>
      <sheetName val="Unit_Price_8"/>
      <sheetName val="plan&amp;section_of_foundation9"/>
      <sheetName val="working_load_at_the_btm_ft_9"/>
      <sheetName val="stability_check9"/>
      <sheetName val="design_load9"/>
      <sheetName val="TDC_COA_Sumry8"/>
      <sheetName val="TDC_Item_Dets8"/>
      <sheetName val="TDC_Item_Sumry8"/>
      <sheetName val="TDC_Key_Qty_Sumry8"/>
      <sheetName val="List_-_Components8"/>
      <sheetName val="List_-_Equipment8"/>
      <sheetName val="COA_Sumry_-_Std_Imp8"/>
      <sheetName val="Contr_TDC_-_Std_Imp8"/>
      <sheetName val="Item_Sumry_-_Std_Imp8"/>
      <sheetName val="Unit_Costs_-_Std_Imp8"/>
      <sheetName val="Unit_MH_-_Std_Imp8"/>
      <sheetName val="Proj_TIC_-_Std_Imp8"/>
      <sheetName val="Updating_Form-Oct_20118"/>
      <sheetName val="Weld_Consumable8"/>
      <sheetName val="NDE_Cost-Summary8"/>
      <sheetName val="9July_Above_Ground_Pipe8"/>
      <sheetName val="M_118"/>
      <sheetName val="Process_Data_18"/>
      <sheetName val="Sum_(Case-3)8"/>
      <sheetName val="Man_Power_&amp;_Comp8"/>
      <sheetName val="Data_List8"/>
      <sheetName val="4-Basic_Price8"/>
      <sheetName val="Evaluasi_Penw8"/>
      <sheetName val="Closeout_Control8"/>
      <sheetName val="PROJECT_BRIEF8"/>
      <sheetName val="CUADRO_DE_PRECIOS12"/>
      <sheetName val="Site_Findings_Status_Sheet8"/>
      <sheetName val="5_)_Time_Delays8"/>
      <sheetName val="Unt_rate8"/>
      <sheetName val="1100-1200-1300-1910-2140-LEV_28"/>
      <sheetName val="내역서_耰&quot;_x005f_x005f_x005f_x0000_8"/>
      <sheetName val="내역서_耰&quot;_x005f_x005f_x005f_x005f_8"/>
      <sheetName val="내역서_耰&quot;_x005f_x0000__x00009"/>
      <sheetName val="99__FWBS(Ref)8"/>
      <sheetName val="99__Change_Rate8"/>
      <sheetName val="할증_8"/>
      <sheetName val="RAB_AR&amp;STR8"/>
      <sheetName val="Equip_Rental_Summary_by_Contr8"/>
      <sheetName val="Project_Equip_Rental_Summary8"/>
      <sheetName val="Contractor_Indirect_Sumry8"/>
      <sheetName val="Project_Indirect_Sumry8"/>
      <sheetName val="COA_Sumry_by_Area8"/>
      <sheetName val="COA_Sumry_by_Contr8"/>
      <sheetName val="COA_Sumry_by_RG8"/>
      <sheetName val="TDC_COA_Grp_Sumry8"/>
      <sheetName val="TDC_COA_Grp_Sumry_by_Area8"/>
      <sheetName val="TDC_COA_Grp_Sumry_by_RG8"/>
      <sheetName val="Equipment_Sumry8"/>
      <sheetName val="TDC_Item_Dets-Full8"/>
      <sheetName val="TDC_Item_Dets-IPM-Full8"/>
      <sheetName val="TDC_Item_Sumry_by_Area8"/>
      <sheetName val="TDC_Item_Sumry_by_RG8"/>
      <sheetName val="TDC_Key_Qty_Sumry_by_RG8"/>
      <sheetName val="List_-_Equipment_by_Area8"/>
      <sheetName val="List_-_Equipment_by_Contr8"/>
      <sheetName val="Equipment_-_Unit_Costs_by_Mat8"/>
      <sheetName val="List_-_Equipment_by_Rep_Grp8"/>
      <sheetName val="Craft_Summary_by_Contr8"/>
      <sheetName val="Project_Craft_Summary8"/>
      <sheetName val="Project_Metrics8"/>
      <sheetName val="Discounted_Cash_Flow8"/>
      <sheetName val="Ocean_Transporation_Charge8"/>
      <sheetName val="SUMMARY_(0A)8"/>
      <sheetName val="SUMMARY_(1A)8"/>
      <sheetName val="SUMMARY_(1B)8"/>
      <sheetName val="SUMMARY_(03)8"/>
      <sheetName val="F1(Cable_Rack)8"/>
      <sheetName val="F2(Cable_Rack)8"/>
      <sheetName val="F3(Cable_Rack)8"/>
      <sheetName val="F1_(POLYMER)8"/>
      <sheetName val="F2_(POLYMER)8"/>
      <sheetName val="F3_(POLYMER)8"/>
      <sheetName val="F4_(POLYMER)8"/>
      <sheetName val="F5(_Polymerization_)8"/>
      <sheetName val="F6_(_Polymerization_)8"/>
      <sheetName val="B1_(Grid_A-7,_-6)8"/>
      <sheetName val="B1_(Grid_A,_B)8"/>
      <sheetName val="B1_(Grid_C-7,_-6)8"/>
      <sheetName val="B2_(Grid_-7_B,_C)_(1)8"/>
      <sheetName val="B2_(Grid_-7_B,_C)_(2)8"/>
      <sheetName val="B2_(Grid_-6_B,_C)_(1)8"/>
      <sheetName val="B2_(Grid_-6_B,_C)_(2)8"/>
      <sheetName val="F1_(MONOMER)8"/>
      <sheetName val="F2_(MONOMER)8"/>
      <sheetName val="F3_(MONOMER)8"/>
      <sheetName val="90K060C_(MONOMER)8"/>
      <sheetName val="F1_(EXTRUSION)8"/>
      <sheetName val="F2_(EXTRUSION)8"/>
      <sheetName val="F3_(EXTRUSION)8"/>
      <sheetName val="F4_(EXTRUSION)8"/>
      <sheetName val="F5_(EXTRUSION)8"/>
      <sheetName val="F6A_(EXTRUSION)8"/>
      <sheetName val="F6D_(EXTRUSION)8"/>
      <sheetName val="F7_(EXTRUSION)8"/>
      <sheetName val="F8_(EXTRUSION)8"/>
      <sheetName val="F9_(EXTRUSION)8"/>
      <sheetName val="F10_(EXTRUSION)8"/>
      <sheetName val="F11_(EXTRUSION)8"/>
      <sheetName val="B1_(Grid_F-5`,_4`)8"/>
      <sheetName val="B2_(Grid_F,E-4`)8"/>
      <sheetName val="B2_(Grid_F,E-5`)8"/>
      <sheetName val="B3_(Grid_C,B-4`)8"/>
      <sheetName val="B4_(Grid_B,A-4`)8"/>
      <sheetName val="B5_(Grid_E-5`)_&amp;_(Grid_D-5`)8"/>
      <sheetName val="B6_(Grid_E,D-5')8"/>
      <sheetName val="B7_(Grid_E,D-5')8"/>
      <sheetName val="95D040,_A5068"/>
      <sheetName val="95P040AB,_A5078"/>
      <sheetName val="95X020-U08,_A6028"/>
      <sheetName val="95X020-U07,_A6068"/>
      <sheetName val="95E040,_A5098"/>
      <sheetName val="95D024;025,_A6158"/>
      <sheetName val="95X020-U05,_A6018"/>
      <sheetName val="95X020-U02,_A2048"/>
      <sheetName val="Extruder_FDN8"/>
      <sheetName val="BOG_COMP__FDN8"/>
      <sheetName val="SOG_COMP__FDN8"/>
      <sheetName val="1G1_(Ground_Beam)8"/>
      <sheetName val="1G2-1(Ground_Beam)8"/>
      <sheetName val="1G2-2(Ground_Beam)8"/>
      <sheetName val="P15,_168"/>
      <sheetName val="LO_CONSOLE_FDN8"/>
      <sheetName val="OIL_COOLER_FDN8"/>
      <sheetName val="CW_CONSOLE_FDN_(SOG)8"/>
      <sheetName val="PD3_(SOG)8"/>
      <sheetName val="SF1_(SOG)8"/>
      <sheetName val="SF2_(SOG)8"/>
      <sheetName val="SLAB_(1S1-1)8"/>
      <sheetName val="SLAB_(1S1-2)8"/>
      <sheetName val="SLAB_(1S1-3)8"/>
      <sheetName val="COLUMN_(+5500)8"/>
      <sheetName val="COLUMN_(+12500)8"/>
      <sheetName val="COLUMN_(+15500)8"/>
      <sheetName val="ETC_8"/>
      <sheetName val="Cash_Flow_bulanan8"/>
      <sheetName val="H_Satuan8"/>
      <sheetName val="In-House_Summary8"/>
      <sheetName val="Tools_&amp;_Settings8"/>
      <sheetName val="Data_Summary8"/>
      <sheetName val="Crew_Costs8"/>
      <sheetName val="Spread_Costs8"/>
      <sheetName val="Unique_List_Misc8"/>
      <sheetName val="Codes_Pers8"/>
      <sheetName val="Direct_PMS8"/>
      <sheetName val="UP_MINOR8"/>
      <sheetName val="Item_code8"/>
      <sheetName val="Aux_8"/>
      <sheetName val="Pengesahan_8"/>
      <sheetName val="__8"/>
      <sheetName val="_8"/>
      <sheetName val="breakdown_of_wage_ra`f7"/>
      <sheetName val="breakdown_of_wage_ra7"/>
      <sheetName val="breakdown_of_wage_rað-7"/>
      <sheetName val="2_Overall_Summary_7"/>
      <sheetName val="Rates_&amp;_Legend8"/>
      <sheetName val="OCT_FDN8"/>
      <sheetName val="BO䁑-B_䁄OWN8"/>
      <sheetName val="Bill_rekap8"/>
      <sheetName val="Harga_Satuan8"/>
      <sheetName val="F_ALARM8"/>
      <sheetName val="0__Resource　Code7"/>
      <sheetName val="breakdown_of_wage_rap7"/>
      <sheetName val="00-Summary_Information-ABB7"/>
      <sheetName val="Exchange_Rate8"/>
      <sheetName val="General_Notes8"/>
      <sheetName val="내역서_耰&quot;_x005f_x0000_8"/>
      <sheetName val="내역서_耰&quot;_x005f_x005f_8"/>
      <sheetName val="Process_Data_(2)8"/>
      <sheetName val="PABS,Site_info7"/>
      <sheetName val="내역서_耰&quot;_7"/>
      <sheetName val="2__현장_자금투입_집계표8"/>
      <sheetName val="_도면_및_도서_제출목록_및_일정_170202_xlsx8"/>
      <sheetName val="Distribution_Table7"/>
      <sheetName val="Raw_data7"/>
      <sheetName val="차트_(2)8"/>
      <sheetName val="Material_code7"/>
      <sheetName val="DROP_DOWN7"/>
      <sheetName val="개시대사_(2)7"/>
      <sheetName val="DATA_MENTAH7"/>
      <sheetName val="내역서_(N____x000a_8"/>
      <sheetName val="TQ_Format6"/>
      <sheetName val="HO_Site_Rates-20117"/>
      <sheetName val="Linelist_LNGC_Process7"/>
      <sheetName val="Equipment_Spec_List7"/>
      <sheetName val="SPEC_LIST(EQUP,_SYS)7"/>
      <sheetName val="Action_Item7"/>
      <sheetName val="ID_CD7"/>
      <sheetName val="Air_Cooler-E7"/>
      <sheetName val="SUM_6"/>
      <sheetName val="Al_Taweelah7"/>
      <sheetName val="Particular_Sch7"/>
      <sheetName val="breakdown_of_wage_raÐ¾6"/>
      <sheetName val="Additional_data6"/>
      <sheetName val="11_자재단가5"/>
      <sheetName val="LIFE_&amp;_REP_PROVN5"/>
      <sheetName val="O&amp;M_CREW5"/>
      <sheetName val="33628-Rev__A5"/>
      <sheetName val="Cashflow_Analysis5"/>
      <sheetName val="Schedule_5"/>
      <sheetName val="Loading_Struc5"/>
      <sheetName val="Loading_Pip5"/>
      <sheetName val="Loading_Overall_(BASE_Proposal5"/>
      <sheetName val="Steel_Structure5"/>
      <sheetName val="PIPING_AG-UG_NEW_UNITS5"/>
      <sheetName val="MEC_PIPING_PREFABR5"/>
      <sheetName val="Working_File-Pip5"/>
      <sheetName val="Equip_ISBL_&amp;_OSBL_5"/>
      <sheetName val="Attach_4-185"/>
      <sheetName val="INPUT_DATA_OF_SCHEDULE5"/>
      <sheetName val="OIL_SEPARATOR5"/>
      <sheetName val="CATCH_BASIN5"/>
      <sheetName val="FW_Post_Indicator_Valve_24&quot;5"/>
      <sheetName val="FW_Post_Indicator_Valve_20&quot;5"/>
      <sheetName val="FW_Post_Indicator_Valve_6&quot;5"/>
      <sheetName val="Fire_Monitor_or_Hydrant_6&quot;_FDN5"/>
      <sheetName val="SUMP_VB5"/>
      <sheetName val="CLEANOUT_4&quot;5"/>
      <sheetName val="Not_reqd5"/>
      <sheetName val="호환성_보고서5"/>
      <sheetName val="Finansal_tamamlanma_Eğrisi5"/>
      <sheetName val="Master_List5"/>
      <sheetName val="Scheme_Area_Details_Block___C25"/>
      <sheetName val="14-Eng_rate5"/>
      <sheetName val="리스크_분류체계5"/>
      <sheetName val="Tender_data5"/>
      <sheetName val="Activity_Form5"/>
      <sheetName val="GM_0005"/>
      <sheetName val="Admin_Manu_2-Equipment_Type_ID5"/>
      <sheetName val="일위대가_5"/>
      <sheetName val="SECL_리스크_분류체계_(2)5"/>
      <sheetName val="1_설계기준5"/>
      <sheetName val="Cash_Flow5"/>
      <sheetName val="REF_for_VV5"/>
      <sheetName val="P-Ins_&amp;_Bonds5"/>
      <sheetName val="INSTLIST_15"/>
      <sheetName val="내역서_(∮ἀ嘆ɶ?᠀㬁?5"/>
      <sheetName val="Fig_4-145"/>
      <sheetName val="Itembalance_Report_(18-sep-18)5"/>
      <sheetName val="BUDGET_SUMMARY_5"/>
      <sheetName val="광통신_견적내역서15"/>
      <sheetName val="5__월별투입내역서5"/>
      <sheetName val="Att-1_CTCI_MH_rate5"/>
      <sheetName val="SUMMARY_MTO_02_2_353"/>
      <sheetName val="N_G_METERING_CALC_3"/>
      <sheetName val="N_G_METERING3"/>
      <sheetName val="N_G_METERING_(2)3"/>
      <sheetName val="CUMENE_METERING3"/>
      <sheetName val="N2_METERING_3"/>
      <sheetName val="H2_METERING__3"/>
      <sheetName val="CO_METERING3"/>
      <sheetName val="Bill_4_7_Predestain_Bridge_3"/>
      <sheetName val="Bill_4_7_Predestain3"/>
      <sheetName val="1_1_FT_type_13"/>
      <sheetName val="1_2_FT_type_1A3"/>
      <sheetName val="1_3_FT_type_23"/>
      <sheetName val="1_4_FT_type_33"/>
      <sheetName val="1_5_FT_type_43"/>
      <sheetName val="2_1_CL_Outside3"/>
      <sheetName val="2_2_CL_Inside3"/>
      <sheetName val="2_3_CL_Ramp3"/>
      <sheetName val="3_1_CB_Outside3"/>
      <sheetName val="3_2_CB_Inside3"/>
      <sheetName val="4_Stair3"/>
      <sheetName val="5_Ramp3"/>
      <sheetName val="6_Handrail3"/>
      <sheetName val="Invoice_(Interim_No_28)3"/>
      <sheetName val="Cost_Summary3"/>
      <sheetName val="Direct_Cost3"/>
      <sheetName val="Direct_Cost_(2)3"/>
      <sheetName val="Summary_(3)3"/>
      <sheetName val="Indirect_Cost_Summary3"/>
      <sheetName val="TR_Rev_vs_Commit3"/>
      <sheetName val="TR_+MMHE_PL_report3"/>
      <sheetName val="P23P2724___Commitment_3"/>
      <sheetName val="설산1_나5"/>
      <sheetName val="Analisa_Fave5"/>
      <sheetName val="Harsat_Bahan5"/>
      <sheetName val="Harsat_Subkon5"/>
      <sheetName val="Harsat_Upah5"/>
      <sheetName val="Master_1_05"/>
      <sheetName val="Agregat_Halus_&amp;_Kasar5"/>
      <sheetName val="HARGA_MATERIAL5"/>
      <sheetName val="Harga_Sat_APP5"/>
      <sheetName val="Tgh_JGC-Inv_I_clp5"/>
      <sheetName val="PCS_5"/>
      <sheetName val="Progress_Statement-SI5"/>
      <sheetName val="Progress_Payment-31105"/>
      <sheetName val="Perm__Test5"/>
      <sheetName val="Galian_15"/>
      <sheetName val="Analisa_Lump_sum5"/>
      <sheetName val="Sec_I_ML5"/>
      <sheetName val="dongia_(2)5"/>
      <sheetName val="BM_#15"/>
      <sheetName val="Weekl_6"/>
      <sheetName val="내역서_(N____14"/>
      <sheetName val="내역서_(N____15"/>
      <sheetName val="__x05"/>
      <sheetName val="OPT_6"/>
      <sheetName val="내역서_(N__x005"/>
      <sheetName val="List_register5"/>
      <sheetName val="Direct_Histogram_Rev__A_(f)5"/>
      <sheetName val="Tables_3_1_to_3_5_EXH_G5"/>
      <sheetName val="64_45"/>
      <sheetName val="64_55"/>
      <sheetName val="36_25"/>
      <sheetName val="36_15"/>
      <sheetName val="Precios_Unitariԯ4"/>
      <sheetName val="EQUIPOS_DE_SEGURIDAD5"/>
      <sheetName val="MATERIALES_CONSUMIBLES5"/>
      <sheetName val="PERSONAL_INDIRECTO_5"/>
      <sheetName val="1_자금요약3"/>
      <sheetName val="2_실행비투입3"/>
      <sheetName val="3_본사집계3"/>
      <sheetName val="3-1_본사투입3"/>
      <sheetName val="4_지사집계3"/>
      <sheetName val="4-1_지사투입3"/>
      <sheetName val="5_현장총집계3"/>
      <sheetName val="5-1_현금집계3"/>
      <sheetName val="5-2_현금출납3"/>
      <sheetName val="5-3_외상집계3"/>
      <sheetName val="5-4_외상투입3"/>
      <sheetName val="6_미지급금3"/>
      <sheetName val="5-5_기타공제집계3"/>
      <sheetName val="5-6_기타공제3"/>
      <sheetName val="7_기성현황(실)3"/>
      <sheetName val="8_한국인수당3"/>
      <sheetName val="8_한국인수당_(Master_file)3"/>
      <sheetName val="9_기타수입3"/>
      <sheetName val="10_투입집계3"/>
      <sheetName val="5-4_외상투입_(2)3"/>
      <sheetName val="16_기성현황(예)3"/>
      <sheetName val="17_자금요약23"/>
      <sheetName val="18_실행대비투입23"/>
      <sheetName val="SPT_vs_PHI3"/>
      <sheetName val="05__Curva_S4"/>
      <sheetName val="Cost_Code5"/>
      <sheetName val="Data_Ref5"/>
      <sheetName val="Interdept_Rate5"/>
      <sheetName val="4300_UTILITY_BLDG_(2)5"/>
      <sheetName val="Payment_Certificate-13"/>
      <sheetName val="Floor_wet3"/>
      <sheetName val="Floor_Balcony3"/>
      <sheetName val="Hard_scape_Floor3"/>
      <sheetName val="P03_Skirting3"/>
      <sheetName val="GF_wall3"/>
      <sheetName val="Kitchen_Wall_wet_LIN-7013"/>
      <sheetName val="Wall_wet_LIN-601_3"/>
      <sheetName val="BOQ_(2)3"/>
      <sheetName val="VO_Schedule-13"/>
      <sheetName val="HOLD_AMOUNT3"/>
      <sheetName val="Back_Charge_(2)3"/>
      <sheetName val="Temporary_Deductions-1_3"/>
      <sheetName val="Contracharges_Check_list-1_3"/>
      <sheetName val="PC_033"/>
      <sheetName val="Measurement_sheet3"/>
      <sheetName val="Material_Only3"/>
      <sheetName val="Man_power_supply3"/>
      <sheetName val="Camp_Deduction3"/>
      <sheetName val="สรุปยอดเหล็กตาม_Cost_Record_VY3"/>
      <sheetName val="แนบ_PR3"/>
      <sheetName val="OR21_Final_Forecast_Rev_23"/>
      <sheetName val="Summary_Forecast_Budget_1&amp;23"/>
      <sheetName val="Summary_Forecast_Budget_Rev_23"/>
      <sheetName val="Backup_OR21_3"/>
      <sheetName val="Budget_for_ENT3"/>
      <sheetName val="ADJ__D-Wall&amp;BR_Ent__Rev_2_13"/>
      <sheetName val="Rebar+Conพื้น_Waste10%3"/>
      <sheetName val="Backup_D-Wall_Ent__13_07_193"/>
      <sheetName val="Backup_BR_ENT__13_07_193"/>
      <sheetName val="Final_Forecast_721113"/>
      <sheetName val="IMP_OR21_2019_07_113"/>
      <sheetName val="Concrete_721123"/>
      <sheetName val="หินเกล็ด_3"/>
      <sheetName val="เปรียบเทียบBudget_BR_3"/>
      <sheetName val="ADJ__BR_Ent__Rev_2_1_(2)3"/>
      <sheetName val="แผนงานBarrette_Pile3"/>
      <sheetName val="BOQ__VI_03_09_19_3"/>
      <sheetName val="Backup_BR_BMA3"/>
      <sheetName val="Sum_Budget&amp;Rev_13"/>
      <sheetName val="Sum_Budget_Rev_13"/>
      <sheetName val="Sum_Budget&amp;Rev_1_Rebar3"/>
      <sheetName val="Sum_Budget_Rev_2_Rebar3"/>
      <sheetName val="Rebar+Conพื้น_Waste10%_Rev_003"/>
      <sheetName val="Rebar+Conพื้น_Waste10%_Rev_01_3"/>
      <sheetName val="Equip_Rev_00_Budget3"/>
      <sheetName val="Budget_Waterpoofing3"/>
      <sheetName val="Enron_Form3"/>
      <sheetName val="IRR_sponsor3"/>
      <sheetName val="Consortium_VP3"/>
      <sheetName val="Summary_MONTH3"/>
      <sheetName val="DESICON_SUM3"/>
      <sheetName val="DES_TCF_Rental3"/>
      <sheetName val="DES_TCF_Maints_pers3"/>
      <sheetName val="DES_TCF_Heavy_Equipment3"/>
      <sheetName val="BANK_BOND3"/>
      <sheetName val="PHC_WAREHOUSE_-_INFOONLY3"/>
      <sheetName val="CATERING_CONTROL3"/>
      <sheetName val="SUB_CONTRACT3"/>
      <sheetName val="SPDC_-_INFONLY3"/>
      <sheetName val="VENDOR_SCHEDUL3"/>
      <sheetName val="VENDOR_PRESENCE_-_COMM3"/>
      <sheetName val="VENDOR_PRESENCE_-_RECH3"/>
      <sheetName val="VENDOR_PRESENCE_-_COMM_3"/>
      <sheetName val="CONTRACT_RATES3"/>
      <sheetName val="Sch_63"/>
      <sheetName val="2013电气概算_价目表_(营改增调整)3"/>
      <sheetName val="1_11_b3"/>
      <sheetName val="SPEC(CABLE_&amp;_WIRE)3"/>
      <sheetName val="RESUMEN_CD3"/>
      <sheetName val="BOQ_REV63"/>
      <sheetName val="Maliyet_Ozet3"/>
      <sheetName val="1_1-1_23"/>
      <sheetName val="1_3-_1_43"/>
      <sheetName val="3_13"/>
      <sheetName val="3_23"/>
      <sheetName val="4_1(a)3"/>
      <sheetName val="4_1(b)3"/>
      <sheetName val="4_1_(c)3"/>
      <sheetName val="5_13"/>
      <sheetName val="내역서_(N____16"/>
      <sheetName val="6_공정표3"/>
      <sheetName val="List_Equip3"/>
      <sheetName val="Process_C_(1-166)3"/>
      <sheetName val="TRUCK_HAUL_CYCLE-waste3"/>
      <sheetName val="Existing_PC_Pavement3"/>
      <sheetName val="Master_Data3"/>
      <sheetName val="ind'l_cp3"/>
      <sheetName val="LAST_UPDATE3"/>
      <sheetName val="0_품의서(전체)3"/>
      <sheetName val="3_부제O호표3"/>
      <sheetName val="5_소모재료비3"/>
      <sheetName val="8_시멘트제원표3"/>
      <sheetName val="2_품제O호표3"/>
      <sheetName val="본부_SHOP3"/>
      <sheetName val="#6_MDU_일반3"/>
      <sheetName val="#6_MDU엄반장3"/>
      <sheetName val="#6MDU_기계3"/>
      <sheetName val="HOU_COMP`3"/>
      <sheetName val="FCC_OBL-SHOP3"/>
      <sheetName val="NEW_FCC_OBL3"/>
      <sheetName val="#4_MDU3"/>
      <sheetName val="#6_SHOP3"/>
      <sheetName val="NRC_OBL-조연식3"/>
      <sheetName val="광양-조연식_반장3"/>
      <sheetName val="#5MDU_REV3"/>
      <sheetName val="LBO_PROJECT3"/>
      <sheetName val="VENDOR_LIST3"/>
      <sheetName val="BOP_LINE_LIST3"/>
      <sheetName val="5__Work_load(현재원기준)5"/>
      <sheetName val="A__ENGINEERING3"/>
      <sheetName val="B-1__배관자재3"/>
      <sheetName val="B-2__전기자재3"/>
      <sheetName val="B-3__계장자재3"/>
      <sheetName val="B-4__기계자재3"/>
      <sheetName val="C-1__공통가설3"/>
      <sheetName val="C-2__토목3"/>
      <sheetName val="C-4__철골3"/>
      <sheetName val="C-5__기계3"/>
      <sheetName val="C-6__배관3"/>
      <sheetName val="C-7__전기3"/>
      <sheetName val="C-8__계장3"/>
      <sheetName val="C-9__중장비3"/>
      <sheetName val="C-10__소방설비3"/>
      <sheetName val="C-11__보온3"/>
      <sheetName val="C-12__CMS3"/>
      <sheetName val="Equipt_Rental3"/>
      <sheetName val="EQ_USED_(CORRECTED)3"/>
      <sheetName val="Rebar_Constant3"/>
      <sheetName val="CONCRETE_TYPE3"/>
      <sheetName val="Other_data3"/>
      <sheetName val="내역서_(∮ἀ嘆ɶ_᠀㬁_4"/>
      <sheetName val="InD_Mpower3"/>
      <sheetName val="ABB_Summary3"/>
      <sheetName val="Man_power_rate3"/>
      <sheetName val="Const_equip_rate3"/>
      <sheetName val="01-Gang_Rate_&amp;_Info3"/>
      <sheetName val="05-Sum_Cost3"/>
      <sheetName val="06-Indirect_Loading3"/>
      <sheetName val="07-Heavy_Equipment3"/>
      <sheetName val="08-RR_Check_List3"/>
      <sheetName val="1)_Risk_and_Opportunities3"/>
      <sheetName val="2)_Full_Cost_Calculation3"/>
      <sheetName val="Vehicle_Log3"/>
      <sheetName val="M&amp;E_Summary3"/>
      <sheetName val="rev_summary3"/>
      <sheetName val="M&amp;E_Prelims3"/>
      <sheetName val="B-FP_(2)3"/>
      <sheetName val="Sch_13"/>
      <sheetName val="tblg_denda4"/>
      <sheetName val="F1_43"/>
      <sheetName val="Manpower_Categories3"/>
      <sheetName val="External_Issues3"/>
      <sheetName val="Statprod_gab4"/>
      <sheetName val="L_14"/>
      <sheetName val="Equip_Mstr_FOR_3A13"/>
      <sheetName val="G_R300경비3"/>
      <sheetName val="AS포장복구_3"/>
      <sheetName val="중기조종사_단위단가3"/>
      <sheetName val="설_계3"/>
      <sheetName val="5_Cennik4"/>
      <sheetName val="_토목_처리장도급내역서_3"/>
      <sheetName val="Garph_Work-Cost3"/>
      <sheetName val="LRK_3"/>
      <sheetName val="Insulation_1501083"/>
      <sheetName val="동상부_Tact_기준_반입일정_및_수량_02173"/>
      <sheetName val="MASTER_RATE_ANALYSIS3"/>
      <sheetName val="MN_T_B_3"/>
      <sheetName val="INDIGINEOUS_ITEMS_3"/>
      <sheetName val="Core_Data3"/>
      <sheetName val="final_abstract3"/>
      <sheetName val="GRAND_REKAP2"/>
      <sheetName val="analisa_(2)2"/>
      <sheetName val="Analisa_22"/>
      <sheetName val="Up_&amp;_bhn2"/>
      <sheetName val="HRG_BHN2"/>
      <sheetName val="Analisa_(ok_punya)2"/>
      <sheetName val="Alat_(2)2"/>
      <sheetName val="Rekap_Biaya2"/>
      <sheetName val="Kuantitas_&amp;_Harga2"/>
      <sheetName val="Nopember_(2)2"/>
      <sheetName val="Ramp_data2"/>
      <sheetName val="Lower_Ground2"/>
      <sheetName val="Cap_Cost2"/>
      <sheetName val="RLV_Calc2"/>
      <sheetName val="Costs_(dev)2"/>
      <sheetName val="Bluewater_NPV_-_sell_January2"/>
      <sheetName val="Upper_Ground2"/>
      <sheetName val="PARK_NE2"/>
      <sheetName val="Financial_Summary2"/>
      <sheetName val="D&amp;C_Calcs2"/>
      <sheetName val="CA_Upside_Downside_Old2"/>
      <sheetName val="EASEL_CA_Example2"/>
      <sheetName val="Urai__Resap_pengikat2"/>
      <sheetName val="DAF_HRG2"/>
      <sheetName val="7_공정표2"/>
      <sheetName val="Kolom_UT2"/>
      <sheetName val="HB_2"/>
      <sheetName val="Memb_Schd2"/>
      <sheetName val="Coef_et_données2"/>
      <sheetName val="Eng_Hrs_(HO)2"/>
      <sheetName val="MFG_&amp;_DEL2"/>
      <sheetName val="원가조정_내역2"/>
      <sheetName val="InsertListDrawing_1_2"/>
      <sheetName val="P_Staff_fac2"/>
      <sheetName val="beam-reinft-IIInd_floor2"/>
      <sheetName val="P-Site_fac2"/>
      <sheetName val="P-Clients_fac2"/>
      <sheetName val="P2-Project_Data2"/>
      <sheetName val="a_h_ars_sum2"/>
      <sheetName val="a_h_ars2"/>
      <sheetName val="Chap_2-_Page_4_"/>
      <sheetName val="VAT_TU_DIEN"/>
      <sheetName val="bldg_list"/>
      <sheetName val="Scaffolding_Volume"/>
      <sheetName val="Materials "/>
      <sheetName val="MAchinery(R1)"/>
      <sheetName val="ENGG_CVL"/>
      <sheetName val="LM001"/>
      <sheetName val="LM002"/>
      <sheetName val="LM003"/>
      <sheetName val="LM005"/>
      <sheetName val="LM006"/>
      <sheetName val="LM008"/>
      <sheetName val="LM004"/>
      <sheetName val="원가&amp;하도급원가"/>
      <sheetName val="건축(을)"/>
      <sheetName val="报价说明 (3)"/>
      <sheetName val="报价说明 (4)"/>
      <sheetName val="2.履约阶段供应链管理计划"/>
      <sheetName val="XREF"/>
      <sheetName val="sis.xlm"/>
      <sheetName val="spot prices"/>
      <sheetName val="Forma E-17"/>
      <sheetName val="1999 BUDGET"/>
      <sheetName val="Daily Photo"/>
      <sheetName val="Manpower Status"/>
      <sheetName val="리비아견적작업"/>
      <sheetName val="SUMMARY_철거"/>
      <sheetName val="Sheet_x0000__x0000__x0005__x0000_ư"/>
      <sheetName val="Sheet_x0000__x0000__x0005__x0000_፠"/>
      <sheetName val="Sheet_x0000__x0000__x0005__x0000__xded0_"/>
      <sheetName val="Sheet_x0000__x0000__x0005__x0000_팠"/>
      <sheetName val="Sheet_x0000__x0000__x0005__x0000_⡰"/>
      <sheetName val="Sheet_x0000__x0000__x0005__x0000_㜰"/>
      <sheetName val="Sheet_x0000__x0000__x0005__x0000_븰"/>
      <sheetName val="Plan1"/>
      <sheetName val="Pnl-10"/>
      <sheetName val="70"/>
      <sheetName val="AA"/>
      <sheetName val="AP110"/>
      <sheetName val="B-10"/>
      <sheetName val="BB-1"/>
      <sheetName val="C-5"/>
      <sheetName val="C-6"/>
      <sheetName val="C-6a"/>
      <sheetName val="F-1l2"/>
      <sheetName val="F-21"/>
      <sheetName val="F-4"/>
      <sheetName val="FF"/>
      <sheetName val="FF-2"/>
      <sheetName val="L"/>
      <sheetName val="M MM"/>
      <sheetName val="30a"/>
      <sheetName val="30-Note"/>
      <sheetName val="U-2"/>
      <sheetName val="breakdown_of_FA113"/>
      <sheetName val="Sheet_14"/>
      <sheetName val="MSP-Operator_Building-Area_C"/>
      <sheetName val="JGSummit_Package_2_(CTCI)"/>
      <sheetName val="-0_5_TABLA_PRESUPUESTOS1"/>
      <sheetName val="ﾄﾞﾊﾞｲFUEL_GAS追見1"/>
      <sheetName val="Chap_2-_Page_4_1"/>
      <sheetName val="breakdown_of_FA1131"/>
      <sheetName val="Sheet_141"/>
      <sheetName val="Scaffolding_Volume1"/>
      <sheetName val="MSP-Operator_Building-Area_C1"/>
      <sheetName val="JGSummit_Package_2_(CTCI)1"/>
      <sheetName val="VAT_TU_DIEN1"/>
      <sheetName val="bldg_list1"/>
      <sheetName val="-0_5_TABLA_PRESUPUESTOS2"/>
      <sheetName val="ﾄﾞﾊﾞｲFUEL_GAS追見2"/>
      <sheetName val="DAILY"/>
      <sheetName val="Page 2"/>
      <sheetName val="opstat"/>
      <sheetName val="costs"/>
      <sheetName val="Dsr_Hitung"/>
      <sheetName val="Mat_Tower"/>
      <sheetName val="RT13526_CPI"/>
      <sheetName val="Inputs_-_Results"/>
      <sheetName val="GENERAL_"/>
      <sheetName val="Tank_Loading"/>
      <sheetName val="Fdn_Calc"/>
      <sheetName val="LATERAL_OCDI_BH-02"/>
      <sheetName val="Lateral_Broms"/>
      <sheetName val="N-SPT_corr"/>
      <sheetName val="Curve_N-SPT"/>
      <sheetName val="COST_BD"/>
      <sheetName val="Monthly_S_Curve_SPK"/>
      <sheetName val="İnsan Gücü"/>
      <sheetName val="배포용표지"/>
      <sheetName val="ANL_TEK.6"/>
      <sheetName val="HM.MEK."/>
      <sheetName val="내역서_耰&quot;_x005f_x0000__x005f_x005f_x0000"/>
      <sheetName val="내역서_耰&quot;_x005f_x0000__x005f_x005f_x0001"/>
      <sheetName val="내역서_耰&quot;_x005f_x0000__x005f_x005f_x0002"/>
      <sheetName val="내역서_耰&quot;_x005f_x0000__x005f_x005f_x0004"/>
      <sheetName val="내역서_耰&quot;_x005f_x0000__x005f_x005f_x0003"/>
      <sheetName val="내역서_耰&quot;_x005f_x0000__x005f_x005f_x0005"/>
      <sheetName val="내역서_耰&quot;_x005f_x0000__x005f_x005f_x0006"/>
      <sheetName val="내역서_耰&quot;_x005f_x0000__x005f_x005f_x0007"/>
      <sheetName val="_______x005f_x0000__x005f_x005f_x00_2"/>
      <sheetName val="_____x005f_x005f_x005f_x0000__2"/>
      <sheetName val="당초?ȭ"/>
      <sheetName val="내역서_耰&quot;_x005f_x0000__x005f_x005f_x0008"/>
      <sheetName val="PAD TR보호대기초"/>
      <sheetName val="가로등기초"/>
      <sheetName val="HANDHOLE(2)"/>
      <sheetName val="Tra_bang"/>
      <sheetName val="HX"/>
      <sheetName val="ELECTRIC"/>
      <sheetName val="Ana__PU"/>
      <sheetName val="UPAH_&amp;_BHN_ARS"/>
      <sheetName val="AHS_ARS"/>
      <sheetName val="Analisa_HSP"/>
      <sheetName val="Analisa_Neraca"/>
      <sheetName val="입찰내역_발주처_양卤"/>
      <sheetName val="Detail_Eng"/>
      <sheetName val="INPUT DATAS"/>
      <sheetName val="Notes"/>
      <sheetName val="4B-H150"/>
      <sheetName val="8B1s-H440"/>
      <sheetName val="8B0s"/>
      <sheetName val="H244"/>
      <sheetName val="ABK.04.AWALR+CO+TAB.RUPS"/>
      <sheetName val="9 58&quot;_single"/>
      <sheetName val="COSTPERBBL"/>
      <sheetName val="당초_ἀ"/>
      <sheetName val="_x0004___x000d___x0003___x0004___x0016___x000d___x0004_"/>
      <sheetName val="___x001b___x0006___x0006___x0008_____"/>
      <sheetName val=" __x001b___x0006___x0006___x0008__ __"/>
      <sheetName val="Weekl_x0004___x0016___x000d__"/>
      <sheetName val="__x000e___x0005_"/>
      <sheetName val="_x0002__뻘N___"/>
      <sheetName val="_x0004___x000d___x0"/>
      <sheetName val="___x001b___x0"/>
      <sheetName val="7422CW_x0013__"/>
      <sheetName val="OPT_x0012___x0010____"/>
      <sheetName val="__x0013___x0014_"/>
      <sheetName val="Bill of Qty"/>
      <sheetName val="Pesanan"/>
      <sheetName val="Penjualan"/>
      <sheetName val="TOWN"/>
      <sheetName val="ALAT1"/>
      <sheetName val="ALAT2 (TDK DIPAKAI)"/>
      <sheetName val="DIV10"/>
      <sheetName val="Fill this out first___"/>
      <sheetName val="4334-Summary"/>
      <sheetName val="Eng_Hrs"/>
      <sheetName val="A-11 Steel Str"/>
      <sheetName val="A-03 Pile"/>
      <sheetName val="CONS."/>
      <sheetName val="내역서_耰&quot;_x0000__x0008"/>
      <sheetName val="내역서_耰&quot;_x00008"/>
      <sheetName val="내역서_耰&quot;_x005f8"/>
      <sheetName val="내역서_耰&quot;_x005f_x0000__x0009"/>
      <sheetName val="내역서_耰&quot;_x005f_x005f_x00009"/>
      <sheetName val="내역서_耰&quot;_x005f_x005f_x005f9"/>
      <sheetName val="내역서_耰&quot;_x005f_x0000__x0010"/>
      <sheetName val="내역서_耰&quot;_x005f_x005f_x00010"/>
      <sheetName val="내역서_耰&quot;_x005f_x005f_x00510"/>
      <sheetName val="KUWATI(Total)_18"/>
      <sheetName val="집계표_(TOTAL)18"/>
      <sheetName val="집계표_(CIVIL-23)18"/>
      <sheetName val="집계표_(FGRU)18"/>
      <sheetName val="집계표_(25,26)18"/>
      <sheetName val="집계표_(MEROX)18"/>
      <sheetName val="집계표_(NITROGEN)18"/>
      <sheetName val="집계표_(M4)18"/>
      <sheetName val="집계표_(CIVIL4)18"/>
      <sheetName val="집계표_(CIVIL6)18"/>
      <sheetName val="집계표_(CIVIL7)18"/>
      <sheetName val="내역서(DEMO_TOTAL)18"/>
      <sheetName val="내역서_(CIVIL-23)18"/>
      <sheetName val="내역서_(fgru)18"/>
      <sheetName val="내역서_(25&amp;26)18"/>
      <sheetName val="내역서_(MEROX)18"/>
      <sheetName val="내역서_(NITROGEN)18"/>
      <sheetName val="내역서_(M4)18"/>
      <sheetName val="내역서_(CIVIL-4)18"/>
      <sheetName val="내역서_(CIVIL-6)18"/>
      <sheetName val="내역서_(CIVIL-7)18"/>
      <sheetName val="OPTION_218"/>
      <sheetName val="OPTION_318"/>
      <sheetName val="2002년_현장공사비_국내_실적18"/>
      <sheetName val="2003년국내현장공사비_실적18"/>
      <sheetName val="VC2_10_9918"/>
      <sheetName val="INPUT_DATA17"/>
      <sheetName val="General_Data17"/>
      <sheetName val="집계표_(25,26ဩ17"/>
      <sheetName val="Form_017"/>
      <sheetName val="Form_D-116"/>
      <sheetName val="Form_B-116"/>
      <sheetName val="Form_F-116"/>
      <sheetName val="Form_A16"/>
      <sheetName val="LABOR_&amp;_자재16"/>
      <sheetName val="입출재고현황_(2)16"/>
      <sheetName val="3_공통공사대비16"/>
      <sheetName val="간접비_총괄16"/>
      <sheetName val="Price_Schedule16"/>
      <sheetName val="CAL_16"/>
      <sheetName val="Rate_Analysis16"/>
      <sheetName val="내역서_耰&quot;??16"/>
      <sheetName val="EQUIPMENT_-216"/>
      <sheetName val="WEIGHT_LIST15"/>
      <sheetName val="산#2-1_(2)15"/>
      <sheetName val="BEND_LOSS15"/>
      <sheetName val="공사비_내역_(가)15"/>
      <sheetName val="6PILE__(돌출)15"/>
      <sheetName val="Static_Equip15"/>
      <sheetName val="단면_(2)15"/>
      <sheetName val="Form_A_15"/>
      <sheetName val="내역서_耰&quot;_x005f_x0000__x005f_x0000_15"/>
      <sheetName val="3_Breakdown_Direct_Paint15"/>
      <sheetName val="내역서_耰&quot;__16"/>
      <sheetName val="Summary_Sheets15"/>
      <sheetName val="Civil_115"/>
      <sheetName val="Civil_215"/>
      <sheetName val="Civil_315"/>
      <sheetName val="Site_115"/>
      <sheetName val="Site_215"/>
      <sheetName val="Site_315"/>
      <sheetName val="Site_Faci15"/>
      <sheetName val="Sheet1_(2)15"/>
      <sheetName val="Man_Hole14"/>
      <sheetName val="Áý°èÇ¥_(TOTAL)14"/>
      <sheetName val="Áý°èÇ¥_(CIVIL-23)14"/>
      <sheetName val="Áý°èÇ¥_(FGRU)14"/>
      <sheetName val="Áý°èÇ¥_(25,26)14"/>
      <sheetName val="Áý°èÇ¥_(MEROX)14"/>
      <sheetName val="Áý°èÇ¥_(NITROGEN)14"/>
      <sheetName val="Áý°èÇ¥_(M4)14"/>
      <sheetName val="Áý°èÇ¥_(CIVIL4)14"/>
      <sheetName val="Áý°èÇ¥_(CIVIL6)14"/>
      <sheetName val="Áý°èÇ¥_(CIVIL7)14"/>
      <sheetName val="³»¿ª¼­(DEMO_TOTAL)14"/>
      <sheetName val="³»¿ª¼­_(CIVIL-23)14"/>
      <sheetName val="³»¿ª¼­_(fgru)14"/>
      <sheetName val="³»¿ª¼­_(25&amp;26)14"/>
      <sheetName val="³»¿ª¼­_(MEROX)14"/>
      <sheetName val="³»¿ª¼­_(NITROGEN)14"/>
      <sheetName val="³»¿ª¼­_(M4)14"/>
      <sheetName val="³»¿ª¼­_(CIVIL-4)14"/>
      <sheetName val="³»¿ª¼­_(CIVIL-6)14"/>
      <sheetName val="³»¿ª¼­_(CIVIL-7)14"/>
      <sheetName val="2002³â_ÇöÀå°ø»çºñ_±¹³»_½ÇÀû14"/>
      <sheetName val="2003³â±¹³»ÇöÀå°ø»çºñ_½ÇÀû14"/>
      <sheetName val="내역서_耰&quot;_x005f_x005f_x005f_x0000__x005f_x005f_x0014"/>
      <sheetName val="계측_내역서14"/>
      <sheetName val="2_2_STAFF_Scedule14"/>
      <sheetName val="내역서_耰&quot;_x005f_x005f_x005f_x005f_x005f_x005f_x00014"/>
      <sheetName val="7__월별투입내역서14"/>
      <sheetName val="Z-_GENERAL_PRICE_SUMMARY14"/>
      <sheetName val="_Estimate__14"/>
      <sheetName val="T_314"/>
      <sheetName val="HORI__VESSEL14"/>
      <sheetName val="EQUIP_LIST14"/>
      <sheetName val="Form_B14"/>
      <sheetName val="Precios_Unitarios14"/>
      <sheetName val="MP_MOB14"/>
      <sheetName val="Vind_-_BtB14"/>
      <sheetName val="LV_induction_motors14"/>
      <sheetName val="BSD_(2)14"/>
      <sheetName val="Administrative_Prices14"/>
      <sheetName val="WBS_4414"/>
      <sheetName val="WBS_4114"/>
      <sheetName val="Precios_por_Administración14"/>
      <sheetName val="Subcon_A14"/>
      <sheetName val="BM_DATA_SHEET15"/>
      <sheetName val="내역서_耰&quot;_x005f_x005f_x005f_x005f_x005f_x005f_x00514"/>
      <sheetName val="breakdown_of_wage_rate14"/>
      <sheetName val="Indirect_Cost14"/>
      <sheetName val="Monthly_Load14"/>
      <sheetName val="Weekly_Load14"/>
      <sheetName val="97_사업추정(WEKI)14"/>
      <sheetName val="[SANDAN_XLS??14"/>
      <sheetName val="Eq__Mobilization14"/>
      <sheetName val="Material_Selections14"/>
      <sheetName val="Piping_BQ_for_one_turbine14"/>
      <sheetName val="Resource_table14"/>
      <sheetName val="Utility_and_Fire_flange14"/>
      <sheetName val="_SANDAN_XLS__14"/>
      <sheetName val="Equipment_List14"/>
      <sheetName val="Form1_SQP14"/>
      <sheetName val="공정계획(내부계획25%,내부w_f)14"/>
      <sheetName val="SFN_ORIG14"/>
      <sheetName val="Heavy_Equipments14"/>
      <sheetName val="AG_Pipe_Qty_Analysis14"/>
      <sheetName val="Cash_In-Cash_Out_Actual13"/>
      <sheetName val="Dir_Manpower_Other_Exp_14"/>
      <sheetName val="SCHEDD_TAMBAHAN14"/>
      <sheetName val="w't_table14"/>
      <sheetName val="Fire_Protection14"/>
      <sheetName val="입찰내역_발주처_양식14"/>
      <sheetName val="MODULE_CONFIRM13"/>
      <sheetName val="ITB_COST14"/>
      <sheetName val="내역서_(∮ἀ嘆ɶ13"/>
      <sheetName val="4-3LEVEL-5_epic_413"/>
      <sheetName val="단가_(2)13"/>
      <sheetName val="BOQ-B_DOWN13"/>
      <sheetName val="FWBS_153013"/>
      <sheetName val="실행예산_MM13"/>
      <sheetName val="PROTECTION_13"/>
      <sheetName val="내역서1999_8최종9"/>
      <sheetName val="plan&amp;section_of_foundation10"/>
      <sheetName val="working_load_at_the_btm_ft_10"/>
      <sheetName val="stability_check10"/>
      <sheetName val="design_load10"/>
      <sheetName val="Closeout_Control9"/>
      <sheetName val="TDC_COA_Sumry9"/>
      <sheetName val="TDC_Item_Dets9"/>
      <sheetName val="TDC_Item_Sumry9"/>
      <sheetName val="TDC_Key_Qty_Sumry9"/>
      <sheetName val="List_-_Components9"/>
      <sheetName val="List_-_Equipment9"/>
      <sheetName val="COA_Sumry_-_Std_Imp9"/>
      <sheetName val="Contr_TDC_-_Std_Imp9"/>
      <sheetName val="Item_Sumry_-_Std_Imp9"/>
      <sheetName val="Unit_Costs_-_Std_Imp9"/>
      <sheetName val="Unit_MH_-_Std_Imp9"/>
      <sheetName val="Proj_TIC_-_Std_Imp9"/>
      <sheetName val="Updating_Form-Oct_20119"/>
      <sheetName val="Weld_Consumable9"/>
      <sheetName val="NDE_Cost-Summary9"/>
      <sheetName val="9July_Above_Ground_Pipe9"/>
      <sheetName val="M_119"/>
      <sheetName val="Process_Data_19"/>
      <sheetName val="Unit_Price_9"/>
      <sheetName val="4-Basic_Price9"/>
      <sheetName val="Evaluasi_Penw9"/>
      <sheetName val="Sum_(Case-3)9"/>
      <sheetName val="Man_Power_&amp;_Comp9"/>
      <sheetName val="Data_List9"/>
      <sheetName val="Currency_Rate9"/>
      <sheetName val="CUADRO_DE_PRECIOS13"/>
      <sheetName val="Site_Findings_Status_Sheet9"/>
      <sheetName val="Item_code9"/>
      <sheetName val="Rates_&amp;_Legend9"/>
      <sheetName val="PROJECT_BRIEF9"/>
      <sheetName val="5_)_Time_Delays9"/>
      <sheetName val="RAB_AR&amp;STR9"/>
      <sheetName val="할증_9"/>
      <sheetName val="1100-1200-1300-1910-2140-LEV_29"/>
      <sheetName val="Material_Price15"/>
      <sheetName val="내역서_耰&quot;_x005f_x005f_x005f_x0000_9"/>
      <sheetName val="내역서_耰&quot;_x005f_x005f_x005f_x005f_9"/>
      <sheetName val="내역서_耰&quot;_x005f_x0000__x000010"/>
      <sheetName val="99__FWBS(Ref)9"/>
      <sheetName val="99__Change_Rate9"/>
      <sheetName val="Equip_Rental_Summary_by_Contr9"/>
      <sheetName val="Project_Equip_Rental_Summary9"/>
      <sheetName val="Contractor_Indirect_Sumry9"/>
      <sheetName val="Project_Indirect_Sumry9"/>
      <sheetName val="COA_Sumry_by_Area9"/>
      <sheetName val="COA_Sumry_by_Contr9"/>
      <sheetName val="COA_Sumry_by_RG9"/>
      <sheetName val="TDC_COA_Grp_Sumry9"/>
      <sheetName val="TDC_COA_Grp_Sumry_by_Area9"/>
      <sheetName val="TDC_COA_Grp_Sumry_by_RG9"/>
      <sheetName val="Equipment_Sumry9"/>
      <sheetName val="TDC_Item_Dets-Full9"/>
      <sheetName val="TDC_Item_Dets-IPM-Full9"/>
      <sheetName val="TDC_Item_Sumry_by_Area9"/>
      <sheetName val="TDC_Item_Sumry_by_RG9"/>
      <sheetName val="TDC_Key_Qty_Sumry_by_RG9"/>
      <sheetName val="List_-_Equipment_by_Area9"/>
      <sheetName val="List_-_Equipment_by_Contr9"/>
      <sheetName val="Equipment_-_Unit_Costs_by_Mat9"/>
      <sheetName val="List_-_Equipment_by_Rep_Grp9"/>
      <sheetName val="Craft_Summary_by_Contr9"/>
      <sheetName val="Project_Craft_Summary9"/>
      <sheetName val="Project_Metrics9"/>
      <sheetName val="Unt_rate9"/>
      <sheetName val="SUMMARY_(0A)9"/>
      <sheetName val="SUMMARY_(1A)9"/>
      <sheetName val="SUMMARY_(1B)9"/>
      <sheetName val="SUMMARY_(03)9"/>
      <sheetName val="F1(Cable_Rack)9"/>
      <sheetName val="F2(Cable_Rack)9"/>
      <sheetName val="F3(Cable_Rack)9"/>
      <sheetName val="F1_(POLYMER)9"/>
      <sheetName val="F2_(POLYMER)9"/>
      <sheetName val="F3_(POLYMER)9"/>
      <sheetName val="F4_(POLYMER)9"/>
      <sheetName val="F5(_Polymerization_)9"/>
      <sheetName val="F6_(_Polymerization_)9"/>
      <sheetName val="B1_(Grid_A-7,_-6)9"/>
      <sheetName val="B1_(Grid_A,_B)9"/>
      <sheetName val="B1_(Grid_C-7,_-6)9"/>
      <sheetName val="B2_(Grid_-7_B,_C)_(1)9"/>
      <sheetName val="B2_(Grid_-7_B,_C)_(2)9"/>
      <sheetName val="B2_(Grid_-6_B,_C)_(1)9"/>
      <sheetName val="B2_(Grid_-6_B,_C)_(2)9"/>
      <sheetName val="F1_(MONOMER)9"/>
      <sheetName val="F2_(MONOMER)9"/>
      <sheetName val="F3_(MONOMER)9"/>
      <sheetName val="90K060C_(MONOMER)9"/>
      <sheetName val="F1_(EXTRUSION)9"/>
      <sheetName val="F2_(EXTRUSION)9"/>
      <sheetName val="F3_(EXTRUSION)9"/>
      <sheetName val="F4_(EXTRUSION)9"/>
      <sheetName val="F5_(EXTRUSION)9"/>
      <sheetName val="F6A_(EXTRUSION)9"/>
      <sheetName val="F6D_(EXTRUSION)9"/>
      <sheetName val="F7_(EXTRUSION)9"/>
      <sheetName val="F8_(EXTRUSION)9"/>
      <sheetName val="F9_(EXTRUSION)9"/>
      <sheetName val="F10_(EXTRUSION)9"/>
      <sheetName val="F11_(EXTRUSION)9"/>
      <sheetName val="B1_(Grid_F-5`,_4`)9"/>
      <sheetName val="B2_(Grid_F,E-4`)9"/>
      <sheetName val="B2_(Grid_F,E-5`)9"/>
      <sheetName val="B3_(Grid_C,B-4`)9"/>
      <sheetName val="B4_(Grid_B,A-4`)9"/>
      <sheetName val="B5_(Grid_E-5`)_&amp;_(Grid_D-5`)9"/>
      <sheetName val="B6_(Grid_E,D-5')9"/>
      <sheetName val="B7_(Grid_E,D-5')9"/>
      <sheetName val="95D040,_A5069"/>
      <sheetName val="95P040AB,_A5079"/>
      <sheetName val="95X020-U08,_A6029"/>
      <sheetName val="95X020-U07,_A6069"/>
      <sheetName val="95E040,_A5099"/>
      <sheetName val="95D024;025,_A6159"/>
      <sheetName val="95X020-U05,_A6019"/>
      <sheetName val="95X020-U02,_A2049"/>
      <sheetName val="Extruder_FDN9"/>
      <sheetName val="BOG_COMP__FDN9"/>
      <sheetName val="SOG_COMP__FDN9"/>
      <sheetName val="1G1_(Ground_Beam)9"/>
      <sheetName val="1G2-1(Ground_Beam)9"/>
      <sheetName val="1G2-2(Ground_Beam)9"/>
      <sheetName val="P15,_169"/>
      <sheetName val="LO_CONSOLE_FDN9"/>
      <sheetName val="OIL_COOLER_FDN9"/>
      <sheetName val="CW_CONSOLE_FDN_(SOG)9"/>
      <sheetName val="PD3_(SOG)9"/>
      <sheetName val="SF1_(SOG)9"/>
      <sheetName val="SF2_(SOG)9"/>
      <sheetName val="SLAB_(1S1-1)9"/>
      <sheetName val="SLAB_(1S1-2)9"/>
      <sheetName val="SLAB_(1S1-3)9"/>
      <sheetName val="COLUMN_(+5500)9"/>
      <sheetName val="COLUMN_(+12500)9"/>
      <sheetName val="COLUMN_(+15500)9"/>
      <sheetName val="ETC_9"/>
      <sheetName val="Tools_&amp;_Settings9"/>
      <sheetName val="Data_Summary9"/>
      <sheetName val="Crew_Costs9"/>
      <sheetName val="Spread_Costs9"/>
      <sheetName val="Unique_List_Misc9"/>
      <sheetName val="UP_MINOR9"/>
      <sheetName val="In-House_Summary9"/>
      <sheetName val="2__현장_자금투입_집계표9"/>
      <sheetName val="Discounted_Cash_Flow9"/>
      <sheetName val="Ocean_Transporation_Charge9"/>
      <sheetName val="Cash_Flow_bulanan9"/>
      <sheetName val="H_Satuan9"/>
      <sheetName val="Aux_9"/>
      <sheetName val="OCT_FDN9"/>
      <sheetName val="General_Notes9"/>
      <sheetName val="Codes_Pers9"/>
      <sheetName val="Raw_data8"/>
      <sheetName val="Exchange_Rate9"/>
      <sheetName val="Direct_PMS9"/>
      <sheetName val="_도면_및_도서_제출목록_및_일정_170202_xlsx9"/>
      <sheetName val="BO䁑-B_䁄OWN9"/>
      <sheetName val="Pengesahan_9"/>
      <sheetName val="0__Resource　Code8"/>
      <sheetName val="breakdown_of_wage_ra8"/>
      <sheetName val="breakdown_of_wage_ra`f8"/>
      <sheetName val="__9"/>
      <sheetName val="_9"/>
      <sheetName val="breakdown_of_wage_rað-8"/>
      <sheetName val="breakdown_of_wage_rap8"/>
      <sheetName val="00-Summary_Information-ABB8"/>
      <sheetName val="PABS,Site_info8"/>
      <sheetName val="Bill_rekap9"/>
      <sheetName val="2_Overall_Summary_8"/>
      <sheetName val="Harga_Satuan9"/>
      <sheetName val="F_ALARM9"/>
      <sheetName val="DATA_MENTAH8"/>
      <sheetName val="차트_(2)9"/>
      <sheetName val="Material_code8"/>
      <sheetName val="HO_Site_Rates-20118"/>
      <sheetName val="Process_Data_(2)9"/>
      <sheetName val="내역서_耰&quot;_x005f_x0000_9"/>
      <sheetName val="내역서_耰&quot;_x005f_x005f_9"/>
      <sheetName val="Distribution_Table8"/>
      <sheetName val="DROP_DOWN8"/>
      <sheetName val="개시대사_(2)8"/>
      <sheetName val="Action_Item8"/>
      <sheetName val="ID_CD8"/>
      <sheetName val="Equipment_Spec_List8"/>
      <sheetName val="내역서_(N____x000a_9"/>
      <sheetName val="TQ_Format7"/>
      <sheetName val="breakdown_of_wage_raÐ¾7"/>
      <sheetName val="Additional_data7"/>
      <sheetName val="내역서_耰&quot;_8"/>
      <sheetName val="Linelist_LNGC_Process8"/>
      <sheetName val="SPEC_LIST(EQUP,_SYS)8"/>
      <sheetName val="SUM_7"/>
      <sheetName val="Air_Cooler-E8"/>
      <sheetName val="Al_Taweelah8"/>
      <sheetName val="Particular_Sch8"/>
      <sheetName val="11_자재단가6"/>
      <sheetName val="Attach_4-186"/>
      <sheetName val="일위대가_6"/>
      <sheetName val="OIL_SEPARATOR6"/>
      <sheetName val="CATCH_BASIN6"/>
      <sheetName val="FW_Post_Indicator_Valve_24&quot;6"/>
      <sheetName val="FW_Post_Indicator_Valve_20&quot;6"/>
      <sheetName val="FW_Post_Indicator_Valve_6&quot;6"/>
      <sheetName val="Fire_Monitor_or_Hydrant_6&quot;_FDN6"/>
      <sheetName val="SUMP_VB6"/>
      <sheetName val="CLEANOUT_4&quot;6"/>
      <sheetName val="Not_reqd6"/>
      <sheetName val="호환성_보고서6"/>
      <sheetName val="GM_0006"/>
      <sheetName val="INPUT_DATA_OF_SCHEDULE6"/>
      <sheetName val="Cashflow_Analysis6"/>
      <sheetName val="Finansal_tamamlanma_Eğrisi6"/>
      <sheetName val="33628-Rev__A6"/>
      <sheetName val="Admin_Manu_2-Equipment_Type_ID6"/>
      <sheetName val="LIFE_&amp;_REP_PROVN6"/>
      <sheetName val="O&amp;M_CREW6"/>
      <sheetName val="Tender_data6"/>
      <sheetName val="Activity_Form6"/>
      <sheetName val="Master_List6"/>
      <sheetName val="리스크_분류체계6"/>
      <sheetName val="SECL_리스크_분류체계_(2)6"/>
      <sheetName val="P-Ins_&amp;_Bonds6"/>
      <sheetName val="1_설계기준6"/>
      <sheetName val="Cash_Flow6"/>
      <sheetName val="REF_for_VV6"/>
      <sheetName val="INSTLIST_16"/>
      <sheetName val="내역서_(∮ἀ嘆ɶ?᠀㬁?6"/>
      <sheetName val="Weekl_7"/>
      <sheetName val="내역서_(N____17"/>
      <sheetName val="내역서_(N____18"/>
      <sheetName val="__x06"/>
      <sheetName val="OPT_7"/>
      <sheetName val="Scheme_Area_Details_Block___C26"/>
      <sheetName val="14-Eng_rate6"/>
      <sheetName val="광통신_견적내역서16"/>
      <sheetName val="5__월별투입내역서6"/>
      <sheetName val="BM_#16"/>
      <sheetName val="Itembalance_Report_(18-sep-18)6"/>
      <sheetName val="BUDGET_SUMMARY_6"/>
      <sheetName val="설산1_나6"/>
      <sheetName val="Cost_Code6"/>
      <sheetName val="Data_Ref6"/>
      <sheetName val="Interdept_Rate6"/>
      <sheetName val="Fig_4-146"/>
      <sheetName val="Schedule_6"/>
      <sheetName val="Loading_Struc6"/>
      <sheetName val="Loading_Pip6"/>
      <sheetName val="Loading_Overall_(BASE_Proposal6"/>
      <sheetName val="Steel_Structure6"/>
      <sheetName val="PIPING_AG-UG_NEW_UNITS6"/>
      <sheetName val="MEC_PIPING_PREFABR6"/>
      <sheetName val="Working_File-Pip6"/>
      <sheetName val="Equip_ISBL_&amp;_OSBL_6"/>
      <sheetName val="Perm__Test6"/>
      <sheetName val="Galian_16"/>
      <sheetName val="Analisa_Lump_sum6"/>
      <sheetName val="Sec_I_ML6"/>
      <sheetName val="Analisa_Fave6"/>
      <sheetName val="Harsat_Bahan6"/>
      <sheetName val="Harsat_Subkon6"/>
      <sheetName val="Harsat_Upah6"/>
      <sheetName val="Master_1_06"/>
      <sheetName val="Agregat_Halus_&amp;_Kasar6"/>
      <sheetName val="HARGA_MATERIAL6"/>
      <sheetName val="Harga_Sat_APP6"/>
      <sheetName val="Tgh_JGC-Inv_I_clp6"/>
      <sheetName val="PCS_6"/>
      <sheetName val="Progress_Statement-SI6"/>
      <sheetName val="Progress_Payment-31106"/>
      <sheetName val="Direct_Histogram_Rev__A_(f)6"/>
      <sheetName val="EQUIPOS_DE_SEGURIDAD6"/>
      <sheetName val="MATERIALES_CONSUMIBLES6"/>
      <sheetName val="PERSONAL_INDIRECTO_6"/>
      <sheetName val="Land_Dev't__Ph-118"/>
      <sheetName val="4300_UTILITY_BLDG_(2)6"/>
      <sheetName val="64_46"/>
      <sheetName val="64_56"/>
      <sheetName val="36_26"/>
      <sheetName val="36_16"/>
      <sheetName val="SPT_vs_PHI4"/>
      <sheetName val="Tables_3_1_to_3_5_EXH_G6"/>
      <sheetName val="1_11_b4"/>
      <sheetName val="내역서_(N__x006"/>
      <sheetName val="List_register6"/>
      <sheetName val="1_자금요약4"/>
      <sheetName val="2_실행비투입4"/>
      <sheetName val="3_본사집계4"/>
      <sheetName val="3-1_본사투입4"/>
      <sheetName val="4_지사집계4"/>
      <sheetName val="4-1_지사투입4"/>
      <sheetName val="5_현장총집계4"/>
      <sheetName val="5-1_현금집계4"/>
      <sheetName val="5-2_현금출납4"/>
      <sheetName val="5-3_외상집계4"/>
      <sheetName val="5-4_외상투입4"/>
      <sheetName val="6_미지급금4"/>
      <sheetName val="5-5_기타공제집계4"/>
      <sheetName val="5-6_기타공제4"/>
      <sheetName val="7_기성현황(실)4"/>
      <sheetName val="8_한국인수당4"/>
      <sheetName val="8_한국인수당_(Master_file)4"/>
      <sheetName val="9_기타수입4"/>
      <sheetName val="10_투입집계4"/>
      <sheetName val="5-4_외상투입_(2)4"/>
      <sheetName val="16_기성현황(예)4"/>
      <sheetName val="17_자금요약24"/>
      <sheetName val="18_실행대비투입24"/>
      <sheetName val="Att-1_CTCI_MH_rate6"/>
      <sheetName val="05__Curva_S5"/>
      <sheetName val="SUMMARY_MTO_02_2_354"/>
      <sheetName val="N_G_METERING_CALC_4"/>
      <sheetName val="N_G_METERING4"/>
      <sheetName val="N_G_METERING_(2)4"/>
      <sheetName val="CUMENE_METERING4"/>
      <sheetName val="N2_METERING_4"/>
      <sheetName val="H2_METERING__4"/>
      <sheetName val="CO_METERING4"/>
      <sheetName val="dongia_(2)6"/>
      <sheetName val="5__Work_load(현재원기준)6"/>
      <sheetName val="G_R300경비4"/>
      <sheetName val="AS포장복구_4"/>
      <sheetName val="중기조종사_단위단가4"/>
      <sheetName val="설_계4"/>
      <sheetName val="SPEC(CABLE_&amp;_WIRE)4"/>
      <sheetName val="Enron_Form4"/>
      <sheetName val="6_공정표4"/>
      <sheetName val="Consortium_VP4"/>
      <sheetName val="Summary_MONTH4"/>
      <sheetName val="DESICON_SUM4"/>
      <sheetName val="DES_TCF_Rental4"/>
      <sheetName val="DES_TCF_Maints_pers4"/>
      <sheetName val="DES_TCF_Heavy_Equipment4"/>
      <sheetName val="BANK_BOND4"/>
      <sheetName val="PHC_WAREHOUSE_-_INFOONLY4"/>
      <sheetName val="CATERING_CONTROL4"/>
      <sheetName val="SUB_CONTRACT4"/>
      <sheetName val="SPDC_-_INFONLY4"/>
      <sheetName val="VENDOR_SCHEDUL4"/>
      <sheetName val="VENDOR_PRESENCE_-_COMM4"/>
      <sheetName val="VENDOR_PRESENCE_-_RECH4"/>
      <sheetName val="VENDOR_PRESENCE_-_COMM_4"/>
      <sheetName val="CONTRACT_RATES4"/>
      <sheetName val="0_품의서(전체)4"/>
      <sheetName val="LAST_UPDATE4"/>
      <sheetName val="External_Issues4"/>
      <sheetName val="Payment_Certificate-14"/>
      <sheetName val="Floor_wet4"/>
      <sheetName val="Floor_Balcony4"/>
      <sheetName val="Hard_scape_Floor4"/>
      <sheetName val="P03_Skirting4"/>
      <sheetName val="GF_wall4"/>
      <sheetName val="Kitchen_Wall_wet_LIN-7014"/>
      <sheetName val="Wall_wet_LIN-601_4"/>
      <sheetName val="BOQ_(2)4"/>
      <sheetName val="VO_Schedule-14"/>
      <sheetName val="HOLD_AMOUNT4"/>
      <sheetName val="Back_Charge_(2)4"/>
      <sheetName val="Temporary_Deductions-1_4"/>
      <sheetName val="Contracharges_Check_list-1_4"/>
      <sheetName val="PC_034"/>
      <sheetName val="Measurement_sheet4"/>
      <sheetName val="Material_Only4"/>
      <sheetName val="Man_power_supply4"/>
      <sheetName val="Camp_Deduction4"/>
      <sheetName val="TR_Rev_vs_Commit4"/>
      <sheetName val="TR_+MMHE_PL_report4"/>
      <sheetName val="P23P2724___Commitment_4"/>
      <sheetName val="내역서_(N____19"/>
      <sheetName val="RESUMEN_CD4"/>
      <sheetName val="BOQ_REV64"/>
      <sheetName val="Maliyet_Ozet4"/>
      <sheetName val="1_1-1_24"/>
      <sheetName val="1_3-_1_44"/>
      <sheetName val="3_14"/>
      <sheetName val="3_24"/>
      <sheetName val="4_1(a)4"/>
      <sheetName val="4_1(b)4"/>
      <sheetName val="4_1_(c)4"/>
      <sheetName val="5_14"/>
      <sheetName val="Bill_4_7_Predestain_Bridge_4"/>
      <sheetName val="Bill_4_7_Predestain4"/>
      <sheetName val="1_1_FT_type_14"/>
      <sheetName val="1_2_FT_type_1A4"/>
      <sheetName val="1_3_FT_type_24"/>
      <sheetName val="1_4_FT_type_34"/>
      <sheetName val="1_5_FT_type_44"/>
      <sheetName val="2_1_CL_Outside4"/>
      <sheetName val="2_2_CL_Inside4"/>
      <sheetName val="2_3_CL_Ramp4"/>
      <sheetName val="3_1_CB_Outside4"/>
      <sheetName val="3_2_CB_Inside4"/>
      <sheetName val="4_Stair4"/>
      <sheetName val="5_Ramp4"/>
      <sheetName val="6_Handrail4"/>
      <sheetName val="Invoice_(Interim_No_28)4"/>
      <sheetName val="Cost_Summary4"/>
      <sheetName val="Direct_Cost4"/>
      <sheetName val="Direct_Cost_(2)4"/>
      <sheetName val="Summary_(3)4"/>
      <sheetName val="Indirect_Cost_Summary4"/>
      <sheetName val="CONCRETE_TYPE4"/>
      <sheetName val="동상부_Tact_기준_반입일정_및_수량_02174"/>
      <sheetName val="A__ENGINEERING4"/>
      <sheetName val="B-1__배관자재4"/>
      <sheetName val="B-2__전기자재4"/>
      <sheetName val="B-3__계장자재4"/>
      <sheetName val="B-4__기계자재4"/>
      <sheetName val="C-1__공통가설4"/>
      <sheetName val="C-2__토목4"/>
      <sheetName val="C-4__철골4"/>
      <sheetName val="C-5__기계4"/>
      <sheetName val="C-6__배관4"/>
      <sheetName val="C-7__전기4"/>
      <sheetName val="C-8__계장4"/>
      <sheetName val="C-9__중장비4"/>
      <sheetName val="C-10__소방설비4"/>
      <sheetName val="C-11__보온4"/>
      <sheetName val="C-12__CMS4"/>
      <sheetName val="tblg_denda5"/>
      <sheetName val="IRR_sponsor4"/>
      <sheetName val="4-Lane_bridge18"/>
      <sheetName val="List_Equip4"/>
      <sheetName val="Process_C_(1-166)4"/>
      <sheetName val="TRUCK_HAUL_CYCLE-waste4"/>
      <sheetName val="Existing_PC_Pavement4"/>
      <sheetName val="Sch_64"/>
      <sheetName val="Master_Data4"/>
      <sheetName val="ind'l_cp4"/>
      <sheetName val="본부_SHOP4"/>
      <sheetName val="#6_MDU_일반4"/>
      <sheetName val="#6_MDU엄반장4"/>
      <sheetName val="#6MDU_기계4"/>
      <sheetName val="HOU_COMP`4"/>
      <sheetName val="FCC_OBL-SHOP4"/>
      <sheetName val="NEW_FCC_OBL4"/>
      <sheetName val="#4_MDU4"/>
      <sheetName val="#6_SHOP4"/>
      <sheetName val="NRC_OBL-조연식4"/>
      <sheetName val="광양-조연식_반장4"/>
      <sheetName val="#5MDU_REV4"/>
      <sheetName val="LBO_PROJECT4"/>
      <sheetName val="VENDOR_LIST4"/>
      <sheetName val="BOP_LINE_LIST4"/>
      <sheetName val="3_부제O호표4"/>
      <sheetName val="5_소모재료비4"/>
      <sheetName val="8_시멘트제원표4"/>
      <sheetName val="2_품제O호표4"/>
      <sheetName val="5_Cennik5"/>
      <sheetName val="Equip_Mstr_FOR_3A14"/>
      <sheetName val="สรุปยอดเหล็กตาม_Cost_Record_VY4"/>
      <sheetName val="แนบ_PR4"/>
      <sheetName val="OR21_Final_Forecast_Rev_24"/>
      <sheetName val="Summary_Forecast_Budget_1&amp;24"/>
      <sheetName val="Summary_Forecast_Budget_Rev_24"/>
      <sheetName val="Backup_OR21_4"/>
      <sheetName val="Budget_for_ENT4"/>
      <sheetName val="ADJ__D-Wall&amp;BR_Ent__Rev_2_14"/>
      <sheetName val="Rebar+Conพื้น_Waste10%4"/>
      <sheetName val="Backup_D-Wall_Ent__13_07_194"/>
      <sheetName val="Backup_BR_ENT__13_07_194"/>
      <sheetName val="Final_Forecast_721114"/>
      <sheetName val="IMP_OR21_2019_07_114"/>
      <sheetName val="Concrete_721124"/>
      <sheetName val="หินเกล็ด_4"/>
      <sheetName val="เปรียบเทียบBudget_BR_4"/>
      <sheetName val="ADJ__BR_Ent__Rev_2_1_(2)4"/>
      <sheetName val="แผนงานBarrette_Pile4"/>
      <sheetName val="BOQ__VI_03_09_19_4"/>
      <sheetName val="Backup_BR_BMA4"/>
      <sheetName val="Sum_Budget&amp;Rev_14"/>
      <sheetName val="Sum_Budget_Rev_14"/>
      <sheetName val="Sum_Budget&amp;Rev_1_Rebar4"/>
      <sheetName val="Sum_Budget_Rev_2_Rebar4"/>
      <sheetName val="Rebar+Conพื้น_Waste10%_Rev_004"/>
      <sheetName val="Rebar+Conพื้น_Waste10%_Rev_01_4"/>
      <sheetName val="Equip_Rev_00_Budget4"/>
      <sheetName val="Budget_Waterpoofing4"/>
      <sheetName val="2013电气概算_价目表_(营改增调整)4"/>
      <sheetName val="ABB_Summary4"/>
      <sheetName val="Man_power_rate4"/>
      <sheetName val="Const_equip_rate4"/>
      <sheetName val="01-Gang_Rate_&amp;_Info4"/>
      <sheetName val="05-Sum_Cost4"/>
      <sheetName val="06-Indirect_Loading4"/>
      <sheetName val="07-Heavy_Equipment4"/>
      <sheetName val="08-RR_Check_List4"/>
      <sheetName val="1)_Risk_and_Opportunities4"/>
      <sheetName val="2)_Full_Cost_Calculation4"/>
      <sheetName val="_토목_처리장도급내역서_4"/>
      <sheetName val="내역서_(∮ἀ嘆ɶ_᠀㬁_5"/>
      <sheetName val="M&amp;E_Summary4"/>
      <sheetName val="rev_summary4"/>
      <sheetName val="M&amp;E_Prelims4"/>
      <sheetName val="B-FP_(2)4"/>
      <sheetName val="Sch_14"/>
      <sheetName val="Rekap_Biaya3"/>
      <sheetName val="Kuantitas_&amp;_Harga3"/>
      <sheetName val="Nopember_(2)3"/>
      <sheetName val="GRAND_REKAP3"/>
      <sheetName val="analisa_(2)3"/>
      <sheetName val="Analisa_23"/>
      <sheetName val="F1_44"/>
      <sheetName val="LRK_4"/>
      <sheetName val="Statprod_gab5"/>
      <sheetName val="L_15"/>
      <sheetName val="ENE-CAL_12"/>
      <sheetName val="원가조정_내역3"/>
      <sheetName val="Other_data4"/>
      <sheetName val="Equipt_Rental4"/>
      <sheetName val="EQ_USED_(CORRECTED)4"/>
      <sheetName val="Rebar_Constant4"/>
      <sheetName val="Eng_Hrs_(HO)3"/>
      <sheetName val="Vehicle_Log4"/>
      <sheetName val="Up_&amp;_bhn3"/>
      <sheetName val="HRG_BHN3"/>
      <sheetName val="Analisa_(ok_punya)3"/>
      <sheetName val="Alat_(2)3"/>
      <sheetName val="Ramp_data3"/>
      <sheetName val="Lower_Ground3"/>
      <sheetName val="Cap_Cost3"/>
      <sheetName val="RLV_Calc3"/>
      <sheetName val="Costs_(dev)3"/>
      <sheetName val="Bluewater_NPV_-_sell_January3"/>
      <sheetName val="Upper_Ground3"/>
      <sheetName val="PARK_NE3"/>
      <sheetName val="Financial_Summary3"/>
      <sheetName val="D&amp;C_Calcs3"/>
      <sheetName val="CA_Upside_Downside_Old3"/>
      <sheetName val="EASEL_CA_Example3"/>
      <sheetName val="Manpower_Categories4"/>
      <sheetName val="Garph_Work-Cost4"/>
      <sheetName val="Urai__Resap_pengikat3"/>
      <sheetName val="DAF_HRG3"/>
      <sheetName val="7_공정표3"/>
      <sheetName val="Kolom_UT3"/>
      <sheetName val="HB_3"/>
      <sheetName val="Memb_Schd3"/>
      <sheetName val="Coef_et_données3"/>
      <sheetName val="InsertListDrawing_1_3"/>
      <sheetName val="InD_Mpower4"/>
      <sheetName val="a_h_ars_sum3"/>
      <sheetName val="a_h_ars3"/>
      <sheetName val="P_Staff_fac3"/>
      <sheetName val="beam-reinft-IIInd_floor3"/>
      <sheetName val="P-Site_fac3"/>
      <sheetName val="P-Clients_fac3"/>
      <sheetName val="MFG_&amp;_DEL3"/>
      <sheetName val="SWALE_(구산)"/>
      <sheetName val="내역서_(N____21"/>
      <sheetName val="P2-Project_Data3"/>
      <sheetName val="MASTER_RATE_ANALYSIS4"/>
      <sheetName val="MN_T_B_4"/>
      <sheetName val="INDIGINEOUS_ITEMS_4"/>
      <sheetName val="Core_Data4"/>
      <sheetName val="final_abstract4"/>
      <sheetName val="Raw_Ref"/>
      <sheetName val="Cost_Codes"/>
      <sheetName val="Addendum_No_1_BILL_21"/>
      <sheetName val="내역서_(N____20"/>
      <sheetName val="Dsr_Hitung1"/>
      <sheetName val="Mat_Tower1"/>
      <sheetName val="RT13526_CPI1"/>
      <sheetName val="Inputs_-_Results1"/>
      <sheetName val="GENERAL_1"/>
      <sheetName val="Tank_Loading1"/>
      <sheetName val="Fdn_Calc1"/>
      <sheetName val="LATERAL_OCDI_BH-021"/>
      <sheetName val="Lateral_Broms1"/>
      <sheetName val="N-SPT_corr1"/>
      <sheetName val="Curve_N-SPT1"/>
      <sheetName val="COST_BD1"/>
      <sheetName val="Monthly_S_Curve_SPK1"/>
      <sheetName val="график_финансирования"/>
      <sheetName val="ANAL_BOW"/>
      <sheetName val="Isolasi_Luar_Dalam"/>
      <sheetName val="Isolasi_Luar"/>
      <sheetName val="7_6_3_J_Inline_Instrument"/>
      <sheetName val="Data_Ref_"/>
      <sheetName val="KKS_System_Codes"/>
      <sheetName val="Price_Schedule_Code"/>
      <sheetName val="REF_ONLY"/>
      <sheetName val="Appendix_A"/>
      <sheetName val="OE_(KSB)"/>
      <sheetName val="galian_saluran"/>
      <sheetName val="Perhit_Alat"/>
      <sheetName val="05_Analisa_Teknik"/>
      <sheetName val="?_x000a_????_x000a_?"/>
      <sheetName val="_x000a_?????_x000a_??"/>
      <sheetName val="_?????_??"/>
      <sheetName val="Weekl??_x000a_?"/>
      <sheetName val="?뻘N??_"/>
      <sheetName val="?_x000a_?_x0"/>
      <sheetName val="_x000a_??_x0"/>
      <sheetName val="7422CW?"/>
      <sheetName val="OPT??_x000a_?"/>
      <sheetName val="Analisa_SNI_STANDART_"/>
      <sheetName val="1_B"/>
      <sheetName val="Bang_KL"/>
      <sheetName val="Insulation_1501084"/>
      <sheetName val="PLSt_03__"/>
      <sheetName val="П_7_курс_аванса"/>
      <sheetName val="IncStat_03-04"/>
      <sheetName val="IncStat_03__"/>
      <sheetName val="Авансы_по_СНГ"/>
      <sheetName val="combined_9-3026"/>
      <sheetName val="worksheet_inchican26"/>
      <sheetName val="combined_9_3026"/>
      <sheetName val="bar_chart-rev26"/>
      <sheetName val="MATERIAL'S_PRICE24"/>
      <sheetName val="Schedule_S-Curve_Revision#322"/>
      <sheetName val="PC_&amp;_PVS20"/>
      <sheetName val="2_223M_due_to_adj_profit15"/>
      <sheetName val="Inchican_Road_Accomplishment18"/>
      <sheetName val="Shut_down15"/>
      <sheetName val="bill_215"/>
      <sheetName val="sorksheet_inchican15"/>
      <sheetName val="sombined_9-3015"/>
      <sheetName val="PH_515"/>
      <sheetName val="remaining_billing15"/>
      <sheetName val="Hac_Lots15"/>
      <sheetName val="Res_Lots15"/>
      <sheetName val="Spine_Road15"/>
      <sheetName val="INPUT_DATA_HERE14"/>
      <sheetName val="option_Y114"/>
      <sheetName val="Summary_(overall)1"/>
      <sheetName val="Adimi_bldg1"/>
      <sheetName val="Pump_House1"/>
      <sheetName val="Fuel_Regu_Station1"/>
      <sheetName val="Footing_Tie_Beam1"/>
      <sheetName val="FINAL_NEGO1"/>
      <sheetName val="RFP_Codes1"/>
      <sheetName val="Bill_summary_of_cost1"/>
      <sheetName val="unit_price1"/>
      <sheetName val="Schedule_S-Curve_(new_scheme)1"/>
      <sheetName val="Fire_Suppression1"/>
      <sheetName val="tabulation_(comparison)1"/>
      <sheetName val="area_comp_2011_01_181"/>
      <sheetName val="Tabulation_"/>
      <sheetName val="Code_07"/>
      <sheetName val="Week_ending"/>
      <sheetName val="Planners_Workload"/>
      <sheetName val="MAY_00-Bobbins"/>
      <sheetName val="2_2_띠장의_설계"/>
      <sheetName val="(10)_Other_Costs5"/>
      <sheetName val="3_-RESOURCE_LIST"/>
      <sheetName val="0_-SUMMARY"/>
      <sheetName val="3_2_AUX"/>
      <sheetName val="3_3_AUX-2"/>
      <sheetName val="GRAND_SUM"/>
      <sheetName val="VCC_11110-461"/>
      <sheetName val="6_2_Floor_Finishes1"/>
      <sheetName val="C1_(calcolo)"/>
      <sheetName val="5_5FWBS_CODE"/>
      <sheetName val="Harga_Mat_"/>
      <sheetName val="_hrg_bhn"/>
      <sheetName val="Project_D"/>
      <sheetName val="Tender_Summary"/>
      <sheetName val="Main_Control"/>
      <sheetName val="1195_B1"/>
      <sheetName val="page_6"/>
      <sheetName val="Capel_KI"/>
      <sheetName val="Capel_PK"/>
      <sheetName val="Summary_HS_Pipa_CS"/>
      <sheetName val="Raw_Data-Combined"/>
      <sheetName val="Instrument_Proc"/>
      <sheetName val="MTO_Civil_Work"/>
      <sheetName val="Sched_3_(Construction)"/>
      <sheetName val="Sched_1_(Engineering)"/>
      <sheetName val="Sched_2_(Procurement_"/>
      <sheetName val="JOB_Code"/>
      <sheetName val="COVER_RECAP_INSTALL_(2)"/>
      <sheetName val="Rekap_Summary"/>
      <sheetName val="Rekap_Breakdown"/>
      <sheetName val="Equiv_Length"/>
      <sheetName val="lkalibrasi_BENENAIN"/>
      <sheetName val="Integrated-S_Curve"/>
      <sheetName val="Daily_Photo"/>
      <sheetName val="Manpower_Status"/>
      <sheetName val="Rekap_Addendum"/>
      <sheetName val="AT_2"/>
      <sheetName val="Section_1"/>
      <sheetName val="Ra__stair"/>
      <sheetName val="LV_induction_묠"/>
      <sheetName val="Man_Power"/>
      <sheetName val="pro_ra_op"/>
      <sheetName val="analis_standar(8m)"/>
      <sheetName val="ShareCapital_"/>
      <sheetName val="내역서_(∮ἀ嘆ɶ_x005f_x0000_᠀㬁_x005f_x0000_"/>
      <sheetName val="__x005f_x0000__x005f_x001b__x005f_x0000__x005f_x0006__1"/>
      <sheetName val="내역서_耰&quot;_x005f_x005f_x005f_x0000__x00004"/>
      <sheetName val="내역서_(N__x005f_x000e__x005f_x000e__x005f_x000e____"/>
      <sheetName val="내역서_(N____x005f_x000a_3"/>
      <sheetName val="Bangunan_Utama"/>
      <sheetName val="Hrg_Sat"/>
      <sheetName val="Dinh_muc_CP_KTCB_khac"/>
      <sheetName val="TH_May_TC"/>
      <sheetName val="KLDT_DIEN"/>
      <sheetName val="PTVT_DIEN"/>
      <sheetName val="TH_kinh_phi"/>
      <sheetName val="Thong_ke_thiet_bi"/>
      <sheetName val="TH_vat_tu"/>
      <sheetName val="A_SIS"/>
      <sheetName val="gia_vt"/>
      <sheetName val="1_BILL_MOI_THAU_CAN_THUONG"/>
      <sheetName val="PHAN_NGAM"/>
      <sheetName val="집계표(2_안)"/>
      <sheetName val="uraian_analisa"/>
      <sheetName val="8LT_12"/>
      <sheetName val="Basic_Price"/>
      <sheetName val="Rekap_Analisa"/>
      <sheetName val="ANALISA_PEK_UMUM"/>
      <sheetName val="IN_OUT"/>
      <sheetName val="내역서_ᢐ_x005f_x001f_"/>
      <sheetName val="내역서_ᢐ_x005f_x001f__x005f_x0000__x005f_x0000_"/>
      <sheetName val="Sat_Bah___Up"/>
      <sheetName val="DATA_PROYEK"/>
      <sheetName val="rab_me_(by_owner)_"/>
      <sheetName val="BQ_(by_owner)"/>
      <sheetName val="rab_me_(fisik)"/>
      <sheetName val="LIST_ANHARSAT"/>
      <sheetName val="Home_Office"/>
      <sheetName val="P__control"/>
      <sheetName val="Costing_Detailed"/>
      <sheetName val="Basic_Data_Inputs"/>
      <sheetName val="BILL_1"/>
      <sheetName val="Step2_-&gt;_Mat__Cost"/>
      <sheetName val="TEMP_PROFILE"/>
      <sheetName val="_선택_속성(잠금)"/>
      <sheetName val="Drop-down_lists"/>
      <sheetName val="renc_mgn"/>
      <sheetName val="建筑定额_(2002)"/>
      <sheetName val="ADI_Edison_Termoelettrica"/>
      <sheetName val="Daily_Forwards"/>
      <sheetName val="VS_P-Q"/>
      <sheetName val="BQ_Summary"/>
      <sheetName val="Process_Piping"/>
      <sheetName val="LV_induction_"/>
      <sheetName val="LV_induction_mot"/>
      <sheetName val="Harga_material_1"/>
      <sheetName val="Peralatan_(2)"/>
      <sheetName val="Team_3_S-Curve"/>
      <sheetName val="MH_and_Unit_Cost"/>
      <sheetName val="Material_Cost(as_per_Nation)"/>
      <sheetName val="Vind -鴃宼蠀"/>
      <sheetName val="Country (kVA-Hz.)"/>
      <sheetName val="입력시|"/>
      <sheetName val="7IFS-5A"/>
      <sheetName val="단면가정"/>
      <sheetName val="설계조건"/>
      <sheetName val="HaulingLine hardware"/>
      <sheetName val="S Curve"/>
      <sheetName val="Branch Power"/>
      <sheetName val="Distrib"/>
      <sheetName val="Emergency"/>
      <sheetName val="Lighting"/>
      <sheetName val="C. letter 3rd QT"/>
      <sheetName val="P_ROBERTS"/>
      <sheetName val="DESBAST"/>
      <sheetName val="Auftragskalkulation"/>
      <sheetName val="Projektinformation"/>
      <sheetName val="SEK Vertrieb"/>
      <sheetName val="Verkaufspreis"/>
      <sheetName val="Unterlieferantenspiegel"/>
      <sheetName val="Engineeringstunden"/>
      <sheetName val="Auftragsrisiko"/>
      <sheetName val="SEK Montage"/>
      <sheetName val="SEK IBN"/>
      <sheetName val="Konsortialanteile"/>
      <sheetName val="Fremdengineering"/>
      <sheetName val="Volume"/>
      <sheetName val="jadw"/>
      <sheetName val="DIV.3"/>
      <sheetName val="DIV.9"/>
      <sheetName val="00-MEMO"/>
      <sheetName val="07"/>
      <sheetName val="08"/>
      <sheetName val="06"/>
      <sheetName val="LOKASI RIG Litbang"/>
      <sheetName val="PACK"/>
      <sheetName val="2930"/>
      <sheetName val="2933"/>
      <sheetName val="2934"/>
      <sheetName val="Identitas"/>
      <sheetName val="struktur tdk dipakai"/>
      <sheetName val="sch 1.2"/>
      <sheetName val="B_6"/>
      <sheetName val="B_7"/>
      <sheetName val="B_8"/>
      <sheetName val="B_9"/>
      <sheetName val="B_10 (4)"/>
      <sheetName val="AGG"/>
      <sheetName val="MT"/>
      <sheetName val="Cover-L"/>
      <sheetName val="Rev "/>
      <sheetName val="LIST"/>
      <sheetName val="支架原始数据"/>
      <sheetName val="材料规格"/>
      <sheetName val="cespiti cet2 piombino (2)"/>
      <sheetName val="建筑工程统计表06月份 "/>
      <sheetName val="FlujoTJ"/>
      <sheetName val="정산내역서"/>
      <sheetName val="견적단가"/>
      <sheetName val="계약단가"/>
      <sheetName val="주요자재집계"/>
      <sheetName val="ISBL-J10"/>
      <sheetName val="BQ Working"/>
      <sheetName val="PipWT"/>
      <sheetName val="BG Working Sheet"/>
      <sheetName val="당초?➴ȭ"/>
      <sheetName val="p.mgmt"/>
      <sheetName val="PIP3C"/>
      <sheetName val="Dati base"/>
      <sheetName val="orig-sap"/>
      <sheetName val="Asset Mansys Sum"/>
      <sheetName val="Job List (2)"/>
      <sheetName val="Constn &amp; Install - LEV.4"/>
      <sheetName val="LEV.4 Project Managem"/>
      <sheetName val="Site Management"/>
      <sheetName val="Manhrs Sum"/>
      <sheetName val="rencst0599"/>
      <sheetName val="내역(정지)"/>
      <sheetName val="차이내역"/>
      <sheetName val="keyword"/>
      <sheetName val="FAI-1"/>
      <sheetName val="Ch"/>
      <sheetName val="Perhitungan RAB"/>
      <sheetName val="DPro"/>
      <sheetName val="PercenDiv"/>
      <sheetName val="1.집계표(일반전기)"/>
      <sheetName val="2.집계표(선행공사)"/>
      <sheetName val="3.집계표(소방공사)"/>
      <sheetName val="전력간선"/>
      <sheetName val="동력"/>
      <sheetName val="CABLE TRAY"/>
      <sheetName val="전등,전열"/>
      <sheetName val="접지피뢰설비"/>
      <sheetName val="수변전"/>
      <sheetName val="전력제어_DUCT(완)"/>
      <sheetName val="아파트 기성내역서"/>
      <sheetName val="소비자가"/>
      <sheetName val="TBM-T6+5S(Alt1)"/>
      <sheetName val="idx-03"/>
      <sheetName val="PERBULAN"/>
      <sheetName val="SUJAKA"/>
      <sheetName val="KALTIM"/>
      <sheetName val="KALSEL"/>
      <sheetName val="IDX06"/>
      <sheetName val="BLOK-BJR"/>
      <sheetName val="5-Peralatan"/>
      <sheetName val="trans"/>
      <sheetName val="PaintBreak"/>
      <sheetName val="INSSUBCON"/>
      <sheetName val="BP"/>
      <sheetName val="Star Rate"/>
      <sheetName val="SWALE_(구산)1"/>
      <sheetName val="REF_ONLY1"/>
      <sheetName val="Data_Ref_1"/>
      <sheetName val="KKS_System_Codes1"/>
      <sheetName val="Price_Schedule_Code1"/>
      <sheetName val="IRR_sponsor5"/>
      <sheetName val="SPT_vs_PHI5"/>
      <sheetName val="1_자금요약5"/>
      <sheetName val="2_실행비투입5"/>
      <sheetName val="3_본사집계5"/>
      <sheetName val="3-1_본사투입5"/>
      <sheetName val="4_지사집계5"/>
      <sheetName val="4-1_지사투입5"/>
      <sheetName val="5_현장총집계5"/>
      <sheetName val="5-1_현금집계5"/>
      <sheetName val="5-2_현금출납5"/>
      <sheetName val="5-3_외상집계5"/>
      <sheetName val="5-4_외상투입5"/>
      <sheetName val="6_미지급금5"/>
      <sheetName val="5-5_기타공제집계5"/>
      <sheetName val="5-6_기타공제5"/>
      <sheetName val="7_기성현황(실)5"/>
      <sheetName val="8_한국인수당5"/>
      <sheetName val="8_한국인수당_(Master_file)5"/>
      <sheetName val="9_기타수입5"/>
      <sheetName val="10_투입집계5"/>
      <sheetName val="5-4_외상투입_(2)5"/>
      <sheetName val="16_기성현황(예)5"/>
      <sheetName val="17_자금요약25"/>
      <sheetName val="18_실행대비투입25"/>
      <sheetName val="Consortium_VP5"/>
      <sheetName val="Summary_MONTH5"/>
      <sheetName val="DESICON_SUM5"/>
      <sheetName val="DES_TCF_Rental5"/>
      <sheetName val="DES_TCF_Maints_pers5"/>
      <sheetName val="DES_TCF_Heavy_Equipment5"/>
      <sheetName val="BANK_BOND5"/>
      <sheetName val="PHC_WAREHOUSE_-_INFOONLY5"/>
      <sheetName val="CATERING_CONTROL5"/>
      <sheetName val="SUB_CONTRACT5"/>
      <sheetName val="SPDC_-_INFONLY5"/>
      <sheetName val="VENDOR_SCHEDUL5"/>
      <sheetName val="VENDOR_PRESENCE_-_COMM5"/>
      <sheetName val="VENDOR_PRESENCE_-_RECH5"/>
      <sheetName val="VENDOR_PRESENCE_-_COMM_5"/>
      <sheetName val="CONTRACT_RATES5"/>
      <sheetName val="2013电气概算_价目表_(营改增调整)5"/>
      <sheetName val="Payment_Certificate-15"/>
      <sheetName val="Floor_wet5"/>
      <sheetName val="Floor_Balcony5"/>
      <sheetName val="Hard_scape_Floor5"/>
      <sheetName val="P03_Skirting5"/>
      <sheetName val="GF_wall5"/>
      <sheetName val="Kitchen_Wall_wet_LIN-7015"/>
      <sheetName val="Wall_wet_LIN-601_5"/>
      <sheetName val="BOQ_(2)5"/>
      <sheetName val="VO_Schedule-15"/>
      <sheetName val="HOLD_AMOUNT5"/>
      <sheetName val="Back_Charge_(2)5"/>
      <sheetName val="Temporary_Deductions-1_5"/>
      <sheetName val="Contracharges_Check_list-1_5"/>
      <sheetName val="PC_035"/>
      <sheetName val="Measurement_sheet5"/>
      <sheetName val="Material_Only5"/>
      <sheetName val="Man_power_supply5"/>
      <sheetName val="Camp_Deduction5"/>
      <sheetName val="Other_data5"/>
      <sheetName val="Enron_Form5"/>
      <sheetName val="List_Equip5"/>
      <sheetName val="Process_C_(1-166)5"/>
      <sheetName val="TRUCK_HAUL_CYCLE-waste5"/>
      <sheetName val="Existing_PC_Pavement5"/>
      <sheetName val="Sch_65"/>
      <sheetName val="Master_Data5"/>
      <sheetName val="ind'l_cp5"/>
      <sheetName val="LAST_UPDATE5"/>
      <sheetName val="0_품의서(전체)5"/>
      <sheetName val="SUMMARY_MTO_02_2_355"/>
      <sheetName val="N_G_METERING_CALC_5"/>
      <sheetName val="N_G_METERING5"/>
      <sheetName val="N_G_METERING_(2)5"/>
      <sheetName val="CUMENE_METERING5"/>
      <sheetName val="N2_METERING_5"/>
      <sheetName val="H2_METERING__5"/>
      <sheetName val="CO_METERING5"/>
      <sheetName val="DO NOT DELETE"/>
      <sheetName val="MR EUR"/>
      <sheetName val="changes"/>
      <sheetName val="Ind. Budget"/>
      <sheetName val="내역서_(N___ 3"/>
      <sheetName val="내역서_(N___ 4"/>
      <sheetName val="내역서_(N___ 5"/>
      <sheetName val="_x0004_? ?_x0003_?_x0004_?_x0016_? ?_x0004_"/>
      <sheetName val="Weekl_x0004_?_x0016_? ?"/>
      <sheetName val="_x0004_? ?_x0"/>
      <sheetName val=" ?_x001b_?_x0"/>
      <sheetName val="OPT_x0012_?_x0010_? ?"/>
      <sheetName val="내역서_(N___ 6"/>
      <sheetName val="내역서_(N___ 7"/>
      <sheetName val="내역서_(N___ 8"/>
      <sheetName val="MenuSheet"/>
      <sheetName val="Forecast"/>
      <sheetName val="Batam Forecast"/>
      <sheetName val="Batam Forecast_jun"/>
      <sheetName val="Fabrication Summary"/>
      <sheetName val="D6978 Mar 21 - FProj07"/>
      <sheetName val="Ecosys-Mar'21"/>
      <sheetName val="GEAC - Dec19"/>
      <sheetName val="Basisdaten"/>
      <sheetName val="Dia Inch"/>
      <sheetName val="N-detail"/>
      <sheetName val="FACSUM"/>
      <sheetName val="Sheet1 (4)"/>
      <sheetName val="분석"/>
      <sheetName val="가격조사서"/>
      <sheetName val="3.6M RETAINING WALL"/>
      <sheetName val="PROG."/>
      <sheetName val="1) COMMON FACILITIES"/>
      <sheetName val="ENQ222394AL NASR_Steel Report"/>
      <sheetName val="SA516-60,70 (정리)"/>
      <sheetName val="Appendix_A1"/>
      <sheetName val="Material Groups"/>
      <sheetName val="Material Kind"/>
      <sheetName val="Considerations"/>
      <sheetName val="Committed Cost"/>
      <sheetName val="첨부 #8 기자재 Cost Summary"/>
      <sheetName val="Selling_Sheet_cons"/>
      <sheetName val="Gas Specific Gravities and GHV"/>
      <sheetName val="ELXX"/>
      <sheetName val="내역서_耰&quot;13"/>
      <sheetName val="Precios_Unitariԯ5"/>
      <sheetName val="COS_REP.XLS"/>
      <sheetName val="H-Sat"/>
      <sheetName val="upah bahan"/>
      <sheetName val="AnalisaSIPIL RIIL"/>
      <sheetName val="Har Sat"/>
      <sheetName val="Basicprice"/>
      <sheetName val="Rek.Analisa"/>
      <sheetName val="HRG BAHAN &amp; UPAH okk"/>
      <sheetName val="sleksi"/>
      <sheetName val="TS"/>
      <sheetName val="TS MINGGUAN rev (2)"/>
      <sheetName val="DAF.ALAT"/>
      <sheetName val="ceklis"/>
      <sheetName val="Div26 - Elect"/>
      <sheetName val="DP"/>
      <sheetName val="КС2_24.1-8 (4.1.8.11.200)corr"/>
      <sheetName val="SANDAN_XLS10"/>
      <sheetName val="내역서_(∮ἀ嘆ɶ᠀㬁3"/>
      <sheetName val="Dynamic Query"/>
      <sheetName val="PROC%"/>
      <sheetName val="1)_COMMON_FACILITIES"/>
      <sheetName val="cost_curve_calc"/>
      <sheetName val="SUP-DET"/>
      <sheetName val="GRSummary"/>
      <sheetName val="WITHOUT C&amp;I PROFIT (3)"/>
      <sheetName val="JP-I.500155"/>
      <sheetName val="指數Case"/>
      <sheetName val="2. Steel Structural"/>
      <sheetName val="Unit of Measurement "/>
      <sheetName val="Risk Variables"/>
      <sheetName val="간접비 총괄표"/>
      <sheetName val="BOQ LIST"/>
      <sheetName val="MOBSCH"/>
      <sheetName val="石炭性状"/>
      <sheetName val="SUM-AIR-Submit"/>
      <sheetName val="Projekt4"/>
      <sheetName val="Base_Data"/>
      <sheetName val="Mob2"/>
      <sheetName val="월간보고자료FORM2"/>
      <sheetName val="CCD-SF-405"/>
      <sheetName val="PipTable"/>
      <sheetName val="Batam_Forecast2"/>
      <sheetName val="Batam_Forecast_jun2"/>
      <sheetName val="Fabrication_Summary2"/>
      <sheetName val="D6978_Mar_21_-_FProj072"/>
      <sheetName val="GEAC_-_Dec192"/>
      <sheetName val="Batam_Forecast"/>
      <sheetName val="Batam_Forecast_jun"/>
      <sheetName val="Fabrication_Summary"/>
      <sheetName val="D6978_Mar_21_-_FProj07"/>
      <sheetName val="GEAC_-_Dec19"/>
      <sheetName val="Batam_Forecast1"/>
      <sheetName val="Batam_Forecast_jun1"/>
      <sheetName val="Fabrication_Summary1"/>
      <sheetName val="D6978_Mar_21_-_FProj071"/>
      <sheetName val="GEAC_-_Dec191"/>
      <sheetName val="Unit-1"/>
      <sheetName val="Bored Pile"/>
      <sheetName val="mat'ls"/>
      <sheetName val="03-13 Anticipated"/>
      <sheetName val="03-13 Approved"/>
      <sheetName val="hauling"/>
      <sheetName val="IS"/>
      <sheetName val="PR-BF"/>
      <sheetName val="CP_TU_AD"/>
      <sheetName val="SHL"/>
      <sheetName val="S"/>
      <sheetName val="샘플표지"/>
      <sheetName val="일위대가(가설)"/>
      <sheetName val="04.09.19 Mufqi(2)"/>
      <sheetName val="04.09.19 Winda(2)"/>
      <sheetName val="Mufqi 29.08.19"/>
      <sheetName val="Ade 30.08.19"/>
      <sheetName val="Pramudibyo 30.08.19"/>
      <sheetName val="Aji 02.09.19"/>
      <sheetName val="Diah 02.09.19"/>
      <sheetName val=".09.19"/>
      <sheetName val="Kode"/>
      <sheetName val="Unit-P"/>
      <sheetName val="61004"/>
      <sheetName val="61005"/>
      <sheetName val="61006"/>
      <sheetName val="61007"/>
      <sheetName val="61008"/>
      <sheetName val="Own"/>
      <sheetName val="Dash"/>
      <sheetName val="skejul"/>
      <sheetName val="Issue Log "/>
      <sheetName val="Basic Rate"/>
      <sheetName val="앉음벽 (2)"/>
      <sheetName val="WORKER"/>
      <sheetName val="5.새들부해석 및 철근배근"/>
      <sheetName val="reinforce"/>
      <sheetName val="Executive Summary (Aug 25)"/>
      <sheetName val="NC"/>
      <sheetName val="Named Range"/>
      <sheetName val="Floor Level"/>
      <sheetName val="DataSheet"/>
      <sheetName val="Chemreq"/>
      <sheetName val="19. drill CD6"/>
      <sheetName val="MASTER AR"/>
      <sheetName val="SWALE_(구산)2"/>
      <sheetName val="Chap_2-_Page_4_2"/>
      <sheetName val="VAT_TU_DIEN2"/>
      <sheetName val="bldg_list2"/>
      <sheetName val="UPAH_&amp;_BHN_ARS1"/>
      <sheetName val="AHS_ARS1"/>
      <sheetName val="Analisa_HSP1"/>
      <sheetName val="입찰내역_발주처_양卤1"/>
      <sheetName val="Analisa_Neraca1"/>
      <sheetName val="내역서_(N____22"/>
      <sheetName val="Data_Ref_2"/>
      <sheetName val="KKS_System_Codes2"/>
      <sheetName val="Price_Schedule_Code2"/>
      <sheetName val="REF_ONLY2"/>
      <sheetName val="ANAL_BOW1"/>
      <sheetName val="Isolasi_Luar_Dalam1"/>
      <sheetName val="Isolasi_Luar1"/>
      <sheetName val="график_финансирования1"/>
      <sheetName val="Project_D1"/>
      <sheetName val="Tender_Summary1"/>
      <sheetName val="Ana__PU1"/>
      <sheetName val="Ra__stair1"/>
      <sheetName val="1195_B11"/>
      <sheetName val="Capel_KI1"/>
      <sheetName val="Capel_PK1"/>
      <sheetName val="page_61"/>
      <sheetName val="Raw_Data-Combined1"/>
      <sheetName val="Summary_HS_Pipa_CS1"/>
      <sheetName val="galian_saluran1"/>
      <sheetName val="Perhit_Alat1"/>
      <sheetName val="05_Analisa_Teknik1"/>
      <sheetName val="Analisa_SNI_STANDART_1"/>
      <sheetName val="1_B1"/>
      <sheetName val="lkalibrasi_BENENAIN1"/>
      <sheetName val="Rekap_Addendum1"/>
      <sheetName val="AT_21"/>
      <sheetName val="_hrg_bhn1"/>
      <sheetName val="Harga_Mat_1"/>
      <sheetName val="Section_11"/>
      <sheetName val="OE_(KSB)1"/>
      <sheetName val="6_2_Floor_Finishes2"/>
      <sheetName val="КС2_24_1-8_(4_1_8_11_200)corr"/>
      <sheetName val="2_x000a__x000a_"/>
      <sheetName val="9011_EXPAT_MANP"/>
      <sheetName val="App_A_Basis_of_Design"/>
      <sheetName val="SEK_Vertrieb"/>
      <sheetName val="SEK_Montage"/>
      <sheetName val="SEK_IBN"/>
      <sheetName val="Z-_GENERAL_PRIC橿⿂⒘ࡈ"/>
      <sheetName val="Z-_GENERAL_PRIC鋘@俀~橿⿂⍈"/>
      <sheetName val="Z-_GENERAL_PRICẹ"/>
      <sheetName val="tabel_berat"/>
      <sheetName val="BQ_Working"/>
      <sheetName val="MR_EUR"/>
      <sheetName val="Ind__Budget"/>
      <sheetName val="Star_Rate"/>
      <sheetName val="범례"/>
      <sheetName val="LstsÙÁ"/>
      <sheetName val="design_criteria6"/>
      <sheetName val="3. PE Unit "/>
      <sheetName val="Man. Sum."/>
      <sheetName val="unit mh study"/>
      <sheetName val="penalties"/>
      <sheetName val="Offer Sum."/>
      <sheetName val="Indirect Pers."/>
      <sheetName val="endirek ad-sa"/>
      <sheetName val="Support Pers."/>
      <sheetName val="Indirect Pers. Assumptions"/>
      <sheetName val="Feuil1"/>
      <sheetName val="Machinery"/>
      <sheetName val="Scaffolding"/>
      <sheetName val="Mob-demob"/>
      <sheetName val="ind. cost of direct"/>
      <sheetName val="Net Salary of a Direct"/>
      <sheetName val="Direct Cost Sum."/>
      <sheetName val="Furniture"/>
      <sheetName val="Water Cons."/>
      <sheetName val="Ind Sale"/>
      <sheetName val="GWP3 Outfitting Works Indirect "/>
      <sheetName val="Parameter"/>
      <sheetName val="SubContractingDetail"/>
      <sheetName val="Ключ"/>
      <sheetName val="archi(본사)"/>
      <sheetName val="간접비NE"/>
      <sheetName val="0226"/>
      <sheetName val="본사공가현황"/>
      <sheetName val="P-J"/>
      <sheetName val="P.M 별"/>
      <sheetName val="Sheet_x0000__x0000__x0005__x0000_"/>
      <sheetName val="チューブ仕様"/>
      <sheetName val="Breakdown Instrument"/>
      <sheetName val="XLR_NoRangeSheet"/>
      <sheetName val="Hujan BUlanan"/>
      <sheetName val="82巴基斯坦tapal"/>
      <sheetName val="Change Order Log"/>
      <sheetName val="spread-sheet"/>
      <sheetName val="RekapDataProyek-hide4print"/>
      <sheetName val="install_valve"/>
      <sheetName val="Deliverable list"/>
      <sheetName val="setting"/>
      <sheetName val="Gol"/>
      <sheetName val="Asm"/>
      <sheetName val="PrBS"/>
      <sheetName val="PrDepr"/>
      <sheetName val="PrIS"/>
      <sheetName val="Indirect_Const"/>
      <sheetName val="COMBINE"/>
      <sheetName val="HB"/>
      <sheetName val="member design"/>
      <sheetName val="Data basic price jgan diprint"/>
      <sheetName val="Unit Rate"/>
      <sheetName val="plant"/>
      <sheetName val="data_val"/>
      <sheetName val="D-3 (M)"/>
      <sheetName val="D-7 (M)"/>
      <sheetName val="Anls-Um"/>
      <sheetName val="01A- RAB"/>
      <sheetName val="SDHU&amp;B"/>
      <sheetName val="Embank"/>
      <sheetName val="anal rab"/>
      <sheetName val="H_ Dasar"/>
      <sheetName val="HRG BH"/>
      <sheetName val="Prosentase"/>
      <sheetName val="ALT"/>
      <sheetName val="U,B"/>
      <sheetName val="giathanh1"/>
      <sheetName val="CHITIET VL-NC-TT -1p"/>
      <sheetName val="gtrinh"/>
      <sheetName val="TONG HOP VL-NC"/>
      <sheetName val="chitiet"/>
      <sheetName val="TONGKE3p "/>
      <sheetName val="DONGIA"/>
      <sheetName val="lam-moi"/>
      <sheetName val="thao-go"/>
      <sheetName val="DON GIA"/>
      <sheetName val="DG"/>
      <sheetName val="TONGKE-HT"/>
      <sheetName val="t-h HA THE"/>
      <sheetName val="THPDMoi  (2)"/>
      <sheetName val="TONG HOP VL-NC TT"/>
      <sheetName val="TNHCHINH"/>
      <sheetName val="TH XL"/>
      <sheetName val="CHITIET VL-NC"/>
      <sheetName val="Tiepdia"/>
      <sheetName val="TDTKP1"/>
      <sheetName val="VCV-BE-TONG"/>
      <sheetName val="01A_ RAB"/>
      <sheetName val="27"/>
      <sheetName val="46"/>
      <sheetName val="33"/>
      <sheetName val="26"/>
      <sheetName val="42"/>
      <sheetName val="32"/>
      <sheetName val="41"/>
      <sheetName val="31"/>
      <sheetName val="64_6"/>
      <sheetName val="62"/>
      <sheetName val="24"/>
      <sheetName val="43"/>
      <sheetName val="53 "/>
      <sheetName val="54"/>
      <sheetName val="MH CIVIL"/>
      <sheetName val="30"/>
      <sheetName val="64_14"/>
      <sheetName val="64_1"/>
      <sheetName val="64_2"/>
      <sheetName val="64_3"/>
      <sheetName val="51"/>
      <sheetName val="38"/>
      <sheetName val="52"/>
      <sheetName val="23"/>
      <sheetName val="49"/>
      <sheetName val="29"/>
      <sheetName val="36_3"/>
      <sheetName val="36_4"/>
      <sheetName val="44"/>
      <sheetName val="45"/>
      <sheetName val="63"/>
      <sheetName val="HARGA SAT"/>
      <sheetName val="F3a"/>
      <sheetName val="G1"/>
      <sheetName val="G3"/>
      <sheetName val="G4a"/>
      <sheetName val="F4b"/>
      <sheetName val="F5a"/>
      <sheetName val="COMPLEXALL"/>
      <sheetName val="State List"/>
      <sheetName val="Subcon Rate"/>
      <sheetName val="TEKNIS"/>
      <sheetName val="Pivot Table"/>
      <sheetName val="PBAC budget"/>
      <sheetName val="5.세운W-A"/>
      <sheetName val="div-4"/>
      <sheetName val="DIV 2"/>
      <sheetName val="DIV 7"/>
      <sheetName val="DIV 8"/>
      <sheetName val="UBA"/>
      <sheetName val="DIV 3"/>
      <sheetName val="Rek.An"/>
      <sheetName val="Rencana Anggaran Biaya"/>
      <sheetName val="8&gt;한국인수당 (Master file)"/>
      <sheetName val="Calc Sheet"/>
      <sheetName val="ECA"/>
      <sheetName val="________"/>
      <sheetName val="_________"/>
      <sheetName val="Weekl____"/>
      <sheetName val="_뻘N___"/>
      <sheetName val="____x0"/>
      <sheetName val="7422CW_"/>
      <sheetName val="OPT____"/>
      <sheetName val="Sewa Alat"/>
      <sheetName val="BQ ARS"/>
      <sheetName val="DAFTAR ISI"/>
      <sheetName val="DAFTAR TBL _ FORM"/>
      <sheetName val="Tanggapan"/>
      <sheetName val="ELKP"/>
      <sheetName val="Harga ME "/>
      <sheetName val="Form 4 _ 4_A"/>
      <sheetName val="T-3.2 UP Material"/>
      <sheetName val="Analisa STR"/>
      <sheetName val="formminat"/>
      <sheetName val="anal alat"/>
      <sheetName val="Curup"/>
      <sheetName val="Prabu"/>
      <sheetName val="SLNK"/>
      <sheetName val="bahan-mos"/>
      <sheetName val="Cycle Time"/>
      <sheetName val="UtilitasTM"/>
      <sheetName val="Process"/>
      <sheetName val="Refinery"/>
      <sheetName val="Fructose"/>
      <sheetName val="Daf 1"/>
      <sheetName val="RAB J18 "/>
      <sheetName val="HARGA J18"/>
      <sheetName val="analisa J18"/>
      <sheetName val="Cash Out Table"/>
      <sheetName val="Net Cash Table"/>
      <sheetName val="Data SRL"/>
      <sheetName val="Data Prod_Graf"/>
      <sheetName val="AP 'S ANALYSIS"/>
      <sheetName val="data-hujan"/>
      <sheetName val="FS-LT"/>
      <sheetName val="5-ALAT"/>
      <sheetName val="4-BASIC"/>
      <sheetName val="23.FILTH "/>
      <sheetName val="29Formalin"/>
      <sheetName val="24TVBN"/>
      <sheetName val="02.01E.coli"/>
      <sheetName val="실행예산갑지"/>
      <sheetName val="현장관리비"/>
      <sheetName val="Issue Detail (2nd Stage)"/>
      <sheetName val="機器リスト"/>
      <sheetName val="__x000a______x000a__"/>
      <sheetName val="_________1"/>
      <sheetName val="Weekl___x000a__"/>
      <sheetName val="__x000a___x0"/>
      <sheetName val="Bill_of_Qty"/>
      <sheetName val="내역서_耰&quot;_x005f_x0000__x005f_x005f_x00001"/>
      <sheetName val="HM_MEK_"/>
      <sheetName val="RINC_hotel"/>
      <sheetName val="RINC_FIN_T4_"/>
      <sheetName val="RINC_FIN_T4___3_"/>
      <sheetName val="RINC_FIN_T4___2_"/>
      <sheetName val="ANL_TEK_6"/>
      <sheetName val="ALAT2_(TDK_DIPAKAI)"/>
      <sheetName val="Fill_this_out_first___"/>
      <sheetName val="rekap harga satuan pek"/>
      <sheetName val="PERSIAPAN"/>
      <sheetName val="tanah"/>
      <sheetName val="pembesian"/>
      <sheetName val="A-ALAT"/>
      <sheetName val="rab j17"/>
      <sheetName val=" anal hrg sat"/>
      <sheetName val="HS_TRG"/>
      <sheetName val="RAB KapukII"/>
      <sheetName val="BAU"/>
      <sheetName val="환경기계공정표 (3)"/>
      <sheetName val="Detail_Eng1"/>
      <sheetName val="Project_Grading"/>
      <sheetName val="Page_21"/>
      <sheetName val="Chart Data"/>
      <sheetName val="ExchRate"/>
      <sheetName val="지계"/>
      <sheetName val="Fee Rate Summary"/>
      <sheetName val="설비원가"/>
      <sheetName val="Z-_GENERAL_PRIC橿⿂"/>
      <sheetName val="Z-_GENERAL_PRIC鋘@俀~橿⿂"/>
      <sheetName val="Z-_GENERAL_PRIC"/>
      <sheetName val="报价说明_(3)"/>
      <sheetName val="报价说明_(4)"/>
      <sheetName val="2_履约阶段供应链管理计划"/>
      <sheetName val="sis_xlm"/>
      <sheetName val="spot_prices"/>
      <sheetName val="Forma_E-17"/>
      <sheetName val="1999_BUDGET"/>
      <sheetName val="1_0_Criteria_New"/>
      <sheetName val="WITHOUT_C&amp;I_PROFIT_(3)"/>
      <sheetName val="ENQ222394AL_NASR_Steel_Report"/>
      <sheetName val="İnsan_Gücü"/>
      <sheetName val="Dynamic_Query"/>
      <sheetName val="Project Information In-Out"/>
      <sheetName val="KUWATI(Total)_19"/>
      <sheetName val="OPTION_219"/>
      <sheetName val="OPTION_319"/>
      <sheetName val="집계표_(TOTAL)19"/>
      <sheetName val="집계표_(CIVIL-23)19"/>
      <sheetName val="집계표_(FGRU)19"/>
      <sheetName val="집계표_(25,26)19"/>
      <sheetName val="집계표_(MEROX)19"/>
      <sheetName val="집계표_(NITROGEN)19"/>
      <sheetName val="집계표_(M4)19"/>
      <sheetName val="집계표_(CIVIL4)19"/>
      <sheetName val="집계표_(CIVIL6)19"/>
      <sheetName val="집계표_(CIVIL7)19"/>
      <sheetName val="내역서(DEMO_TOTAL)19"/>
      <sheetName val="내역서_(CIVIL-23)19"/>
      <sheetName val="내역서_(fgru)19"/>
      <sheetName val="내역서_(25&amp;26)19"/>
      <sheetName val="내역서_(MEROX)19"/>
      <sheetName val="내역서_(NITROGEN)19"/>
      <sheetName val="내역서_(M4)19"/>
      <sheetName val="내역서_(CIVIL-4)19"/>
      <sheetName val="내역서_(CIVIL-6)19"/>
      <sheetName val="내역서_(CIVIL-7)19"/>
      <sheetName val="2002년_현장공사비_국내_실적19"/>
      <sheetName val="2003년국내현장공사비_실적19"/>
      <sheetName val="VC2_10_9919"/>
      <sheetName val="INPUT_DATA18"/>
      <sheetName val="집계표_(25,26ဩ18"/>
      <sheetName val="General_Data18"/>
      <sheetName val="Form_018"/>
      <sheetName val="Form_D-117"/>
      <sheetName val="Form_B-117"/>
      <sheetName val="Form_F-117"/>
      <sheetName val="Form_A17"/>
      <sheetName val="LABOR_&amp;_자재17"/>
      <sheetName val="입출재고현황_(2)17"/>
      <sheetName val="3_공통공사대비17"/>
      <sheetName val="간접비_총괄17"/>
      <sheetName val="Price_Schedule17"/>
      <sheetName val="CAL_17"/>
      <sheetName val="Rate_Analysis17"/>
      <sheetName val="WEIGHT_LIST16"/>
      <sheetName val="산#2-1_(2)16"/>
      <sheetName val="BEND_LOSS16"/>
      <sheetName val="EQUIPMENT_-217"/>
      <sheetName val="공사비_내역_(가)16"/>
      <sheetName val="내역서_耰&quot;??17"/>
      <sheetName val="단면_(2)16"/>
      <sheetName val="6PILE__(돌출)16"/>
      <sheetName val="Static_Equip16"/>
      <sheetName val="Form_A_16"/>
      <sheetName val="내역서_耰&quot;_x005f_x0000__x005f_x0000_16"/>
      <sheetName val="Sheet1_(2)16"/>
      <sheetName val="3_Breakdown_Direct_Paint16"/>
      <sheetName val="내역서_耰&quot;__17"/>
      <sheetName val="Summary_Sheets16"/>
      <sheetName val="Civil_116"/>
      <sheetName val="Civil_216"/>
      <sheetName val="Civil_316"/>
      <sheetName val="Site_116"/>
      <sheetName val="Site_216"/>
      <sheetName val="Site_316"/>
      <sheetName val="Site_Faci16"/>
      <sheetName val="Man_Hole15"/>
      <sheetName val="Áý°èÇ¥_(TOTAL)15"/>
      <sheetName val="Áý°èÇ¥_(CIVIL-23)15"/>
      <sheetName val="Áý°èÇ¥_(FGRU)15"/>
      <sheetName val="Áý°èÇ¥_(25,26)15"/>
      <sheetName val="Áý°èÇ¥_(MEROX)15"/>
      <sheetName val="Áý°èÇ¥_(NITROGEN)15"/>
      <sheetName val="Áý°èÇ¥_(M4)15"/>
      <sheetName val="Áý°èÇ¥_(CIVIL4)15"/>
      <sheetName val="Áý°èÇ¥_(CIVIL6)15"/>
      <sheetName val="Áý°èÇ¥_(CIVIL7)15"/>
      <sheetName val="³»¿ª¼­(DEMO_TOTAL)15"/>
      <sheetName val="³»¿ª¼­_(CIVIL-23)15"/>
      <sheetName val="³»¿ª¼­_(fgru)15"/>
      <sheetName val="³»¿ª¼­_(25&amp;26)15"/>
      <sheetName val="³»¿ª¼­_(MEROX)15"/>
      <sheetName val="³»¿ª¼­_(NITROGEN)15"/>
      <sheetName val="³»¿ª¼­_(M4)15"/>
      <sheetName val="³»¿ª¼­_(CIVIL-4)15"/>
      <sheetName val="³»¿ª¼­_(CIVIL-6)15"/>
      <sheetName val="³»¿ª¼­_(CIVIL-7)15"/>
      <sheetName val="2002³â_ÇöÀå°ø»çºñ_±¹³»_½ÇÀû15"/>
      <sheetName val="2003³â±¹³»ÇöÀå°ø»çºñ_½ÇÀû15"/>
      <sheetName val="내역서_耰&quot;_x005f_x005f_x005f_x0000__x005f_x005f_x0015"/>
      <sheetName val="계측_내역서15"/>
      <sheetName val="7__월별투입내역서15"/>
      <sheetName val="2_2_STAFF_Scedule15"/>
      <sheetName val="내역서_耰&quot;_x005f_x005f_x005f_x005f_x005f_x005f_x00015"/>
      <sheetName val="Z-_GENERAL_PRICE_SUMMARY15"/>
      <sheetName val="_Estimate__15"/>
      <sheetName val="MP_MOB15"/>
      <sheetName val="Form_B15"/>
      <sheetName val="T_315"/>
      <sheetName val="HORI__VESSEL15"/>
      <sheetName val="EQUIP_LIST15"/>
      <sheetName val="Precios_Unitarios15"/>
      <sheetName val="Vind_-_BtB15"/>
      <sheetName val="LV_induction_motors15"/>
      <sheetName val="BSD_(2)15"/>
      <sheetName val="Administrative_Prices15"/>
      <sheetName val="WBS_4415"/>
      <sheetName val="WBS_4115"/>
      <sheetName val="Precios_por_Administración15"/>
      <sheetName val="Subcon_A15"/>
      <sheetName val="BM_DATA_SHEET16"/>
      <sheetName val="Material_Selections15"/>
      <sheetName val="Monthly_Load15"/>
      <sheetName val="Weekly_Load15"/>
      <sheetName val="내역서_耰&quot;_x005f_x005f_x005f_x005f_x005f_x005f_x00515"/>
      <sheetName val="[SANDAN_XLS??15"/>
      <sheetName val="Piping_BQ_for_one_turbine15"/>
      <sheetName val="97_사업추정(WEKI)15"/>
      <sheetName val="Eq__Mobilization15"/>
      <sheetName val="breakdown_of_wage_rate15"/>
      <sheetName val="Indirect_Cost15"/>
      <sheetName val="단가_(2)14"/>
      <sheetName val="4-3LEVEL-5_epic_414"/>
      <sheetName val="Equipment_List15"/>
      <sheetName val="Form1_SQP15"/>
      <sheetName val="Resource_table15"/>
      <sheetName val="SCHEDD_TAMBAHAN15"/>
      <sheetName val="공정계획(내부계획25%,내부w_f)15"/>
      <sheetName val="Fire_Protection15"/>
      <sheetName val="입찰내역_발주처_양식15"/>
      <sheetName val="AG_Pipe_Qty_Analysis15"/>
      <sheetName val="Heavy_Equipments15"/>
      <sheetName val="SFN_ORIG15"/>
      <sheetName val="Dir_Manpower_Other_Exp_15"/>
      <sheetName val="Utility_and_Fire_flange15"/>
      <sheetName val="w't_table15"/>
      <sheetName val="_SANDAN_XLS__15"/>
      <sheetName val="BOQ-B_DOWN14"/>
      <sheetName val="MODULE_CONFIRM14"/>
      <sheetName val="ITB_COST15"/>
      <sheetName val="내역서_(∮ἀ嘆ɶ14"/>
      <sheetName val="실행예산_MM14"/>
      <sheetName val="FWBS_153014"/>
      <sheetName val="plan&amp;section_of_foundation11"/>
      <sheetName val="working_load_at_the_btm_ft_11"/>
      <sheetName val="stability_check11"/>
      <sheetName val="design_load11"/>
      <sheetName val="PROTECTION_14"/>
      <sheetName val="PROJECT_BRIEF10"/>
      <sheetName val="내역서1999_8최종10"/>
      <sheetName val="Cash_In-Cash_Out_Actual14"/>
      <sheetName val="Updating_Form-Oct_201110"/>
      <sheetName val="Weld_Consumable10"/>
      <sheetName val="NDE_Cost-Summary10"/>
      <sheetName val="9July_Above_Ground_Pipe10"/>
      <sheetName val="M_1110"/>
      <sheetName val="Process_Data_110"/>
      <sheetName val="TDC_COA_Sumry10"/>
      <sheetName val="TDC_Item_Dets10"/>
      <sheetName val="TDC_Item_Sumry10"/>
      <sheetName val="TDC_Key_Qty_Sumry10"/>
      <sheetName val="List_-_Components10"/>
      <sheetName val="List_-_Equipment10"/>
      <sheetName val="COA_Sumry_-_Std_Imp10"/>
      <sheetName val="Contr_TDC_-_Std_Imp10"/>
      <sheetName val="Item_Sumry_-_Std_Imp10"/>
      <sheetName val="Unit_Costs_-_Std_Imp10"/>
      <sheetName val="Unit_MH_-_Std_Imp10"/>
      <sheetName val="Proj_TIC_-_Std_Imp10"/>
      <sheetName val="Closeout_Control10"/>
      <sheetName val="Unit_Price_10"/>
      <sheetName val="4-Basic_Price10"/>
      <sheetName val="Evaluasi_Penw10"/>
      <sheetName val="Sum_(Case-3)10"/>
      <sheetName val="Man_Power_&amp;_Comp10"/>
      <sheetName val="Data_List10"/>
      <sheetName val="Currency_Rate10"/>
      <sheetName val="CUADRO_DE_PRECIOS14"/>
      <sheetName val="Site_Findings_Status_Sheet10"/>
      <sheetName val="5_)_Time_Delays10"/>
      <sheetName val="1100-1200-1300-1910-2140-LEV_10"/>
      <sheetName val="Material_Price16"/>
      <sheetName val="내역서_耰&quot;_x005f_x005f_x005f_x0000_10"/>
      <sheetName val="내역서_耰&quot;_x005f_x005f_x005f_x005f_10"/>
      <sheetName val="내역서_耰&quot;_x005f_x0000__x000011"/>
      <sheetName val="할증_10"/>
      <sheetName val="2__현장_자금투입_집계표10"/>
      <sheetName val="Item_code10"/>
      <sheetName val="RAB_AR&amp;STR10"/>
      <sheetName val="UP_MINOR10"/>
      <sheetName val="Ocean_Transporation_Charge10"/>
      <sheetName val="Codes_Pers10"/>
      <sheetName val="BO䁑-B_䁄OWN10"/>
      <sheetName val="Exchange_Rate10"/>
      <sheetName val="In-House_Summary10"/>
      <sheetName val="SUMMARY_(0A)10"/>
      <sheetName val="SUMMARY_(1A)10"/>
      <sheetName val="SUMMARY_(1B)10"/>
      <sheetName val="SUMMARY_(03)10"/>
      <sheetName val="F1(Cable_Rack)10"/>
      <sheetName val="F2(Cable_Rack)10"/>
      <sheetName val="F3(Cable_Rack)10"/>
      <sheetName val="F1_(POLYMER)10"/>
      <sheetName val="F2_(POLYMER)10"/>
      <sheetName val="F3_(POLYMER)10"/>
      <sheetName val="F4_(POLYMER)10"/>
      <sheetName val="F5(_Polymerization_)10"/>
      <sheetName val="F6_(_Polymerization_)10"/>
      <sheetName val="B1_(Grid_A-7,_-6)10"/>
      <sheetName val="B1_(Grid_A,_B)10"/>
      <sheetName val="B1_(Grid_C-7,_-6)10"/>
      <sheetName val="B2_(Grid_-7_B,_C)_(1)10"/>
      <sheetName val="B2_(Grid_-7_B,_C)_(2)10"/>
      <sheetName val="B2_(Grid_-6_B,_C)_(1)10"/>
      <sheetName val="B2_(Grid_-6_B,_C)_(2)10"/>
      <sheetName val="F1_(MONOMER)10"/>
      <sheetName val="F2_(MONOMER)10"/>
      <sheetName val="F3_(MONOMER)10"/>
      <sheetName val="90K060C_(MONOMER)10"/>
      <sheetName val="F1_(EXTRUSION)10"/>
      <sheetName val="F2_(EXTRUSION)10"/>
      <sheetName val="F3_(EXTRUSION)10"/>
      <sheetName val="F4_(EXTRUSION)10"/>
      <sheetName val="F5_(EXTRUSION)10"/>
      <sheetName val="F6A_(EXTRUSION)10"/>
      <sheetName val="F6D_(EXTRUSION)10"/>
      <sheetName val="F7_(EXTRUSION)10"/>
      <sheetName val="F8_(EXTRUSION)10"/>
      <sheetName val="F9_(EXTRUSION)10"/>
      <sheetName val="F10_(EXTRUSION)10"/>
      <sheetName val="F11_(EXTRUSION)10"/>
      <sheetName val="B1_(Grid_F-5`,_4`)10"/>
      <sheetName val="B2_(Grid_F,E-4`)10"/>
      <sheetName val="B2_(Grid_F,E-5`)10"/>
      <sheetName val="B3_(Grid_C,B-4`)10"/>
      <sheetName val="B4_(Grid_B,A-4`)10"/>
      <sheetName val="B5_(Grid_E-5`)_&amp;_(Grid_D-5`)10"/>
      <sheetName val="B6_(Grid_E,D-5')10"/>
      <sheetName val="B7_(Grid_E,D-5')10"/>
      <sheetName val="95D040,_A50610"/>
      <sheetName val="95P040AB,_A50710"/>
      <sheetName val="95X020-U08,_A60210"/>
      <sheetName val="95X020-U07,_A60610"/>
      <sheetName val="95E040,_A50910"/>
      <sheetName val="95D024;025,_A61510"/>
      <sheetName val="95X020-U05,_A60110"/>
      <sheetName val="95X020-U02,_A20410"/>
      <sheetName val="Extruder_FDN10"/>
      <sheetName val="BOG_COMP__FDN10"/>
      <sheetName val="SOG_COMP__FDN10"/>
      <sheetName val="1G1_(Ground_Beam)10"/>
      <sheetName val="1G2-1(Ground_Beam)10"/>
      <sheetName val="1G2-2(Ground_Beam)10"/>
      <sheetName val="P15,_1610"/>
      <sheetName val="LO_CONSOLE_FDN10"/>
      <sheetName val="OIL_COOLER_FDN10"/>
      <sheetName val="CW_CONSOLE_FDN_(SOG)10"/>
      <sheetName val="PD3_(SOG)10"/>
      <sheetName val="SF1_(SOG)10"/>
      <sheetName val="SF2_(SOG)10"/>
      <sheetName val="SLAB_(1S1-1)10"/>
      <sheetName val="SLAB_(1S1-2)10"/>
      <sheetName val="SLAB_(1S1-3)10"/>
      <sheetName val="COLUMN_(+5500)10"/>
      <sheetName val="COLUMN_(+12500)10"/>
      <sheetName val="COLUMN_(+15500)10"/>
      <sheetName val="ETC_10"/>
      <sheetName val="Tools_&amp;_Settings10"/>
      <sheetName val="Data_Summary10"/>
      <sheetName val="Crew_Costs10"/>
      <sheetName val="Spread_Costs10"/>
      <sheetName val="Unique_List_Misc10"/>
      <sheetName val="Equip_Rental_Summary_by_Contr10"/>
      <sheetName val="Project_Equip_Rental_Summary10"/>
      <sheetName val="Contractor_Indirect_Sumry10"/>
      <sheetName val="Project_Indirect_Sumry10"/>
      <sheetName val="COA_Sumry_by_Area10"/>
      <sheetName val="COA_Sumry_by_Contr10"/>
      <sheetName val="COA_Sumry_by_RG10"/>
      <sheetName val="TDC_COA_Grp_Sumry10"/>
      <sheetName val="TDC_COA_Grp_Sumry_by_Area10"/>
      <sheetName val="TDC_COA_Grp_Sumry_by_RG10"/>
      <sheetName val="Equipment_Sumry10"/>
      <sheetName val="TDC_Item_Dets-Full10"/>
      <sheetName val="TDC_Item_Dets-IPM-Full10"/>
      <sheetName val="TDC_Item_Sumry_by_Area10"/>
      <sheetName val="TDC_Item_Sumry_by_RG10"/>
      <sheetName val="TDC_Key_Qty_Sumry_by_RG10"/>
      <sheetName val="List_-_Equipment_by_Area10"/>
      <sheetName val="List_-_Equipment_by_Contr10"/>
      <sheetName val="Equipment_-_Unit_Costs_by_Mat10"/>
      <sheetName val="List_-_Equipment_by_Rep_Grp10"/>
      <sheetName val="Craft_Summary_by_Contr10"/>
      <sheetName val="Project_Craft_Summary10"/>
      <sheetName val="Project_Metrics10"/>
      <sheetName val="99__FWBS(Ref)10"/>
      <sheetName val="99__Change_Rate10"/>
      <sheetName val="Unt_rate10"/>
      <sheetName val="Direct_PMS10"/>
      <sheetName val="Pengesahan_10"/>
      <sheetName val="Aux_10"/>
      <sheetName val="Discounted_Cash_Flow10"/>
      <sheetName val="Cash_Flow_bulanan10"/>
      <sheetName val="H_Satuan10"/>
      <sheetName val="OCT_FDN10"/>
      <sheetName val="General_Notes10"/>
      <sheetName val="_도면_및_도서_제출목록_및_일정_170202_xls10"/>
      <sheetName val="Rates_&amp;_Legend10"/>
      <sheetName val="Raw_data9"/>
      <sheetName val="2_Overall_Summary_9"/>
      <sheetName val="00-Summary_Information-ABB9"/>
      <sheetName val="breakdown_of_wage_ra9"/>
      <sheetName val="breakdown_of_wage_ra`f9"/>
      <sheetName val="__10"/>
      <sheetName val="_10"/>
      <sheetName val="breakdown_of_wage_rað-9"/>
      <sheetName val="breakdown_of_wage_rap9"/>
      <sheetName val="DROP_DOWN9"/>
      <sheetName val="Bill_rekap10"/>
      <sheetName val="Action_Item9"/>
      <sheetName val="Equipment_Spec_List9"/>
      <sheetName val="차트_(2)10"/>
      <sheetName val="DATA_MENTAH9"/>
      <sheetName val="Material_code9"/>
      <sheetName val="ID_CD9"/>
      <sheetName val="Harga_Satuan10"/>
      <sheetName val="F_ALARM10"/>
      <sheetName val="PABS,Site_info9"/>
      <sheetName val="0__Resource　Code9"/>
      <sheetName val="개시대사_(2)9"/>
      <sheetName val="SPEC_LIST(EQUP,_SYS)9"/>
      <sheetName val="Distribution_Table9"/>
      <sheetName val="내역서_耰&quot;_x005f_x0000_10"/>
      <sheetName val="내역서_耰&quot;_x005f_x005f_10"/>
      <sheetName val="Process_Data_(2)10"/>
      <sheetName val="11_자재단가7"/>
      <sheetName val="SUM_8"/>
      <sheetName val="Air_Cooler-E9"/>
      <sheetName val="HO_Site_Rates-20119"/>
      <sheetName val="Al_Taweelah9"/>
      <sheetName val="Particular_Sch9"/>
      <sheetName val="내역서_耰&quot;_9"/>
      <sheetName val="내역서_(N____x000a_10"/>
      <sheetName val="TQ_Format8"/>
      <sheetName val="breakdown_of_wage_raÐ¾8"/>
      <sheetName val="Additional_data8"/>
      <sheetName val="Linelist_LNGC_Process9"/>
      <sheetName val="리스크_분류체계7"/>
      <sheetName val="SECL_리스크_분류체계_(2)7"/>
      <sheetName val="Cashflow_Analysis7"/>
      <sheetName val="Finansal_tamamlanma_Eğrisi7"/>
      <sheetName val="Attach_4-187"/>
      <sheetName val="33628-Rev__A7"/>
      <sheetName val="내역서_(∮ἀ嘆ɶ?᠀㬁?7"/>
      <sheetName val="INPUT_DATA_OF_SCHEDULE7"/>
      <sheetName val="LIFE_&amp;_REP_PROVN7"/>
      <sheetName val="O&amp;M_CREW7"/>
      <sheetName val="Tender_data7"/>
      <sheetName val="Scheme_Area_Details_Block___C27"/>
      <sheetName val="14-Eng_rate7"/>
      <sheetName val="광통신_견적내역서17"/>
      <sheetName val="Cash_Flow7"/>
      <sheetName val="1_설계기준7"/>
      <sheetName val="REF_for_VV7"/>
      <sheetName val="OIL_SEPARATOR7"/>
      <sheetName val="CATCH_BASIN7"/>
      <sheetName val="FW_Post_Indicator_Valve_24&quot;7"/>
      <sheetName val="FW_Post_Indicator_Valve_20&quot;7"/>
      <sheetName val="FW_Post_Indicator_Valve_6&quot;7"/>
      <sheetName val="Fire_Monitor_or_Hydrant_6&quot;_FDN7"/>
      <sheetName val="SUMP_VB7"/>
      <sheetName val="CLEANOUT_4&quot;7"/>
      <sheetName val="Not_reqd7"/>
      <sheetName val="호환성_보고서7"/>
      <sheetName val="GM_0007"/>
      <sheetName val="Admin_Manu_2-Equipment_Type_ID7"/>
      <sheetName val="일위대가_7"/>
      <sheetName val="5__월별투입내역서7"/>
      <sheetName val="Master_List7"/>
      <sheetName val="Fig_4-147"/>
      <sheetName val="설산1_나7"/>
      <sheetName val="OPT_8"/>
      <sheetName val="Weekl_8"/>
      <sheetName val="내역서_(N____23"/>
      <sheetName val="__x07"/>
      <sheetName val="BM_#17"/>
      <sheetName val="Activity_Form7"/>
      <sheetName val="Itembalance_Report_(18-sep-18)7"/>
      <sheetName val="BUDGET_SUMMARY_7"/>
      <sheetName val="Analisa_Fave7"/>
      <sheetName val="Harsat_Bahan7"/>
      <sheetName val="Harsat_Subkon7"/>
      <sheetName val="Harsat_Upah7"/>
      <sheetName val="Master_1_07"/>
      <sheetName val="Agregat_Halus_&amp;_Kasar7"/>
      <sheetName val="HARGA_MATERIAL7"/>
      <sheetName val="Harga_Sat_APP7"/>
      <sheetName val="Tgh_JGC-Inv_I_clp7"/>
      <sheetName val="PCS_7"/>
      <sheetName val="Progress_Statement-SI7"/>
      <sheetName val="Progress_Payment-31107"/>
      <sheetName val="Direct_Histogram_Rev__A_(f)7"/>
      <sheetName val="Cost_Code7"/>
      <sheetName val="Data_Ref7"/>
      <sheetName val="Interdept_Rate7"/>
      <sheetName val="Perm__Test7"/>
      <sheetName val="Galian_17"/>
      <sheetName val="Analisa_Lump_sum7"/>
      <sheetName val="Sec_I_ML7"/>
      <sheetName val="64_47"/>
      <sheetName val="64_57"/>
      <sheetName val="36_27"/>
      <sheetName val="36_17"/>
      <sheetName val="EQUIPOS_DE_SEGURIDAD7"/>
      <sheetName val="MATERIALES_CONSUMIBLES7"/>
      <sheetName val="PERSONAL_INDIRECTO_7"/>
      <sheetName val="Land_Dev't__Ph-119"/>
      <sheetName val="4300_UTILITY_BLDG_(2)7"/>
      <sheetName val="P-Ins_&amp;_Bonds7"/>
      <sheetName val="INSTLIST_17"/>
      <sheetName val="6_공정표5"/>
      <sheetName val="Tables_3_1_to_3_5_EXH_G7"/>
      <sheetName val="Schedule_7"/>
      <sheetName val="Loading_Struc7"/>
      <sheetName val="Loading_Pip7"/>
      <sheetName val="Loading_Overall_(BASE_Proposal7"/>
      <sheetName val="Steel_Structure7"/>
      <sheetName val="PIPING_AG-UG_NEW_UNITS7"/>
      <sheetName val="MEC_PIPING_PREFABR7"/>
      <sheetName val="Working_File-Pip7"/>
      <sheetName val="Equip_ISBL_&amp;_OSBL_7"/>
      <sheetName val="List_register7"/>
      <sheetName val="Att-1_CTCI_MH_rate7"/>
      <sheetName val="dongia_(2)7"/>
      <sheetName val="A__ENGINEERING5"/>
      <sheetName val="B-1__배관자재5"/>
      <sheetName val="B-2__전기자재5"/>
      <sheetName val="B-3__계장자재5"/>
      <sheetName val="B-4__기계자재5"/>
      <sheetName val="C-1__공통가설5"/>
      <sheetName val="C-2__토목5"/>
      <sheetName val="C-4__철골5"/>
      <sheetName val="C-5__기계5"/>
      <sheetName val="C-6__배관5"/>
      <sheetName val="C-7__전기5"/>
      <sheetName val="C-8__계장5"/>
      <sheetName val="C-9__중장비5"/>
      <sheetName val="C-10__소방설비5"/>
      <sheetName val="C-11__보온5"/>
      <sheetName val="C-12__CMS5"/>
      <sheetName val="SPEC(CABLE_&amp;_WIRE)5"/>
      <sheetName val="5__Work_load(현재원기준)7"/>
      <sheetName val="내역서_(N__x007"/>
      <sheetName val="1_11_b5"/>
      <sheetName val="05__Curva_S6"/>
      <sheetName val="TR_Rev_vs_Commit5"/>
      <sheetName val="TR_+MMHE_PL_report5"/>
      <sheetName val="P23P2724___Commitment_5"/>
      <sheetName val="G_R300경비5"/>
      <sheetName val="AS포장복구_5"/>
      <sheetName val="중기조종사_단위단가5"/>
      <sheetName val="설_계5"/>
      <sheetName val="External_Issues5"/>
      <sheetName val="내역서_(N____110"/>
      <sheetName val="RESUMEN_CD5"/>
      <sheetName val="BOQ_REV65"/>
      <sheetName val="Maliyet_Ozet5"/>
      <sheetName val="1_1-1_25"/>
      <sheetName val="1_3-_1_45"/>
      <sheetName val="3_15"/>
      <sheetName val="3_25"/>
      <sheetName val="4_1(a)5"/>
      <sheetName val="4_1(b)5"/>
      <sheetName val="4_1_(c)5"/>
      <sheetName val="5_15"/>
      <sheetName val="4-Lane_bridge19"/>
      <sheetName val="동상부_Tact_기준_반입일정_및_수량_02175"/>
      <sheetName val="Bill_4_7_Predestain_Bridge_5"/>
      <sheetName val="Bill_4_7_Predestain5"/>
      <sheetName val="1_1_FT_type_15"/>
      <sheetName val="1_2_FT_type_1A5"/>
      <sheetName val="1_3_FT_type_25"/>
      <sheetName val="1_4_FT_type_35"/>
      <sheetName val="1_5_FT_type_45"/>
      <sheetName val="2_1_CL_Outside5"/>
      <sheetName val="2_2_CL_Inside5"/>
      <sheetName val="2_3_CL_Ramp5"/>
      <sheetName val="3_1_CB_Outside5"/>
      <sheetName val="3_2_CB_Inside5"/>
      <sheetName val="4_Stair5"/>
      <sheetName val="5_Ramp5"/>
      <sheetName val="6_Handrail5"/>
      <sheetName val="Invoice_(Interim_No_28)5"/>
      <sheetName val="Cost_Summary5"/>
      <sheetName val="Direct_Cost5"/>
      <sheetName val="Direct_Cost_(2)5"/>
      <sheetName val="Summary_(3)5"/>
      <sheetName val="Indirect_Cost_Summary5"/>
      <sheetName val="CONCRETE_TYPE5"/>
      <sheetName val="본부_SHOP5"/>
      <sheetName val="#6_MDU_일반5"/>
      <sheetName val="#6_MDU엄반장5"/>
      <sheetName val="#6MDU_기계5"/>
      <sheetName val="HOU_COMP`5"/>
      <sheetName val="FCC_OBL-SHOP5"/>
      <sheetName val="NEW_FCC_OBL5"/>
      <sheetName val="#4_MDU5"/>
      <sheetName val="#6_SHOP5"/>
      <sheetName val="NRC_OBL-조연식5"/>
      <sheetName val="광양-조연식_반장5"/>
      <sheetName val="#5MDU_REV5"/>
      <sheetName val="LBO_PROJECT5"/>
      <sheetName val="VENDOR_LIST5"/>
      <sheetName val="BOP_LINE_LIST5"/>
      <sheetName val="3_부제O호표5"/>
      <sheetName val="5_소모재료비5"/>
      <sheetName val="8_시멘트제원표5"/>
      <sheetName val="2_품제O호표5"/>
      <sheetName val="5_Cennik6"/>
      <sheetName val="내역서_(∮ἀ嘆ɶ_᠀㬁_6"/>
      <sheetName val="Vehicle_Log5"/>
      <sheetName val="M&amp;E_Summary5"/>
      <sheetName val="rev_summary5"/>
      <sheetName val="M&amp;E_Prelims5"/>
      <sheetName val="B-FP_(2)5"/>
      <sheetName val="Sch_15"/>
      <sheetName val="tblg_denda6"/>
      <sheetName val="_토목_처리장도급내역서_5"/>
      <sheetName val="Rekap_Biaya4"/>
      <sheetName val="Kuantitas_&amp;_Harga4"/>
      <sheetName val="Nopember_(2)4"/>
      <sheetName val="GRAND_REKAP4"/>
      <sheetName val="analisa_(2)4"/>
      <sheetName val="Analisa_24"/>
      <sheetName val="F1_45"/>
      <sheetName val="LRK_5"/>
      <sheetName val="Statprod_gab6"/>
      <sheetName val="L_16"/>
      <sheetName val="Equip_Mstr_FOR_3A15"/>
      <sheetName val="สรุปยอดเหล็กตาม_Cost_Record_VY5"/>
      <sheetName val="แนบ_PR5"/>
      <sheetName val="OR21_Final_Forecast_Rev_25"/>
      <sheetName val="Summary_Forecast_Budget_1&amp;25"/>
      <sheetName val="Summary_Forecast_Budget_Rev_25"/>
      <sheetName val="Backup_OR21_5"/>
      <sheetName val="Budget_for_ENT5"/>
      <sheetName val="ADJ__D-Wall&amp;BR_Ent__Rev_2_15"/>
      <sheetName val="Rebar+Conพื้น_Waste10%5"/>
      <sheetName val="Backup_D-Wall_Ent__13_07_195"/>
      <sheetName val="Backup_BR_ENT__13_07_195"/>
      <sheetName val="Final_Forecast_721115"/>
      <sheetName val="IMP_OR21_2019_07_115"/>
      <sheetName val="Concrete_721125"/>
      <sheetName val="หินเกล็ด_5"/>
      <sheetName val="เปรียบเทียบBudget_BR_5"/>
      <sheetName val="ADJ__BR_Ent__Rev_2_1_(2)5"/>
      <sheetName val="แผนงานBarrette_Pile5"/>
      <sheetName val="BOQ__VI_03_09_19_5"/>
      <sheetName val="Backup_BR_BMA5"/>
      <sheetName val="Sum_Budget&amp;Rev_15"/>
      <sheetName val="Sum_Budget_Rev_15"/>
      <sheetName val="Sum_Budget&amp;Rev_1_Rebar5"/>
      <sheetName val="Sum_Budget_Rev_2_Rebar5"/>
      <sheetName val="Rebar+Conพื้น_Waste10%_Rev_005"/>
      <sheetName val="Rebar+Conพื้น_Waste10%_Rev_01_5"/>
      <sheetName val="Equip_Rev_00_Budget5"/>
      <sheetName val="Budget_Waterpoofing5"/>
      <sheetName val="ABB_Summary5"/>
      <sheetName val="Man_power_rate5"/>
      <sheetName val="Const_equip_rate5"/>
      <sheetName val="01-Gang_Rate_&amp;_Info5"/>
      <sheetName val="05-Sum_Cost5"/>
      <sheetName val="06-Indirect_Loading5"/>
      <sheetName val="07-Heavy_Equipment5"/>
      <sheetName val="08-RR_Check_List5"/>
      <sheetName val="1)_Risk_and_Opportunities5"/>
      <sheetName val="2)_Full_Cost_Calculation5"/>
      <sheetName val="Equipt_Rental5"/>
      <sheetName val="EQ_USED_(CORRECTED)5"/>
      <sheetName val="Rebar_Constant5"/>
      <sheetName val="ENE-CAL_13"/>
      <sheetName val="Memb_Schd4"/>
      <sheetName val="Coef_et_données4"/>
      <sheetName val="Manpower_Categories5"/>
      <sheetName val="Up_&amp;_bhn4"/>
      <sheetName val="HRG_BHN4"/>
      <sheetName val="Analisa_(ok_punya)4"/>
      <sheetName val="Alat_(2)4"/>
      <sheetName val="Garph_Work-Cost5"/>
      <sheetName val="Urai__Resap_pengikat4"/>
      <sheetName val="DAF_HRG4"/>
      <sheetName val="7_공정표4"/>
      <sheetName val="Kolom_UT4"/>
      <sheetName val="HB_4"/>
      <sheetName val="Eng_Hrs_(HO)4"/>
      <sheetName val="MFG_&amp;_DEL4"/>
      <sheetName val="InsertListDrawing_1_4"/>
      <sheetName val="InD_Mpower5"/>
      <sheetName val="원가조정_내역4"/>
      <sheetName val="P_Staff_fac4"/>
      <sheetName val="beam-reinft-IIInd_floor4"/>
      <sheetName val="P-Site_fac4"/>
      <sheetName val="P-Clients_fac4"/>
      <sheetName val="Ramp_data4"/>
      <sheetName val="Lower_Ground4"/>
      <sheetName val="Cap_Cost4"/>
      <sheetName val="RLV_Calc4"/>
      <sheetName val="Costs_(dev)4"/>
      <sheetName val="Bluewater_NPV_-_sell_January4"/>
      <sheetName val="Upper_Ground4"/>
      <sheetName val="PARK_NE4"/>
      <sheetName val="Financial_Summary4"/>
      <sheetName val="D&amp;C_Calcs4"/>
      <sheetName val="CA_Upside_Downside_Old4"/>
      <sheetName val="EASEL_CA_Example4"/>
      <sheetName val="Scaffolding_Volume2"/>
      <sheetName val="내역서_(N____24"/>
      <sheetName val="Dsr_Hitung2"/>
      <sheetName val="Mat_Tower2"/>
      <sheetName val="RT13526_CPI2"/>
      <sheetName val="Inputs_-_Results2"/>
      <sheetName val="GENERAL_2"/>
      <sheetName val="Tank_Loading2"/>
      <sheetName val="Fdn_Calc2"/>
      <sheetName val="LATERAL_OCDI_BH-022"/>
      <sheetName val="Lateral_Broms2"/>
      <sheetName val="N-SPT_corr2"/>
      <sheetName val="Curve_N-SPT2"/>
      <sheetName val="COST_BD2"/>
      <sheetName val="MSP-Operator_Building-Area_C2"/>
      <sheetName val="Monthly_S_Curve_SPK2"/>
      <sheetName val="a_h_ars_sum4"/>
      <sheetName val="a_h_ars4"/>
      <sheetName val="내역서_(N____25"/>
      <sheetName val="내역서_耰&quot;_x005f9"/>
      <sheetName val="P2-Project_Data4"/>
      <sheetName val="Insulation_1501085"/>
      <sheetName val="MASTER_RATE_ANALYSIS5"/>
      <sheetName val="MN_T_B_5"/>
      <sheetName val="INDIGINEOUS_ITEMS_5"/>
      <sheetName val="Core_Data5"/>
      <sheetName val="final_abstract5"/>
      <sheetName val="Bang_KL1"/>
      <sheetName val="Raw_Ref1"/>
      <sheetName val="Cost_Codes1"/>
      <sheetName val="Addendum_No_1_BILL_22"/>
      <sheetName val="PLSt_03__1"/>
      <sheetName val="П_7_курс_аванса1"/>
      <sheetName val="IncStat_03-041"/>
      <sheetName val="IncStat_03__1"/>
      <sheetName val="Авансы_по_СНГ1"/>
      <sheetName val="Week_ending1"/>
      <sheetName val="Planners_Workload1"/>
      <sheetName val="MAY_00-Bobbins1"/>
      <sheetName val="2_2_띠장의_설계1"/>
      <sheetName val="(10)_Other_Costs51"/>
      <sheetName val="7_6_3_J_Inline_Instrument1"/>
      <sheetName val="Code_071"/>
      <sheetName val="combined_9-3027"/>
      <sheetName val="worksheet_inchican27"/>
      <sheetName val="combined_9_3027"/>
      <sheetName val="bar_chart-rev27"/>
      <sheetName val="MATERIAL'S_PRICE25"/>
      <sheetName val="Schedule_S-Curve_Revision#323"/>
      <sheetName val="PC_&amp;_PVS21"/>
      <sheetName val="2_223M_due_to_adj_profit16"/>
      <sheetName val="Inchican_Road_Accomplishment19"/>
      <sheetName val="Shut_down16"/>
      <sheetName val="bill_216"/>
      <sheetName val="sorksheet_inchican16"/>
      <sheetName val="sombined_9-3016"/>
      <sheetName val="PH_516"/>
      <sheetName val="remaining_billing16"/>
      <sheetName val="Hac_Lots16"/>
      <sheetName val="Res_Lots16"/>
      <sheetName val="Spine_Road16"/>
      <sheetName val="INPUT_DATA_HERE15"/>
      <sheetName val="option_Y115"/>
      <sheetName val="Summary_(overall)2"/>
      <sheetName val="Adimi_bldg2"/>
      <sheetName val="Pump_House2"/>
      <sheetName val="Fuel_Regu_Station2"/>
      <sheetName val="Footing_Tie_Beam2"/>
      <sheetName val="FINAL_NEGO2"/>
      <sheetName val="RFP_Codes2"/>
      <sheetName val="Bill_summary_of_cost2"/>
      <sheetName val="unit_price2"/>
      <sheetName val="Schedule_S-Curve_(new_scheme)2"/>
      <sheetName val="Fire_Suppression2"/>
      <sheetName val="tabulation_(comparison)2"/>
      <sheetName val="area_comp_2011_01_182"/>
      <sheetName val="Tabulation_1"/>
      <sheetName val="3_-RESOURCE_LIST1"/>
      <sheetName val="0_-SUMMARY1"/>
      <sheetName val="3_2_AUX1"/>
      <sheetName val="3_3_AUX-21"/>
      <sheetName val="GRAND_SUM1"/>
      <sheetName val="VCC_11110-4611"/>
      <sheetName val="C1_(calcolo)1"/>
      <sheetName val="5_5FWBS_CODE1"/>
      <sheetName val="Integrated-S_Curve1"/>
      <sheetName val="Main_Control1"/>
      <sheetName val="Instrument_Proc1"/>
      <sheetName val="MTO_Civil_Work1"/>
      <sheetName val="Sched_3_(Construction)1"/>
      <sheetName val="Sched_1_(Engineering)1"/>
      <sheetName val="Sched_2_(Procurement_1"/>
      <sheetName val="JOB_Code1"/>
      <sheetName val="COVER_RECAP_INSTALL_(2)1"/>
      <sheetName val="Rekap_Summary1"/>
      <sheetName val="Rekap_Breakdown1"/>
      <sheetName val="Equiv_Length1"/>
      <sheetName val="Man_Power1"/>
      <sheetName val="pro_ra_op1"/>
      <sheetName val="analis_standar(8m)1"/>
      <sheetName val="ShareCapital_1"/>
      <sheetName val="내역서_(∮ἀ嘆ɶ_x005f_x0000_᠀㬁_x005f_x0000_1"/>
      <sheetName val="__x005f_x0000__x005f_x001b__x005f_x0000__x005f_x0006__2"/>
      <sheetName val="내역서_耰&quot;_x005f_x005f_x005f_x0000__x00005"/>
      <sheetName val="내역서_(N__x005f_x000e__x005f_x000e__x005f_x000e___1"/>
      <sheetName val="내역서_(N____x005f_x000a_4"/>
      <sheetName val="Bangunan_Utama1"/>
      <sheetName val="Hrg_Sat1"/>
      <sheetName val="Dinh_muc_CP_KTCB_khac1"/>
      <sheetName val="TH_May_TC1"/>
      <sheetName val="KLDT_DIEN1"/>
      <sheetName val="PTVT_DIEN1"/>
      <sheetName val="TH_kinh_phi1"/>
      <sheetName val="Thong_ke_thiet_bi1"/>
      <sheetName val="TH_vat_tu1"/>
      <sheetName val="A_SIS1"/>
      <sheetName val="gia_vt1"/>
      <sheetName val="1_BILL_MOI_THAU_CAN_THUONG1"/>
      <sheetName val="PHAN_NGAM1"/>
      <sheetName val="집계표(2_안)1"/>
      <sheetName val="uraian_analisa1"/>
      <sheetName val="8LT_121"/>
      <sheetName val="Basic_Price1"/>
      <sheetName val="Rekap_Analisa1"/>
      <sheetName val="ANALISA_PEK_UMUM1"/>
      <sheetName val="IN_OUT1"/>
      <sheetName val="내역서_ᢐ_x005f_x001f_1"/>
      <sheetName val="내역서_ᢐ_x005f_x001f__x005f_x0000__x005f_x0000_1"/>
      <sheetName val="Sat_Bah___Up1"/>
      <sheetName val="DATA_PROYEK1"/>
      <sheetName val="rab_me_(by_owner)_1"/>
      <sheetName val="BQ_(by_owner)1"/>
      <sheetName val="rab_me_(fisik)1"/>
      <sheetName val="LIST_ANHARSAT1"/>
      <sheetName val="BQ_Summary1"/>
      <sheetName val="Process_Piping1"/>
      <sheetName val="Home_Office1"/>
      <sheetName val="renc_mgn1"/>
      <sheetName val="P__control1"/>
      <sheetName val="Costing_Detailed1"/>
      <sheetName val="Basic_Data_Inputs1"/>
      <sheetName val="BILL_11"/>
      <sheetName val="Step2_-&gt;_Mat__Cost1"/>
      <sheetName val="TEMP_PROFILE1"/>
      <sheetName val="_선택_속성(잠금)1"/>
      <sheetName val="Drop-down_lists1"/>
      <sheetName val="VS_P-Q1"/>
      <sheetName val="Daily_Photo1"/>
      <sheetName val="Manpower_Status1"/>
      <sheetName val="LV_induction_1"/>
      <sheetName val="Harga_material_11"/>
      <sheetName val="Peralatan_(2)1"/>
      <sheetName val="建筑定额_(2002)1"/>
      <sheetName val="ADI_Edison_Termoelettrica1"/>
      <sheetName val="Daily_Forwards1"/>
      <sheetName val="Team_3_S-Curve1"/>
      <sheetName val="MH_and_Unit_Cost1"/>
      <sheetName val="Material_Cost(as_per_Nation)1"/>
      <sheetName val="Bilanz_Bus_plan_2002"/>
      <sheetName val="Mei_LD"/>
      <sheetName val="Data_Input"/>
      <sheetName val="Project_budget_BTS"/>
      <sheetName val="Well_Plan_1"/>
      <sheetName val="PAD_TR보호대기초"/>
      <sheetName val="cespiti_cet2_piombino_(2)"/>
      <sheetName val="建筑工程统计表06月份_"/>
      <sheetName val="LV_induction_mot1"/>
      <sheetName val="Fire_Fighting"/>
      <sheetName val="HARGA_DASAR"/>
      <sheetName val="KR2&amp;KVCM(MAR_1-6'99)"/>
      <sheetName val="TH_VL,_NC,_DDHT_Thanhphuoc"/>
      <sheetName val="J直材4"/>
      <sheetName val="GENDATA Sht 1"/>
      <sheetName val="Tmp1"/>
      <sheetName val="FPF-Unit Rates"/>
      <sheetName val="PNT-Unit Rates"/>
      <sheetName val="N賃率-職"/>
      <sheetName val="날개벽수량표"/>
      <sheetName val="TOSHIBA-Structure"/>
      <sheetName val="PEF24_0I_mnpwr"/>
      <sheetName val="PEF25_0I_mnhr"/>
      <sheetName val="Penjumlahan"/>
      <sheetName val="AGREGAT"/>
      <sheetName val="Rekap Bill"/>
      <sheetName val="Menu"/>
      <sheetName val="Daf Alat"/>
      <sheetName val="Jdw Alat"/>
      <sheetName val="S Penawar"/>
      <sheetName val="O"/>
      <sheetName val="UPH,BHN,ALT"/>
      <sheetName val="Analis harga"/>
      <sheetName val="Content-i"/>
      <sheetName val="Sat Bah &amp; Up"/>
      <sheetName val=" PE-F-42 MR 9 Manpower"/>
      <sheetName val="TABEL BAJA"/>
      <sheetName val="BAG-III"/>
      <sheetName val="Analis Kusen okk"/>
      <sheetName val="Subkon"/>
      <sheetName val="Electrikal"/>
      <sheetName val="Elektronik"/>
      <sheetName val="Item Kompensasi"/>
      <sheetName val="rekap str+ars"/>
      <sheetName val="struktur"/>
      <sheetName val="첨부2. 물량소화계획 상세"/>
      <sheetName val="S&amp;M Opex"/>
      <sheetName val="Perhitungan"/>
      <sheetName val="REN2000"/>
      <sheetName val="STEP1.a-JUL03"/>
      <sheetName val="Equip COA Sumry"/>
      <sheetName val="Admin"/>
      <sheetName val="Har_Sat"/>
      <sheetName val="DIV_3"/>
      <sheetName val="DIV_9"/>
      <sheetName val="LOKASI_RIG_Litbang"/>
      <sheetName val="ocean voyage"/>
      <sheetName val="내역서_耰&quot;_x0009"/>
      <sheetName val="내역서_耰&quot;_x0010"/>
      <sheetName val="내역서_耰&quot;_x00009"/>
      <sheetName val="내역서_耰&quot;_x00010"/>
      <sheetName val="내역서_耰&quot;_x00510"/>
      <sheetName val="_______x005f_x0000__x00_2"/>
      <sheetName val="_______x005f_x005f_x000_2"/>
      <sheetName val="SOHAR(2nd)"/>
      <sheetName val="내역ࠜĀ_x005f_x005f_x005f_x005F_x005f_x0000_M4"/>
      <sheetName val="내역서 耰&quot;_x005f_x005f_x005f_x005F_x005f_x0000_"/>
      <sheetName val="_x005f_x005f_x005f_x005F_x005f_x0008_"/>
      <sheetName val="내역ࠜĀ_x005f_x005f_x005f_x005F_x005f_x005f_x0"/>
      <sheetName val="내역서 耰&quot;_x005f_x005f_x005f_x005F_x005f_x005f_"/>
      <sheetName val="내역서_耰&quot;_x005f_x005f_x005f_x005F_x005f_x0000_"/>
      <sheetName val="내역서_耰&quot;_x005f_x005f_x005f_x005F_x005f_x005f_"/>
      <sheetName val="내역서 耰&quot;?_x0000"/>
      <sheetName val="내역서_耰&quot;?_x0000"/>
      <sheetName val="내역ࠜĀ?M4"/>
      <sheetName val="내역서_耰&quot;?_x0001"/>
      <sheetName val="내역서_耰&quot;?_x0002"/>
      <sheetName val="_?_x001b_?_x0006__x"/>
      <sheetName val="바닥판?⽷?"/>
      <sheetName val="EQUIPMENT_-?"/>
      <sheetName val="내역서 ᢐ_x001f_??"/>
      <sheetName val=" ?_x001b_?_x0006__x"/>
      <sheetName val="Weekl_x0004_?_x0016__x000"/>
      <sheetName val="내역서_耰&quot;_x005f_x005f_x005f_x005F_x00006"/>
      <sheetName val="내역서_耰&quot;_x005f_x005f_x005f_x005F_x005f6"/>
      <sheetName val="Precios Unitariԯ?"/>
      <sheetName val="내역서_耰&quot;?_x0004"/>
      <sheetName val="내역서_耰&quot;?_x0003"/>
      <sheetName val="내역서_耰&quot;?_x0005"/>
      <sheetName val="OPT_x0012_?_x0010_?"/>
      <sheetName val="내역서 耰&quot;?"/>
      <sheetName val="내역서_耰&quot;?"/>
      <sheetName val="내역서_耰&quot;?_x00001"/>
      <sheetName val="내역서_耰&quot;_x005f_x005f_x005f_x005F_x00007"/>
      <sheetName val="내역서_耰&quot;_x005f_x005f_x005f_x005F_x005f7"/>
      <sheetName val="_x005f_x005f_x005f_x005F_x00ည톐ឮ"/>
      <sheetName val="내역서_耰&quot;?_x0006"/>
      <sheetName val="?_x0004_"/>
      <sheetName val="내역서_耰&quot;_x005f_x005f_x005f_x005F_x00008"/>
      <sheetName val="내역서_耰&quot;_x005f_x005f_x005f_x005F_x005f8"/>
      <sheetName val="Site??"/>
      <sheetName val="내역서_耰&quot;?_x00002"/>
      <sheetName val="내역서_耰&quot;?1"/>
      <sheetName val="내역서_耰&quot;?_x00003"/>
      <sheetName val="내역서_耰&quot;?2"/>
      <sheetName val="내역서_耰&quot;_x005f_x0000__x005f_x005f_x0009"/>
      <sheetName val="내역서_耰&quot;_x005f_x005f_x005f_x005F_x00009"/>
      <sheetName val="내역서_耰&quot;_x005f_x005f_x005f_x005F_x005f9"/>
      <sheetName val="내역서_耰&quot;_x005f_x0000__x005f_x005f_x0010"/>
      <sheetName val="내역서_耰&quot;_x005f_x005f_x005f_x005F_x00010"/>
      <sheetName val="내역서_耰&quot;_x005f_x005f_x005f_x005F_x00510"/>
      <sheetName val="-0_5_TABLA_PRESUPUESTOS3"/>
      <sheetName val="ﾄﾞﾊﾞｲFUEL_GAS追見3"/>
      <sheetName val="breakdown_of_FA1132"/>
      <sheetName val="Sheet_142"/>
      <sheetName val="JGSummit_Package_2_(CTCI)2"/>
      <sheetName val="ANALISA_KONST_BTN"/>
      <sheetName val="Materials_"/>
      <sheetName val="M_MM"/>
      <sheetName val="Sheet1_(4)"/>
      <sheetName val="Rev_"/>
      <sheetName val="struktur_tdk_dipakai"/>
      <sheetName val="sch_1_2"/>
      <sheetName val="B_10_(4)"/>
      <sheetName val="Country_(kVA-Hz_)"/>
      <sheetName val="Vind_-鴃宼蠀"/>
      <sheetName val="HaulingLine_hardware"/>
      <sheetName val="S_Curve"/>
      <sheetName val="Branch_Power"/>
      <sheetName val="C__letter_3rd_QT"/>
      <sheetName val="INPUT_DATAS"/>
      <sheetName val="Perhitungan_RAB"/>
      <sheetName val="ABK_04_AWALR+CO+TAB_RUPS"/>
      <sheetName val="9_58&quot;_single"/>
      <sheetName val="A-11_Steel_Str"/>
      <sheetName val="A-03_Pile"/>
      <sheetName val="CONS_"/>
      <sheetName val="잡철물"/>
      <sheetName val="원하도급내역서(당초)"/>
      <sheetName val="Ca máy"/>
      <sheetName val="Cước VC + ĐM CP Tư vấn"/>
      <sheetName val="Dự toán"/>
      <sheetName val="Đơn Giá TH"/>
      <sheetName val="Nhân công"/>
      <sheetName val="Phân tích"/>
      <sheetName val="Hệ số"/>
      <sheetName val="C.P Thiết bị"/>
      <sheetName val="T.H Kinh phí"/>
      <sheetName val="Vật tư"/>
      <sheetName val="Trang bìa"/>
      <sheetName val="당초_ȭ"/>
      <sheetName val="당초_➴ȭ"/>
      <sheetName val="TWO PASS"/>
      <sheetName val="THREE PASS"/>
      <sheetName val="Fuel"/>
      <sheetName val="D.Base"/>
      <sheetName val="BBM"/>
      <sheetName val="Neraca"/>
      <sheetName val="R-L"/>
      <sheetName val="DETANAL-AUG"/>
      <sheetName val="YRACCT"/>
      <sheetName val="B表"/>
      <sheetName val="TOWER 12TON"/>
      <sheetName val="TOWER 10TON"/>
      <sheetName val="CW"/>
      <sheetName val="RELACION COSTE"/>
      <sheetName val="New Rates"/>
      <sheetName val="OOC Form"/>
      <sheetName val="Cut to spoil (sound rock)"/>
      <sheetName val="Cut to spoil (soft rock)"/>
      <sheetName val="Divertions"/>
      <sheetName val="Extra over haulages.."/>
      <sheetName val="Fill from borrow"/>
      <sheetName val="Milling 10.6 TO 58"/>
      <sheetName val="Obliteration"/>
      <sheetName val="Removal Top Soil"/>
      <sheetName val="Removal unsuitable"/>
      <sheetName val="Subbase"/>
      <sheetName val="Site clearance"/>
      <sheetName val="Eqpt"/>
      <sheetName val="Drn"/>
      <sheetName val="11FEB"/>
      <sheetName val="E1"/>
      <sheetName val="개산공사비"/>
      <sheetName val="proj"/>
      <sheetName val="Riesgos y Oportunidades"/>
      <sheetName val="배관쳻᫥"/>
      <sheetName val="배관䳝ᇪ"/>
      <sheetName val="배관᳝᧪"/>
      <sheetName val="U4350"/>
      <sheetName val="Introduction"/>
      <sheetName val="Cover (sh 1)"/>
      <sheetName val="Instructions"/>
      <sheetName val="2_x0010__x000a__x0003__x000d__x0008__x0010__x0004__x0004__x0004_"/>
      <sheetName val="Sheet_x0005_ư"/>
      <sheetName val="Sheet_x0005_፠"/>
      <sheetName val="Sheet_x0005__xded0_"/>
      <sheetName val="Sheet_x0005_팠"/>
      <sheetName val="Sheet_x0005_⡰"/>
      <sheetName val="Sheet_x0005_㜰"/>
      <sheetName val="Sheet_x0005_븰"/>
      <sheetName val="내역서_耰&quot;_x0008"/>
      <sheetName val="Sheet_x0005_"/>
      <sheetName val="내역서_耰&quot;_x0000__x0009"/>
      <sheetName val="내역서_耰&quot;_x0000__x0010"/>
      <sheetName val="부하계산서"/>
      <sheetName val="D -12"/>
      <sheetName val="2004"/>
      <sheetName val="SPK"/>
      <sheetName val="BA"/>
      <sheetName val="A H S P"/>
      <sheetName val="Harga Bahan"/>
      <sheetName val="HSA &amp; PAB"/>
      <sheetName val="Format Report-for analysis only"/>
      <sheetName val="Rekap BQ-Pompong"/>
      <sheetName val="DATA(입력)"/>
      <sheetName val="골조"/>
      <sheetName val="Data Sheet"/>
      <sheetName val="@risk rents and incentives"/>
      <sheetName val="Car park lease"/>
      <sheetName val="Net rent analysis"/>
      <sheetName val="cost project"/>
      <sheetName val="Results"/>
      <sheetName val="co-no.2"/>
      <sheetName val="Labor abs-NMR"/>
      <sheetName val="Malaysia incl. RET"/>
      <sheetName val="GM &amp; TA"/>
      <sheetName val="Scaff-Rose"/>
      <sheetName val="Zone 1"/>
      <sheetName val="Zone 2"/>
      <sheetName val="Zone 3"/>
      <sheetName val="Zone 4"/>
      <sheetName val="Zone 5"/>
      <sheetName val="0. Index"/>
      <sheetName val="Cause Categories"/>
      <sheetName val="1 间接人工费"/>
      <sheetName val="Page 2api"/>
      <sheetName val="1.Unit Price"/>
      <sheetName val="_x0004__ __x0003___x0004___x0016__ __x0004_"/>
      <sheetName val="Weekl_x0004___x0016__ _"/>
      <sheetName val="_x0004__ __x0"/>
      <sheetName val="Absen 4"/>
      <sheetName val="Evaluasi Teknis _B_"/>
      <sheetName val="Jadwal"/>
      <sheetName val="Koreksi Aritmatika"/>
      <sheetName val="Kreteria"/>
      <sheetName val="Range HPS"/>
      <sheetName val="Cover1"/>
      <sheetName val="Pt"/>
      <sheetName val="Rkap1998"/>
      <sheetName val="lm7-11"/>
      <sheetName val="laru-kbn"/>
      <sheetName val="REALABO"/>
      <sheetName val="内訳書"/>
      <sheetName val="TRENCH"/>
      <sheetName val="Cost Control"/>
      <sheetName val="Factor Sheet"/>
      <sheetName val="Price Sheet"/>
      <sheetName val="Room Type"/>
      <sheetName val="Basement2 DB"/>
      <sheetName val="FAC"/>
      <sheetName val="COST"/>
      <sheetName val="BOQ SUM"/>
      <sheetName val="Cost Factor Sheet"/>
      <sheetName val="Ragama"/>
      <sheetName val="MALZEME"/>
      <sheetName val="IRR_sponsor6"/>
      <sheetName val="Enron_Form6"/>
      <sheetName val="List_Equip6"/>
      <sheetName val="Process_C_(1-166)6"/>
      <sheetName val="TRUCK_HAUL_CYCLE-waste6"/>
      <sheetName val="Existing_PC_Pavement6"/>
      <sheetName val="Sch_66"/>
      <sheetName val="Master_Data6"/>
      <sheetName val="ind'l_cp6"/>
      <sheetName val="LAST_UPDATE6"/>
      <sheetName val="0_품의서(전체)6"/>
      <sheetName val="SUMMARY_MTO_02_2_356"/>
      <sheetName val="N_G_METERING_CALC_6"/>
      <sheetName val="N_G_METERING6"/>
      <sheetName val="N_G_METERING_(2)6"/>
      <sheetName val="CUMENE_METERING6"/>
      <sheetName val="N2_METERING_6"/>
      <sheetName val="H2_METERING__6"/>
      <sheetName val="CO_METERING6"/>
      <sheetName val="SPT_vs_PHI6"/>
      <sheetName val="1_자금요약6"/>
      <sheetName val="2_실행비투입6"/>
      <sheetName val="3_본사집계6"/>
      <sheetName val="3-1_본사투입6"/>
      <sheetName val="4_지사집계6"/>
      <sheetName val="4-1_지사투입6"/>
      <sheetName val="5_현장총집계6"/>
      <sheetName val="5-1_현금집계6"/>
      <sheetName val="5-2_현금출납6"/>
      <sheetName val="5-3_외상집계6"/>
      <sheetName val="5-4_외상투입6"/>
      <sheetName val="6_미지급금6"/>
      <sheetName val="5-5_기타공제집계6"/>
      <sheetName val="5-6_기타공제6"/>
      <sheetName val="7_기성현황(실)6"/>
      <sheetName val="8_한국인수당6"/>
      <sheetName val="8_한국인수당_(Master_file)6"/>
      <sheetName val="9_기타수입6"/>
      <sheetName val="10_투입집계6"/>
      <sheetName val="5-4_외상투입_(2)6"/>
      <sheetName val="16_기성현황(예)6"/>
      <sheetName val="17_자금요약26"/>
      <sheetName val="18_실행대비투입26"/>
      <sheetName val="Consortium_VP6"/>
      <sheetName val="Summary_MONTH6"/>
      <sheetName val="DESICON_SUM6"/>
      <sheetName val="DES_TCF_Rental6"/>
      <sheetName val="DES_TCF_Maints_pers6"/>
      <sheetName val="DES_TCF_Heavy_Equipment6"/>
      <sheetName val="BANK_BOND6"/>
      <sheetName val="PHC_WAREHOUSE_-_INFOONLY6"/>
      <sheetName val="CATERING_CONTROL6"/>
      <sheetName val="SUB_CONTRACT6"/>
      <sheetName val="SPDC_-_INFONLY6"/>
      <sheetName val="VENDOR_SCHEDUL6"/>
      <sheetName val="VENDOR_PRESENCE_-_COMM6"/>
      <sheetName val="VENDOR_PRESENCE_-_RECH6"/>
      <sheetName val="VENDOR_PRESENCE_-_COMM_6"/>
      <sheetName val="CONTRACT_RATES6"/>
      <sheetName val="Payment_Certificate-16"/>
      <sheetName val="Floor_wet6"/>
      <sheetName val="Floor_Balcony6"/>
      <sheetName val="Hard_scape_Floor6"/>
      <sheetName val="P03_Skirting6"/>
      <sheetName val="GF_wall6"/>
      <sheetName val="Kitchen_Wall_wet_LIN-7016"/>
      <sheetName val="Wall_wet_LIN-601_6"/>
      <sheetName val="BOQ_(2)6"/>
      <sheetName val="VO_Schedule-16"/>
      <sheetName val="HOLD_AMOUNT6"/>
      <sheetName val="Back_Charge_(2)6"/>
      <sheetName val="Temporary_Deductions-1_6"/>
      <sheetName val="Contracharges_Check_list-1_6"/>
      <sheetName val="PC_036"/>
      <sheetName val="Measurement_sheet6"/>
      <sheetName val="Material_Only6"/>
      <sheetName val="Man_power_supply6"/>
      <sheetName val="Camp_Deduction6"/>
      <sheetName val="2013电气概算_价目表_(营改增调整)6"/>
      <sheetName val="Other_data6"/>
      <sheetName val="단중"/>
      <sheetName val="품셈표"/>
      <sheetName val="BOKOR TOPSIDE LS_3.17M480R"/>
      <sheetName val="ZKPAOINCURREDTS"/>
      <sheetName val="ZKPAOBALANCETSJKT"/>
      <sheetName val="ZKPAOBALANCETS"/>
      <sheetName val="ZKPAOINCURREDJKT"/>
      <sheetName val="ZKPAOPRJKT"/>
      <sheetName val="ZKPAOPRTS"/>
      <sheetName val="Control Panel"/>
      <sheetName val="基础资料"/>
      <sheetName val="using rjs409 progress data"/>
      <sheetName val="公司"/>
      <sheetName val="公司部门"/>
      <sheetName val="Summary F-217 R6"/>
      <sheetName val="BEU btm nozz @ tsht"/>
      <sheetName val="401_1"/>
      <sheetName val="401_2"/>
      <sheetName val="401_3"/>
      <sheetName val="401_4"/>
      <sheetName val="401_5"/>
      <sheetName val="401_7"/>
      <sheetName val="Cover Sheet"/>
      <sheetName val="SI No.25"/>
      <sheetName val="Additional Work"/>
      <sheetName val="DPA"/>
      <sheetName val="Boq(1)"/>
      <sheetName val="p17 POP 2"/>
      <sheetName val="p16 POP 1"/>
      <sheetName val="p14 cooling mp 2"/>
      <sheetName val="p15 cooling mp 3"/>
      <sheetName val="基本"/>
      <sheetName val="att4建造-电气"/>
      <sheetName val="att4建造-仪表"/>
      <sheetName val="RENUN"/>
      <sheetName val="VA_code"/>
      <sheetName val="bs分析"/>
      <sheetName val="PROJECT MPP"/>
      <sheetName val="UOP"/>
      <sheetName val="coverpage"/>
      <sheetName val="FA"/>
      <sheetName val="8000"/>
      <sheetName val="Billing"/>
      <sheetName val="HO mhrs-sum"/>
      <sheetName val="FB"/>
      <sheetName val="CS mhrs-sum"/>
      <sheetName val="FC"/>
      <sheetName val="SP"/>
      <sheetName val="分包资金计划台账"/>
      <sheetName val="1 Cover"/>
      <sheetName val="교각계산"/>
      <sheetName val="Sheet15"/>
      <sheetName val="Sheet13"/>
      <sheetName val="APT"/>
      <sheetName val="사통"/>
      <sheetName val="_x005f_x005f_x005f_x005f_x005f_x005f_x00Ȋ_x0000_䀀"/>
      <sheetName val="_x005f_x005f_x005f_x005f_x005f_x005f_x00《䕩堤"/>
      <sheetName val="PAY"/>
      <sheetName val="공사사진"/>
      <sheetName val="MOTOR OPERATED VALVE LIST_1"/>
      <sheetName val="배製㤁"/>
      <sheetName val="__x001b__x0006__x0006__x0008__"/>
      <sheetName val="__x001b__x0"/>
      <sheetName val="OPT_x0012__x0010__"/>
      <sheetName val="15.2 - HVAC Works"/>
      <sheetName val="내역서_(CIVI_x0000__x0000_鷘ș痰"/>
      <sheetName val="내역서_(CIVI痰ā㨬Õ"/>
      <sheetName val="내역서_(CIVI"/>
      <sheetName val="SANDAN_XLS11"/>
      <sheetName val="내역서_耰&quot;14"/>
      <sheetName val="SANDAN_XLS12"/>
      <sheetName val="내역서_(∮ἀ嘆ɶ᠀㬁4"/>
      <sheetName val="Bored_Pile"/>
      <sheetName val="03-13_Anticipated"/>
      <sheetName val="03-13_Approved"/>
      <sheetName val="간접비_총괄표"/>
      <sheetName val="Gas_Specific_Gravities_and_GHV"/>
      <sheetName val="04_09_19_Mufqi(2)"/>
      <sheetName val="04_09_19_Winda(2)"/>
      <sheetName val="Mufqi_29_08_19"/>
      <sheetName val="Ade_30_08_19"/>
      <sheetName val="Pramudibyo_30_08_19"/>
      <sheetName val="Aji_02_09_19"/>
      <sheetName val="Diah_02_09_19"/>
      <sheetName val="_09_19"/>
      <sheetName val="Issue_Log_"/>
      <sheetName val="Material_Groups"/>
      <sheetName val="Material_Kind"/>
      <sheetName val="SA516-60,70_(정리)"/>
      <sheetName val="1_집계표(일반전기)"/>
      <sheetName val="2_집계표(선행공사)"/>
      <sheetName val="3_집계표(소방공사)"/>
      <sheetName val="CABLE_TRAY"/>
      <sheetName val="P_M_별"/>
      <sheetName val="p_mgmt"/>
      <sheetName val="Dati_base"/>
      <sheetName val="Asset_Mansys_Sum"/>
      <sheetName val="Job_List_(2)"/>
      <sheetName val="Constn_&amp;_Install_-_LEV_4"/>
      <sheetName val="LEV_4_Project_Managem"/>
      <sheetName val="Site_Management"/>
      <sheetName val="Manhrs_Sum"/>
      <sheetName val="BG_Working_Sheet"/>
      <sheetName val="아파트_기성내역서"/>
      <sheetName val="Mix Design"/>
      <sheetName val="REC. SALV."/>
      <sheetName val="WORK INDEX"/>
      <sheetName val="쬏+쫶&amp;쫹AN.XLS]______x005f_x001f__x000_4"/>
      <sheetName val="쬏+쫶&amp;쫹AN.XLS]______x005f_x001f__x000_2"/>
      <sheetName val="쬏+쫶&amp;쫹AN.XLS]______x005f_x001f__x000_3"/>
      <sheetName val="old BREADKOWN"/>
      <sheetName val="Blk A"/>
      <sheetName val="경비"/>
      <sheetName val="지질조사분석"/>
      <sheetName val="Bill 2K"/>
      <sheetName val="ESTRECAP"/>
      <sheetName val="PDA2"/>
      <sheetName val="ExSum"/>
      <sheetName val="방배2E"/>
      <sheetName val="CONSTANT"/>
      <sheetName val="form"/>
      <sheetName val="CHECKLIST"/>
      <sheetName val="Angkatan Mewah"/>
      <sheetName val="March"/>
      <sheetName val="FOL - Bar"/>
      <sheetName val="7.조직표 (수정)"/>
      <sheetName val="TCS"/>
      <sheetName val="#REF!"/>
      <sheetName val="Ana__PU2"/>
      <sheetName val="UPAH_&amp;_BHN_ARS2"/>
      <sheetName val="AHS_ARS2"/>
      <sheetName val="Analisa_HSP2"/>
      <sheetName val="Analisa_Neraca2"/>
      <sheetName val="입찰내역_발주처_양卤2"/>
      <sheetName val="Detail_Eng2"/>
      <sheetName val="cost_curve_calc1"/>
      <sheetName val="Project_Grading1"/>
      <sheetName val="Page_22"/>
      <sheetName val="1)_COMMON_FACILITIES1"/>
      <sheetName val="기성"/>
      <sheetName val="기타 (3)"/>
      <sheetName val="2_x0010__x0000_ _x0000__x0003__x0000__x000d__x0000__x0008__x0000__x0010__x0000__x0004__x0000__x0004__x0000__x0004_"/>
      <sheetName val="내역서_(N___ 9"/>
      <sheetName val="? ???? ?"/>
      <sheetName val=" ????? ??"/>
      <sheetName val="Weekl?? ?"/>
      <sheetName val="? ?_x0"/>
      <sheetName val=" ??_x0"/>
      <sheetName val="OPT?? ?"/>
      <sheetName val="인원칠ᦑ"/>
      <sheetName val="샘플수"/>
      <sheetName val="Precios_Unitariԯ6"/>
      <sheetName val="COS_REP_XLS"/>
      <sheetName val="upah_bahan"/>
      <sheetName val="AnalisaSIPIL_RIIL"/>
      <sheetName val="Rek_Analisa"/>
      <sheetName val="HRG_BAHAN_&amp;_UPAH_okk"/>
      <sheetName val="TS_MINGGUAN_rev_(2)"/>
      <sheetName val="DAF_ALAT"/>
      <sheetName val="State_List"/>
      <sheetName val="배명(단가)"/>
      <sheetName val="drop down list"/>
      <sheetName val="탈황2팀(밸브)"/>
      <sheetName val="입상내역"/>
      <sheetName val="Chap_2-_Page_4_3"/>
      <sheetName val="VAT_TU_DIEN3"/>
      <sheetName val="bldg_list3"/>
      <sheetName val="SWALE_(구산)3"/>
      <sheetName val="REF_ONLY3"/>
      <sheetName val="Data_Ref_3"/>
      <sheetName val="KKS_System_Codes3"/>
      <sheetName val="Price_Schedule_Code3"/>
      <sheetName val="ANAL_BOW2"/>
      <sheetName val="Isolasi_Luar_Dalam2"/>
      <sheetName val="Isolasi_Luar2"/>
      <sheetName val="내역서_(N____26"/>
      <sheetName val="график_финансирования2"/>
      <sheetName val="OE_(KSB)2"/>
      <sheetName val="galian_saluran2"/>
      <sheetName val="Perhit_Alat2"/>
      <sheetName val="05_Analisa_Teknik2"/>
      <sheetName val="Analisa_SNI_STANDART_2"/>
      <sheetName val="1_B2"/>
      <sheetName val="Project_D2"/>
      <sheetName val="Tender_Summary2"/>
      <sheetName val="6_2_Floor_Finishes3"/>
      <sheetName val="Ra__stair2"/>
      <sheetName val="Harga_Mat_2"/>
      <sheetName val="1195_B12"/>
      <sheetName val="page_62"/>
      <sheetName val="Capel_KI2"/>
      <sheetName val="Capel_PK2"/>
      <sheetName val="Summary_HS_Pipa_CS2"/>
      <sheetName val="Raw_Data-Combined2"/>
      <sheetName val="lkalibrasi_BENENAIN2"/>
      <sheetName val="_hrg_bhn2"/>
      <sheetName val="Rekap_Addendum2"/>
      <sheetName val="AT_22"/>
      <sheetName val="Section_12"/>
      <sheetName val="BQ_Working1"/>
      <sheetName val="Star_Rate1"/>
      <sheetName val="9011_EXPAT_MANP1"/>
      <sheetName val="App_A_Basis_of_Design1"/>
      <sheetName val="tabel_berat1"/>
      <sheetName val="MR_EUR1"/>
      <sheetName val="Ind__Budget1"/>
      <sheetName val="SEK_Vertrieb1"/>
      <sheetName val="SEK_Montage1"/>
      <sheetName val="SEK_IBN1"/>
      <sheetName val="КС2_24_1-8_(4_1_8_11_200)corr1"/>
      <sheetName val="KUWATI(Total)_20"/>
      <sheetName val="집계표_(TOTAL)20"/>
      <sheetName val="집계표_(CIVIL-23)20"/>
      <sheetName val="집계표_(FGRU)20"/>
      <sheetName val="집계표_(25,26)20"/>
      <sheetName val="집계표_(MEROX)20"/>
      <sheetName val="집계표_(NITROGEN)20"/>
      <sheetName val="집계표_(M4)20"/>
      <sheetName val="집계표_(CIVIL4)20"/>
      <sheetName val="집계표_(CIVIL6)20"/>
      <sheetName val="집계표_(CIVIL7)20"/>
      <sheetName val="내역서(DEMO_TOTAL)20"/>
      <sheetName val="내역서_(CIVIL-23)20"/>
      <sheetName val="내역서_(fgru)20"/>
      <sheetName val="내역서_(25&amp;26)20"/>
      <sheetName val="내역서_(MEROX)20"/>
      <sheetName val="내역서_(NITROGEN)20"/>
      <sheetName val="내역서_(M4)20"/>
      <sheetName val="내역서_(CIVIL-4)20"/>
      <sheetName val="내역서_(CIVIL-6)20"/>
      <sheetName val="내역서_(CIVIL-7)20"/>
      <sheetName val="OPTION_220"/>
      <sheetName val="OPTION_320"/>
      <sheetName val="2002년_현장공사비_국내_실적20"/>
      <sheetName val="2003년국내현장공사비_실적20"/>
      <sheetName val="VC2_10_9920"/>
      <sheetName val="INPUT_DATA19"/>
      <sheetName val="집계표_(25,26ဩ19"/>
      <sheetName val="입출재고현황_(2)18"/>
      <sheetName val="Form_019"/>
      <sheetName val="Form_D-118"/>
      <sheetName val="Form_B-118"/>
      <sheetName val="Form_F-118"/>
      <sheetName val="Form_A18"/>
      <sheetName val="General_Data19"/>
      <sheetName val="LABOR_&amp;_자재18"/>
      <sheetName val="간접비_총괄18"/>
      <sheetName val="3_공통공사대비18"/>
      <sheetName val="Price_Schedule18"/>
      <sheetName val="Rate_Analysis18"/>
      <sheetName val="EQUIPMENT_-218"/>
      <sheetName val="CAL_18"/>
      <sheetName val="내역서_耰&quot;??18"/>
      <sheetName val="WEIGHT_LIST17"/>
      <sheetName val="산#2-1_(2)17"/>
      <sheetName val="BEND_LOSS17"/>
      <sheetName val="공사비_내역_(가)17"/>
      <sheetName val="Form_A_17"/>
      <sheetName val="단면_(2)17"/>
      <sheetName val="Static_Equip17"/>
      <sheetName val="3_Breakdown_Direct_Paint17"/>
      <sheetName val="6PILE__(돌출)17"/>
      <sheetName val="Man_Hole16"/>
      <sheetName val="내역서_耰&quot;_x005f_x0000__x005f_x0000_17"/>
      <sheetName val="Áý°èÇ¥_(TOTAL)16"/>
      <sheetName val="Áý°èÇ¥_(CIVIL-23)16"/>
      <sheetName val="Áý°èÇ¥_(FGRU)16"/>
      <sheetName val="Áý°èÇ¥_(25,26)16"/>
      <sheetName val="Áý°èÇ¥_(MEROX)16"/>
      <sheetName val="Áý°èÇ¥_(NITROGEN)16"/>
      <sheetName val="Áý°èÇ¥_(M4)16"/>
      <sheetName val="Áý°èÇ¥_(CIVIL4)16"/>
      <sheetName val="Áý°èÇ¥_(CIVIL6)16"/>
      <sheetName val="Áý°èÇ¥_(CIVIL7)16"/>
      <sheetName val="³»¿ª¼­(DEMO_TOTAL)16"/>
      <sheetName val="³»¿ª¼­_(CIVIL-23)16"/>
      <sheetName val="³»¿ª¼­_(fgru)16"/>
      <sheetName val="³»¿ª¼­_(25&amp;26)16"/>
      <sheetName val="³»¿ª¼­_(MEROX)16"/>
      <sheetName val="³»¿ª¼­_(NITROGEN)16"/>
      <sheetName val="³»¿ª¼­_(M4)16"/>
      <sheetName val="³»¿ª¼­_(CIVIL-4)16"/>
      <sheetName val="³»¿ª¼­_(CIVIL-6)16"/>
      <sheetName val="³»¿ª¼­_(CIVIL-7)16"/>
      <sheetName val="2002³â_ÇöÀå°ø»çºñ_±¹³»_½ÇÀû16"/>
      <sheetName val="2003³â±¹³»ÇöÀå°ø»çºñ_½ÇÀû16"/>
      <sheetName val="Civil_117"/>
      <sheetName val="Civil_217"/>
      <sheetName val="Civil_317"/>
      <sheetName val="Site_117"/>
      <sheetName val="Site_217"/>
      <sheetName val="Site_317"/>
      <sheetName val="Site_Faci17"/>
      <sheetName val="내역서_耰&quot;__18"/>
      <sheetName val="Summary_Sheets17"/>
      <sheetName val="Administrative_Prices16"/>
      <sheetName val="WBS_4416"/>
      <sheetName val="WBS_4116"/>
      <sheetName val="Precios_por_Administración16"/>
      <sheetName val="Precios_Unitarios16"/>
      <sheetName val="Subcon_A16"/>
      <sheetName val="Sheet1_(2)17"/>
      <sheetName val="내역서_耰&quot;_x005f_x005f_x005f_x0000__x005f_x005f_x0016"/>
      <sheetName val="계측_내역서16"/>
      <sheetName val="2_2_STAFF_Scedule16"/>
      <sheetName val="7__월별투입내역서16"/>
      <sheetName val="내역서_耰&quot;_x005f_x005f_x005f_x005f_x005f_x005f_x00016"/>
      <sheetName val="Z-_GENERAL_PRICE_SUMMARY16"/>
      <sheetName val="_Estimate__16"/>
      <sheetName val="T_316"/>
      <sheetName val="HORI__VESSEL16"/>
      <sheetName val="BM_DATA_SHEET17"/>
      <sheetName val="내역서_耰&quot;_x005f_x005f_x005f_x005f_x005f_x005f_x00516"/>
      <sheetName val="Vind_-_BtB16"/>
      <sheetName val="LV_induction_motors16"/>
      <sheetName val="BSD_(2)16"/>
      <sheetName val="EQUIP_LIST16"/>
      <sheetName val="MP_MOB16"/>
      <sheetName val="Form_B16"/>
      <sheetName val="97_사업추정(WEKI)16"/>
      <sheetName val="Monthly_Load16"/>
      <sheetName val="Weekly_Load16"/>
      <sheetName val="breakdown_of_wage_rate16"/>
      <sheetName val="Indirect_Cost16"/>
      <sheetName val="Material_Selections16"/>
      <sheetName val="[SANDAN_XLS??16"/>
      <sheetName val="Piping_BQ_for_one_turbine16"/>
      <sheetName val="Eq__Mobilization16"/>
      <sheetName val="Utility_and_Fire_flange16"/>
      <sheetName val="Heavy_Equipments16"/>
      <sheetName val="AG_Pipe_Qty_Analysis16"/>
      <sheetName val="_SANDAN_XLS__16"/>
      <sheetName val="입찰내역_발주처_양식16"/>
      <sheetName val="Resource_table16"/>
      <sheetName val="Equipment_List16"/>
      <sheetName val="Form1_SQP16"/>
      <sheetName val="공정계획(내부계획25%,내부w_f)16"/>
      <sheetName val="SCHEDD_TAMBAHAN16"/>
      <sheetName val="w't_table16"/>
      <sheetName val="SFN_ORIG16"/>
      <sheetName val="Fire_Protection16"/>
      <sheetName val="FWBS_153015"/>
      <sheetName val="내역서_(∮ἀ嘆ɶ15"/>
      <sheetName val="Dir_Manpower_Other_Exp_16"/>
      <sheetName val="실행예산_MM15"/>
      <sheetName val="BOQ-B_DOWN15"/>
      <sheetName val="단가_(2)15"/>
      <sheetName val="4-3LEVEL-5_epic_415"/>
      <sheetName val="ITB_COST16"/>
      <sheetName val="MODULE_CONFIRM15"/>
      <sheetName val="PROTECTION_15"/>
      <sheetName val="1100-1200-1300-1910-2140-LEV_11"/>
      <sheetName val="Cash_In-Cash_Out_Actual15"/>
      <sheetName val="Material_Price17"/>
      <sheetName val="TDC_COA_Sumry11"/>
      <sheetName val="TDC_Item_Dets11"/>
      <sheetName val="TDC_Item_Sumry11"/>
      <sheetName val="TDC_Key_Qty_Sumry11"/>
      <sheetName val="List_-_Components11"/>
      <sheetName val="List_-_Equipment11"/>
      <sheetName val="COA_Sumry_-_Std_Imp11"/>
      <sheetName val="Contr_TDC_-_Std_Imp11"/>
      <sheetName val="Item_Sumry_-_Std_Imp11"/>
      <sheetName val="Unit_Costs_-_Std_Imp11"/>
      <sheetName val="Unit_MH_-_Std_Imp11"/>
      <sheetName val="Proj_TIC_-_Std_Imp11"/>
      <sheetName val="plan&amp;section_of_foundation12"/>
      <sheetName val="Unit_Price_11"/>
      <sheetName val="내역서1999_8최종11"/>
      <sheetName val="CUADRO_DE_PRECIOS15"/>
      <sheetName val="In-House_Summary11"/>
      <sheetName val="Updating_Form-Oct_201111"/>
      <sheetName val="Weld_Consumable11"/>
      <sheetName val="NDE_Cost-Summary11"/>
      <sheetName val="9July_Above_Ground_Pipe11"/>
      <sheetName val="M_1111"/>
      <sheetName val="Process_Data_111"/>
      <sheetName val="working_load_at_the_btm_ft_12"/>
      <sheetName val="stability_check12"/>
      <sheetName val="design_load12"/>
      <sheetName val="Currency_Rate11"/>
      <sheetName val="4-Basic_Price11"/>
      <sheetName val="Evaluasi_Penw11"/>
      <sheetName val="Man_Power_&amp;_Comp11"/>
      <sheetName val="Data_List11"/>
      <sheetName val="Closeout_Control11"/>
      <sheetName val="Site_Findings_Status_Sheet11"/>
      <sheetName val="내역서_耰&quot;_x005f_x005f_x005f_x0000_11"/>
      <sheetName val="내역서_耰&quot;_x005f_x005f_x005f_x005f_11"/>
      <sheetName val="내역서_耰&quot;_x005f_x0000__x000012"/>
      <sheetName val="Direct_PMS11"/>
      <sheetName val="Sum_(Case-3)11"/>
      <sheetName val="PROJECT_BRIEF11"/>
      <sheetName val="Tools_&amp;_Settings11"/>
      <sheetName val="Data_Summary11"/>
      <sheetName val="Crew_Costs11"/>
      <sheetName val="Spread_Costs11"/>
      <sheetName val="Unique_List_Misc11"/>
      <sheetName val="Codes_Pers11"/>
      <sheetName val="할증_11"/>
      <sheetName val="5_)_Time_Delays11"/>
      <sheetName val="Pengesahan_11"/>
      <sheetName val="RAB_AR&amp;STR11"/>
      <sheetName val="99__FWBS(Ref)11"/>
      <sheetName val="99__Change_Rate11"/>
      <sheetName val="Equip_Rental_Summary_by_Contr11"/>
      <sheetName val="Project_Equip_Rental_Summary11"/>
      <sheetName val="Contractor_Indirect_Sumry11"/>
      <sheetName val="Project_Indirect_Sumry11"/>
      <sheetName val="COA_Sumry_by_Area11"/>
      <sheetName val="COA_Sumry_by_Contr11"/>
      <sheetName val="COA_Sumry_by_RG11"/>
      <sheetName val="TDC_COA_Grp_Sumry11"/>
      <sheetName val="TDC_COA_Grp_Sumry_by_Area11"/>
      <sheetName val="TDC_COA_Grp_Sumry_by_RG11"/>
      <sheetName val="Equipment_Sumry11"/>
      <sheetName val="TDC_Item_Dets-Full11"/>
      <sheetName val="TDC_Item_Dets-IPM-Full11"/>
      <sheetName val="TDC_Item_Sumry_by_Area11"/>
      <sheetName val="TDC_Item_Sumry_by_RG11"/>
      <sheetName val="TDC_Key_Qty_Sumry_by_RG11"/>
      <sheetName val="List_-_Equipment_by_Area11"/>
      <sheetName val="List_-_Equipment_by_Contr11"/>
      <sheetName val="Equipment_-_Unit_Costs_by_Mat11"/>
      <sheetName val="List_-_Equipment_by_Rep_Grp11"/>
      <sheetName val="Craft_Summary_by_Contr11"/>
      <sheetName val="Project_Craft_Summary11"/>
      <sheetName val="Project_Metrics11"/>
      <sheetName val="00-Summary_Information-ABB10"/>
      <sheetName val="Unt_rate11"/>
      <sheetName val="__11"/>
      <sheetName val="_11"/>
      <sheetName val="SUMMARY_(0A)11"/>
      <sheetName val="SUMMARY_(1A)11"/>
      <sheetName val="SUMMARY_(1B)11"/>
      <sheetName val="SUMMARY_(03)11"/>
      <sheetName val="F1(Cable_Rack)11"/>
      <sheetName val="F2(Cable_Rack)11"/>
      <sheetName val="F3(Cable_Rack)11"/>
      <sheetName val="F1_(POLYMER)11"/>
      <sheetName val="F2_(POLYMER)11"/>
      <sheetName val="F3_(POLYMER)11"/>
      <sheetName val="F4_(POLYMER)11"/>
      <sheetName val="F5(_Polymerization_)11"/>
      <sheetName val="F6_(_Polymerization_)11"/>
      <sheetName val="B1_(Grid_A-7,_-6)11"/>
      <sheetName val="B1_(Grid_A,_B)11"/>
      <sheetName val="B1_(Grid_C-7,_-6)11"/>
      <sheetName val="B2_(Grid_-7_B,_C)_(1)11"/>
      <sheetName val="B2_(Grid_-7_B,_C)_(2)11"/>
      <sheetName val="B2_(Grid_-6_B,_C)_(1)11"/>
      <sheetName val="B2_(Grid_-6_B,_C)_(2)11"/>
      <sheetName val="F1_(MONOMER)11"/>
      <sheetName val="F2_(MONOMER)11"/>
      <sheetName val="F3_(MONOMER)11"/>
      <sheetName val="90K060C_(MONOMER)11"/>
      <sheetName val="F1_(EXTRUSION)11"/>
      <sheetName val="F2_(EXTRUSION)11"/>
      <sheetName val="F3_(EXTRUSION)11"/>
      <sheetName val="F4_(EXTRUSION)11"/>
      <sheetName val="F5_(EXTRUSION)11"/>
      <sheetName val="F6A_(EXTRUSION)11"/>
      <sheetName val="F6D_(EXTRUSION)11"/>
      <sheetName val="F7_(EXTRUSION)11"/>
      <sheetName val="F8_(EXTRUSION)11"/>
      <sheetName val="F9_(EXTRUSION)11"/>
      <sheetName val="F10_(EXTRUSION)11"/>
      <sheetName val="F11_(EXTRUSION)11"/>
      <sheetName val="B1_(Grid_F-5`,_4`)11"/>
      <sheetName val="B2_(Grid_F,E-4`)11"/>
      <sheetName val="B2_(Grid_F,E-5`)11"/>
      <sheetName val="B3_(Grid_C,B-4`)11"/>
      <sheetName val="B4_(Grid_B,A-4`)11"/>
      <sheetName val="B5_(Grid_E-5`)_&amp;_(Grid_D-5`)11"/>
      <sheetName val="B6_(Grid_E,D-5')11"/>
      <sheetName val="B7_(Grid_E,D-5')11"/>
      <sheetName val="95D040,_A50611"/>
      <sheetName val="95P040AB,_A50711"/>
      <sheetName val="95X020-U08,_A60211"/>
      <sheetName val="95X020-U07,_A60611"/>
      <sheetName val="95E040,_A50911"/>
      <sheetName val="95D024;025,_A61511"/>
      <sheetName val="95X020-U05,_A60111"/>
      <sheetName val="95X020-U02,_A20411"/>
      <sheetName val="Extruder_FDN11"/>
      <sheetName val="BOG_COMP__FDN11"/>
      <sheetName val="SOG_COMP__FDN11"/>
      <sheetName val="1G1_(Ground_Beam)11"/>
      <sheetName val="1G2-1(Ground_Beam)11"/>
      <sheetName val="1G2-2(Ground_Beam)11"/>
      <sheetName val="P15,_1611"/>
      <sheetName val="LO_CONSOLE_FDN11"/>
      <sheetName val="OIL_COOLER_FDN11"/>
      <sheetName val="CW_CONSOLE_FDN_(SOG)11"/>
      <sheetName val="PD3_(SOG)11"/>
      <sheetName val="SF1_(SOG)11"/>
      <sheetName val="SF2_(SOG)11"/>
      <sheetName val="SLAB_(1S1-1)11"/>
      <sheetName val="SLAB_(1S1-2)11"/>
      <sheetName val="SLAB_(1S1-3)11"/>
      <sheetName val="COLUMN_(+5500)11"/>
      <sheetName val="COLUMN_(+12500)11"/>
      <sheetName val="COLUMN_(+15500)11"/>
      <sheetName val="ETC_11"/>
      <sheetName val="breakdown_of_wage_ra`f10"/>
      <sheetName val="breakdown_of_wage_ra10"/>
      <sheetName val="breakdown_of_wage_rað-10"/>
      <sheetName val="UP_MINOR11"/>
      <sheetName val="Discounted_Cash_Flow11"/>
      <sheetName val="Ocean_Transporation_Charge11"/>
      <sheetName val="Cash_Flow_bulanan11"/>
      <sheetName val="H_Satuan11"/>
      <sheetName val="Item_code11"/>
      <sheetName val="BO䁑-B_䁄OWN11"/>
      <sheetName val="Aux_11"/>
      <sheetName val="OCT_FDN11"/>
      <sheetName val="Bill_rekap11"/>
      <sheetName val="Harga_Satuan11"/>
      <sheetName val="F_ALARM11"/>
      <sheetName val="2_Overall_Summary_10"/>
      <sheetName val="Exchange_Rate11"/>
      <sheetName val="General_Notes11"/>
      <sheetName val="PABS,Site_info10"/>
      <sheetName val="0__Resource　Code10"/>
      <sheetName val="내역서_耰&quot;_x005f_x0000_11"/>
      <sheetName val="내역서_耰&quot;_x005f_x005f_11"/>
      <sheetName val="breakdown_of_wage_rap10"/>
      <sheetName val="Process_Data_(2)11"/>
      <sheetName val="차트_(2)11"/>
      <sheetName val="2__현장_자금투입_집계표11"/>
      <sheetName val="Rates_&amp;_Legend11"/>
      <sheetName val="DATA_MENTAH10"/>
      <sheetName val="내역서_耰&quot;_10"/>
      <sheetName val="Material_code10"/>
      <sheetName val="_도면_및_도서_제출목록_및_일정_170202_xls11"/>
      <sheetName val="Raw_data10"/>
      <sheetName val="Distribution_Table10"/>
      <sheetName val="DROP_DOWN10"/>
      <sheetName val="개시대사_(2)10"/>
      <sheetName val="Action_Item10"/>
      <sheetName val="ID_CD10"/>
      <sheetName val="Equipment_Spec_List10"/>
      <sheetName val="SPEC_LIST(EQUP,_SYS)10"/>
      <sheetName val="Cashflow_Analysis8"/>
      <sheetName val="Finansal_tamamlanma_Eğrisi8"/>
      <sheetName val="내역서_(N____x000a_11"/>
      <sheetName val="HO_Site_Rates-201110"/>
      <sheetName val="Linelist_LNGC_Process10"/>
      <sheetName val="TQ_Format9"/>
      <sheetName val="breakdown_of_wage_raÐ¾9"/>
      <sheetName val="Additional_data9"/>
      <sheetName val="Particular_Sch10"/>
      <sheetName val="11_자재단가8"/>
      <sheetName val="Al_Taweelah10"/>
      <sheetName val="Air_Cooler-E10"/>
      <sheetName val="LIFE_&amp;_REP_PROVN8"/>
      <sheetName val="O&amp;M_CREW8"/>
      <sheetName val="SUM_9"/>
      <sheetName val="내역서_(∮ἀ嘆ɶ?᠀㬁?8"/>
      <sheetName val="INPUT_DATA_OF_SCHEDULE8"/>
      <sheetName val="Master_List8"/>
      <sheetName val="Attach_4-188"/>
      <sheetName val="33628-Rev__A8"/>
      <sheetName val="Admin_Manu_2-Equipment_Type_ID8"/>
      <sheetName val="OIL_SEPARATOR8"/>
      <sheetName val="CATCH_BASIN8"/>
      <sheetName val="FW_Post_Indicator_Valve_24&quot;8"/>
      <sheetName val="FW_Post_Indicator_Valve_20&quot;8"/>
      <sheetName val="FW_Post_Indicator_Valve_6&quot;8"/>
      <sheetName val="Fire_Monitor_or_Hydrant_6&quot;_FDN8"/>
      <sheetName val="SUMP_VB8"/>
      <sheetName val="CLEANOUT_4&quot;8"/>
      <sheetName val="Not_reqd8"/>
      <sheetName val="호환성_보고서8"/>
      <sheetName val="Fig_4-148"/>
      <sheetName val="GM_0008"/>
      <sheetName val="Tender_data8"/>
      <sheetName val="Itembalance_Report_(18-sep-18)8"/>
      <sheetName val="BUDGET_SUMMARY_8"/>
      <sheetName val="EQUIPOS_DE_SEGURIDAD8"/>
      <sheetName val="MATERIALES_CONSUMIBLES8"/>
      <sheetName val="PERSONAL_INDIRECTO_8"/>
      <sheetName val="Scheme_Area_Details_Block___C28"/>
      <sheetName val="14-Eng_rate8"/>
      <sheetName val="리스크_분류체계8"/>
      <sheetName val="Activity_Form8"/>
      <sheetName val="Schedule_8"/>
      <sheetName val="Loading_Struc8"/>
      <sheetName val="Loading_Pip8"/>
      <sheetName val="Loading_Overall_(BASE_Proposal8"/>
      <sheetName val="Steel_Structure8"/>
      <sheetName val="PIPING_AG-UG_NEW_UNITS8"/>
      <sheetName val="MEC_PIPING_PREFABR8"/>
      <sheetName val="Working_File-Pip8"/>
      <sheetName val="Equip_ISBL_&amp;_OSBL_8"/>
      <sheetName val="1_설계기준8"/>
      <sheetName val="광통신_견적내역서18"/>
      <sheetName val="Cash_Flow8"/>
      <sheetName val="5__월별투입내역서8"/>
      <sheetName val="Tables_3_1_to_3_5_EXH_G8"/>
      <sheetName val="List_register8"/>
      <sheetName val="Direct_Histogram_Rev__A_(f)8"/>
      <sheetName val="SECL_리스크_분류체계_(2)8"/>
      <sheetName val="REF_for_VV8"/>
      <sheetName val="설산1_나8"/>
      <sheetName val="일위대가_8"/>
      <sheetName val="05__Curva_S7"/>
      <sheetName val="P-Ins_&amp;_Bonds8"/>
      <sheetName val="INSTLIST_18"/>
      <sheetName val="Weekl_9"/>
      <sheetName val="내역서_(N____27"/>
      <sheetName val="내역서_(N____28"/>
      <sheetName val="__x08"/>
      <sheetName val="OPT_9"/>
      <sheetName val="Att-1_CTCI_MH_rate8"/>
      <sheetName val="Cost_Code8"/>
      <sheetName val="Data_Ref8"/>
      <sheetName val="Interdept_Rate8"/>
      <sheetName val="BM_#18"/>
      <sheetName val="Analisa_Fave8"/>
      <sheetName val="Harsat_Bahan8"/>
      <sheetName val="Harsat_Subkon8"/>
      <sheetName val="Harsat_Upah8"/>
      <sheetName val="Master_1_08"/>
      <sheetName val="Agregat_Halus_&amp;_Kasar8"/>
      <sheetName val="HARGA_MATERIAL8"/>
      <sheetName val="Harga_Sat_APP8"/>
      <sheetName val="Tgh_JGC-Inv_I_clp8"/>
      <sheetName val="PCS_8"/>
      <sheetName val="Progress_Statement-SI8"/>
      <sheetName val="Progress_Payment-31108"/>
      <sheetName val="Perm__Test8"/>
      <sheetName val="Galian_18"/>
      <sheetName val="Analisa_Lump_sum8"/>
      <sheetName val="Sec_I_ML8"/>
      <sheetName val="dongia_(2)8"/>
      <sheetName val="내역서_(N__x008"/>
      <sheetName val="64_48"/>
      <sheetName val="64_58"/>
      <sheetName val="36_28"/>
      <sheetName val="36_18"/>
      <sheetName val="Land_Dev't__Ph-120"/>
      <sheetName val="4300_UTILITY_BLDG_(2)8"/>
      <sheetName val="RESUMEN_CD6"/>
      <sheetName val="BOQ_REV66"/>
      <sheetName val="Maliyet_Ozet6"/>
      <sheetName val="1_1-1_26"/>
      <sheetName val="1_3-_1_46"/>
      <sheetName val="3_16"/>
      <sheetName val="3_26"/>
      <sheetName val="4_1(a)6"/>
      <sheetName val="4_1(b)6"/>
      <sheetName val="4_1_(c)6"/>
      <sheetName val="5_16"/>
      <sheetName val="1_11_b6"/>
      <sheetName val="SPEC(CABLE_&amp;_WIRE)6"/>
      <sheetName val="6_공정표6"/>
      <sheetName val="Bill_4_7_Predestain_Bridge_6"/>
      <sheetName val="Bill_4_7_Predestain6"/>
      <sheetName val="1_1_FT_type_16"/>
      <sheetName val="1_2_FT_type_1A6"/>
      <sheetName val="1_3_FT_type_26"/>
      <sheetName val="1_4_FT_type_36"/>
      <sheetName val="1_5_FT_type_46"/>
      <sheetName val="2_1_CL_Outside6"/>
      <sheetName val="2_2_CL_Inside6"/>
      <sheetName val="2_3_CL_Ramp6"/>
      <sheetName val="3_1_CB_Outside6"/>
      <sheetName val="3_2_CB_Inside6"/>
      <sheetName val="4_Stair6"/>
      <sheetName val="5_Ramp6"/>
      <sheetName val="6_Handrail6"/>
      <sheetName val="Invoice_(Interim_No_28)6"/>
      <sheetName val="Cost_Summary6"/>
      <sheetName val="Direct_Cost6"/>
      <sheetName val="Direct_Cost_(2)6"/>
      <sheetName val="Summary_(3)6"/>
      <sheetName val="Indirect_Cost_Summary6"/>
      <sheetName val="TR_Rev_vs_Commit6"/>
      <sheetName val="TR_+MMHE_PL_report6"/>
      <sheetName val="P23P2724___Commitment_6"/>
      <sheetName val="Ramp_data5"/>
      <sheetName val="Lower_Ground5"/>
      <sheetName val="Cap_Cost5"/>
      <sheetName val="RLV_Calc5"/>
      <sheetName val="Costs_(dev)5"/>
      <sheetName val="Bluewater_NPV_-_sell_January5"/>
      <sheetName val="Upper_Ground5"/>
      <sheetName val="PARK_NE5"/>
      <sheetName val="Financial_Summary5"/>
      <sheetName val="D&amp;C_Calcs5"/>
      <sheetName val="CA_Upside_Downside_Old5"/>
      <sheetName val="EASEL_CA_Example5"/>
      <sheetName val="내역서_(∮ἀ嘆ɶ_᠀㬁_7"/>
      <sheetName val="Vehicle_Log6"/>
      <sheetName val="M&amp;E_Summary6"/>
      <sheetName val="rev_summary6"/>
      <sheetName val="M&amp;E_Prelims6"/>
      <sheetName val="B-FP_(2)6"/>
      <sheetName val="Sch_16"/>
      <sheetName val="5_Cennik7"/>
      <sheetName val="내역서_(N____111"/>
      <sheetName val="External_Issues6"/>
      <sheetName val="Manpower_Categories6"/>
      <sheetName val="tblg_denda7"/>
      <sheetName val="F1_46"/>
      <sheetName val="5__Work_load(현재원기준)8"/>
      <sheetName val="4-Lane_bridge20"/>
      <sheetName val="P_Staff_fac5"/>
      <sheetName val="beam-reinft-IIInd_floor5"/>
      <sheetName val="P-Site_fac5"/>
      <sheetName val="P-Clients_fac5"/>
      <sheetName val="CONCRETE_TYPE6"/>
      <sheetName val="MFG_&amp;_DEL5"/>
      <sheetName val="A__ENGINEERING6"/>
      <sheetName val="B-1__배관자재6"/>
      <sheetName val="B-2__전기자재6"/>
      <sheetName val="B-3__계장자재6"/>
      <sheetName val="B-4__기계자재6"/>
      <sheetName val="C-1__공통가설6"/>
      <sheetName val="C-2__토목6"/>
      <sheetName val="C-4__철골6"/>
      <sheetName val="C-5__기계6"/>
      <sheetName val="C-6__배관6"/>
      <sheetName val="C-7__전기6"/>
      <sheetName val="C-8__계장6"/>
      <sheetName val="C-9__중장비6"/>
      <sheetName val="C-10__소방설비6"/>
      <sheetName val="C-11__보온6"/>
      <sheetName val="C-12__CMS6"/>
      <sheetName val="G_R300경비6"/>
      <sheetName val="AS포장복구_6"/>
      <sheetName val="중기조종사_단위단가6"/>
      <sheetName val="설_계6"/>
      <sheetName val="_토목_처리장도급내역서_6"/>
      <sheetName val="3_부제O호표6"/>
      <sheetName val="5_소모재료비6"/>
      <sheetName val="8_시멘트제원표6"/>
      <sheetName val="2_품제O호표6"/>
      <sheetName val="본부_SHOP6"/>
      <sheetName val="#6_MDU_일반6"/>
      <sheetName val="#6_MDU엄반장6"/>
      <sheetName val="#6MDU_기계6"/>
      <sheetName val="HOU_COMP`6"/>
      <sheetName val="FCC_OBL-SHOP6"/>
      <sheetName val="NEW_FCC_OBL6"/>
      <sheetName val="#4_MDU6"/>
      <sheetName val="#6_SHOP6"/>
      <sheetName val="NRC_OBL-조연식6"/>
      <sheetName val="광양-조연식_반장6"/>
      <sheetName val="#5MDU_REV6"/>
      <sheetName val="LBO_PROJECT6"/>
      <sheetName val="VENDOR_LIST6"/>
      <sheetName val="BOP_LINE_LIST6"/>
      <sheetName val="Equip_Mstr_FOR_3A16"/>
      <sheetName val="สรุปยอดเหล็กตาม_Cost_Record_VY6"/>
      <sheetName val="แนบ_PR6"/>
      <sheetName val="OR21_Final_Forecast_Rev_26"/>
      <sheetName val="Summary_Forecast_Budget_1&amp;26"/>
      <sheetName val="Summary_Forecast_Budget_Rev_26"/>
      <sheetName val="Backup_OR21_6"/>
      <sheetName val="Budget_for_ENT6"/>
      <sheetName val="ADJ__D-Wall&amp;BR_Ent__Rev_2_16"/>
      <sheetName val="Rebar+Conพื้น_Waste10%6"/>
      <sheetName val="Backup_D-Wall_Ent__13_07_196"/>
      <sheetName val="Backup_BR_ENT__13_07_196"/>
      <sheetName val="Final_Forecast_721116"/>
      <sheetName val="IMP_OR21_2019_07_116"/>
      <sheetName val="Concrete_721126"/>
      <sheetName val="หินเกล็ด_6"/>
      <sheetName val="เปรียบเทียบBudget_BR_6"/>
      <sheetName val="ADJ__BR_Ent__Rev_2_1_(2)6"/>
      <sheetName val="แผนงานBarrette_Pile6"/>
      <sheetName val="BOQ__VI_03_09_19_6"/>
      <sheetName val="Backup_BR_BMA6"/>
      <sheetName val="Sum_Budget&amp;Rev_16"/>
      <sheetName val="Sum_Budget_Rev_16"/>
      <sheetName val="Sum_Budget&amp;Rev_1_Rebar6"/>
      <sheetName val="Sum_Budget_Rev_2_Rebar6"/>
      <sheetName val="Rebar+Conพื้น_Waste10%_Rev_006"/>
      <sheetName val="Rebar+Conพื้น_Waste10%_Rev_01_6"/>
      <sheetName val="Equip_Rev_00_Budget6"/>
      <sheetName val="Budget_Waterpoofing6"/>
      <sheetName val="ABB_Summary6"/>
      <sheetName val="Man_power_rate6"/>
      <sheetName val="Const_equip_rate6"/>
      <sheetName val="01-Gang_Rate_&amp;_Info6"/>
      <sheetName val="05-Sum_Cost6"/>
      <sheetName val="06-Indirect_Loading6"/>
      <sheetName val="07-Heavy_Equipment6"/>
      <sheetName val="08-RR_Check_List6"/>
      <sheetName val="1)_Risk_and_Opportunities6"/>
      <sheetName val="2)_Full_Cost_Calculation6"/>
      <sheetName val="동상부_Tact_기준_반입일정_및_수량_02176"/>
      <sheetName val="Equipt_Rental6"/>
      <sheetName val="EQ_USED_(CORRECTED)6"/>
      <sheetName val="Rebar_Constant6"/>
      <sheetName val="Statprod_gab7"/>
      <sheetName val="L_17"/>
      <sheetName val="Eng_Hrs_(HO)5"/>
      <sheetName val="Garph_Work-Cost6"/>
      <sheetName val="LRK_6"/>
      <sheetName val="GRAND_REKAP5"/>
      <sheetName val="analisa_(2)5"/>
      <sheetName val="Analisa_25"/>
      <sheetName val="Up_&amp;_bhn5"/>
      <sheetName val="HRG_BHN5"/>
      <sheetName val="Analisa_(ok_punya)5"/>
      <sheetName val="Alat_(2)5"/>
      <sheetName val="InsertListDrawing_1_5"/>
      <sheetName val="InD_Mpower6"/>
      <sheetName val="Rekap_Biaya5"/>
      <sheetName val="Kuantitas_&amp;_Harga5"/>
      <sheetName val="Nopember_(2)5"/>
      <sheetName val="Chap_2-_Page_4_4"/>
      <sheetName val="VAT_TU_DIEN4"/>
      <sheetName val="bldg_list4"/>
      <sheetName val="P2-Project_Data5"/>
      <sheetName val="a_h_ars_sum5"/>
      <sheetName val="a_h_ars5"/>
      <sheetName val="DAF_HRG5"/>
      <sheetName val="Urai__Resap_pengikat5"/>
      <sheetName val="Kolom_UT5"/>
      <sheetName val="HB_5"/>
      <sheetName val="7_공정표5"/>
      <sheetName val="SWALE_(구산)4"/>
      <sheetName val="REF_ONLY4"/>
      <sheetName val="Memb_Schd5"/>
      <sheetName val="Coef_et_données5"/>
      <sheetName val="원가조정_내역5"/>
      <sheetName val="Data_Ref_4"/>
      <sheetName val="KKS_System_Codes4"/>
      <sheetName val="Price_Schedule_Code4"/>
      <sheetName val="내역서_(N____29"/>
      <sheetName val="Dsr_Hitung3"/>
      <sheetName val="Mat_Tower3"/>
      <sheetName val="RT13526_CPI3"/>
      <sheetName val="Inputs_-_Results3"/>
      <sheetName val="GENERAL_3"/>
      <sheetName val="Tank_Loading3"/>
      <sheetName val="Fdn_Calc3"/>
      <sheetName val="LATERAL_OCDI_BH-023"/>
      <sheetName val="Lateral_Broms3"/>
      <sheetName val="N-SPT_corr3"/>
      <sheetName val="Curve_N-SPT3"/>
      <sheetName val="COST_BD3"/>
      <sheetName val="MSP-Operator_Building-Area_C3"/>
      <sheetName val="Monthly_S_Curve_SPK3"/>
      <sheetName val="UPAH_&amp;_BHN_ARS3"/>
      <sheetName val="AHS_ARS3"/>
      <sheetName val="Analisa_HSP3"/>
      <sheetName val="입찰내역_발주처_양卤3"/>
      <sheetName val="Analisa_Neraca3"/>
      <sheetName val="ENE-CAL_14"/>
      <sheetName val="Scaffolding_Volume3"/>
      <sheetName val="ANAL_BOW3"/>
      <sheetName val="Isolasi_Luar_Dalam3"/>
      <sheetName val="Isolasi_Luar3"/>
      <sheetName val="내역서_(N____210"/>
      <sheetName val="график_финансирования3"/>
      <sheetName val="OE_(KSB)3"/>
      <sheetName val="Ana__PU3"/>
      <sheetName val="galian_saluran3"/>
      <sheetName val="Perhit_Alat3"/>
      <sheetName val="05_Analisa_Teknik3"/>
      <sheetName val="내역서_耰&quot;_x005f10"/>
      <sheetName val="Analisa_SNI_STANDART_3"/>
      <sheetName val="1_B3"/>
      <sheetName val="MASTER_RATE_ANALYSIS6"/>
      <sheetName val="MN_T_B_6"/>
      <sheetName val="INDIGINEOUS_ITEMS_6"/>
      <sheetName val="Core_Data6"/>
      <sheetName val="final_abstract6"/>
      <sheetName val="Appendix_A2"/>
      <sheetName val="-0_5_TABLA_PRESUPUESTOS4"/>
      <sheetName val="ﾄﾞﾊﾞｲFUEL_GAS追見4"/>
      <sheetName val="breakdown_of_FA1133"/>
      <sheetName val="Insulation_1501086"/>
      <sheetName val="Sheet_143"/>
      <sheetName val="Project_D3"/>
      <sheetName val="Tender_Summary3"/>
      <sheetName val="PLSt_03__2"/>
      <sheetName val="П_7_курс_аванса2"/>
      <sheetName val="IncStat_03-042"/>
      <sheetName val="IncStat_03__2"/>
      <sheetName val="Авансы_по_СНГ2"/>
      <sheetName val="Home_Office2"/>
      <sheetName val="6_2_Floor_Finishes4"/>
      <sheetName val="C1_(calcolo)2"/>
      <sheetName val="Week_ending2"/>
      <sheetName val="Planners_Workload2"/>
      <sheetName val="MAY_00-Bobbins2"/>
      <sheetName val="2_2_띠장의_설계2"/>
      <sheetName val="Raw_Ref2"/>
      <sheetName val="Cost_Codes2"/>
      <sheetName val="(10)_Other_Costs52"/>
      <sheetName val="Ra__stair3"/>
      <sheetName val="Addendum_No_1_BILL_23"/>
      <sheetName val="7_6_3_J_Inline_Instrument2"/>
      <sheetName val="Bang_KL2"/>
      <sheetName val="Harga_Mat_3"/>
      <sheetName val="Code_072"/>
      <sheetName val="combined_9-3028"/>
      <sheetName val="worksheet_inchican28"/>
      <sheetName val="combined_9_3028"/>
      <sheetName val="bar_chart-rev28"/>
      <sheetName val="MATERIAL'S_PRICE26"/>
      <sheetName val="Schedule_S-Curve_Revision#324"/>
      <sheetName val="PC_&amp;_PVS22"/>
      <sheetName val="2_223M_due_to_adj_profit17"/>
      <sheetName val="Inchican_Road_Accomplishment20"/>
      <sheetName val="Shut_down17"/>
      <sheetName val="bill_217"/>
      <sheetName val="sorksheet_inchican17"/>
      <sheetName val="sombined_9-3017"/>
      <sheetName val="PH_517"/>
      <sheetName val="remaining_billing17"/>
      <sheetName val="Hac_Lots17"/>
      <sheetName val="Res_Lots17"/>
      <sheetName val="Spine_Road17"/>
      <sheetName val="INPUT_DATA_HERE16"/>
      <sheetName val="option_Y116"/>
      <sheetName val="Summary_(overall)3"/>
      <sheetName val="Adimi_bldg3"/>
      <sheetName val="Pump_House3"/>
      <sheetName val="Fuel_Regu_Station3"/>
      <sheetName val="Footing_Tie_Beam3"/>
      <sheetName val="FINAL_NEGO3"/>
      <sheetName val="RFP_Codes3"/>
      <sheetName val="Bill_summary_of_cost3"/>
      <sheetName val="unit_price3"/>
      <sheetName val="Schedule_S-Curve_(new_scheme)3"/>
      <sheetName val="Fire_Suppression3"/>
      <sheetName val="tabulation_(comparison)3"/>
      <sheetName val="area_comp_2011_01_183"/>
      <sheetName val="Tabulation_2"/>
      <sheetName val="3_-RESOURCE_LIST2"/>
      <sheetName val="0_-SUMMARY2"/>
      <sheetName val="3_2_AUX2"/>
      <sheetName val="3_3_AUX-22"/>
      <sheetName val="GRAND_SUM2"/>
      <sheetName val="VCC_11110-4612"/>
      <sheetName val="JGSummit_Package_2_(CTCI)3"/>
      <sheetName val="5_5FWBS_CODE2"/>
      <sheetName val="1195_B13"/>
      <sheetName val="page_63"/>
      <sheetName val="Capel_KI3"/>
      <sheetName val="Capel_PK3"/>
      <sheetName val="Summary_HS_Pipa_CS3"/>
      <sheetName val="Raw_Data-Combined3"/>
      <sheetName val="Instrument_Proc2"/>
      <sheetName val="MTO_Civil_Work2"/>
      <sheetName val="Sched_3_(Construction)2"/>
      <sheetName val="Sched_1_(Engineering)2"/>
      <sheetName val="Sched_2_(Procurement_2"/>
      <sheetName val="JOB_Code2"/>
      <sheetName val="COVER_RECAP_INSTALL_(2)2"/>
      <sheetName val="Rekap_Summary2"/>
      <sheetName val="Rekap_Breakdown2"/>
      <sheetName val="Equiv_Length2"/>
      <sheetName val="lkalibrasi_BENENAIN3"/>
      <sheetName val="Integrated-S_Curve2"/>
      <sheetName val="_hrg_bhn3"/>
      <sheetName val="Main_Control2"/>
      <sheetName val="Man_Power2"/>
      <sheetName val="pro_ra_op2"/>
      <sheetName val="analis_standar(8m)2"/>
      <sheetName val="ShareCapital_2"/>
      <sheetName val="내역서_(∮ἀ嘆ɶ_x005f_x0000_᠀㬁_x005f_x0000_2"/>
      <sheetName val="__x005f_x0000__x005f_x001b__x005f_x0000__x005f_x0006__3"/>
      <sheetName val="내역서_耰&quot;_x005f_x005f_x005f_x0000__x00006"/>
      <sheetName val="내역서_(N__x005f_x000e__x005f_x000e__x005f_x000e___2"/>
      <sheetName val="내역서_(N____x005f_x000a_5"/>
      <sheetName val="Bangunan_Utama2"/>
      <sheetName val="Hrg_Sat2"/>
      <sheetName val="BILL_12"/>
      <sheetName val="Step2_-&gt;_Mat__Cost2"/>
      <sheetName val="Team_3_S-Curve2"/>
      <sheetName val="Rekap_Addendum3"/>
      <sheetName val="AT_23"/>
      <sheetName val="Section_13"/>
      <sheetName val="MH_and_Unit_Cost2"/>
      <sheetName val="Material_Cost(as_per_Nation)2"/>
      <sheetName val="Materials_1"/>
      <sheetName val="Rekap_Analisa2"/>
      <sheetName val="ANALISA_PEK_UMUM2"/>
      <sheetName val="IN_OUT2"/>
      <sheetName val="내역서_ᢐ_x005f_x001f_2"/>
      <sheetName val="내역서_ᢐ_x005f_x001f__x005f_x0000__x005f_x0000_2"/>
      <sheetName val="Sat_Bah___Up2"/>
      <sheetName val="DATA_PROYEK2"/>
      <sheetName val="rab_me_(by_owner)_2"/>
      <sheetName val="BQ_(by_owner)2"/>
      <sheetName val="rab_me_(fisik)2"/>
      <sheetName val="LIST_ANHARSAT2"/>
      <sheetName val="BQ_Working2"/>
      <sheetName val="P__control2"/>
      <sheetName val="Costing_Detailed2"/>
      <sheetName val="Basic_Data_Inputs2"/>
      <sheetName val="Star_Rate2"/>
      <sheetName val="LV_induction_2"/>
      <sheetName val="TEMP_PROFILE2"/>
      <sheetName val="_선택_속성(잠금)2"/>
      <sheetName val="Drop-down_lists2"/>
      <sheetName val="9011_EXPAT_MANP2"/>
      <sheetName val="App_A_Basis_of_Design2"/>
      <sheetName val="renc_mgn2"/>
      <sheetName val="BQ_Summary2"/>
      <sheetName val="Dinh_muc_CP_KTCB_khac2"/>
      <sheetName val="TH_May_TC2"/>
      <sheetName val="KLDT_DIEN2"/>
      <sheetName val="PTVT_DIEN2"/>
      <sheetName val="TH_kinh_phi2"/>
      <sheetName val="Thong_ke_thiet_bi2"/>
      <sheetName val="TH_vat_tu2"/>
      <sheetName val="A_SIS2"/>
      <sheetName val="gia_vt2"/>
      <sheetName val="1_BILL_MOI_THAU_CAN_THUONG2"/>
      <sheetName val="PHAN_NGAM2"/>
      <sheetName val="tabel_berat2"/>
      <sheetName val="Process_Piping2"/>
      <sheetName val="MR_EUR2"/>
      <sheetName val="Ind__Budget2"/>
      <sheetName val="내역서_耰&quot;_x005f_x0000__x005f_x005f_x00002"/>
      <sheetName val="Daily_Photo2"/>
      <sheetName val="Manpower_Status2"/>
      <sheetName val="ENQ222394AL_NASR_Steel_Report1"/>
      <sheetName val="uraian_analisa2"/>
      <sheetName val="8LT_122"/>
      <sheetName val="Basic_Price2"/>
      <sheetName val="집계표(2_안)2"/>
      <sheetName val="Dynamic_Query1"/>
      <sheetName val="cost_curve_calc2"/>
      <sheetName val="1_0_Criteria_New1"/>
      <sheetName val="SEK_Vertrieb2"/>
      <sheetName val="SEK_Montage2"/>
      <sheetName val="SEK_IBN2"/>
      <sheetName val="VS_P-Q2"/>
      <sheetName val="建筑定额_(2002)2"/>
      <sheetName val="ADI_Edison_Termoelettrica2"/>
      <sheetName val="Daily_Forwards2"/>
      <sheetName val="Harga_material_12"/>
      <sheetName val="Peralatan_(2)2"/>
      <sheetName val="İnsan_Gücü1"/>
      <sheetName val="LV_induction_mot2"/>
      <sheetName val="RINC_hotel1"/>
      <sheetName val="RINC_FIN_T4_1"/>
      <sheetName val="RINC_FIN_T4___3_1"/>
      <sheetName val="RINC_FIN_T4___2_1"/>
      <sheetName val="КС2_24_1-8_(4_1_8_11_200)corr2"/>
      <sheetName val="Fire_Fighting1"/>
      <sheetName val="HARGA_DASAR1"/>
      <sheetName val="KR2&amp;KVCM(MAR_1-6'99)1"/>
      <sheetName val="ANALISA_KONST_BTN1"/>
      <sheetName val="Bilanz_Bus_plan_20021"/>
      <sheetName val="Mei_LD1"/>
      <sheetName val="Data_Input1"/>
      <sheetName val="Project_budget_BTS1"/>
      <sheetName val="Well_Plan_11"/>
      <sheetName val="ANL_TEK_61"/>
      <sheetName val="HM_MEK_1"/>
      <sheetName val="PAD_TR보호대기초1"/>
      <sheetName val="Bill_of_Qty1"/>
      <sheetName val="ALAT2_(TDK_DIPAKAI)1"/>
      <sheetName val="Fill_this_out_first___1"/>
      <sheetName val="Z-_GENERAL_PRIC橿⿂1"/>
      <sheetName val="Z-_GENERAL_PRIC鋘@俀~橿⿂1"/>
      <sheetName val="Z-_GENERAL_PRIC1"/>
      <sheetName val="TH_VL,_NC,_DDHT_Thanhphuoc1"/>
      <sheetName val="报价说明_(3)1"/>
      <sheetName val="报价说明_(4)1"/>
      <sheetName val="2_履约阶段供应链管理计划1"/>
      <sheetName val="sis_xlm1"/>
      <sheetName val="spot_prices1"/>
      <sheetName val="Forma_E-171"/>
      <sheetName val="1999_BUDGET1"/>
      <sheetName val="M_MM1"/>
      <sheetName val="PROG_"/>
      <sheetName val="Calc_Sheet"/>
      <sheetName val="Batam_Forecast3"/>
      <sheetName val="Batam_Forecast_jun3"/>
      <sheetName val="Fabrication_Summary3"/>
      <sheetName val="D6978_Mar_21_-_FProj073"/>
      <sheetName val="GEAC_-_Dec193"/>
      <sheetName val="2__Steel_Structural"/>
      <sheetName val="DO_NOT_DELETE"/>
      <sheetName val="Risk_Variables"/>
      <sheetName val="BOQ_LIST"/>
      <sheetName val="Unit_of_Measurement_"/>
      <sheetName val="첨부_#8_기자재_Cost_Summary"/>
      <sheetName val="3_6M_RETAINING_WALL"/>
      <sheetName val="내역서_(N____31"/>
      <sheetName val="내역서_(N____41"/>
      <sheetName val="내역서_(N____51"/>
      <sheetName val="?_????_?"/>
      <sheetName val="Weekl??_?"/>
      <sheetName val="?_?_x0"/>
      <sheetName val="_??_x0"/>
      <sheetName val="OPT??_?"/>
      <sheetName val="내역서_(N____61"/>
      <sheetName val="내역서_(N____71"/>
      <sheetName val="내역서_(N____81"/>
      <sheetName val="Dia_Inch"/>
      <sheetName val="FPF-Unit_Rates"/>
      <sheetName val="PNT-Unit_Rates"/>
      <sheetName val="sc"/>
      <sheetName val="Sheet_x0000__x0000__x0005__x0000_�"/>
      <sheetName val="011C101"/>
      <sheetName val="JIB CRANE,HOIST"/>
      <sheetName val="gd_02"/>
      <sheetName val="jj"/>
      <sheetName val="表四"/>
      <sheetName val="表一丙"/>
      <sheetName val="土建b2"/>
      <sheetName val="建筑b2"/>
      <sheetName val="补给水"/>
      <sheetName val="厂外单项土方"/>
      <sheetName val="厂外单项临时"/>
      <sheetName val="地基处理"/>
      <sheetName val="表4"/>
      <sheetName val="燃料"/>
      <sheetName val="水质净化"/>
      <sheetName val="热力系统"/>
      <sheetName val="Tbl 1y 4"/>
      <sheetName val="表二"/>
      <sheetName val="cash budget"/>
      <sheetName val="PLAGCoct03"/>
      <sheetName val="单价"/>
      <sheetName val="综合预算价格"/>
      <sheetName val="2001概算定额"/>
      <sheetName val="예산작성기준(전기)"/>
      <sheetName val="LIMA-CANTA"/>
      <sheetName val="2002년_현장공사비_국내_ꠀꌕ⠃"/>
      <sheetName val="BCC CABLE DATA"/>
      <sheetName val="FJR CABLE DATA"/>
      <sheetName val="JRT CABLE DATA"/>
      <sheetName val="PD CABLE DATA "/>
      <sheetName val="TBA CABLE DATA"/>
      <sheetName val="TY CABLE DATA"/>
      <sheetName val="5a. Code_E"/>
      <sheetName val="WBS"/>
      <sheetName val="Inputdata"/>
      <sheetName val="Progress Tables"/>
      <sheetName val="Twr (15)"/>
      <sheetName val="Shedule"/>
      <sheetName val="ocean_voyage"/>
      <sheetName val="anal_rab"/>
      <sheetName val="Pivot_Table"/>
      <sheetName val="DE-110"/>
      <sheetName val="PUNCH DESCRIPTION"/>
      <sheetName val="Part 3-Cladding"/>
      <sheetName val="SS MH"/>
      <sheetName val="2_x0010___x0003__x000d__x0008__x0010__x0004__x0004__x0004_"/>
      <sheetName val="Customize Your Invoice"/>
      <sheetName val="Parking B"/>
      <sheetName val="수량집계표"/>
      <sheetName val="L01 Actual Cashflow  Rev 3"/>
      <sheetName val="Material List "/>
      <sheetName val="REQ_REMARKS"/>
      <sheetName val="Project data"/>
      <sheetName val="실행예산_MM_x0019_2"/>
      <sheetName val="ITB_COST13_x0000_볷檼謀谁臛픉_x0016_"/>
      <sheetName val="输煤冲洗水泵房"/>
      <sheetName val="Analisa HS"/>
      <sheetName val="HPS PC"/>
      <sheetName val="Pile Cap"/>
      <sheetName val="SUR-HARGA"/>
      <sheetName val="COMM"/>
      <sheetName val="Progress %"/>
      <sheetName val="VST재료산출"/>
      <sheetName val="Change_Order_Log"/>
      <sheetName val="UC"/>
      <sheetName val="pricing"/>
      <sheetName val="Dir-Conc "/>
      <sheetName val="OPTION_221"/>
      <sheetName val="OPTION_321"/>
      <sheetName val="KUWATI(Total)_21"/>
      <sheetName val="집계표_(TOTAL)21"/>
      <sheetName val="집계표_(CIVIL-23)21"/>
      <sheetName val="집계표_(FGRU)21"/>
      <sheetName val="집계표_(25,26)21"/>
      <sheetName val="집계표_(MEROX)21"/>
      <sheetName val="집계표_(NITROGEN)21"/>
      <sheetName val="집계표_(M4)21"/>
      <sheetName val="집계표_(CIVIL4)21"/>
      <sheetName val="집계표_(CIVIL6)21"/>
      <sheetName val="집계표_(CIVIL7)21"/>
      <sheetName val="내역서(DEMO_TOTAL)21"/>
      <sheetName val="내역서_(CIVIL-23)21"/>
      <sheetName val="내역서_(fgru)21"/>
      <sheetName val="내역서_(25&amp;26)21"/>
      <sheetName val="내역서_(MEROX)21"/>
      <sheetName val="내역서_(NITROGEN)21"/>
      <sheetName val="내역서_(M4)21"/>
      <sheetName val="내역서_(CIVIL-4)21"/>
      <sheetName val="내역서_(CIVIL-6)21"/>
      <sheetName val="내역서_(CIVIL-7)21"/>
      <sheetName val="2002년_현장공사비_국내_실적21"/>
      <sheetName val="2003년국내현장공사비_실적21"/>
      <sheetName val="VC2_10_9921"/>
      <sheetName val="집계표_(25,26ဩ20"/>
      <sheetName val="INPUT_DATA20"/>
      <sheetName val="Form_020"/>
      <sheetName val="General_Data20"/>
      <sheetName val="Form_D-119"/>
      <sheetName val="Form_B-119"/>
      <sheetName val="Form_F-119"/>
      <sheetName val="Form_A19"/>
      <sheetName val="LABOR_&amp;_자재19"/>
      <sheetName val="입출재고현황_(2)19"/>
      <sheetName val="WEIGHT_LIST18"/>
      <sheetName val="산#2-1_(2)18"/>
      <sheetName val="BEND_LOSS18"/>
      <sheetName val="단면_(2)18"/>
      <sheetName val="3_공통공사대비19"/>
      <sheetName val="간접비_총괄19"/>
      <sheetName val="Price_Schedule19"/>
      <sheetName val="CAL_19"/>
      <sheetName val="Rate_Analysis19"/>
      <sheetName val="EQUIPMENT_-219"/>
      <sheetName val="내역서_耰&quot;??19"/>
      <sheetName val="공사비_내역_(가)18"/>
      <sheetName val="6PILE__(돌출)18"/>
      <sheetName val="Static_Equip18"/>
      <sheetName val="Form_A_18"/>
      <sheetName val="내역서_耰&quot;_x005f_x0000__x005f_x0000_18"/>
      <sheetName val="3_Breakdown_Direct_Paint18"/>
      <sheetName val="내역서_耰&quot;__19"/>
      <sheetName val="Summary_Sheets18"/>
      <sheetName val="Civil_118"/>
      <sheetName val="Civil_218"/>
      <sheetName val="Civil_318"/>
      <sheetName val="Site_118"/>
      <sheetName val="Site_218"/>
      <sheetName val="Site_318"/>
      <sheetName val="Site_Faci18"/>
      <sheetName val="7__월별투입내역서17"/>
      <sheetName val="Man_Hole17"/>
      <sheetName val="Sheet1_(2)18"/>
      <sheetName val="Áý°èÇ¥_(TOTAL)17"/>
      <sheetName val="Áý°èÇ¥_(CIVIL-23)17"/>
      <sheetName val="Áý°èÇ¥_(FGRU)17"/>
      <sheetName val="Áý°èÇ¥_(25,26)17"/>
      <sheetName val="Áý°èÇ¥_(MEROX)17"/>
      <sheetName val="Áý°èÇ¥_(NITROGEN)17"/>
      <sheetName val="Áý°èÇ¥_(M4)17"/>
      <sheetName val="Áý°èÇ¥_(CIVIL4)17"/>
      <sheetName val="Áý°èÇ¥_(CIVIL6)17"/>
      <sheetName val="Áý°èÇ¥_(CIVIL7)17"/>
      <sheetName val="³»¿ª¼­(DEMO_TOTAL)17"/>
      <sheetName val="³»¿ª¼­_(CIVIL-23)17"/>
      <sheetName val="³»¿ª¼­_(fgru)17"/>
      <sheetName val="³»¿ª¼­_(25&amp;26)17"/>
      <sheetName val="³»¿ª¼­_(MEROX)17"/>
      <sheetName val="³»¿ª¼­_(NITROGEN)17"/>
      <sheetName val="³»¿ª¼­_(M4)17"/>
      <sheetName val="³»¿ª¼­_(CIVIL-4)17"/>
      <sheetName val="³»¿ª¼­_(CIVIL-6)17"/>
      <sheetName val="³»¿ª¼­_(CIVIL-7)17"/>
      <sheetName val="2002³â_ÇöÀå°ø»çºñ_±¹³»_½ÇÀû17"/>
      <sheetName val="2003³â±¹³»ÇöÀå°ø»çºñ_½ÇÀû17"/>
      <sheetName val="계측_내역서17"/>
      <sheetName val="Form_B17"/>
      <sheetName val="내역서_耰&quot;_x005f_x005f_x005f_x0000__x005f_x005f_x0017"/>
      <sheetName val="2_2_STAFF_Scedule17"/>
      <sheetName val="내역서_耰&quot;_x005f_x005f_x005f_x005f_x005f_x005f_x00017"/>
      <sheetName val="Z-_GENERAL_PRICE_SUMMARY17"/>
      <sheetName val="_Estimate__17"/>
      <sheetName val="T_317"/>
      <sheetName val="HORI__VESSEL17"/>
      <sheetName val="EQUIP_LIST17"/>
      <sheetName val="Precios_Unitarios17"/>
      <sheetName val="MP_MOB17"/>
      <sheetName val="Vind_-_BtB17"/>
      <sheetName val="LV_induction_motors17"/>
      <sheetName val="BSD_(2)17"/>
      <sheetName val="Administrative_Prices17"/>
      <sheetName val="WBS_4417"/>
      <sheetName val="WBS_4117"/>
      <sheetName val="Precios_por_Administración17"/>
      <sheetName val="Subcon_A17"/>
      <sheetName val="BM_DATA_SHEET18"/>
      <sheetName val="Material_Selections17"/>
      <sheetName val="Monthly_Load17"/>
      <sheetName val="Weekly_Load17"/>
      <sheetName val="내역서_耰&quot;_x005f_x005f_x005f_x005f_x005f_x005f_x00517"/>
      <sheetName val="97_사업추정(WEKI)17"/>
      <sheetName val="Eq__Mobilization17"/>
      <sheetName val="[SANDAN_XLS??17"/>
      <sheetName val="breakdown_of_wage_rate17"/>
      <sheetName val="Indirect_Cost17"/>
      <sheetName val="Piping_BQ_for_one_turbine17"/>
      <sheetName val="Resource_table17"/>
      <sheetName val="Utility_and_Fire_flange17"/>
      <sheetName val="Equipment_List17"/>
      <sheetName val="Form1_SQP17"/>
      <sheetName val="공정계획(내부계획25%,내부w_f)17"/>
      <sheetName val="Heavy_Equipments17"/>
      <sheetName val="AG_Pipe_Qty_Analysis17"/>
      <sheetName val="4-3LEVEL-5_epic_416"/>
      <sheetName val="단가_(2)16"/>
      <sheetName val="w't_table17"/>
      <sheetName val="SCHEDD_TAMBAHAN17"/>
      <sheetName val="_SANDAN_XLS__17"/>
      <sheetName val="SFN_ORIG17"/>
      <sheetName val="Fire_Protection17"/>
      <sheetName val="입찰내역_발주처_양식17"/>
      <sheetName val="BOQ-B_DOWN16"/>
      <sheetName val="Dir_Manpower_Other_Exp_17"/>
      <sheetName val="내역서_(∮ἀ嘆ɶ16"/>
      <sheetName val="ITB_COST17"/>
      <sheetName val="MODULE_CONFIRM16"/>
      <sheetName val="Cash_In-Cash_Out_Actual16"/>
      <sheetName val="실행예산_MM16"/>
      <sheetName val="FWBS_153016"/>
      <sheetName val="plan&amp;section_of_foundation13"/>
      <sheetName val="working_load_at_the_btm_ft_13"/>
      <sheetName val="stability_check13"/>
      <sheetName val="design_criteria8"/>
      <sheetName val="design_load13"/>
      <sheetName val="PROTECTION_16"/>
      <sheetName val="TDC_COA_Sumry12"/>
      <sheetName val="TDC_Item_Dets12"/>
      <sheetName val="TDC_Item_Sumry12"/>
      <sheetName val="TDC_Key_Qty_Sumry12"/>
      <sheetName val="List_-_Components12"/>
      <sheetName val="List_-_Equipment12"/>
      <sheetName val="COA_Sumry_-_Std_Imp12"/>
      <sheetName val="Contr_TDC_-_Std_Imp12"/>
      <sheetName val="Item_Sumry_-_Std_Imp12"/>
      <sheetName val="Unit_Costs_-_Std_Imp12"/>
      <sheetName val="Unit_MH_-_Std_Imp12"/>
      <sheetName val="Proj_TIC_-_Std_Imp12"/>
      <sheetName val="Currency_Rate12"/>
      <sheetName val="Unit_Price_12"/>
      <sheetName val="4-Basic_Price12"/>
      <sheetName val="Evaluasi_Penw12"/>
      <sheetName val="Man_Power_&amp;_Comp12"/>
      <sheetName val="Data_List12"/>
      <sheetName val="PROJECT_BRIEF12"/>
      <sheetName val="내역서1999_8최종12"/>
      <sheetName val="Sum_(Case-3)12"/>
      <sheetName val="할증_12"/>
      <sheetName val="RAB_AR&amp;STR12"/>
      <sheetName val="UP_MINOR12"/>
      <sheetName val="Updating_Form-Oct_201112"/>
      <sheetName val="Weld_Consumable12"/>
      <sheetName val="NDE_Cost-Summary12"/>
      <sheetName val="9July_Above_Ground_Pipe12"/>
      <sheetName val="M_1112"/>
      <sheetName val="Process_Data_112"/>
      <sheetName val="1100-1200-1300-1910-2140-LEV_12"/>
      <sheetName val="Material_Price18"/>
      <sheetName val="CUADRO_DE_PRECIOS16"/>
      <sheetName val="Tools_&amp;_Settings12"/>
      <sheetName val="Data_Summary12"/>
      <sheetName val="Crew_Costs12"/>
      <sheetName val="Spread_Costs12"/>
      <sheetName val="Unique_List_Misc12"/>
      <sheetName val="Closeout_Control12"/>
      <sheetName val="내역서_耰&quot;_x005f_x005f_x005f_x0000_12"/>
      <sheetName val="내역서_耰&quot;_x005f_x005f_x005f_x005f_12"/>
      <sheetName val="내역서_耰&quot;_x005f_x0000__x000013"/>
      <sheetName val="Site_Findings_Status_Sheet12"/>
      <sheetName val="Equip_Rental_Summary_by_Contr12"/>
      <sheetName val="Project_Equip_Rental_Summary12"/>
      <sheetName val="Contractor_Indirect_Sumry12"/>
      <sheetName val="Project_Indirect_Sumry12"/>
      <sheetName val="COA_Sumry_by_Area12"/>
      <sheetName val="COA_Sumry_by_Contr12"/>
      <sheetName val="COA_Sumry_by_RG12"/>
      <sheetName val="TDC_COA_Grp_Sumry12"/>
      <sheetName val="TDC_COA_Grp_Sumry_by_Area12"/>
      <sheetName val="TDC_COA_Grp_Sumry_by_RG12"/>
      <sheetName val="Equipment_Sumry12"/>
      <sheetName val="TDC_Item_Dets-Full12"/>
      <sheetName val="TDC_Item_Dets-IPM-Full12"/>
      <sheetName val="TDC_Item_Sumry_by_Area12"/>
      <sheetName val="TDC_Item_Sumry_by_RG12"/>
      <sheetName val="TDC_Key_Qty_Sumry_by_RG12"/>
      <sheetName val="List_-_Equipment_by_Area12"/>
      <sheetName val="List_-_Equipment_by_Contr12"/>
      <sheetName val="Equipment_-_Unit_Costs_by_Mat12"/>
      <sheetName val="List_-_Equipment_by_Rep_Grp12"/>
      <sheetName val="Craft_Summary_by_Contr12"/>
      <sheetName val="Project_Craft_Summary12"/>
      <sheetName val="Project_Metrics12"/>
      <sheetName val="99__FWBS(Ref)12"/>
      <sheetName val="99__Change_Rate12"/>
      <sheetName val="5_)_Time_Delays12"/>
      <sheetName val="Item_code12"/>
      <sheetName val="In-House_Summary12"/>
      <sheetName val="Unt_rate12"/>
      <sheetName val="SUMMARY_(0A)12"/>
      <sheetName val="SUMMARY_(1A)12"/>
      <sheetName val="SUMMARY_(1B)12"/>
      <sheetName val="SUMMARY_(03)12"/>
      <sheetName val="F1(Cable_Rack)12"/>
      <sheetName val="F2(Cable_Rack)12"/>
      <sheetName val="F3(Cable_Rack)12"/>
      <sheetName val="F1_(POLYMER)12"/>
      <sheetName val="F2_(POLYMER)12"/>
      <sheetName val="F3_(POLYMER)12"/>
      <sheetName val="F4_(POLYMER)12"/>
      <sheetName val="F5(_Polymerization_)12"/>
      <sheetName val="F6_(_Polymerization_)12"/>
      <sheetName val="B1_(Grid_A-7,_-6)12"/>
      <sheetName val="B1_(Grid_A,_B)12"/>
      <sheetName val="B1_(Grid_C-7,_-6)12"/>
      <sheetName val="B2_(Grid_-7_B,_C)_(1)12"/>
      <sheetName val="B2_(Grid_-7_B,_C)_(2)12"/>
      <sheetName val="B2_(Grid_-6_B,_C)_(1)12"/>
      <sheetName val="B2_(Grid_-6_B,_C)_(2)12"/>
      <sheetName val="F1_(MONOMER)12"/>
      <sheetName val="F2_(MONOMER)12"/>
      <sheetName val="F3_(MONOMER)12"/>
      <sheetName val="90K060C_(MONOMER)12"/>
      <sheetName val="F1_(EXTRUSION)12"/>
      <sheetName val="F2_(EXTRUSION)12"/>
      <sheetName val="F3_(EXTRUSION)12"/>
      <sheetName val="F4_(EXTRUSION)12"/>
      <sheetName val="F5_(EXTRUSION)12"/>
      <sheetName val="F6A_(EXTRUSION)12"/>
      <sheetName val="F6D_(EXTRUSION)12"/>
      <sheetName val="F7_(EXTRUSION)12"/>
      <sheetName val="F8_(EXTRUSION)12"/>
      <sheetName val="F9_(EXTRUSION)12"/>
      <sheetName val="F10_(EXTRUSION)12"/>
      <sheetName val="F11_(EXTRUSION)12"/>
      <sheetName val="B1_(Grid_F-5`,_4`)12"/>
      <sheetName val="B2_(Grid_F,E-4`)12"/>
      <sheetName val="B2_(Grid_F,E-5`)12"/>
      <sheetName val="B3_(Grid_C,B-4`)12"/>
      <sheetName val="B4_(Grid_B,A-4`)12"/>
      <sheetName val="B5_(Grid_E-5`)_&amp;_(Grid_D-5`)12"/>
      <sheetName val="B6_(Grid_E,D-5')12"/>
      <sheetName val="B7_(Grid_E,D-5')12"/>
      <sheetName val="95D040,_A50612"/>
      <sheetName val="95P040AB,_A50712"/>
      <sheetName val="95X020-U08,_A60212"/>
      <sheetName val="95X020-U07,_A60612"/>
      <sheetName val="95E040,_A50912"/>
      <sheetName val="95D024;025,_A61512"/>
      <sheetName val="95X020-U05,_A60112"/>
      <sheetName val="95X020-U02,_A20412"/>
      <sheetName val="Extruder_FDN12"/>
      <sheetName val="BOG_COMP__FDN12"/>
      <sheetName val="SOG_COMP__FDN12"/>
      <sheetName val="1G1_(Ground_Beam)12"/>
      <sheetName val="1G2-1(Ground_Beam)12"/>
      <sheetName val="1G2-2(Ground_Beam)12"/>
      <sheetName val="P15,_1612"/>
      <sheetName val="LO_CONSOLE_FDN12"/>
      <sheetName val="OIL_COOLER_FDN12"/>
      <sheetName val="CW_CONSOLE_FDN_(SOG)12"/>
      <sheetName val="PD3_(SOG)12"/>
      <sheetName val="SF1_(SOG)12"/>
      <sheetName val="SF2_(SOG)12"/>
      <sheetName val="SLAB_(1S1-1)12"/>
      <sheetName val="SLAB_(1S1-2)12"/>
      <sheetName val="SLAB_(1S1-3)12"/>
      <sheetName val="COLUMN_(+5500)12"/>
      <sheetName val="COLUMN_(+12500)12"/>
      <sheetName val="COLUMN_(+15500)12"/>
      <sheetName val="ETC_12"/>
      <sheetName val="Direct_PMS12"/>
      <sheetName val="Codes_Pers12"/>
      <sheetName val="Ocean_Transporation_Charge12"/>
      <sheetName val="Raw_data11"/>
      <sheetName val="2__현장_자금투입_집계표12"/>
      <sheetName val="_도면_및_도서_제출목록_및_일정_170202_xls12"/>
      <sheetName val="Aux_12"/>
      <sheetName val="Rates_&amp;_Legend12"/>
      <sheetName val="General_Notes12"/>
      <sheetName val="BO䁑-B_䁄OWN12"/>
      <sheetName val="Discounted_Cash_Flow12"/>
      <sheetName val="Cash_Flow_bulanan12"/>
      <sheetName val="H_Satuan12"/>
      <sheetName val="Pengesahan_12"/>
      <sheetName val="OCT_FDN12"/>
      <sheetName val="Bill_rekap12"/>
      <sheetName val="Exchange_Rate12"/>
      <sheetName val="Process_Data_(2)12"/>
      <sheetName val="__12"/>
      <sheetName val="_12"/>
      <sheetName val="breakdown_of_wage_ra`f11"/>
      <sheetName val="breakdown_of_wage_ra11"/>
      <sheetName val="breakdown_of_wage_rað-11"/>
      <sheetName val="00-Summary_Information-ABB11"/>
      <sheetName val="내역서_耰&quot;_x005f_x0000_12"/>
      <sheetName val="내역서_耰&quot;_x005f_x005f_12"/>
      <sheetName val="2_Overall_Summary_11"/>
      <sheetName val="breakdown_of_wage_rap11"/>
      <sheetName val="0__Resource　Code11"/>
      <sheetName val="DROP_DOWN11"/>
      <sheetName val="Action_Item11"/>
      <sheetName val="ID_CD11"/>
      <sheetName val="개시대사_(2)11"/>
      <sheetName val="Material_code11"/>
      <sheetName val="PABS,Site_info11"/>
      <sheetName val="Harga_Satuan12"/>
      <sheetName val="F_ALARM12"/>
      <sheetName val="Equipment_Spec_List11"/>
      <sheetName val="차트_(2)12"/>
      <sheetName val="SPEC_LIST(EQUP,_SYS)11"/>
      <sheetName val="Distribution_Table11"/>
      <sheetName val="Air_Cooler-E11"/>
      <sheetName val="DATA_MENTAH11"/>
      <sheetName val="HO_Site_Rates-201111"/>
      <sheetName val="Al_Taweelah11"/>
      <sheetName val="Particular_Sch11"/>
      <sheetName val="SUM_10"/>
      <sheetName val="내역서_(N____x000a_12"/>
      <sheetName val="내역서_耰&quot;_11"/>
      <sheetName val="Linelist_LNGC_Process11"/>
      <sheetName val="TQ_Format10"/>
      <sheetName val="breakdown_of_wage_raÐ¾10"/>
      <sheetName val="Additional_data10"/>
      <sheetName val="33628-Rev__A9"/>
      <sheetName val="11_자재단가9"/>
      <sheetName val="Cashflow_Analysis9"/>
      <sheetName val="Finansal_tamamlanma_Eğrisi9"/>
      <sheetName val="INPUT_DATA_OF_SCHEDULE9"/>
      <sheetName val="LIFE_&amp;_REP_PROVN9"/>
      <sheetName val="O&amp;M_CREW9"/>
      <sheetName val="Tender_data9"/>
      <sheetName val="Attach_4-189"/>
      <sheetName val="내역서_(∮ἀ嘆ɶ?᠀㬁?9"/>
      <sheetName val="Scheme_Area_Details_Block___C29"/>
      <sheetName val="14-Eng_rate9"/>
      <sheetName val="리스크_분류체계9"/>
      <sheetName val="광통신_견적내역서19"/>
      <sheetName val="Cash_Flow9"/>
      <sheetName val="5__월별투입내역서9"/>
      <sheetName val="Cost_Code9"/>
      <sheetName val="Data_Ref9"/>
      <sheetName val="Interdept_Rate9"/>
      <sheetName val="Itembalance_Report_(18-sep-18)9"/>
      <sheetName val="BUDGET_SUMMARY_9"/>
      <sheetName val="OIL_SEPARATOR9"/>
      <sheetName val="CATCH_BASIN9"/>
      <sheetName val="FW_Post_Indicator_Valve_24&quot;9"/>
      <sheetName val="FW_Post_Indicator_Valve_20&quot;9"/>
      <sheetName val="FW_Post_Indicator_Valve_6&quot;9"/>
      <sheetName val="Fire_Monitor_or_Hydrant_6&quot;_FDN9"/>
      <sheetName val="SUMP_VB9"/>
      <sheetName val="CLEANOUT_4&quot;9"/>
      <sheetName val="Not_reqd9"/>
      <sheetName val="호환성_보고서9"/>
      <sheetName val="GM_0009"/>
      <sheetName val="Admin_Manu_2-Equipment_Type_ID9"/>
      <sheetName val="1_설계기준9"/>
      <sheetName val="일위대가_9"/>
      <sheetName val="Master_List9"/>
      <sheetName val="설산1_나9"/>
      <sheetName val="REF_for_VV9"/>
      <sheetName val="BM_#19"/>
      <sheetName val="Activity_Form9"/>
      <sheetName val="EQUIPOS_DE_SEGURIDAD9"/>
      <sheetName val="MATERIALES_CONSUMIBLES9"/>
      <sheetName val="PERSONAL_INDIRECTO_9"/>
      <sheetName val="Weekl_10"/>
      <sheetName val="내역서_(N____30"/>
      <sheetName val="__x09"/>
      <sheetName val="OPT_10"/>
      <sheetName val="SECL_리스크_분류체계_(2)9"/>
      <sheetName val="Land_Dev't__Ph-121"/>
      <sheetName val="4300_UTILITY_BLDG_(2)9"/>
      <sheetName val="P-Ins_&amp;_Bonds9"/>
      <sheetName val="INSTLIST_19"/>
      <sheetName val="Fig_4-149"/>
      <sheetName val="Analisa_Fave9"/>
      <sheetName val="Harsat_Bahan9"/>
      <sheetName val="Harsat_Subkon9"/>
      <sheetName val="Harsat_Upah9"/>
      <sheetName val="Master_1_09"/>
      <sheetName val="Agregat_Halus_&amp;_Kasar9"/>
      <sheetName val="HARGA_MATERIAL9"/>
      <sheetName val="Harga_Sat_APP9"/>
      <sheetName val="Tgh_JGC-Inv_I_clp9"/>
      <sheetName val="PCS_9"/>
      <sheetName val="Progress_Statement-SI9"/>
      <sheetName val="Progress_Payment-31109"/>
      <sheetName val="Direct_Histogram_Rev__A_(f)9"/>
      <sheetName val="Tables_3_1_to_3_5_EXH_G9"/>
      <sheetName val="Schedule_9"/>
      <sheetName val="Loading_Struc9"/>
      <sheetName val="Loading_Pip9"/>
      <sheetName val="Loading_Overall_(BASE_Proposal9"/>
      <sheetName val="Steel_Structure9"/>
      <sheetName val="PIPING_AG-UG_NEW_UNITS9"/>
      <sheetName val="MEC_PIPING_PREFABR9"/>
      <sheetName val="Working_File-Pip9"/>
      <sheetName val="Equip_ISBL_&amp;_OSBL_9"/>
      <sheetName val="List_register9"/>
      <sheetName val="5__Work_load(현재원기준)9"/>
      <sheetName val="Perm__Test9"/>
      <sheetName val="Galian_19"/>
      <sheetName val="Analisa_Lump_sum9"/>
      <sheetName val="Sec_I_ML9"/>
      <sheetName val="Att-1_CTCI_MH_rate9"/>
      <sheetName val="64_49"/>
      <sheetName val="64_59"/>
      <sheetName val="36_29"/>
      <sheetName val="36_19"/>
      <sheetName val="dongia_(2)9"/>
      <sheetName val="SPEC(CABLE_&amp;_WIRE)7"/>
      <sheetName val="_토목_처리장도급내역서_7"/>
      <sheetName val="SPT_vs_PHI7"/>
      <sheetName val="내역서_(N__x009"/>
      <sheetName val="SUMMARY_MTO_02_2_357"/>
      <sheetName val="N_G_METERING_CALC_7"/>
      <sheetName val="N_G_METERING7"/>
      <sheetName val="N_G_METERING_(2)7"/>
      <sheetName val="CUMENE_METERING7"/>
      <sheetName val="N2_METERING_7"/>
      <sheetName val="H2_METERING__7"/>
      <sheetName val="CO_METERING7"/>
      <sheetName val="05__Curva_S8"/>
      <sheetName val="1_자금요약7"/>
      <sheetName val="2_실행비투입7"/>
      <sheetName val="3_본사집계7"/>
      <sheetName val="3-1_본사투입7"/>
      <sheetName val="4_지사집계7"/>
      <sheetName val="4-1_지사투입7"/>
      <sheetName val="5_현장총집계7"/>
      <sheetName val="5-1_현금집계7"/>
      <sheetName val="5-2_현금출납7"/>
      <sheetName val="5-3_외상집계7"/>
      <sheetName val="5-4_외상투입7"/>
      <sheetName val="6_미지급금7"/>
      <sheetName val="5-5_기타공제집계7"/>
      <sheetName val="5-6_기타공제7"/>
      <sheetName val="7_기성현황(실)7"/>
      <sheetName val="8_한국인수당7"/>
      <sheetName val="8_한국인수당_(Master_file)7"/>
      <sheetName val="9_기타수입7"/>
      <sheetName val="10_투입집계7"/>
      <sheetName val="5-4_외상투입_(2)7"/>
      <sheetName val="16_기성현황(예)7"/>
      <sheetName val="17_자금요약27"/>
      <sheetName val="18_실행대비투입27"/>
      <sheetName val="TR_Rev_vs_Commit7"/>
      <sheetName val="TR_+MMHE_PL_report7"/>
      <sheetName val="P23P2724___Commitment_7"/>
      <sheetName val="Payment_Certificate-17"/>
      <sheetName val="Floor_wet7"/>
      <sheetName val="Floor_Balcony7"/>
      <sheetName val="Hard_scape_Floor7"/>
      <sheetName val="P03_Skirting7"/>
      <sheetName val="GF_wall7"/>
      <sheetName val="Kitchen_Wall_wet_LIN-7017"/>
      <sheetName val="Wall_wet_LIN-601_7"/>
      <sheetName val="BOQ_(2)7"/>
      <sheetName val="VO_Schedule-17"/>
      <sheetName val="HOLD_AMOUNT7"/>
      <sheetName val="Back_Charge_(2)7"/>
      <sheetName val="Temporary_Deductions-1_7"/>
      <sheetName val="Contracharges_Check_list-1_7"/>
      <sheetName val="PC_037"/>
      <sheetName val="Measurement_sheet7"/>
      <sheetName val="Material_Only7"/>
      <sheetName val="Man_power_supply7"/>
      <sheetName val="Camp_Deduction7"/>
      <sheetName val="สรุปยอดเหล็กตาม_Cost_Record_VY7"/>
      <sheetName val="แนบ_PR7"/>
      <sheetName val="OR21_Final_Forecast_Rev_27"/>
      <sheetName val="Summary_Forecast_Budget_1&amp;27"/>
      <sheetName val="Summary_Forecast_Budget_Rev_27"/>
      <sheetName val="Backup_OR21_7"/>
      <sheetName val="Budget_for_ENT7"/>
      <sheetName val="ADJ__D-Wall&amp;BR_Ent__Rev_2_17"/>
      <sheetName val="Rebar+Conพื้น_Waste10%7"/>
      <sheetName val="Backup_D-Wall_Ent__13_07_197"/>
      <sheetName val="Backup_BR_ENT__13_07_197"/>
      <sheetName val="Final_Forecast_721117"/>
      <sheetName val="IMP_OR21_2019_07_117"/>
      <sheetName val="Concrete_721127"/>
      <sheetName val="หินเกล็ด_7"/>
      <sheetName val="เปรียบเทียบBudget_BR_7"/>
      <sheetName val="ADJ__BR_Ent__Rev_2_1_(2)7"/>
      <sheetName val="แผนงานBarrette_Pile7"/>
      <sheetName val="BOQ__VI_03_09_19_7"/>
      <sheetName val="Backup_BR_BMA7"/>
      <sheetName val="Sum_Budget&amp;Rev_17"/>
      <sheetName val="Sum_Budget_Rev_17"/>
      <sheetName val="Sum_Budget&amp;Rev_1_Rebar7"/>
      <sheetName val="Sum_Budget_Rev_2_Rebar7"/>
      <sheetName val="Rebar+Conพื้น_Waste10%_Rev_007"/>
      <sheetName val="Rebar+Conพื้น_Waste10%_Rev_01_7"/>
      <sheetName val="Equip_Rev_00_Budget7"/>
      <sheetName val="Budget_Waterpoofing7"/>
      <sheetName val="Bill_4_7_Predestain_Bridge_7"/>
      <sheetName val="Bill_4_7_Predestain7"/>
      <sheetName val="1_1_FT_type_17"/>
      <sheetName val="1_2_FT_type_1A7"/>
      <sheetName val="1_3_FT_type_27"/>
      <sheetName val="1_4_FT_type_37"/>
      <sheetName val="1_5_FT_type_47"/>
      <sheetName val="2_1_CL_Outside7"/>
      <sheetName val="2_2_CL_Inside7"/>
      <sheetName val="2_3_CL_Ramp7"/>
      <sheetName val="3_1_CB_Outside7"/>
      <sheetName val="3_2_CB_Inside7"/>
      <sheetName val="4_Stair7"/>
      <sheetName val="5_Ramp7"/>
      <sheetName val="6_Handrail7"/>
      <sheetName val="Invoice_(Interim_No_28)7"/>
      <sheetName val="Cost_Summary7"/>
      <sheetName val="Direct_Cost7"/>
      <sheetName val="Direct_Cost_(2)7"/>
      <sheetName val="Summary_(3)7"/>
      <sheetName val="Indirect_Cost_Summary7"/>
      <sheetName val="Consortium_VP7"/>
      <sheetName val="Summary_MONTH7"/>
      <sheetName val="DESICON_SUM7"/>
      <sheetName val="DES_TCF_Rental7"/>
      <sheetName val="DES_TCF_Maints_pers7"/>
      <sheetName val="DES_TCF_Heavy_Equipment7"/>
      <sheetName val="BANK_BOND7"/>
      <sheetName val="PHC_WAREHOUSE_-_INFOONLY7"/>
      <sheetName val="CATERING_CONTROL7"/>
      <sheetName val="SUB_CONTRACT7"/>
      <sheetName val="SPDC_-_INFONLY7"/>
      <sheetName val="VENDOR_SCHEDUL7"/>
      <sheetName val="VENDOR_PRESENCE_-_COMM7"/>
      <sheetName val="VENDOR_PRESENCE_-_RECH7"/>
      <sheetName val="VENDOR_PRESENCE_-_COMM_7"/>
      <sheetName val="CONTRACT_RATES7"/>
      <sheetName val="RESUMEN_CD7"/>
      <sheetName val="BOQ_REV67"/>
      <sheetName val="Maliyet_Ozet7"/>
      <sheetName val="1_1-1_27"/>
      <sheetName val="1_3-_1_47"/>
      <sheetName val="3_17"/>
      <sheetName val="3_27"/>
      <sheetName val="4_1(a)7"/>
      <sheetName val="4_1(b)7"/>
      <sheetName val="4_1_(c)7"/>
      <sheetName val="5_17"/>
      <sheetName val="내역서_(N____112"/>
      <sheetName val="6_공정표7"/>
      <sheetName val="Enron_Form7"/>
      <sheetName val="IRR_sponsor7"/>
      <sheetName val="4-Lane_bridge21"/>
      <sheetName val="Sch_67"/>
      <sheetName val="2013电气概算_价目表_(营改增调整)7"/>
      <sheetName val="1_11_b7"/>
      <sheetName val="List_Equip7"/>
      <sheetName val="Process_C_(1-166)7"/>
      <sheetName val="TRUCK_HAUL_CYCLE-waste7"/>
      <sheetName val="Existing_PC_Pavement7"/>
      <sheetName val="Master_Data7"/>
      <sheetName val="ind'l_cp7"/>
      <sheetName val="LAST_UPDATE7"/>
      <sheetName val="0_품의서(전체)7"/>
      <sheetName val="3_부제O호표7"/>
      <sheetName val="5_소모재료비7"/>
      <sheetName val="8_시멘트제원표7"/>
      <sheetName val="2_품제O호표7"/>
      <sheetName val="본부_SHOP7"/>
      <sheetName val="#6_MDU_일반7"/>
      <sheetName val="#6_MDU엄반장7"/>
      <sheetName val="#6MDU_기계7"/>
      <sheetName val="HOU_COMP`7"/>
      <sheetName val="FCC_OBL-SHOP7"/>
      <sheetName val="NEW_FCC_OBL7"/>
      <sheetName val="#4_MDU7"/>
      <sheetName val="#6_SHOP7"/>
      <sheetName val="NRC_OBL-조연식7"/>
      <sheetName val="광양-조연식_반장7"/>
      <sheetName val="#5MDU_REV7"/>
      <sheetName val="LBO_PROJECT7"/>
      <sheetName val="VENDOR_LIST7"/>
      <sheetName val="BOP_LINE_LIST7"/>
      <sheetName val="A__ENGINEERING7"/>
      <sheetName val="B-1__배관자재7"/>
      <sheetName val="B-2__전기자재7"/>
      <sheetName val="B-3__계장자재7"/>
      <sheetName val="B-4__기계자재7"/>
      <sheetName val="C-1__공통가설7"/>
      <sheetName val="C-2__토목7"/>
      <sheetName val="C-4__철골7"/>
      <sheetName val="C-5__기계7"/>
      <sheetName val="C-6__배관7"/>
      <sheetName val="C-7__전기7"/>
      <sheetName val="C-8__계장7"/>
      <sheetName val="C-9__중장비7"/>
      <sheetName val="C-10__소방설비7"/>
      <sheetName val="C-11__보온7"/>
      <sheetName val="C-12__CMS7"/>
      <sheetName val="Equipt_Rental7"/>
      <sheetName val="EQ_USED_(CORRECTED)7"/>
      <sheetName val="Rebar_Constant7"/>
      <sheetName val="CONCRETE_TYPE7"/>
      <sheetName val="ABB_Summary7"/>
      <sheetName val="Man_power_rate7"/>
      <sheetName val="Const_equip_rate7"/>
      <sheetName val="01-Gang_Rate_&amp;_Info7"/>
      <sheetName val="05-Sum_Cost7"/>
      <sheetName val="06-Indirect_Loading7"/>
      <sheetName val="07-Heavy_Equipment7"/>
      <sheetName val="08-RR_Check_List7"/>
      <sheetName val="1)_Risk_and_Opportunities7"/>
      <sheetName val="2)_Full_Cost_Calculation7"/>
      <sheetName val="Statprod_gab8"/>
      <sheetName val="L_18"/>
      <sheetName val="External_Issues7"/>
      <sheetName val="Equip_Mstr_FOR_3A17"/>
      <sheetName val="G_R300경비7"/>
      <sheetName val="AS포장복구_7"/>
      <sheetName val="중기조종사_단위단가7"/>
      <sheetName val="설_계7"/>
      <sheetName val="5_Cennik8"/>
      <sheetName val="tblg_denda8"/>
      <sheetName val="Vehicle_Log7"/>
      <sheetName val="P2-Project_Data6"/>
      <sheetName val="MFG_&amp;_DEL6"/>
      <sheetName val="Other_data7"/>
      <sheetName val="P_Staff_fac6"/>
      <sheetName val="beam-reinft-IIInd_floor6"/>
      <sheetName val="P-Site_fac6"/>
      <sheetName val="P-Clients_fac6"/>
      <sheetName val="F1_47"/>
      <sheetName val="GRAND_REKAP6"/>
      <sheetName val="analisa_(2)6"/>
      <sheetName val="Analisa_26"/>
      <sheetName val="Up_&amp;_bhn6"/>
      <sheetName val="HRG_BHN6"/>
      <sheetName val="a_h_ars_sum6"/>
      <sheetName val="a_h_ars6"/>
      <sheetName val="DAF_HRG6"/>
      <sheetName val="Urai__Resap_pengikat6"/>
      <sheetName val="Analisa_(ok_punya)6"/>
      <sheetName val="LRK_7"/>
      <sheetName val="Kolom_UT6"/>
      <sheetName val="HB_6"/>
      <sheetName val="7_공정표6"/>
      <sheetName val="Manpower_Categories7"/>
      <sheetName val="동상부_Tact_기준_반입일정_및_수량_02177"/>
      <sheetName val="Garph_Work-Cost7"/>
      <sheetName val="Alat_(2)6"/>
      <sheetName val="InsertListDrawing_1_6"/>
      <sheetName val="InD_Mpower7"/>
      <sheetName val="내역서_(∮ἀ嘆ɶ_᠀㬁_8"/>
      <sheetName val="M&amp;E_Summary7"/>
      <sheetName val="rev_summary7"/>
      <sheetName val="M&amp;E_Prelims7"/>
      <sheetName val="B-FP_(2)7"/>
      <sheetName val="Sch_17"/>
      <sheetName val="Rekap_Biaya6"/>
      <sheetName val="Kuantitas_&amp;_Harga6"/>
      <sheetName val="Nopember_(2)6"/>
      <sheetName val="Chap_2-_Page_4_5"/>
      <sheetName val="Eng_Hrs_(HO)6"/>
      <sheetName val="VAT_TU_DIEN5"/>
      <sheetName val="bldg_list5"/>
      <sheetName val="Week_ending3"/>
      <sheetName val="Planners_Workload3"/>
      <sheetName val="Scaffolding_Volume4"/>
      <sheetName val="Ramp_data6"/>
      <sheetName val="Lower_Ground6"/>
      <sheetName val="Cap_Cost6"/>
      <sheetName val="RLV_Calc6"/>
      <sheetName val="Costs_(dev)6"/>
      <sheetName val="Bluewater_NPV_-_sell_January6"/>
      <sheetName val="Upper_Ground6"/>
      <sheetName val="PARK_NE6"/>
      <sheetName val="Financial_Summary6"/>
      <sheetName val="D&amp;C_Calcs6"/>
      <sheetName val="CA_Upside_Downside_Old6"/>
      <sheetName val="EASEL_CA_Example6"/>
      <sheetName val="Memb_Schd6"/>
      <sheetName val="Coef_et_données6"/>
      <sheetName val="원가조정_내역6"/>
      <sheetName val="Insulation_1501087"/>
      <sheetName val="MASTER_RATE_ANALYSIS7"/>
      <sheetName val="MN_T_B_7"/>
      <sheetName val="INDIGINEOUS_ITEMS_7"/>
      <sheetName val="Core_Data7"/>
      <sheetName val="final_abstract7"/>
      <sheetName val="MSP-Operator_Building-Area_C4"/>
      <sheetName val="Ana__PU4"/>
      <sheetName val="Perhit_Alat4"/>
      <sheetName val="SWALE_(구산)5"/>
      <sheetName val="내역서_(N____32"/>
      <sheetName val="Dsr_Hitung4"/>
      <sheetName val="Mat_Tower4"/>
      <sheetName val="RT13526_CPI4"/>
      <sheetName val="Inputs_-_Results4"/>
      <sheetName val="GENERAL_4"/>
      <sheetName val="Tank_Loading4"/>
      <sheetName val="Fdn_Calc4"/>
      <sheetName val="LATERAL_OCDI_BH-024"/>
      <sheetName val="Lateral_Broms4"/>
      <sheetName val="N-SPT_corr4"/>
      <sheetName val="Curve_N-SPT4"/>
      <sheetName val="COST_BD4"/>
      <sheetName val="Monthly_S_Curve_SPK4"/>
      <sheetName val="ENE-CAL_15"/>
      <sheetName val="ANAL_BOW4"/>
      <sheetName val="Isolasi_Luar_Dalam4"/>
      <sheetName val="Isolasi_Luar4"/>
      <sheetName val="график_финансирования4"/>
      <sheetName val="내역서_(N____211"/>
      <sheetName val="UPAH_&amp;_BHN_ARS4"/>
      <sheetName val="AHS_ARS4"/>
      <sheetName val="Analisa_HSP4"/>
      <sheetName val="입찰내역_발주처_양卤4"/>
      <sheetName val="Analisa_Neraca4"/>
      <sheetName val="Raw_Ref3"/>
      <sheetName val="Cost_Codes3"/>
      <sheetName val="Addendum_No_1_BILL_24"/>
      <sheetName val="-0_5_TABLA_PRESUPUESTOS5"/>
      <sheetName val="ﾄﾞﾊﾞｲFUEL_GAS追見5"/>
      <sheetName val="Data_Ref_5"/>
      <sheetName val="KKS_System_Codes5"/>
      <sheetName val="Price_Schedule_Code5"/>
      <sheetName val="REF_ONLY5"/>
      <sheetName val="7_6_3_J_Inline_Instrument3"/>
      <sheetName val="Appendix_A3"/>
      <sheetName val="OE_(KSB)4"/>
      <sheetName val="galian_saluran4"/>
      <sheetName val="05_Analisa_Teknik4"/>
      <sheetName val="내역서_耰&quot;_x005f11"/>
      <sheetName val="Analisa_SNI_STANDART_4"/>
      <sheetName val="1_B4"/>
      <sheetName val="PLSt_03__3"/>
      <sheetName val="П_7_курс_аванса3"/>
      <sheetName val="IncStat_03-043"/>
      <sheetName val="IncStat_03__3"/>
      <sheetName val="Авансы_по_СНГ3"/>
      <sheetName val="Bang_KL3"/>
      <sheetName val="combined_9-3029"/>
      <sheetName val="worksheet_inchican29"/>
      <sheetName val="combined_9_3029"/>
      <sheetName val="bar_chart-rev29"/>
      <sheetName val="MATERIAL'S_PRICE27"/>
      <sheetName val="Schedule_S-Curve_Revision#325"/>
      <sheetName val="PC_&amp;_PVS23"/>
      <sheetName val="2_223M_due_to_adj_profit18"/>
      <sheetName val="Inchican_Road_Accomplishment21"/>
      <sheetName val="Shut_down18"/>
      <sheetName val="bill_218"/>
      <sheetName val="sorksheet_inchican18"/>
      <sheetName val="sombined_9-3018"/>
      <sheetName val="PH_518"/>
      <sheetName val="remaining_billing18"/>
      <sheetName val="Hac_Lots18"/>
      <sheetName val="Res_Lots18"/>
      <sheetName val="Spine_Road18"/>
      <sheetName val="INPUT_DATA_HERE17"/>
      <sheetName val="option_Y117"/>
      <sheetName val="Summary_(overall)4"/>
      <sheetName val="Adimi_bldg4"/>
      <sheetName val="Pump_House4"/>
      <sheetName val="Fuel_Regu_Station4"/>
      <sheetName val="Footing_Tie_Beam4"/>
      <sheetName val="FINAL_NEGO4"/>
      <sheetName val="RFP_Codes4"/>
      <sheetName val="Bill_summary_of_cost4"/>
      <sheetName val="unit_price4"/>
      <sheetName val="Schedule_S-Curve_(new_scheme)4"/>
      <sheetName val="Fire_Suppression4"/>
      <sheetName val="tabulation_(comparison)4"/>
      <sheetName val="area_comp_2011_01_184"/>
      <sheetName val="Tabulation_3"/>
      <sheetName val="Code_073"/>
      <sheetName val="MAY_00-Bobbins3"/>
      <sheetName val="2_2_띠장의_설계3"/>
      <sheetName val="(10)_Other_Costs53"/>
      <sheetName val="breakdown_of_FA1134"/>
      <sheetName val="Sheet_144"/>
      <sheetName val="3_-RESOURCE_LIST3"/>
      <sheetName val="0_-SUMMARY3"/>
      <sheetName val="3_2_AUX3"/>
      <sheetName val="3_3_AUX-23"/>
      <sheetName val="GRAND_SUM3"/>
      <sheetName val="VCC_11110-4613"/>
      <sheetName val="6_2_Floor_Finishes5"/>
      <sheetName val="C1_(calcolo)3"/>
      <sheetName val="5_5FWBS_CODE3"/>
      <sheetName val="JGSummit_Package_2_(CTCI)4"/>
      <sheetName val="Project_D4"/>
      <sheetName val="Tender_Summary4"/>
      <sheetName val="Harga_Mat_4"/>
      <sheetName val="SANDAN_XLS13"/>
      <sheetName val="Main_Control3"/>
      <sheetName val="_hrg_bhn4"/>
      <sheetName val="1195_B14"/>
      <sheetName val="Capel_KI4"/>
      <sheetName val="Capel_PK4"/>
      <sheetName val="page_64"/>
      <sheetName val="Raw_Data-Combined4"/>
      <sheetName val="Summary_HS_Pipa_CS4"/>
      <sheetName val="lkalibrasi_BENENAIN4"/>
      <sheetName val="Rekap_Addendum4"/>
      <sheetName val="AT_24"/>
      <sheetName val="Section_14"/>
      <sheetName val="Dinh_muc_CP_KTCB_khac3"/>
      <sheetName val="TH_May_TC3"/>
      <sheetName val="KLDT_DIEN3"/>
      <sheetName val="PTVT_DIEN3"/>
      <sheetName val="TH_kinh_phi3"/>
      <sheetName val="Thong_ke_thiet_bi3"/>
      <sheetName val="TH_vat_tu3"/>
      <sheetName val="A_SIS3"/>
      <sheetName val="gia_vt3"/>
      <sheetName val="1_BILL_MOI_THAU_CAN_THUONG3"/>
      <sheetName val="PHAN_NGAM3"/>
      <sheetName val="Integrated-S_Curve3"/>
      <sheetName val="Instrument_Proc3"/>
      <sheetName val="MTO_Civil_Work3"/>
      <sheetName val="Sched_3_(Construction)3"/>
      <sheetName val="Sched_1_(Engineering)3"/>
      <sheetName val="Sched_2_(Procurement_3"/>
      <sheetName val="JOB_Code3"/>
      <sheetName val="COVER_RECAP_INSTALL_(2)3"/>
      <sheetName val="Rekap_Summary3"/>
      <sheetName val="Rekap_Breakdown3"/>
      <sheetName val="Detail_Eng3"/>
      <sheetName val="Equiv_Length3"/>
      <sheetName val="Ra__stair4"/>
      <sheetName val="Man_Power3"/>
      <sheetName val="pro_ra_op3"/>
      <sheetName val="analis_standar(8m)3"/>
      <sheetName val="ShareCapital_3"/>
      <sheetName val="내역서_(∮ἀ嘆ɶ_x005f_x0000_᠀㬁_x005f_x0000_3"/>
      <sheetName val="__x005f_x0000__x005f_x001b__x005f_x0000__x005f_x0006__4"/>
      <sheetName val="내역서_耰&quot;_x005f_x005f_x005f_x0000__x00007"/>
      <sheetName val="내역서_(N__x005f_x000e__x005f_x000e__x005f_x000e___3"/>
      <sheetName val="내역서_(N____x005f_x000a_6"/>
      <sheetName val="Bangunan_Utama3"/>
      <sheetName val="Hrg_Sat3"/>
      <sheetName val="uraian_analisa3"/>
      <sheetName val="8LT_123"/>
      <sheetName val="Basic_Price3"/>
      <sheetName val="Rekap_Analisa3"/>
      <sheetName val="ANALISA_PEK_UMUM3"/>
      <sheetName val="IN_OUT3"/>
      <sheetName val="내역서_ᢐ_x005f_x001f_3"/>
      <sheetName val="내역서_ᢐ_x005f_x001f__x005f_x0000__x005f_x0000_3"/>
      <sheetName val="Sat_Bah___Up3"/>
      <sheetName val="DATA_PROYEK3"/>
      <sheetName val="rab_me_(by_owner)_3"/>
      <sheetName val="BQ_(by_owner)3"/>
      <sheetName val="rab_me_(fisik)3"/>
      <sheetName val="LIST_ANHARSAT3"/>
      <sheetName val="Project_Grading2"/>
      <sheetName val="내역서_耰&quot;_x005f_x0000__x005f_x005f_x00003"/>
      <sheetName val="renc_mgn3"/>
      <sheetName val="Bilanz_Bus_plan_20022"/>
      <sheetName val="Mei_LD2"/>
      <sheetName val="Data_Input2"/>
      <sheetName val="Project_budget_BTS2"/>
      <sheetName val="Well_Plan_12"/>
      <sheetName val="P__control3"/>
      <sheetName val="Costing_Detailed3"/>
      <sheetName val="Basic_Data_Inputs3"/>
      <sheetName val="Daily_Forwards3"/>
      <sheetName val="Home_Office3"/>
      <sheetName val="VS_P-Q3"/>
      <sheetName val="TH_VL,_NC,_DDHT_Thanhphuoc2"/>
      <sheetName val="LV_induction_3"/>
      <sheetName val="Z-_GENERAL_PRIC橿⿂2"/>
      <sheetName val="Z-_GENERAL_PRIC鋘@俀~橿⿂2"/>
      <sheetName val="Z-_GENERAL_PRIC2"/>
      <sheetName val="建筑定额_(2002)3"/>
      <sheetName val="ADI_Edison_Termoelettrica3"/>
      <sheetName val="Harga_material_13"/>
      <sheetName val="Peralatan_(2)3"/>
      <sheetName val="집계표(2_안)3"/>
      <sheetName val="BILL_13"/>
      <sheetName val="Step2_-&gt;_Mat__Cost3"/>
      <sheetName val="Team_3_S-Curve3"/>
      <sheetName val="MH_and_Unit_Cost3"/>
      <sheetName val="Material_Cost(as_per_Nation)3"/>
      <sheetName val="PAD_TR보호대기초2"/>
      <sheetName val="TEMP_PROFILE3"/>
      <sheetName val="_선택_속성(잠금)3"/>
      <sheetName val="Drop-down_lists3"/>
      <sheetName val="RINC_hotel2"/>
      <sheetName val="RINC_FIN_T4_2"/>
      <sheetName val="RINC_FIN_T4___3_2"/>
      <sheetName val="RINC_FIN_T4___2_2"/>
      <sheetName val="BQ_Summary3"/>
      <sheetName val="cespiti_cet2_piombino_(2)2"/>
      <sheetName val="建筑工程统计表06月份_2"/>
      <sheetName val="Daily_Photo3"/>
      <sheetName val="Manpower_Status3"/>
      <sheetName val="Process_Piping3"/>
      <sheetName val="Fire_Fighting2"/>
      <sheetName val="HARGA_DASAR2"/>
      <sheetName val="HM_MEK_2"/>
      <sheetName val="BQ_Working3"/>
      <sheetName val="9011_EXPAT_MANP3"/>
      <sheetName val="App_A_Basis_of_Design3"/>
      <sheetName val="1_0_Criteria_New2"/>
      <sheetName val="İnsan_Gücü2"/>
      <sheetName val="LV_induction_mot3"/>
      <sheetName val="KR2&amp;KVCM(MAR_1-6'99)2"/>
      <sheetName val="Rev_2"/>
      <sheetName val="tabel_berat3"/>
      <sheetName val="报价说明_(3)2"/>
      <sheetName val="报价说明_(4)2"/>
      <sheetName val="2_履约阶段供应链管理计划2"/>
      <sheetName val="sis_xlm2"/>
      <sheetName val="spot_prices2"/>
      <sheetName val="Forma_E-172"/>
      <sheetName val="1999_BUDGET2"/>
      <sheetName val="Materials_2"/>
      <sheetName val="M_MM2"/>
      <sheetName val="ANALISA_KONST_BTN2"/>
      <sheetName val="cost_curve_calc3"/>
      <sheetName val="Page_23"/>
      <sheetName val="ANL_TEK_62"/>
      <sheetName val="Vind_-鴃宼蠀2"/>
      <sheetName val="Bill_of_Qty2"/>
      <sheetName val="DIV_32"/>
      <sheetName val="DIV_92"/>
      <sheetName val="LOKASI_RIG_Litbang2"/>
      <sheetName val="struktur_tdk_dipakai2"/>
      <sheetName val="sch_1_22"/>
      <sheetName val="B_10_(4)2"/>
      <sheetName val="Country_(kVA-Hz_)2"/>
      <sheetName val="INPUT_DATAS2"/>
      <sheetName val="ALAT2_(TDK_DIPAKAI)2"/>
      <sheetName val="Fill_this_out_first___2"/>
      <sheetName val="5_세운W-A2"/>
      <sheetName val="ABK_04_AWALR+CO+TAB_RUPS2"/>
      <sheetName val="9_58&quot;_single2"/>
      <sheetName val="A-11_Steel_Str2"/>
      <sheetName val="A-03_Pile2"/>
      <sheetName val="CONS_2"/>
      <sheetName val="SA516-60,70_(정리)2"/>
      <sheetName val="MR_EUR3"/>
      <sheetName val="Ind__Budget3"/>
      <sheetName val="Star_Rate3"/>
      <sheetName val="HaulingLine_hardware2"/>
      <sheetName val="S_Curve2"/>
      <sheetName val="Branch_Power2"/>
      <sheetName val="C__letter_3rd_QT2"/>
      <sheetName val="Sheet1_(4)2"/>
      <sheetName val="SEK_Vertrieb3"/>
      <sheetName val="SEK_Montage3"/>
      <sheetName val="SEK_IBN3"/>
      <sheetName val="КС2_24_1-8_(4_1_8_11_200)corr3"/>
      <sheetName val="Perhitungan_RAB2"/>
      <sheetName val="Gas_Specific_Gravities_and_GHV2"/>
      <sheetName val="1_집계표(일반전기)2"/>
      <sheetName val="2_집계표(선행공사)2"/>
      <sheetName val="3_집계표(소방공사)2"/>
      <sheetName val="CABLE_TRAY2"/>
      <sheetName val="5_세운W-A"/>
      <sheetName val="design_criteria7"/>
      <sheetName val="cespiti_cet2_piombino_(2)1"/>
      <sheetName val="建筑工程统计表06月份_1"/>
      <sheetName val="Rev_1"/>
      <sheetName val="Vind_-鴃宼蠀1"/>
      <sheetName val="DIV_31"/>
      <sheetName val="DIV_91"/>
      <sheetName val="LOKASI_RIG_Litbang1"/>
      <sheetName val="struktur_tdk_dipakai1"/>
      <sheetName val="sch_1_21"/>
      <sheetName val="B_10_(4)1"/>
      <sheetName val="Country_(kVA-Hz_)1"/>
      <sheetName val="INPUT_DATAS1"/>
      <sheetName val="5_세운W-A1"/>
      <sheetName val="ABK_04_AWALR+CO+TAB_RUPS1"/>
      <sheetName val="9_58&quot;_single1"/>
      <sheetName val="A-11_Steel_Str1"/>
      <sheetName val="A-03_Pile1"/>
      <sheetName val="CONS_1"/>
      <sheetName val="SA516-60,70_(정리)1"/>
      <sheetName val="HaulingLine_hardware1"/>
      <sheetName val="S_Curve1"/>
      <sheetName val="Branch_Power1"/>
      <sheetName val="C__letter_3rd_QT1"/>
      <sheetName val="Sheet1_(4)1"/>
      <sheetName val="Perhitungan_RAB1"/>
      <sheetName val="Gas_Specific_Gravities_and_GHV1"/>
      <sheetName val="1_집계표(일반전기)1"/>
      <sheetName val="2_집계표(선행공사)1"/>
      <sheetName val="3_집계표(소방공사)1"/>
      <sheetName val="CABLE_TRAY1"/>
      <sheetName val="Unit Price Analysis"/>
      <sheetName val="D8(1)"/>
      <sheetName val="Rot-Pack"/>
      <sheetName val="STEP"/>
      <sheetName val="Analisa ME"/>
      <sheetName val="MTL(AG)"/>
      <sheetName val="eqp-rek"/>
      <sheetName val="L V Separator"/>
      <sheetName val="구의33고"/>
      <sheetName val="내역서_耰&quot;15"/>
      <sheetName val="Precios_Unitariԯ7"/>
      <sheetName val="BG_Working_Sheet1"/>
      <sheetName val="p_mgmt1"/>
      <sheetName val="Dati_base1"/>
      <sheetName val="Asset_Mansys_Sum1"/>
      <sheetName val="Job_List_(2)1"/>
      <sheetName val="Constn_&amp;_Install_-_LEV_41"/>
      <sheetName val="LEV_4_Project_Managem1"/>
      <sheetName val="Site_Management1"/>
      <sheetName val="Manhrs_Sum1"/>
      <sheetName val="내역서_耰&quot;_x000010"/>
      <sheetName val="Z-_GENERAL_PRIC橿⿂⒘ࡈ1"/>
      <sheetName val="Z-_GENERAL_PRIC鋘@俀~橿⿂⍈1"/>
      <sheetName val="S&amp;M_Opex"/>
      <sheetName val="아파트_기성내역서1"/>
      <sheetName val="H__Dasar"/>
      <sheetName val="HRG_BH"/>
      <sheetName val="CHITIET_VL-NC-TT_-1p"/>
      <sheetName val="TONG_HOP_VL-NC"/>
      <sheetName val="TONGKE3p_"/>
      <sheetName val="DON_GIA"/>
      <sheetName val="t-h_HA_THE"/>
      <sheetName val="THPDMoi__(2)"/>
      <sheetName val="TONG_HOP_VL-NC_TT"/>
      <sheetName val="TH_XL"/>
      <sheetName val="CHITIET_VL-NC"/>
      <sheetName val="01A__RAB"/>
      <sheetName val="53_"/>
      <sheetName val="MH_CIVIL"/>
      <sheetName val="HARGA_SAT"/>
      <sheetName val="DIV_21"/>
      <sheetName val="DIV_7"/>
      <sheetName val="DIV_81"/>
      <sheetName val="Unit_Rate"/>
      <sheetName val="D-3_(M)"/>
      <sheetName val="D-7_(M)"/>
      <sheetName val="01A-_RAB"/>
      <sheetName val="Cycle_Time"/>
      <sheetName val="rekap_harga_satuan_pek"/>
      <sheetName val="rab_j17"/>
      <sheetName val="첨부2__물량소화계획_상세"/>
      <sheetName val="upah_bahan1"/>
      <sheetName val="AnalisaSIPIL_RIIL1"/>
      <sheetName val="Har_Sat1"/>
      <sheetName val="Rek_Analisa1"/>
      <sheetName val="HRG_BAHAN_&amp;_UPAH_okk1"/>
      <sheetName val="TS_MINGGUAN_rev_(2)1"/>
      <sheetName val="DAF_ALAT1"/>
      <sheetName val="Breakdown_Instrument"/>
      <sheetName val="Hujan_BUlanan"/>
      <sheetName val="Deliverable_list"/>
      <sheetName val="member_design"/>
      <sheetName val="Data_basic_price_jgan_diprint"/>
      <sheetName val="Sewa_Alat"/>
      <sheetName val="BQ_ARS"/>
      <sheetName val="DAFTAR_ISI"/>
      <sheetName val="DAFTAR_TBL___FORM"/>
      <sheetName val="Harga_ME_"/>
      <sheetName val="Form_4___4_A"/>
      <sheetName val="T-3_2_UP_Material"/>
      <sheetName val="Analisa_STR"/>
      <sheetName val="anal_alat"/>
      <sheetName val="Daf_1"/>
      <sheetName val="Data_SRL"/>
      <sheetName val="Data_Prod_Graf"/>
      <sheetName val="RAB_J18_"/>
      <sheetName val="HARGA_J18"/>
      <sheetName val="analisa_J18"/>
      <sheetName val="Cash_Out_Table"/>
      <sheetName val="Net_Cash_Table"/>
      <sheetName val="COS_REP_XLS1"/>
      <sheetName val="JP-I_500155"/>
      <sheetName val="Rek_An"/>
      <sheetName val="Rencana_Anggaran_Biaya"/>
      <sheetName val="State_List1"/>
      <sheetName val="Subcon_Rate"/>
      <sheetName val="Basic_Rate1"/>
      <sheetName val="앉음벽_(2)"/>
      <sheetName val="5_새들부해석_및_철근배근"/>
      <sheetName val="Executive_Summary_(Aug_25)"/>
      <sheetName val="내역서_耰&quot;_x005f_x005f_x005f_x005F_x005f_x0000_1"/>
      <sheetName val="내역서_耰&quot;_x005f_x005f_x005f_x005F_x005f_x005f_1"/>
      <sheetName val="내역서_耰&quot;?_x00004"/>
      <sheetName val="_??_x"/>
      <sheetName val="내역서_ᢐ??"/>
      <sheetName val="_??_x1"/>
      <sheetName val="Weekl?_x000"/>
      <sheetName val="Precios_Unitariԯ?"/>
      <sheetName val="OPT??"/>
      <sheetName val="내역서_耰&quot;?3"/>
      <sheetName val="?"/>
      <sheetName val="D_Base"/>
      <sheetName val="TWO_PASS"/>
      <sheetName val="THREE_PASS"/>
      <sheetName val="19__drill_CD6"/>
      <sheetName val="MASTER_AR"/>
      <sheetName val="3__PE_Unit_"/>
      <sheetName val="Man__Sum_"/>
      <sheetName val="unit_mh_study"/>
      <sheetName val="Offer_Sum_"/>
      <sheetName val="Indirect_Pers_"/>
      <sheetName val="endirek_ad-sa"/>
      <sheetName val="Support_Pers_"/>
      <sheetName val="Indirect_Pers__Assumptions"/>
      <sheetName val="ind__cost_of_direct"/>
      <sheetName val="Net_Salary_of_a_Direct"/>
      <sheetName val="Direct_Cost_Sum_"/>
      <sheetName val="Water_Cons_"/>
      <sheetName val="Ind_Sale"/>
      <sheetName val="GWP3_Outfitting_Works_Indirect_"/>
      <sheetName val="_anal_hrg_sat"/>
      <sheetName val="RAB_KapukII"/>
      <sheetName val="Committed_Cost"/>
      <sheetName val="Div26_-_Elect"/>
      <sheetName val="23_FILTH_"/>
      <sheetName val="02_01E_coli"/>
      <sheetName val="ctTBA"/>
      <sheetName val="해평견적"/>
      <sheetName val="Sheet233"/>
      <sheetName val="Sheet229"/>
      <sheetName val="[SANDAN.XLS€??"/>
      <sheetName val="PT_DPT_Manifold (TR)"/>
      <sheetName val="PT_DPT_Seal (TR)"/>
      <sheetName val="Item Details"/>
      <sheetName val="Price Summary (1)"/>
      <sheetName val="Price Summary (2)"/>
      <sheetName val="Base BM-rebar"/>
      <sheetName val="Bang chi tiet-Direct work"/>
      <sheetName val="rap rinci"/>
      <sheetName val="DД"/>
      <sheetName val="Номенклатура BOE"/>
      <sheetName val="Типы оборудования"/>
      <sheetName val="Basic-Engineering"/>
      <sheetName val="Startphase"/>
      <sheetName val="Katsayilar"/>
      <sheetName val="Номенклатура BOM"/>
      <sheetName val="系数516"/>
      <sheetName val="내역서_(∮ἀ嘆ɶ᠀㬁5"/>
      <sheetName val="_x0004_ _x0003__x0004__x0016_ _x0004_"/>
      <sheetName val="Weekl_x0004__x0016_ "/>
      <sheetName val="_x0004_ _x0"/>
      <sheetName val="내역서_耰&quot;16"/>
      <sheetName val="SANDAN_XLS14"/>
      <sheetName val="내역서_(∮ἀ嘆ɶ᠀㬁6"/>
      <sheetName val="4.6二构装修工程"/>
      <sheetName val="4.5钢结构工程"/>
      <sheetName val="1成本汇总表 "/>
      <sheetName val="取费表"/>
      <sheetName val="武汉丁二烯静止设备"/>
      <sheetName val="中石油安装石油化工装置"/>
      <sheetName val="土建全民一级不含构件取费"/>
      <sheetName val="单位"/>
      <sheetName val="SpecITEM"/>
      <sheetName val="LINE_Sc"/>
      <sheetName val="MOTOR"/>
      <sheetName val="价差测算"/>
      <sheetName val="参数表"/>
      <sheetName val="gVL"/>
      <sheetName val="임대"/>
      <sheetName val="9911실적(공장)"/>
      <sheetName val="정산표"/>
      <sheetName val="회사정보"/>
      <sheetName val="선수금(29)"/>
      <sheetName val="호남2"/>
      <sheetName val="계정code"/>
      <sheetName val="BOJUNGGM"/>
      <sheetName val="(참조)RCM_Final_수정_감사실"/>
      <sheetName val="공사기성"/>
      <sheetName val="1100A"/>
      <sheetName val="대차대조표"/>
      <sheetName val="손익계산서"/>
      <sheetName val="이익잉여금"/>
      <sheetName val="통장출금액"/>
      <sheetName val="은행"/>
      <sheetName val="COBS"/>
      <sheetName val="지점장"/>
      <sheetName val="산출"/>
      <sheetName val="리스"/>
      <sheetName val="(참고) 리스크 맵"/>
      <sheetName val="CM_history"/>
      <sheetName val="보험"/>
      <sheetName val="질의(금액)참조"/>
      <sheetName val="합손"/>
      <sheetName val="상각률표"/>
      <sheetName val="fmv"/>
      <sheetName val="99.7월 당월회수 실적"/>
      <sheetName val="선급금"/>
      <sheetName val="당월"/>
      <sheetName val="4b Consolidated PL"/>
      <sheetName val="현장"/>
      <sheetName val="하수급견적대비"/>
      <sheetName val="손익항목표"/>
      <sheetName val="외환익"/>
      <sheetName val="신공항A-9(원가수정)"/>
      <sheetName val="시산"/>
      <sheetName val="Scoping"/>
      <sheetName val="ROMM"/>
      <sheetName val="Materiality - Fin.(계획)"/>
      <sheetName val="Lead"/>
      <sheetName val="LU"/>
      <sheetName val="Dropdowns"/>
      <sheetName val="Workings"/>
      <sheetName val="Controls"/>
      <sheetName val="CMA Reconciliation"/>
      <sheetName val="Financial Statements"/>
      <sheetName val="select ---&gt; hide"/>
      <sheetName val="Balance Sheet"/>
      <sheetName val="Income Statement"/>
      <sheetName val="32.1"/>
      <sheetName val="이자비용 (2)"/>
      <sheetName val="감가상각"/>
      <sheetName val="DB명세"/>
      <sheetName val="Currency"/>
      <sheetName val="SAPHDB.05"/>
      <sheetName val="SAPHDB.06"/>
      <sheetName val="SAPHDB.10"/>
      <sheetName val="SAPHDB.14"/>
      <sheetName val="SAPHDB.15"/>
      <sheetName val="SAPHDB.16"/>
      <sheetName val="SUPER_T3"/>
      <sheetName val="Set Parameters"/>
      <sheetName val="Non-Statistical Sampling"/>
      <sheetName val="portfolio"/>
      <sheetName val="ins"/>
      <sheetName val="Non-Statistical Sampling Master"/>
      <sheetName val="Materiality - Components(계획)"/>
      <sheetName val="IT Function"/>
      <sheetName val="정리기입"/>
      <sheetName val="SAP.23a"/>
      <sheetName val="SAP.24a"/>
      <sheetName val="SAP.25a"/>
      <sheetName val="SAP.26a"/>
      <sheetName val="SAP.13a"/>
      <sheetName val="SAP.21a"/>
      <sheetName val="SAP.15a"/>
      <sheetName val="SAP.18a"/>
      <sheetName val="SAP.05a"/>
      <sheetName val="SAP.11a"/>
      <sheetName val="SAP.27a"/>
      <sheetName val="Rules"/>
      <sheetName val="AR Drop Downs"/>
      <sheetName val="Control Activities"/>
      <sheetName val="Two Step Revenue Testing Master"/>
      <sheetName val="OS명세"/>
      <sheetName val="ELBLOCK(981021)"/>
      <sheetName val="ARP Q3 Security Access Review"/>
      <sheetName val="AB1 Q3 Security Access Review"/>
      <sheetName val="6월추가불출"/>
      <sheetName val="12-31-2000"/>
      <sheetName val="AB1 FY12"/>
      <sheetName val="SAP011"/>
      <sheetName val="f5"/>
      <sheetName val="f4"/>
      <sheetName val="유형자산"/>
      <sheetName val="F456"/>
      <sheetName val="Global Data"/>
      <sheetName val="vapoc-00p12"/>
      <sheetName val="wi"/>
      <sheetName val="Section"/>
      <sheetName val="감가상각LS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LS "/>
      <sheetName val="PAJE,PRJE"/>
      <sheetName val="업무처리전"/>
      <sheetName val="用水量"/>
      <sheetName val="집계표(실적)"/>
      <sheetName val="⑤-1. 기계"/>
      <sheetName val="SITE DEV,T"/>
      <sheetName val="Change_Order_Log1"/>
      <sheetName val="MIJIBI"/>
      <sheetName val="unit_weight"/>
      <sheetName val="ES-aLL"/>
      <sheetName val="HASAT"/>
      <sheetName val="Piping_BQ_fMrZone_turbine7"/>
      <sheetName val="3_Breakdown_Direct_Saent9"/>
      <sheetName val="일위대가-1"/>
      <sheetName val="원가계산서구조조정"/>
      <sheetName val="토적표"/>
      <sheetName val="coastal"/>
      <sheetName val="GL"/>
      <sheetName val="HSDM"/>
      <sheetName val="MAPDC"/>
      <sheetName val="RPP-6"/>
      <sheetName val="Hsatuan-OK"/>
      <sheetName val="NAMES"/>
      <sheetName val="DaftarHarga"/>
      <sheetName val="Monitor"/>
      <sheetName val="BHN-ALAT"/>
      <sheetName val="bhn-upah"/>
      <sheetName val="MAP2"/>
      <sheetName val="anal-mpu"/>
      <sheetName val="ADD"/>
      <sheetName val="ANALISA "/>
      <sheetName val="Metode"/>
      <sheetName val="rumus"/>
      <sheetName val="Time Schedule"/>
      <sheetName val="ANALISA railing"/>
      <sheetName val="BELAGIO"/>
      <sheetName val="ARTAGDING"/>
      <sheetName val="POMALA"/>
      <sheetName val="SEMANAN"/>
      <sheetName val="BKPM"/>
      <sheetName val="차액보증"/>
      <sheetName val="장비명"/>
      <sheetName val="Solieu"/>
      <sheetName val="Xuly Data"/>
      <sheetName val="?????????"/>
      <sheetName val="ค่าขนส่ง"/>
      <sheetName val="nHDD"/>
      <sheetName val="ค่าขนส่ง(6ล้อ)"/>
      <sheetName val="ค่าขนส่ง(พ่วง)"/>
      <sheetName val="Mat_Source"/>
      <sheetName val="Form1"/>
      <sheetName val="ได้ราคาคอนกรีต-เหล็กเสริม"/>
      <sheetName val="Form3"/>
      <sheetName val="ได้งานตีเส้น"/>
      <sheetName val="ข้อมูลวัสดุและค่าดำเนินการ"/>
      <sheetName val="concrete&amp;งานไม้แบบ"/>
      <sheetName val="ราคาวัสดุ"/>
      <sheetName val="Grand summary Lot#1"/>
      <sheetName val="Part1 Preliminaries &amp; General"/>
      <sheetName val="Part2 Wastewater System"/>
      <sheetName val="Part3 Stormwater Drainage Syste"/>
      <sheetName val="Part4 Dayworks"/>
      <sheetName val="Part5 O&amp;M Equipment"/>
      <sheetName val="Part6 Training"/>
      <sheetName val="Saisie"/>
      <sheetName val="MTO 18 Jul07&amp;19Nov08"/>
      <sheetName val="MPP"/>
      <sheetName val="Cancelled"/>
      <sheetName val="Data1"/>
      <sheetName val="DataMO"/>
      <sheetName val="RFI_Bolt"/>
      <sheetName val="Varible"/>
      <sheetName val="U-TYPE(1)"/>
      <sheetName val="Bunga"/>
      <sheetName val="RAB_DURI"/>
      <sheetName val="Mark-up"/>
      <sheetName val="Alat &amp; Bahan"/>
      <sheetName val="CONSUMABLE"/>
      <sheetName val="영흥TL(UP,DOWN) "/>
      <sheetName val="기초단가"/>
      <sheetName val="Bond &amp; Stamp"/>
      <sheetName val="작성기준"/>
      <sheetName val="CutOffDates"/>
      <sheetName val="Prec.OTS"/>
      <sheetName val="Buildg-200"/>
      <sheetName val="B2-UNIT 207"/>
      <sheetName val="BS-Notes"/>
      <sheetName val="BQ INSUL"/>
      <sheetName val="BQ PIPE"/>
      <sheetName val="SHOP FIELD INSTALL %"/>
      <sheetName val="LINE TESTS"/>
      <sheetName val="H"/>
      <sheetName val="D"/>
      <sheetName val="J"/>
      <sheetName val="Working"/>
      <sheetName val="11.별도장부가"/>
      <sheetName val="PBC)주식기준보상부여"/>
      <sheetName val="day"/>
      <sheetName val="AGG A"/>
      <sheetName val="AGG B"/>
      <sheetName val="DAFTAR BAHAN"/>
      <sheetName val="DAFTAR ALAT"/>
      <sheetName val="DAFTAR UPAH"/>
      <sheetName val="PAS. BATU"/>
      <sheetName val="URUKAN"/>
      <sheetName val="MARKA"/>
      <sheetName val="PRIME COAT"/>
      <sheetName val="TACK COAT"/>
      <sheetName val="급여관련자료"/>
      <sheetName val="CIMB IDR"/>
      <sheetName val="JUL"/>
      <sheetName val="DAF.INVEN U.O"/>
      <sheetName val="CGS"/>
      <sheetName val="Biaya2"/>
      <sheetName val="COGM"/>
      <sheetName val="Bahan "/>
      <sheetName val="Harga "/>
      <sheetName val="2__"/>
      <sheetName val="내역서 耰&quot;__x0000"/>
      <sheetName val="내역서_耰&quot;__x0000"/>
      <sheetName val="내역ࠜĀ_M4"/>
      <sheetName val="내역서_耰&quot;__x0001"/>
      <sheetName val="내역서_耰&quot;__x0002"/>
      <sheetName val="___x001b___x0006__x"/>
      <sheetName val="바닥판_⽷_"/>
      <sheetName val="EQUIPMENT_-_"/>
      <sheetName val="내역서 ᢐ_x001f___"/>
      <sheetName val=" __x001b___x0006__x"/>
      <sheetName val="Weekl_x0004___x0016__x000"/>
      <sheetName val="Precios Unitariԯ_"/>
      <sheetName val="내역서_耰&quot;__x0004"/>
      <sheetName val="내역서_耰&quot;__x0003"/>
      <sheetName val="내역서_耰&quot;__x0005"/>
      <sheetName val=" __x001b___x0"/>
      <sheetName val="OPT_x0012___x0010__ _"/>
      <sheetName val="OPT_x0012___x0010__"/>
      <sheetName val="내역서_耰&quot;__x00001"/>
      <sheetName val="내역서_耰&quot;__x0006"/>
      <sheetName val="__x0004_"/>
      <sheetName val="Site__"/>
      <sheetName val="내역서_耰&quot;__x00002"/>
      <sheetName val="내역서_耰&quot;__x00003"/>
      <sheetName val="UNIT 3"/>
      <sheetName val="BOM_TOTAL"/>
      <sheetName val="Pen Macadam"/>
      <sheetName val="BEFORE ALLOCATION"/>
      <sheetName val="砂石料"/>
      <sheetName val="3__PE_Unit_1"/>
      <sheetName val="Man__Sum_1"/>
      <sheetName val="unit_mh_study1"/>
      <sheetName val="Offer_Sum_1"/>
      <sheetName val="Indirect_Pers_1"/>
      <sheetName val="endirek_ad-sa1"/>
      <sheetName val="Support_Pers_1"/>
      <sheetName val="Indirect_Pers__Assumptions1"/>
      <sheetName val="ind__cost_of_direct1"/>
      <sheetName val="Net_Salary_of_a_Direct1"/>
      <sheetName val="Direct_Cost_Sum_1"/>
      <sheetName val="Water_Cons_1"/>
      <sheetName val="Ind_Sale1"/>
      <sheetName val="GWP3_Outfitting_Works_Indirect1"/>
      <sheetName val="Batam_Forecast4"/>
      <sheetName val="Batam_Forecast_jun4"/>
      <sheetName val="Fabrication_Summary4"/>
      <sheetName val="D6978_Mar_21_-_FProj074"/>
      <sheetName val="GEAC_-_Dec194"/>
      <sheetName val="내역서_(N____42"/>
      <sheetName val="내역서_(N____52"/>
      <sheetName val="내역서_(N____62"/>
      <sheetName val="내역서_(N____72"/>
      <sheetName val="내역서_(N____82"/>
      <sheetName val="Control_Panel1"/>
      <sheetName val="using_rjs409_progress_data1"/>
      <sheetName val="Summary_F-217_R61"/>
      <sheetName val="BEU_btm_nozz_@_tsht1"/>
      <sheetName val="Cover_Sheet1"/>
      <sheetName val="DO_NOT_DELETE1"/>
      <sheetName val="Control_Panel"/>
      <sheetName val="using_rjs409_progress_data"/>
      <sheetName val="Summary_F-217_R6"/>
      <sheetName val="BEU_btm_nozz_@_tsht"/>
      <sheetName val="Cover_Sheet"/>
      <sheetName val="取费"/>
      <sheetName val="WITHOUT_C&amp;I_PROFIT_(3)1"/>
      <sheetName val="환경기계공정표_(3)"/>
      <sheetName val="Project_Information_In-Out"/>
      <sheetName val="Issue_Detail_(2nd_Stage)"/>
      <sheetName val="Prog Pay Events_Prog Pay Events"/>
      <sheetName val="Critical - Key Drawings"/>
      <sheetName val="Mat Deliv Vs ZMM071"/>
      <sheetName val="girder"/>
      <sheetName val="GWC"/>
      <sheetName val="NWC"/>
      <sheetName val="단면치수"/>
      <sheetName val="sum1 (2)"/>
      <sheetName val="화전내"/>
      <sheetName val="CFS3"/>
      <sheetName val="2002상반기노임기준"/>
      <sheetName val="_x0004_?_x000d_?_x0003_?_x0004_"/>
      <sheetName val="_x000a_?_x001b_?_x0006_?_x0006_"/>
      <sheetName val=" ?_x001b_?_x0006_?_x0006_?_x000"/>
      <sheetName val="_______x005f_x005f_x005f_x0000_"/>
      <sheetName val="_____x005f_x005f_x005f_x005f_x0"/>
      <sheetName val="_______x005f_x005f_x005f_x005f_"/>
      <sheetName val="LV induction _x0000__x0000__x00"/>
      <sheetName val="_x005f_x0002__x005f_x0000_뻘N_x0"/>
      <sheetName val="내역서 (∮ἀ嘆ɶ_x005f_x0000_᠀㬁_x005f"/>
      <sheetName val="_x005f_x0002__뻘N___x005f_x0001_"/>
      <sheetName val="_x005f_x0004__x005f_x0000__x005"/>
      <sheetName val="_x005f_x000a__x005f_x0000__x005"/>
      <sheetName val=" _x005f_x0000__x005f_x001b__x00"/>
      <sheetName val="Weekl_x005f_x0004__x005f_x0000_"/>
      <sheetName val="_x005f_x0000__x005f_x000e__x005"/>
      <sheetName val="내역서_(N_x005f_x0009__x000e"/>
      <sheetName val="내역서_(N _x005f_x000e__x000"/>
      <sheetName val="7422CW_x005f_x0013__x0000"/>
      <sheetName val="OPT_x005f_x0012__x005f_x0000__x"/>
      <sheetName val="_x005f_x0000__x005f_x0013__x005"/>
      <sheetName val="내역서 ᢐ_x005f_x001f__x005f_x0000_"/>
      <sheetName val="__x005f_x0000__x005f_x001b__x00"/>
      <sheetName val="Daf-Harga"/>
      <sheetName val="Divisi Operasi"/>
      <sheetName val="Divisi Produksi &amp; Distribusi"/>
      <sheetName val="HARGA ALAT"/>
      <sheetName val="BOQ INTERN"/>
      <sheetName val="BL"/>
      <sheetName val="hsat-SD"/>
      <sheetName val="an-satuan"/>
      <sheetName val="Rekap-SD"/>
      <sheetName val="BOQ EXTERN"/>
      <sheetName val="skets"/>
      <sheetName val="Sumber Daya"/>
      <sheetName val="AVP"/>
      <sheetName val="DCF"/>
      <sheetName val="Estimates"/>
      <sheetName val="Valuation Summary"/>
      <sheetName val="Ownership"/>
      <sheetName val="Shares Traded"/>
      <sheetName val="Public &amp; Private Valuation"/>
      <sheetName val="Momentum"/>
      <sheetName val="11421"/>
      <sheetName val="ArusKas"/>
      <sheetName val="COA-17"/>
      <sheetName val="C-18"/>
      <sheetName val="2_x0010_ _x0003__x000d__x0008__x0010__x0004__x0004__x0004_"/>
      <sheetName val="Sheet_x0005_�"/>
      <sheetName val="LV induction _x00"/>
      <sheetName val="breakdown_of_wage_ra5"/>
      <sheetName val="breakdown_of_wage_ra6"/>
      <sheetName val="breakdown_of_wage_ra7"/>
      <sheetName val="breakdown_of_wage_ra8"/>
      <sheetName val="Sheetư"/>
      <sheetName val="Sheet፠"/>
      <sheetName val="Sheet팠"/>
      <sheetName val="Sheet⡰"/>
      <sheetName val="Sheet㜰"/>
      <sheetName val="Sheet븰"/>
      <sheetName val="breakdown_of_wage_ra9"/>
      <sheetName val="breakdown_of_wage_ra10"/>
      <sheetName val="breakdown_of_wage_ra11"/>
      <sheetName val="Sheet"/>
      <sheetName val="_x005f_x005f_x005f_x005f_x005f_x005f_x00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>
        <row r="4">
          <cell r="I4">
            <v>0</v>
          </cell>
        </row>
      </sheetData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>
        <row r="4">
          <cell r="I4">
            <v>0</v>
          </cell>
        </row>
      </sheetData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>
        <row r="4">
          <cell r="I4">
            <v>0</v>
          </cell>
        </row>
      </sheetData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>
        <row r="4">
          <cell r="I4">
            <v>0</v>
          </cell>
        </row>
      </sheetData>
      <sheetData sheetId="5259">
        <row r="4">
          <cell r="I4">
            <v>0</v>
          </cell>
        </row>
      </sheetData>
      <sheetData sheetId="5260">
        <row r="4">
          <cell r="I4">
            <v>0</v>
          </cell>
        </row>
      </sheetData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>
        <row r="4">
          <cell r="I4">
            <v>0</v>
          </cell>
        </row>
      </sheetData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>
        <row r="4">
          <cell r="I4">
            <v>0</v>
          </cell>
        </row>
      </sheetData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>
        <row r="4">
          <cell r="I4">
            <v>0</v>
          </cell>
        </row>
      </sheetData>
      <sheetData sheetId="6655">
        <row r="4">
          <cell r="I4">
            <v>0</v>
          </cell>
        </row>
      </sheetData>
      <sheetData sheetId="6656">
        <row r="4">
          <cell r="I4">
            <v>0</v>
          </cell>
        </row>
      </sheetData>
      <sheetData sheetId="6657" refreshError="1"/>
      <sheetData sheetId="6658" refreshError="1"/>
      <sheetData sheetId="6659" refreshError="1"/>
      <sheetData sheetId="6660" refreshError="1"/>
      <sheetData sheetId="6661">
        <row r="4">
          <cell r="I4">
            <v>0</v>
          </cell>
        </row>
      </sheetData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>
        <row r="4">
          <cell r="I4">
            <v>0</v>
          </cell>
        </row>
      </sheetData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>
        <row r="4">
          <cell r="I4">
            <v>0</v>
          </cell>
        </row>
      </sheetData>
      <sheetData sheetId="6675">
        <row r="4">
          <cell r="I4">
            <v>0</v>
          </cell>
        </row>
      </sheetData>
      <sheetData sheetId="6676">
        <row r="4">
          <cell r="I4">
            <v>0</v>
          </cell>
        </row>
      </sheetData>
      <sheetData sheetId="6677">
        <row r="4">
          <cell r="I4">
            <v>0</v>
          </cell>
        </row>
      </sheetData>
      <sheetData sheetId="6678" refreshError="1"/>
      <sheetData sheetId="6679" refreshError="1"/>
      <sheetData sheetId="6680" refreshError="1"/>
      <sheetData sheetId="6681" refreshError="1"/>
      <sheetData sheetId="6682">
        <row r="4">
          <cell r="I4">
            <v>0</v>
          </cell>
        </row>
      </sheetData>
      <sheetData sheetId="6683">
        <row r="4">
          <cell r="I4">
            <v>0</v>
          </cell>
        </row>
      </sheetData>
      <sheetData sheetId="6684">
        <row r="4">
          <cell r="I4">
            <v>0</v>
          </cell>
        </row>
      </sheetData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>
        <row r="4">
          <cell r="I4">
            <v>0</v>
          </cell>
        </row>
      </sheetData>
      <sheetData sheetId="6720">
        <row r="4">
          <cell r="I4">
            <v>0</v>
          </cell>
        </row>
      </sheetData>
      <sheetData sheetId="6721">
        <row r="4">
          <cell r="I4">
            <v>0</v>
          </cell>
        </row>
      </sheetData>
      <sheetData sheetId="6722">
        <row r="4">
          <cell r="I4">
            <v>0</v>
          </cell>
        </row>
      </sheetData>
      <sheetData sheetId="6723">
        <row r="4">
          <cell r="I4">
            <v>0</v>
          </cell>
        </row>
      </sheetData>
      <sheetData sheetId="6724">
        <row r="4">
          <cell r="I4">
            <v>0</v>
          </cell>
        </row>
      </sheetData>
      <sheetData sheetId="6725">
        <row r="4">
          <cell r="I4">
            <v>0</v>
          </cell>
        </row>
      </sheetData>
      <sheetData sheetId="6726">
        <row r="4">
          <cell r="I4">
            <v>0</v>
          </cell>
        </row>
      </sheetData>
      <sheetData sheetId="6727">
        <row r="4">
          <cell r="I4">
            <v>0</v>
          </cell>
        </row>
      </sheetData>
      <sheetData sheetId="6728">
        <row r="4">
          <cell r="I4">
            <v>0</v>
          </cell>
        </row>
      </sheetData>
      <sheetData sheetId="6729">
        <row r="4">
          <cell r="I4">
            <v>0</v>
          </cell>
        </row>
      </sheetData>
      <sheetData sheetId="6730">
        <row r="4">
          <cell r="I4">
            <v>0</v>
          </cell>
        </row>
      </sheetData>
      <sheetData sheetId="6731">
        <row r="4">
          <cell r="I4">
            <v>0</v>
          </cell>
        </row>
      </sheetData>
      <sheetData sheetId="6732">
        <row r="4">
          <cell r="I4">
            <v>0</v>
          </cell>
        </row>
      </sheetData>
      <sheetData sheetId="6733">
        <row r="4">
          <cell r="I4">
            <v>0</v>
          </cell>
        </row>
      </sheetData>
      <sheetData sheetId="6734">
        <row r="4">
          <cell r="I4">
            <v>0</v>
          </cell>
        </row>
      </sheetData>
      <sheetData sheetId="6735">
        <row r="4">
          <cell r="I4">
            <v>0</v>
          </cell>
        </row>
      </sheetData>
      <sheetData sheetId="6736">
        <row r="4">
          <cell r="I4">
            <v>0</v>
          </cell>
        </row>
      </sheetData>
      <sheetData sheetId="6737">
        <row r="4">
          <cell r="I4">
            <v>0</v>
          </cell>
        </row>
      </sheetData>
      <sheetData sheetId="6738">
        <row r="4">
          <cell r="I4">
            <v>0</v>
          </cell>
        </row>
      </sheetData>
      <sheetData sheetId="6739">
        <row r="4">
          <cell r="I4">
            <v>0</v>
          </cell>
        </row>
      </sheetData>
      <sheetData sheetId="6740">
        <row r="4">
          <cell r="I4">
            <v>0</v>
          </cell>
        </row>
      </sheetData>
      <sheetData sheetId="6741">
        <row r="4">
          <cell r="I4">
            <v>0</v>
          </cell>
        </row>
      </sheetData>
      <sheetData sheetId="6742">
        <row r="4">
          <cell r="I4">
            <v>0</v>
          </cell>
        </row>
      </sheetData>
      <sheetData sheetId="6743">
        <row r="4">
          <cell r="I4">
            <v>0</v>
          </cell>
        </row>
      </sheetData>
      <sheetData sheetId="6744">
        <row r="4">
          <cell r="I4">
            <v>0</v>
          </cell>
        </row>
      </sheetData>
      <sheetData sheetId="6745">
        <row r="4">
          <cell r="I4">
            <v>0</v>
          </cell>
        </row>
      </sheetData>
      <sheetData sheetId="6746">
        <row r="4">
          <cell r="I4">
            <v>0</v>
          </cell>
        </row>
      </sheetData>
      <sheetData sheetId="6747">
        <row r="4">
          <cell r="I4">
            <v>0</v>
          </cell>
        </row>
      </sheetData>
      <sheetData sheetId="6748">
        <row r="4">
          <cell r="I4">
            <v>0</v>
          </cell>
        </row>
      </sheetData>
      <sheetData sheetId="6749">
        <row r="4">
          <cell r="I4">
            <v>0</v>
          </cell>
        </row>
      </sheetData>
      <sheetData sheetId="6750">
        <row r="4">
          <cell r="I4">
            <v>0</v>
          </cell>
        </row>
      </sheetData>
      <sheetData sheetId="6751">
        <row r="4">
          <cell r="I4">
            <v>0</v>
          </cell>
        </row>
      </sheetData>
      <sheetData sheetId="6752">
        <row r="4">
          <cell r="I4">
            <v>0</v>
          </cell>
        </row>
      </sheetData>
      <sheetData sheetId="6753">
        <row r="4">
          <cell r="I4">
            <v>0</v>
          </cell>
        </row>
      </sheetData>
      <sheetData sheetId="6754">
        <row r="4">
          <cell r="I4">
            <v>0</v>
          </cell>
        </row>
      </sheetData>
      <sheetData sheetId="6755">
        <row r="4">
          <cell r="I4">
            <v>0</v>
          </cell>
        </row>
      </sheetData>
      <sheetData sheetId="6756">
        <row r="4">
          <cell r="I4">
            <v>0</v>
          </cell>
        </row>
      </sheetData>
      <sheetData sheetId="6757">
        <row r="4">
          <cell r="I4">
            <v>0</v>
          </cell>
        </row>
      </sheetData>
      <sheetData sheetId="6758">
        <row r="4">
          <cell r="I4">
            <v>0</v>
          </cell>
        </row>
      </sheetData>
      <sheetData sheetId="6759">
        <row r="4">
          <cell r="I4">
            <v>0</v>
          </cell>
        </row>
      </sheetData>
      <sheetData sheetId="6760">
        <row r="4">
          <cell r="I4">
            <v>0</v>
          </cell>
        </row>
      </sheetData>
      <sheetData sheetId="6761">
        <row r="4">
          <cell r="I4">
            <v>0</v>
          </cell>
        </row>
      </sheetData>
      <sheetData sheetId="6762">
        <row r="4">
          <cell r="I4">
            <v>0</v>
          </cell>
        </row>
      </sheetData>
      <sheetData sheetId="6763">
        <row r="4">
          <cell r="I4">
            <v>0</v>
          </cell>
        </row>
      </sheetData>
      <sheetData sheetId="6764">
        <row r="4">
          <cell r="I4">
            <v>0</v>
          </cell>
        </row>
      </sheetData>
      <sheetData sheetId="6765">
        <row r="4">
          <cell r="I4">
            <v>0</v>
          </cell>
        </row>
      </sheetData>
      <sheetData sheetId="6766">
        <row r="4">
          <cell r="I4">
            <v>0</v>
          </cell>
        </row>
      </sheetData>
      <sheetData sheetId="6767">
        <row r="4">
          <cell r="I4">
            <v>0</v>
          </cell>
        </row>
      </sheetData>
      <sheetData sheetId="6768">
        <row r="4">
          <cell r="I4">
            <v>0</v>
          </cell>
        </row>
      </sheetData>
      <sheetData sheetId="6769">
        <row r="4">
          <cell r="I4">
            <v>0</v>
          </cell>
        </row>
      </sheetData>
      <sheetData sheetId="6770">
        <row r="4">
          <cell r="I4">
            <v>0</v>
          </cell>
        </row>
      </sheetData>
      <sheetData sheetId="6771">
        <row r="4">
          <cell r="I4">
            <v>0</v>
          </cell>
        </row>
      </sheetData>
      <sheetData sheetId="6772">
        <row r="4">
          <cell r="I4">
            <v>0</v>
          </cell>
        </row>
      </sheetData>
      <sheetData sheetId="6773">
        <row r="4">
          <cell r="I4">
            <v>0</v>
          </cell>
        </row>
      </sheetData>
      <sheetData sheetId="6774">
        <row r="4">
          <cell r="I4">
            <v>0</v>
          </cell>
        </row>
      </sheetData>
      <sheetData sheetId="6775">
        <row r="4">
          <cell r="I4">
            <v>0</v>
          </cell>
        </row>
      </sheetData>
      <sheetData sheetId="6776">
        <row r="4">
          <cell r="I4">
            <v>0</v>
          </cell>
        </row>
      </sheetData>
      <sheetData sheetId="6777">
        <row r="4">
          <cell r="I4">
            <v>0</v>
          </cell>
        </row>
      </sheetData>
      <sheetData sheetId="6778">
        <row r="4">
          <cell r="I4">
            <v>0</v>
          </cell>
        </row>
      </sheetData>
      <sheetData sheetId="6779">
        <row r="4">
          <cell r="I4">
            <v>0</v>
          </cell>
        </row>
      </sheetData>
      <sheetData sheetId="6780">
        <row r="4">
          <cell r="I4">
            <v>0</v>
          </cell>
        </row>
      </sheetData>
      <sheetData sheetId="6781">
        <row r="4">
          <cell r="I4">
            <v>0</v>
          </cell>
        </row>
      </sheetData>
      <sheetData sheetId="6782">
        <row r="4">
          <cell r="I4">
            <v>0</v>
          </cell>
        </row>
      </sheetData>
      <sheetData sheetId="6783">
        <row r="4">
          <cell r="I4">
            <v>0</v>
          </cell>
        </row>
      </sheetData>
      <sheetData sheetId="6784">
        <row r="4">
          <cell r="I4">
            <v>0</v>
          </cell>
        </row>
      </sheetData>
      <sheetData sheetId="6785">
        <row r="4">
          <cell r="I4">
            <v>0</v>
          </cell>
        </row>
      </sheetData>
      <sheetData sheetId="6786">
        <row r="4">
          <cell r="I4">
            <v>0</v>
          </cell>
        </row>
      </sheetData>
      <sheetData sheetId="6787">
        <row r="4">
          <cell r="I4">
            <v>0</v>
          </cell>
        </row>
      </sheetData>
      <sheetData sheetId="6788">
        <row r="4">
          <cell r="I4">
            <v>0</v>
          </cell>
        </row>
      </sheetData>
      <sheetData sheetId="6789">
        <row r="4">
          <cell r="I4">
            <v>0</v>
          </cell>
        </row>
      </sheetData>
      <sheetData sheetId="6790">
        <row r="4">
          <cell r="I4">
            <v>0</v>
          </cell>
        </row>
      </sheetData>
      <sheetData sheetId="6791">
        <row r="4">
          <cell r="I4">
            <v>0</v>
          </cell>
        </row>
      </sheetData>
      <sheetData sheetId="6792">
        <row r="4">
          <cell r="I4">
            <v>0</v>
          </cell>
        </row>
      </sheetData>
      <sheetData sheetId="6793">
        <row r="4">
          <cell r="I4">
            <v>0</v>
          </cell>
        </row>
      </sheetData>
      <sheetData sheetId="6794">
        <row r="4">
          <cell r="I4">
            <v>0</v>
          </cell>
        </row>
      </sheetData>
      <sheetData sheetId="6795">
        <row r="4">
          <cell r="I4">
            <v>0</v>
          </cell>
        </row>
      </sheetData>
      <sheetData sheetId="6796">
        <row r="4">
          <cell r="I4">
            <v>0</v>
          </cell>
        </row>
      </sheetData>
      <sheetData sheetId="6797">
        <row r="4">
          <cell r="I4">
            <v>0</v>
          </cell>
        </row>
      </sheetData>
      <sheetData sheetId="6798">
        <row r="4">
          <cell r="I4">
            <v>0</v>
          </cell>
        </row>
      </sheetData>
      <sheetData sheetId="6799">
        <row r="4">
          <cell r="I4">
            <v>0</v>
          </cell>
        </row>
      </sheetData>
      <sheetData sheetId="6800">
        <row r="4">
          <cell r="I4">
            <v>0</v>
          </cell>
        </row>
      </sheetData>
      <sheetData sheetId="6801">
        <row r="4">
          <cell r="I4">
            <v>0</v>
          </cell>
        </row>
      </sheetData>
      <sheetData sheetId="6802">
        <row r="4">
          <cell r="I4">
            <v>0</v>
          </cell>
        </row>
      </sheetData>
      <sheetData sheetId="6803">
        <row r="4">
          <cell r="I4">
            <v>0</v>
          </cell>
        </row>
      </sheetData>
      <sheetData sheetId="6804">
        <row r="4">
          <cell r="I4">
            <v>0</v>
          </cell>
        </row>
      </sheetData>
      <sheetData sheetId="6805">
        <row r="4">
          <cell r="I4">
            <v>0</v>
          </cell>
        </row>
      </sheetData>
      <sheetData sheetId="6806">
        <row r="4">
          <cell r="I4">
            <v>0</v>
          </cell>
        </row>
      </sheetData>
      <sheetData sheetId="6807">
        <row r="4">
          <cell r="I4">
            <v>0</v>
          </cell>
        </row>
      </sheetData>
      <sheetData sheetId="6808">
        <row r="4">
          <cell r="I4">
            <v>0</v>
          </cell>
        </row>
      </sheetData>
      <sheetData sheetId="6809">
        <row r="4">
          <cell r="I4">
            <v>0</v>
          </cell>
        </row>
      </sheetData>
      <sheetData sheetId="6810">
        <row r="4">
          <cell r="I4">
            <v>0</v>
          </cell>
        </row>
      </sheetData>
      <sheetData sheetId="6811">
        <row r="4">
          <cell r="I4">
            <v>0</v>
          </cell>
        </row>
      </sheetData>
      <sheetData sheetId="6812">
        <row r="4">
          <cell r="I4">
            <v>0</v>
          </cell>
        </row>
      </sheetData>
      <sheetData sheetId="6813">
        <row r="4">
          <cell r="I4">
            <v>0</v>
          </cell>
        </row>
      </sheetData>
      <sheetData sheetId="6814">
        <row r="4">
          <cell r="I4">
            <v>0</v>
          </cell>
        </row>
      </sheetData>
      <sheetData sheetId="6815">
        <row r="4">
          <cell r="I4">
            <v>0</v>
          </cell>
        </row>
      </sheetData>
      <sheetData sheetId="6816">
        <row r="4">
          <cell r="I4">
            <v>0</v>
          </cell>
        </row>
      </sheetData>
      <sheetData sheetId="6817">
        <row r="4">
          <cell r="I4">
            <v>0</v>
          </cell>
        </row>
      </sheetData>
      <sheetData sheetId="6818">
        <row r="4">
          <cell r="I4">
            <v>0</v>
          </cell>
        </row>
      </sheetData>
      <sheetData sheetId="6819">
        <row r="4">
          <cell r="I4">
            <v>0</v>
          </cell>
        </row>
      </sheetData>
      <sheetData sheetId="6820">
        <row r="4">
          <cell r="I4">
            <v>0</v>
          </cell>
        </row>
      </sheetData>
      <sheetData sheetId="6821">
        <row r="4">
          <cell r="I4">
            <v>0</v>
          </cell>
        </row>
      </sheetData>
      <sheetData sheetId="6822">
        <row r="4">
          <cell r="I4">
            <v>0</v>
          </cell>
        </row>
      </sheetData>
      <sheetData sheetId="6823">
        <row r="4">
          <cell r="I4">
            <v>0</v>
          </cell>
        </row>
      </sheetData>
      <sheetData sheetId="6824">
        <row r="4">
          <cell r="I4">
            <v>0</v>
          </cell>
        </row>
      </sheetData>
      <sheetData sheetId="6825">
        <row r="4">
          <cell r="I4">
            <v>0</v>
          </cell>
        </row>
      </sheetData>
      <sheetData sheetId="6826">
        <row r="4">
          <cell r="I4">
            <v>0</v>
          </cell>
        </row>
      </sheetData>
      <sheetData sheetId="6827">
        <row r="4">
          <cell r="I4">
            <v>0</v>
          </cell>
        </row>
      </sheetData>
      <sheetData sheetId="6828">
        <row r="4">
          <cell r="I4">
            <v>0</v>
          </cell>
        </row>
      </sheetData>
      <sheetData sheetId="6829">
        <row r="4">
          <cell r="I4">
            <v>0</v>
          </cell>
        </row>
      </sheetData>
      <sheetData sheetId="6830">
        <row r="4">
          <cell r="I4">
            <v>0</v>
          </cell>
        </row>
      </sheetData>
      <sheetData sheetId="6831">
        <row r="4">
          <cell r="I4">
            <v>0</v>
          </cell>
        </row>
      </sheetData>
      <sheetData sheetId="6832">
        <row r="4">
          <cell r="I4">
            <v>0</v>
          </cell>
        </row>
      </sheetData>
      <sheetData sheetId="6833">
        <row r="4">
          <cell r="I4">
            <v>0</v>
          </cell>
        </row>
      </sheetData>
      <sheetData sheetId="6834">
        <row r="4">
          <cell r="I4">
            <v>0</v>
          </cell>
        </row>
      </sheetData>
      <sheetData sheetId="6835">
        <row r="4">
          <cell r="I4">
            <v>0</v>
          </cell>
        </row>
      </sheetData>
      <sheetData sheetId="6836">
        <row r="4">
          <cell r="I4">
            <v>0</v>
          </cell>
        </row>
      </sheetData>
      <sheetData sheetId="6837">
        <row r="4">
          <cell r="I4">
            <v>0</v>
          </cell>
        </row>
      </sheetData>
      <sheetData sheetId="6838">
        <row r="4">
          <cell r="I4">
            <v>0</v>
          </cell>
        </row>
      </sheetData>
      <sheetData sheetId="6839">
        <row r="4">
          <cell r="I4">
            <v>0</v>
          </cell>
        </row>
      </sheetData>
      <sheetData sheetId="6840">
        <row r="4">
          <cell r="I4">
            <v>0</v>
          </cell>
        </row>
      </sheetData>
      <sheetData sheetId="6841">
        <row r="4">
          <cell r="I4">
            <v>0</v>
          </cell>
        </row>
      </sheetData>
      <sheetData sheetId="6842">
        <row r="4">
          <cell r="I4">
            <v>0</v>
          </cell>
        </row>
      </sheetData>
      <sheetData sheetId="6843">
        <row r="4">
          <cell r="I4">
            <v>0</v>
          </cell>
        </row>
      </sheetData>
      <sheetData sheetId="6844">
        <row r="4">
          <cell r="I4">
            <v>0</v>
          </cell>
        </row>
      </sheetData>
      <sheetData sheetId="6845">
        <row r="4">
          <cell r="I4">
            <v>0</v>
          </cell>
        </row>
      </sheetData>
      <sheetData sheetId="6846">
        <row r="4">
          <cell r="I4">
            <v>0</v>
          </cell>
        </row>
      </sheetData>
      <sheetData sheetId="6847">
        <row r="4">
          <cell r="I4">
            <v>0</v>
          </cell>
        </row>
      </sheetData>
      <sheetData sheetId="6848">
        <row r="4">
          <cell r="I4">
            <v>0</v>
          </cell>
        </row>
      </sheetData>
      <sheetData sheetId="6849">
        <row r="4">
          <cell r="I4">
            <v>0</v>
          </cell>
        </row>
      </sheetData>
      <sheetData sheetId="6850">
        <row r="4">
          <cell r="I4">
            <v>0</v>
          </cell>
        </row>
      </sheetData>
      <sheetData sheetId="6851">
        <row r="4">
          <cell r="I4">
            <v>0</v>
          </cell>
        </row>
      </sheetData>
      <sheetData sheetId="6852">
        <row r="4">
          <cell r="I4">
            <v>0</v>
          </cell>
        </row>
      </sheetData>
      <sheetData sheetId="6853">
        <row r="4">
          <cell r="I4">
            <v>0</v>
          </cell>
        </row>
      </sheetData>
      <sheetData sheetId="6854">
        <row r="4">
          <cell r="I4">
            <v>0</v>
          </cell>
        </row>
      </sheetData>
      <sheetData sheetId="6855">
        <row r="4">
          <cell r="I4">
            <v>0</v>
          </cell>
        </row>
      </sheetData>
      <sheetData sheetId="6856">
        <row r="4">
          <cell r="I4">
            <v>0</v>
          </cell>
        </row>
      </sheetData>
      <sheetData sheetId="6857">
        <row r="4">
          <cell r="I4">
            <v>0</v>
          </cell>
        </row>
      </sheetData>
      <sheetData sheetId="6858">
        <row r="4">
          <cell r="I4">
            <v>0</v>
          </cell>
        </row>
      </sheetData>
      <sheetData sheetId="6859">
        <row r="4">
          <cell r="I4">
            <v>0</v>
          </cell>
        </row>
      </sheetData>
      <sheetData sheetId="6860">
        <row r="4">
          <cell r="I4">
            <v>0</v>
          </cell>
        </row>
      </sheetData>
      <sheetData sheetId="6861">
        <row r="4">
          <cell r="I4">
            <v>0</v>
          </cell>
        </row>
      </sheetData>
      <sheetData sheetId="6862">
        <row r="4">
          <cell r="I4">
            <v>0</v>
          </cell>
        </row>
      </sheetData>
      <sheetData sheetId="6863">
        <row r="4">
          <cell r="I4">
            <v>0</v>
          </cell>
        </row>
      </sheetData>
      <sheetData sheetId="6864">
        <row r="4">
          <cell r="I4">
            <v>0</v>
          </cell>
        </row>
      </sheetData>
      <sheetData sheetId="6865">
        <row r="4">
          <cell r="I4">
            <v>0</v>
          </cell>
        </row>
      </sheetData>
      <sheetData sheetId="6866">
        <row r="4">
          <cell r="I4">
            <v>0</v>
          </cell>
        </row>
      </sheetData>
      <sheetData sheetId="6867">
        <row r="4">
          <cell r="I4">
            <v>0</v>
          </cell>
        </row>
      </sheetData>
      <sheetData sheetId="6868">
        <row r="4">
          <cell r="I4">
            <v>0</v>
          </cell>
        </row>
      </sheetData>
      <sheetData sheetId="6869">
        <row r="4">
          <cell r="I4">
            <v>0</v>
          </cell>
        </row>
      </sheetData>
      <sheetData sheetId="6870">
        <row r="4">
          <cell r="I4">
            <v>0</v>
          </cell>
        </row>
      </sheetData>
      <sheetData sheetId="6871">
        <row r="4">
          <cell r="I4">
            <v>0</v>
          </cell>
        </row>
      </sheetData>
      <sheetData sheetId="6872">
        <row r="4">
          <cell r="I4">
            <v>0</v>
          </cell>
        </row>
      </sheetData>
      <sheetData sheetId="6873">
        <row r="4">
          <cell r="I4">
            <v>0</v>
          </cell>
        </row>
      </sheetData>
      <sheetData sheetId="6874">
        <row r="4">
          <cell r="I4">
            <v>0</v>
          </cell>
        </row>
      </sheetData>
      <sheetData sheetId="6875">
        <row r="4">
          <cell r="I4">
            <v>0</v>
          </cell>
        </row>
      </sheetData>
      <sheetData sheetId="6876">
        <row r="4">
          <cell r="I4">
            <v>0</v>
          </cell>
        </row>
      </sheetData>
      <sheetData sheetId="6877">
        <row r="4">
          <cell r="I4">
            <v>0</v>
          </cell>
        </row>
      </sheetData>
      <sheetData sheetId="6878">
        <row r="4">
          <cell r="I4">
            <v>0</v>
          </cell>
        </row>
      </sheetData>
      <sheetData sheetId="6879">
        <row r="4">
          <cell r="I4">
            <v>0</v>
          </cell>
        </row>
      </sheetData>
      <sheetData sheetId="6880">
        <row r="4">
          <cell r="I4">
            <v>0</v>
          </cell>
        </row>
      </sheetData>
      <sheetData sheetId="6881">
        <row r="4">
          <cell r="I4">
            <v>0</v>
          </cell>
        </row>
      </sheetData>
      <sheetData sheetId="6882">
        <row r="4">
          <cell r="I4">
            <v>0</v>
          </cell>
        </row>
      </sheetData>
      <sheetData sheetId="6883">
        <row r="4">
          <cell r="I4">
            <v>0</v>
          </cell>
        </row>
      </sheetData>
      <sheetData sheetId="6884">
        <row r="4">
          <cell r="I4">
            <v>0</v>
          </cell>
        </row>
      </sheetData>
      <sheetData sheetId="6885">
        <row r="4">
          <cell r="I4">
            <v>0</v>
          </cell>
        </row>
      </sheetData>
      <sheetData sheetId="6886">
        <row r="4">
          <cell r="I4">
            <v>0</v>
          </cell>
        </row>
      </sheetData>
      <sheetData sheetId="6887">
        <row r="4">
          <cell r="I4">
            <v>0</v>
          </cell>
        </row>
      </sheetData>
      <sheetData sheetId="6888">
        <row r="4">
          <cell r="I4">
            <v>0</v>
          </cell>
        </row>
      </sheetData>
      <sheetData sheetId="6889">
        <row r="4">
          <cell r="I4">
            <v>0</v>
          </cell>
        </row>
      </sheetData>
      <sheetData sheetId="6890">
        <row r="4">
          <cell r="I4">
            <v>0</v>
          </cell>
        </row>
      </sheetData>
      <sheetData sheetId="6891">
        <row r="4">
          <cell r="I4">
            <v>0</v>
          </cell>
        </row>
      </sheetData>
      <sheetData sheetId="6892">
        <row r="4">
          <cell r="I4">
            <v>0</v>
          </cell>
        </row>
      </sheetData>
      <sheetData sheetId="6893">
        <row r="4">
          <cell r="I4">
            <v>0</v>
          </cell>
        </row>
      </sheetData>
      <sheetData sheetId="6894">
        <row r="4">
          <cell r="I4">
            <v>0</v>
          </cell>
        </row>
      </sheetData>
      <sheetData sheetId="6895">
        <row r="4">
          <cell r="I4">
            <v>0</v>
          </cell>
        </row>
      </sheetData>
      <sheetData sheetId="6896">
        <row r="4">
          <cell r="I4">
            <v>0</v>
          </cell>
        </row>
      </sheetData>
      <sheetData sheetId="6897">
        <row r="4">
          <cell r="I4">
            <v>0</v>
          </cell>
        </row>
      </sheetData>
      <sheetData sheetId="6898">
        <row r="4">
          <cell r="I4">
            <v>0</v>
          </cell>
        </row>
      </sheetData>
      <sheetData sheetId="6899">
        <row r="4">
          <cell r="I4">
            <v>0</v>
          </cell>
        </row>
      </sheetData>
      <sheetData sheetId="6900">
        <row r="4">
          <cell r="I4">
            <v>0</v>
          </cell>
        </row>
      </sheetData>
      <sheetData sheetId="6901">
        <row r="4">
          <cell r="I4">
            <v>0</v>
          </cell>
        </row>
      </sheetData>
      <sheetData sheetId="6902">
        <row r="4">
          <cell r="I4">
            <v>0</v>
          </cell>
        </row>
      </sheetData>
      <sheetData sheetId="6903">
        <row r="4">
          <cell r="I4">
            <v>0</v>
          </cell>
        </row>
      </sheetData>
      <sheetData sheetId="6904">
        <row r="4">
          <cell r="I4">
            <v>0</v>
          </cell>
        </row>
      </sheetData>
      <sheetData sheetId="6905">
        <row r="4">
          <cell r="I4">
            <v>0</v>
          </cell>
        </row>
      </sheetData>
      <sheetData sheetId="6906">
        <row r="4">
          <cell r="I4">
            <v>0</v>
          </cell>
        </row>
      </sheetData>
      <sheetData sheetId="6907">
        <row r="4">
          <cell r="I4">
            <v>0</v>
          </cell>
        </row>
      </sheetData>
      <sheetData sheetId="6908">
        <row r="4">
          <cell r="I4">
            <v>0</v>
          </cell>
        </row>
      </sheetData>
      <sheetData sheetId="6909">
        <row r="4">
          <cell r="I4">
            <v>0</v>
          </cell>
        </row>
      </sheetData>
      <sheetData sheetId="6910">
        <row r="4">
          <cell r="I4">
            <v>0</v>
          </cell>
        </row>
      </sheetData>
      <sheetData sheetId="6911">
        <row r="4">
          <cell r="I4">
            <v>0</v>
          </cell>
        </row>
      </sheetData>
      <sheetData sheetId="6912">
        <row r="4">
          <cell r="I4">
            <v>0</v>
          </cell>
        </row>
      </sheetData>
      <sheetData sheetId="6913">
        <row r="4">
          <cell r="I4">
            <v>0</v>
          </cell>
        </row>
      </sheetData>
      <sheetData sheetId="6914">
        <row r="4">
          <cell r="I4">
            <v>0</v>
          </cell>
        </row>
      </sheetData>
      <sheetData sheetId="6915">
        <row r="4">
          <cell r="I4">
            <v>0</v>
          </cell>
        </row>
      </sheetData>
      <sheetData sheetId="6916">
        <row r="4">
          <cell r="I4">
            <v>0</v>
          </cell>
        </row>
      </sheetData>
      <sheetData sheetId="6917">
        <row r="4">
          <cell r="I4">
            <v>0</v>
          </cell>
        </row>
      </sheetData>
      <sheetData sheetId="6918">
        <row r="4">
          <cell r="I4">
            <v>0</v>
          </cell>
        </row>
      </sheetData>
      <sheetData sheetId="6919">
        <row r="4">
          <cell r="I4">
            <v>0</v>
          </cell>
        </row>
      </sheetData>
      <sheetData sheetId="6920">
        <row r="4">
          <cell r="I4">
            <v>0</v>
          </cell>
        </row>
      </sheetData>
      <sheetData sheetId="6921">
        <row r="4">
          <cell r="I4">
            <v>0</v>
          </cell>
        </row>
      </sheetData>
      <sheetData sheetId="6922">
        <row r="4">
          <cell r="I4">
            <v>0</v>
          </cell>
        </row>
      </sheetData>
      <sheetData sheetId="6923">
        <row r="4">
          <cell r="I4">
            <v>0</v>
          </cell>
        </row>
      </sheetData>
      <sheetData sheetId="6924">
        <row r="4">
          <cell r="I4">
            <v>0</v>
          </cell>
        </row>
      </sheetData>
      <sheetData sheetId="6925">
        <row r="4">
          <cell r="I4">
            <v>0</v>
          </cell>
        </row>
      </sheetData>
      <sheetData sheetId="6926">
        <row r="4">
          <cell r="I4">
            <v>0</v>
          </cell>
        </row>
      </sheetData>
      <sheetData sheetId="6927">
        <row r="4">
          <cell r="I4">
            <v>0</v>
          </cell>
        </row>
      </sheetData>
      <sheetData sheetId="6928">
        <row r="4">
          <cell r="I4">
            <v>0</v>
          </cell>
        </row>
      </sheetData>
      <sheetData sheetId="6929">
        <row r="4">
          <cell r="I4">
            <v>0</v>
          </cell>
        </row>
      </sheetData>
      <sheetData sheetId="6930">
        <row r="4">
          <cell r="I4">
            <v>0</v>
          </cell>
        </row>
      </sheetData>
      <sheetData sheetId="6931">
        <row r="4">
          <cell r="I4">
            <v>0</v>
          </cell>
        </row>
      </sheetData>
      <sheetData sheetId="6932">
        <row r="4">
          <cell r="I4">
            <v>0</v>
          </cell>
        </row>
      </sheetData>
      <sheetData sheetId="6933">
        <row r="4">
          <cell r="I4">
            <v>0</v>
          </cell>
        </row>
      </sheetData>
      <sheetData sheetId="6934">
        <row r="4">
          <cell r="I4">
            <v>0</v>
          </cell>
        </row>
      </sheetData>
      <sheetData sheetId="6935">
        <row r="4">
          <cell r="I4">
            <v>0</v>
          </cell>
        </row>
      </sheetData>
      <sheetData sheetId="6936">
        <row r="4">
          <cell r="I4">
            <v>0</v>
          </cell>
        </row>
      </sheetData>
      <sheetData sheetId="6937">
        <row r="4">
          <cell r="I4">
            <v>0</v>
          </cell>
        </row>
      </sheetData>
      <sheetData sheetId="6938">
        <row r="4">
          <cell r="I4">
            <v>0</v>
          </cell>
        </row>
      </sheetData>
      <sheetData sheetId="6939">
        <row r="4">
          <cell r="I4">
            <v>0</v>
          </cell>
        </row>
      </sheetData>
      <sheetData sheetId="6940">
        <row r="4">
          <cell r="I4">
            <v>0</v>
          </cell>
        </row>
      </sheetData>
      <sheetData sheetId="6941">
        <row r="4">
          <cell r="I4">
            <v>0</v>
          </cell>
        </row>
      </sheetData>
      <sheetData sheetId="6942">
        <row r="4">
          <cell r="I4">
            <v>0</v>
          </cell>
        </row>
      </sheetData>
      <sheetData sheetId="6943">
        <row r="4">
          <cell r="I4">
            <v>0</v>
          </cell>
        </row>
      </sheetData>
      <sheetData sheetId="6944">
        <row r="4">
          <cell r="I4">
            <v>0</v>
          </cell>
        </row>
      </sheetData>
      <sheetData sheetId="6945">
        <row r="4">
          <cell r="I4">
            <v>0</v>
          </cell>
        </row>
      </sheetData>
      <sheetData sheetId="6946">
        <row r="4">
          <cell r="I4">
            <v>0</v>
          </cell>
        </row>
      </sheetData>
      <sheetData sheetId="6947">
        <row r="4">
          <cell r="I4">
            <v>0</v>
          </cell>
        </row>
      </sheetData>
      <sheetData sheetId="6948">
        <row r="4">
          <cell r="I4">
            <v>0</v>
          </cell>
        </row>
      </sheetData>
      <sheetData sheetId="6949">
        <row r="4">
          <cell r="I4">
            <v>0</v>
          </cell>
        </row>
      </sheetData>
      <sheetData sheetId="6950">
        <row r="4">
          <cell r="I4">
            <v>0</v>
          </cell>
        </row>
      </sheetData>
      <sheetData sheetId="6951">
        <row r="4">
          <cell r="I4">
            <v>0</v>
          </cell>
        </row>
      </sheetData>
      <sheetData sheetId="6952">
        <row r="4">
          <cell r="I4">
            <v>0</v>
          </cell>
        </row>
      </sheetData>
      <sheetData sheetId="6953">
        <row r="4">
          <cell r="I4">
            <v>0</v>
          </cell>
        </row>
      </sheetData>
      <sheetData sheetId="6954">
        <row r="4">
          <cell r="I4">
            <v>0</v>
          </cell>
        </row>
      </sheetData>
      <sheetData sheetId="6955">
        <row r="4">
          <cell r="I4">
            <v>0</v>
          </cell>
        </row>
      </sheetData>
      <sheetData sheetId="6956">
        <row r="4">
          <cell r="I4">
            <v>0</v>
          </cell>
        </row>
      </sheetData>
      <sheetData sheetId="6957">
        <row r="4">
          <cell r="I4">
            <v>0</v>
          </cell>
        </row>
      </sheetData>
      <sheetData sheetId="6958">
        <row r="4">
          <cell r="I4">
            <v>0</v>
          </cell>
        </row>
      </sheetData>
      <sheetData sheetId="6959">
        <row r="4">
          <cell r="I4">
            <v>0</v>
          </cell>
        </row>
      </sheetData>
      <sheetData sheetId="6960">
        <row r="4">
          <cell r="I4">
            <v>0</v>
          </cell>
        </row>
      </sheetData>
      <sheetData sheetId="6961">
        <row r="4">
          <cell r="I4">
            <v>0</v>
          </cell>
        </row>
      </sheetData>
      <sheetData sheetId="6962">
        <row r="4">
          <cell r="I4">
            <v>0</v>
          </cell>
        </row>
      </sheetData>
      <sheetData sheetId="6963">
        <row r="4">
          <cell r="I4">
            <v>0</v>
          </cell>
        </row>
      </sheetData>
      <sheetData sheetId="6964">
        <row r="4">
          <cell r="I4">
            <v>0</v>
          </cell>
        </row>
      </sheetData>
      <sheetData sheetId="6965">
        <row r="4">
          <cell r="I4">
            <v>0</v>
          </cell>
        </row>
      </sheetData>
      <sheetData sheetId="6966">
        <row r="4">
          <cell r="I4">
            <v>0</v>
          </cell>
        </row>
      </sheetData>
      <sheetData sheetId="6967">
        <row r="4">
          <cell r="I4">
            <v>0</v>
          </cell>
        </row>
      </sheetData>
      <sheetData sheetId="6968">
        <row r="4">
          <cell r="I4">
            <v>0</v>
          </cell>
        </row>
      </sheetData>
      <sheetData sheetId="6969">
        <row r="4">
          <cell r="I4">
            <v>0</v>
          </cell>
        </row>
      </sheetData>
      <sheetData sheetId="6970">
        <row r="4">
          <cell r="I4">
            <v>0</v>
          </cell>
        </row>
      </sheetData>
      <sheetData sheetId="6971">
        <row r="4">
          <cell r="I4">
            <v>0</v>
          </cell>
        </row>
      </sheetData>
      <sheetData sheetId="6972">
        <row r="4">
          <cell r="I4">
            <v>0</v>
          </cell>
        </row>
      </sheetData>
      <sheetData sheetId="6973">
        <row r="4">
          <cell r="I4">
            <v>0</v>
          </cell>
        </row>
      </sheetData>
      <sheetData sheetId="6974">
        <row r="4">
          <cell r="I4">
            <v>0</v>
          </cell>
        </row>
      </sheetData>
      <sheetData sheetId="6975">
        <row r="4">
          <cell r="I4">
            <v>0</v>
          </cell>
        </row>
      </sheetData>
      <sheetData sheetId="6976">
        <row r="4">
          <cell r="I4">
            <v>0</v>
          </cell>
        </row>
      </sheetData>
      <sheetData sheetId="6977">
        <row r="4">
          <cell r="I4">
            <v>0</v>
          </cell>
        </row>
      </sheetData>
      <sheetData sheetId="6978">
        <row r="4">
          <cell r="I4">
            <v>0</v>
          </cell>
        </row>
      </sheetData>
      <sheetData sheetId="6979">
        <row r="4">
          <cell r="I4">
            <v>0</v>
          </cell>
        </row>
      </sheetData>
      <sheetData sheetId="6980">
        <row r="4">
          <cell r="I4">
            <v>0</v>
          </cell>
        </row>
      </sheetData>
      <sheetData sheetId="6981">
        <row r="4">
          <cell r="I4">
            <v>0</v>
          </cell>
        </row>
      </sheetData>
      <sheetData sheetId="6982">
        <row r="4">
          <cell r="I4">
            <v>0</v>
          </cell>
        </row>
      </sheetData>
      <sheetData sheetId="6983">
        <row r="4">
          <cell r="I4">
            <v>0</v>
          </cell>
        </row>
      </sheetData>
      <sheetData sheetId="6984">
        <row r="4">
          <cell r="I4">
            <v>0</v>
          </cell>
        </row>
      </sheetData>
      <sheetData sheetId="6985">
        <row r="4">
          <cell r="I4">
            <v>0</v>
          </cell>
        </row>
      </sheetData>
      <sheetData sheetId="6986">
        <row r="4">
          <cell r="I4">
            <v>0</v>
          </cell>
        </row>
      </sheetData>
      <sheetData sheetId="6987">
        <row r="4">
          <cell r="I4">
            <v>0</v>
          </cell>
        </row>
      </sheetData>
      <sheetData sheetId="6988">
        <row r="4">
          <cell r="I4">
            <v>0</v>
          </cell>
        </row>
      </sheetData>
      <sheetData sheetId="6989">
        <row r="4">
          <cell r="I4">
            <v>0</v>
          </cell>
        </row>
      </sheetData>
      <sheetData sheetId="6990">
        <row r="4">
          <cell r="I4">
            <v>0</v>
          </cell>
        </row>
      </sheetData>
      <sheetData sheetId="6991">
        <row r="4">
          <cell r="I4">
            <v>0</v>
          </cell>
        </row>
      </sheetData>
      <sheetData sheetId="6992">
        <row r="4">
          <cell r="I4">
            <v>0</v>
          </cell>
        </row>
      </sheetData>
      <sheetData sheetId="6993">
        <row r="4">
          <cell r="I4">
            <v>0</v>
          </cell>
        </row>
      </sheetData>
      <sheetData sheetId="6994">
        <row r="4">
          <cell r="I4">
            <v>0</v>
          </cell>
        </row>
      </sheetData>
      <sheetData sheetId="6995">
        <row r="4">
          <cell r="I4">
            <v>0</v>
          </cell>
        </row>
      </sheetData>
      <sheetData sheetId="6996">
        <row r="4">
          <cell r="I4">
            <v>0</v>
          </cell>
        </row>
      </sheetData>
      <sheetData sheetId="6997">
        <row r="4">
          <cell r="I4">
            <v>0</v>
          </cell>
        </row>
      </sheetData>
      <sheetData sheetId="6998">
        <row r="4">
          <cell r="I4">
            <v>0</v>
          </cell>
        </row>
      </sheetData>
      <sheetData sheetId="6999">
        <row r="4">
          <cell r="I4">
            <v>0</v>
          </cell>
        </row>
      </sheetData>
      <sheetData sheetId="7000">
        <row r="4">
          <cell r="I4">
            <v>0</v>
          </cell>
        </row>
      </sheetData>
      <sheetData sheetId="7001">
        <row r="4">
          <cell r="I4">
            <v>0</v>
          </cell>
        </row>
      </sheetData>
      <sheetData sheetId="7002">
        <row r="4">
          <cell r="I4">
            <v>0</v>
          </cell>
        </row>
      </sheetData>
      <sheetData sheetId="7003">
        <row r="4">
          <cell r="I4">
            <v>0</v>
          </cell>
        </row>
      </sheetData>
      <sheetData sheetId="7004">
        <row r="4">
          <cell r="I4">
            <v>0</v>
          </cell>
        </row>
      </sheetData>
      <sheetData sheetId="7005">
        <row r="4">
          <cell r="I4">
            <v>0</v>
          </cell>
        </row>
      </sheetData>
      <sheetData sheetId="7006">
        <row r="4">
          <cell r="I4">
            <v>0</v>
          </cell>
        </row>
      </sheetData>
      <sheetData sheetId="7007">
        <row r="4">
          <cell r="I4">
            <v>0</v>
          </cell>
        </row>
      </sheetData>
      <sheetData sheetId="7008">
        <row r="4">
          <cell r="I4">
            <v>0</v>
          </cell>
        </row>
      </sheetData>
      <sheetData sheetId="7009">
        <row r="4">
          <cell r="I4">
            <v>0</v>
          </cell>
        </row>
      </sheetData>
      <sheetData sheetId="7010">
        <row r="4">
          <cell r="I4">
            <v>0</v>
          </cell>
        </row>
      </sheetData>
      <sheetData sheetId="7011">
        <row r="4">
          <cell r="I4">
            <v>0</v>
          </cell>
        </row>
      </sheetData>
      <sheetData sheetId="7012">
        <row r="4">
          <cell r="I4">
            <v>0</v>
          </cell>
        </row>
      </sheetData>
      <sheetData sheetId="7013">
        <row r="4">
          <cell r="I4">
            <v>0</v>
          </cell>
        </row>
      </sheetData>
      <sheetData sheetId="7014">
        <row r="4">
          <cell r="I4">
            <v>0</v>
          </cell>
        </row>
      </sheetData>
      <sheetData sheetId="7015">
        <row r="4">
          <cell r="I4">
            <v>0</v>
          </cell>
        </row>
      </sheetData>
      <sheetData sheetId="7016">
        <row r="4">
          <cell r="I4">
            <v>0</v>
          </cell>
        </row>
      </sheetData>
      <sheetData sheetId="7017">
        <row r="4">
          <cell r="I4">
            <v>0</v>
          </cell>
        </row>
      </sheetData>
      <sheetData sheetId="7018">
        <row r="4">
          <cell r="I4">
            <v>0</v>
          </cell>
        </row>
      </sheetData>
      <sheetData sheetId="7019">
        <row r="4">
          <cell r="I4">
            <v>0</v>
          </cell>
        </row>
      </sheetData>
      <sheetData sheetId="7020">
        <row r="4">
          <cell r="I4">
            <v>0</v>
          </cell>
        </row>
      </sheetData>
      <sheetData sheetId="7021">
        <row r="4">
          <cell r="I4">
            <v>0</v>
          </cell>
        </row>
      </sheetData>
      <sheetData sheetId="7022">
        <row r="4">
          <cell r="I4">
            <v>0</v>
          </cell>
        </row>
      </sheetData>
      <sheetData sheetId="7023">
        <row r="4">
          <cell r="I4">
            <v>0</v>
          </cell>
        </row>
      </sheetData>
      <sheetData sheetId="7024">
        <row r="4">
          <cell r="I4">
            <v>0</v>
          </cell>
        </row>
      </sheetData>
      <sheetData sheetId="7025">
        <row r="4">
          <cell r="I4">
            <v>0</v>
          </cell>
        </row>
      </sheetData>
      <sheetData sheetId="7026">
        <row r="4">
          <cell r="I4">
            <v>0</v>
          </cell>
        </row>
      </sheetData>
      <sheetData sheetId="7027">
        <row r="4">
          <cell r="I4">
            <v>0</v>
          </cell>
        </row>
      </sheetData>
      <sheetData sheetId="7028">
        <row r="4">
          <cell r="I4">
            <v>0</v>
          </cell>
        </row>
      </sheetData>
      <sheetData sheetId="7029">
        <row r="4">
          <cell r="I4">
            <v>0</v>
          </cell>
        </row>
      </sheetData>
      <sheetData sheetId="7030">
        <row r="4">
          <cell r="I4">
            <v>0</v>
          </cell>
        </row>
      </sheetData>
      <sheetData sheetId="7031">
        <row r="4">
          <cell r="I4">
            <v>0</v>
          </cell>
        </row>
      </sheetData>
      <sheetData sheetId="7032">
        <row r="4">
          <cell r="I4">
            <v>0</v>
          </cell>
        </row>
      </sheetData>
      <sheetData sheetId="7033">
        <row r="4">
          <cell r="I4">
            <v>0</v>
          </cell>
        </row>
      </sheetData>
      <sheetData sheetId="7034">
        <row r="4">
          <cell r="I4">
            <v>0</v>
          </cell>
        </row>
      </sheetData>
      <sheetData sheetId="7035">
        <row r="4">
          <cell r="I4">
            <v>0</v>
          </cell>
        </row>
      </sheetData>
      <sheetData sheetId="7036">
        <row r="4">
          <cell r="I4">
            <v>0</v>
          </cell>
        </row>
      </sheetData>
      <sheetData sheetId="7037">
        <row r="4">
          <cell r="I4">
            <v>0</v>
          </cell>
        </row>
      </sheetData>
      <sheetData sheetId="7038">
        <row r="4">
          <cell r="I4">
            <v>0</v>
          </cell>
        </row>
      </sheetData>
      <sheetData sheetId="7039">
        <row r="4">
          <cell r="I4">
            <v>0</v>
          </cell>
        </row>
      </sheetData>
      <sheetData sheetId="7040">
        <row r="4">
          <cell r="I4">
            <v>0</v>
          </cell>
        </row>
      </sheetData>
      <sheetData sheetId="7041">
        <row r="4">
          <cell r="I4">
            <v>0</v>
          </cell>
        </row>
      </sheetData>
      <sheetData sheetId="7042">
        <row r="4">
          <cell r="I4">
            <v>0</v>
          </cell>
        </row>
      </sheetData>
      <sheetData sheetId="7043">
        <row r="4">
          <cell r="I4">
            <v>0</v>
          </cell>
        </row>
      </sheetData>
      <sheetData sheetId="7044">
        <row r="4">
          <cell r="I4">
            <v>0</v>
          </cell>
        </row>
      </sheetData>
      <sheetData sheetId="7045">
        <row r="4">
          <cell r="I4">
            <v>0</v>
          </cell>
        </row>
      </sheetData>
      <sheetData sheetId="7046">
        <row r="4">
          <cell r="I4">
            <v>0</v>
          </cell>
        </row>
      </sheetData>
      <sheetData sheetId="7047">
        <row r="4">
          <cell r="I4">
            <v>0</v>
          </cell>
        </row>
      </sheetData>
      <sheetData sheetId="7048">
        <row r="4">
          <cell r="I4">
            <v>0</v>
          </cell>
        </row>
      </sheetData>
      <sheetData sheetId="7049">
        <row r="4">
          <cell r="I4">
            <v>0</v>
          </cell>
        </row>
      </sheetData>
      <sheetData sheetId="7050">
        <row r="4">
          <cell r="I4">
            <v>0</v>
          </cell>
        </row>
      </sheetData>
      <sheetData sheetId="7051">
        <row r="4">
          <cell r="I4">
            <v>0</v>
          </cell>
        </row>
      </sheetData>
      <sheetData sheetId="7052">
        <row r="4">
          <cell r="I4">
            <v>0</v>
          </cell>
        </row>
      </sheetData>
      <sheetData sheetId="7053">
        <row r="4">
          <cell r="I4">
            <v>0</v>
          </cell>
        </row>
      </sheetData>
      <sheetData sheetId="7054">
        <row r="4">
          <cell r="I4">
            <v>0</v>
          </cell>
        </row>
      </sheetData>
      <sheetData sheetId="7055">
        <row r="4">
          <cell r="I4">
            <v>0</v>
          </cell>
        </row>
      </sheetData>
      <sheetData sheetId="7056">
        <row r="4">
          <cell r="I4">
            <v>0</v>
          </cell>
        </row>
      </sheetData>
      <sheetData sheetId="7057">
        <row r="4">
          <cell r="I4">
            <v>0</v>
          </cell>
        </row>
      </sheetData>
      <sheetData sheetId="7058">
        <row r="4">
          <cell r="I4">
            <v>0</v>
          </cell>
        </row>
      </sheetData>
      <sheetData sheetId="7059">
        <row r="4">
          <cell r="I4">
            <v>0</v>
          </cell>
        </row>
      </sheetData>
      <sheetData sheetId="7060">
        <row r="4">
          <cell r="I4">
            <v>0</v>
          </cell>
        </row>
      </sheetData>
      <sheetData sheetId="7061">
        <row r="4">
          <cell r="I4">
            <v>0</v>
          </cell>
        </row>
      </sheetData>
      <sheetData sheetId="7062">
        <row r="4">
          <cell r="I4">
            <v>0</v>
          </cell>
        </row>
      </sheetData>
      <sheetData sheetId="7063">
        <row r="4">
          <cell r="I4">
            <v>0</v>
          </cell>
        </row>
      </sheetData>
      <sheetData sheetId="7064">
        <row r="4">
          <cell r="I4">
            <v>0</v>
          </cell>
        </row>
      </sheetData>
      <sheetData sheetId="7065">
        <row r="4">
          <cell r="I4">
            <v>0</v>
          </cell>
        </row>
      </sheetData>
      <sheetData sheetId="7066">
        <row r="4">
          <cell r="I4">
            <v>0</v>
          </cell>
        </row>
      </sheetData>
      <sheetData sheetId="7067">
        <row r="4">
          <cell r="I4">
            <v>0</v>
          </cell>
        </row>
      </sheetData>
      <sheetData sheetId="7068">
        <row r="4">
          <cell r="I4">
            <v>0</v>
          </cell>
        </row>
      </sheetData>
      <sheetData sheetId="7069">
        <row r="4">
          <cell r="I4">
            <v>0</v>
          </cell>
        </row>
      </sheetData>
      <sheetData sheetId="7070">
        <row r="4">
          <cell r="I4">
            <v>0</v>
          </cell>
        </row>
      </sheetData>
      <sheetData sheetId="7071">
        <row r="4">
          <cell r="I4">
            <v>0</v>
          </cell>
        </row>
      </sheetData>
      <sheetData sheetId="7072">
        <row r="4">
          <cell r="I4">
            <v>0</v>
          </cell>
        </row>
      </sheetData>
      <sheetData sheetId="7073">
        <row r="4">
          <cell r="I4">
            <v>0</v>
          </cell>
        </row>
      </sheetData>
      <sheetData sheetId="7074">
        <row r="4">
          <cell r="I4">
            <v>0</v>
          </cell>
        </row>
      </sheetData>
      <sheetData sheetId="7075">
        <row r="4">
          <cell r="I4">
            <v>0</v>
          </cell>
        </row>
      </sheetData>
      <sheetData sheetId="7076">
        <row r="4">
          <cell r="I4">
            <v>0</v>
          </cell>
        </row>
      </sheetData>
      <sheetData sheetId="7077">
        <row r="4">
          <cell r="I4">
            <v>0</v>
          </cell>
        </row>
      </sheetData>
      <sheetData sheetId="7078">
        <row r="4">
          <cell r="I4">
            <v>0</v>
          </cell>
        </row>
      </sheetData>
      <sheetData sheetId="7079">
        <row r="4">
          <cell r="I4">
            <v>0</v>
          </cell>
        </row>
      </sheetData>
      <sheetData sheetId="7080">
        <row r="4">
          <cell r="I4">
            <v>0</v>
          </cell>
        </row>
      </sheetData>
      <sheetData sheetId="7081">
        <row r="4">
          <cell r="I4">
            <v>0</v>
          </cell>
        </row>
      </sheetData>
      <sheetData sheetId="7082">
        <row r="4">
          <cell r="I4">
            <v>0</v>
          </cell>
        </row>
      </sheetData>
      <sheetData sheetId="7083">
        <row r="4">
          <cell r="I4">
            <v>0</v>
          </cell>
        </row>
      </sheetData>
      <sheetData sheetId="7084">
        <row r="4">
          <cell r="I4">
            <v>0</v>
          </cell>
        </row>
      </sheetData>
      <sheetData sheetId="7085">
        <row r="4">
          <cell r="I4">
            <v>0</v>
          </cell>
        </row>
      </sheetData>
      <sheetData sheetId="7086">
        <row r="4">
          <cell r="I4">
            <v>0</v>
          </cell>
        </row>
      </sheetData>
      <sheetData sheetId="7087">
        <row r="4">
          <cell r="I4">
            <v>0</v>
          </cell>
        </row>
      </sheetData>
      <sheetData sheetId="7088">
        <row r="4">
          <cell r="I4">
            <v>0</v>
          </cell>
        </row>
      </sheetData>
      <sheetData sheetId="7089">
        <row r="4">
          <cell r="I4">
            <v>0</v>
          </cell>
        </row>
      </sheetData>
      <sheetData sheetId="7090">
        <row r="4">
          <cell r="I4">
            <v>0</v>
          </cell>
        </row>
      </sheetData>
      <sheetData sheetId="7091">
        <row r="4">
          <cell r="I4">
            <v>0</v>
          </cell>
        </row>
      </sheetData>
      <sheetData sheetId="7092">
        <row r="4">
          <cell r="I4">
            <v>0</v>
          </cell>
        </row>
      </sheetData>
      <sheetData sheetId="7093">
        <row r="4">
          <cell r="I4">
            <v>0</v>
          </cell>
        </row>
      </sheetData>
      <sheetData sheetId="7094">
        <row r="4">
          <cell r="I4">
            <v>0</v>
          </cell>
        </row>
      </sheetData>
      <sheetData sheetId="7095">
        <row r="4">
          <cell r="I4">
            <v>0</v>
          </cell>
        </row>
      </sheetData>
      <sheetData sheetId="7096">
        <row r="4">
          <cell r="I4">
            <v>0</v>
          </cell>
        </row>
      </sheetData>
      <sheetData sheetId="7097">
        <row r="4">
          <cell r="I4">
            <v>0</v>
          </cell>
        </row>
      </sheetData>
      <sheetData sheetId="7098">
        <row r="4">
          <cell r="I4">
            <v>0</v>
          </cell>
        </row>
      </sheetData>
      <sheetData sheetId="7099">
        <row r="4">
          <cell r="I4">
            <v>0</v>
          </cell>
        </row>
      </sheetData>
      <sheetData sheetId="7100">
        <row r="4">
          <cell r="I4">
            <v>0</v>
          </cell>
        </row>
      </sheetData>
      <sheetData sheetId="7101">
        <row r="4">
          <cell r="I4">
            <v>0</v>
          </cell>
        </row>
      </sheetData>
      <sheetData sheetId="7102">
        <row r="4">
          <cell r="I4">
            <v>0</v>
          </cell>
        </row>
      </sheetData>
      <sheetData sheetId="7103">
        <row r="4">
          <cell r="I4">
            <v>0</v>
          </cell>
        </row>
      </sheetData>
      <sheetData sheetId="7104">
        <row r="4">
          <cell r="I4">
            <v>0</v>
          </cell>
        </row>
      </sheetData>
      <sheetData sheetId="7105">
        <row r="4">
          <cell r="I4">
            <v>0</v>
          </cell>
        </row>
      </sheetData>
      <sheetData sheetId="7106">
        <row r="4">
          <cell r="I4">
            <v>0</v>
          </cell>
        </row>
      </sheetData>
      <sheetData sheetId="7107">
        <row r="4">
          <cell r="I4">
            <v>0</v>
          </cell>
        </row>
      </sheetData>
      <sheetData sheetId="7108">
        <row r="4">
          <cell r="I4">
            <v>0</v>
          </cell>
        </row>
      </sheetData>
      <sheetData sheetId="7109">
        <row r="4">
          <cell r="I4">
            <v>0</v>
          </cell>
        </row>
      </sheetData>
      <sheetData sheetId="7110">
        <row r="4">
          <cell r="I4">
            <v>0</v>
          </cell>
        </row>
      </sheetData>
      <sheetData sheetId="7111">
        <row r="4">
          <cell r="I4">
            <v>0</v>
          </cell>
        </row>
      </sheetData>
      <sheetData sheetId="7112">
        <row r="4">
          <cell r="I4">
            <v>0</v>
          </cell>
        </row>
      </sheetData>
      <sheetData sheetId="7113">
        <row r="4">
          <cell r="I4">
            <v>0</v>
          </cell>
        </row>
      </sheetData>
      <sheetData sheetId="7114">
        <row r="4">
          <cell r="I4">
            <v>0</v>
          </cell>
        </row>
      </sheetData>
      <sheetData sheetId="7115">
        <row r="4">
          <cell r="I4">
            <v>0</v>
          </cell>
        </row>
      </sheetData>
      <sheetData sheetId="7116">
        <row r="4">
          <cell r="I4">
            <v>0</v>
          </cell>
        </row>
      </sheetData>
      <sheetData sheetId="7117">
        <row r="4">
          <cell r="I4">
            <v>0</v>
          </cell>
        </row>
      </sheetData>
      <sheetData sheetId="7118">
        <row r="4">
          <cell r="I4">
            <v>0</v>
          </cell>
        </row>
      </sheetData>
      <sheetData sheetId="7119">
        <row r="4">
          <cell r="I4">
            <v>0</v>
          </cell>
        </row>
      </sheetData>
      <sheetData sheetId="7120">
        <row r="4">
          <cell r="I4">
            <v>0</v>
          </cell>
        </row>
      </sheetData>
      <sheetData sheetId="7121">
        <row r="4">
          <cell r="I4">
            <v>0</v>
          </cell>
        </row>
      </sheetData>
      <sheetData sheetId="7122">
        <row r="4">
          <cell r="I4">
            <v>0</v>
          </cell>
        </row>
      </sheetData>
      <sheetData sheetId="7123">
        <row r="4">
          <cell r="I4">
            <v>0</v>
          </cell>
        </row>
      </sheetData>
      <sheetData sheetId="7124">
        <row r="4">
          <cell r="I4">
            <v>0</v>
          </cell>
        </row>
      </sheetData>
      <sheetData sheetId="7125">
        <row r="4">
          <cell r="I4">
            <v>0</v>
          </cell>
        </row>
      </sheetData>
      <sheetData sheetId="7126">
        <row r="4">
          <cell r="I4">
            <v>0</v>
          </cell>
        </row>
      </sheetData>
      <sheetData sheetId="7127">
        <row r="4">
          <cell r="I4">
            <v>0</v>
          </cell>
        </row>
      </sheetData>
      <sheetData sheetId="7128">
        <row r="4">
          <cell r="I4">
            <v>0</v>
          </cell>
        </row>
      </sheetData>
      <sheetData sheetId="7129">
        <row r="4">
          <cell r="I4">
            <v>0</v>
          </cell>
        </row>
      </sheetData>
      <sheetData sheetId="7130">
        <row r="4">
          <cell r="I4">
            <v>0</v>
          </cell>
        </row>
      </sheetData>
      <sheetData sheetId="7131">
        <row r="4">
          <cell r="I4">
            <v>0</v>
          </cell>
        </row>
      </sheetData>
      <sheetData sheetId="7132">
        <row r="4">
          <cell r="I4">
            <v>0</v>
          </cell>
        </row>
      </sheetData>
      <sheetData sheetId="7133">
        <row r="4">
          <cell r="I4">
            <v>0</v>
          </cell>
        </row>
      </sheetData>
      <sheetData sheetId="7134">
        <row r="4">
          <cell r="I4">
            <v>0</v>
          </cell>
        </row>
      </sheetData>
      <sheetData sheetId="7135">
        <row r="4">
          <cell r="I4">
            <v>0</v>
          </cell>
        </row>
      </sheetData>
      <sheetData sheetId="7136">
        <row r="4">
          <cell r="I4">
            <v>0</v>
          </cell>
        </row>
      </sheetData>
      <sheetData sheetId="7137">
        <row r="4">
          <cell r="I4">
            <v>0</v>
          </cell>
        </row>
      </sheetData>
      <sheetData sheetId="7138">
        <row r="4">
          <cell r="I4">
            <v>0</v>
          </cell>
        </row>
      </sheetData>
      <sheetData sheetId="7139">
        <row r="4">
          <cell r="I4">
            <v>0</v>
          </cell>
        </row>
      </sheetData>
      <sheetData sheetId="7140">
        <row r="4">
          <cell r="I4">
            <v>0</v>
          </cell>
        </row>
      </sheetData>
      <sheetData sheetId="7141">
        <row r="4">
          <cell r="I4">
            <v>0</v>
          </cell>
        </row>
      </sheetData>
      <sheetData sheetId="7142">
        <row r="4">
          <cell r="I4">
            <v>0</v>
          </cell>
        </row>
      </sheetData>
      <sheetData sheetId="7143">
        <row r="4">
          <cell r="I4">
            <v>0</v>
          </cell>
        </row>
      </sheetData>
      <sheetData sheetId="7144">
        <row r="4">
          <cell r="I4">
            <v>0</v>
          </cell>
        </row>
      </sheetData>
      <sheetData sheetId="7145">
        <row r="4">
          <cell r="I4">
            <v>0</v>
          </cell>
        </row>
      </sheetData>
      <sheetData sheetId="7146">
        <row r="4">
          <cell r="I4">
            <v>0</v>
          </cell>
        </row>
      </sheetData>
      <sheetData sheetId="7147">
        <row r="4">
          <cell r="I4">
            <v>0</v>
          </cell>
        </row>
      </sheetData>
      <sheetData sheetId="7148">
        <row r="4">
          <cell r="I4">
            <v>0</v>
          </cell>
        </row>
      </sheetData>
      <sheetData sheetId="7149">
        <row r="4">
          <cell r="I4">
            <v>0</v>
          </cell>
        </row>
      </sheetData>
      <sheetData sheetId="7150">
        <row r="4">
          <cell r="I4">
            <v>0</v>
          </cell>
        </row>
      </sheetData>
      <sheetData sheetId="7151">
        <row r="4">
          <cell r="I4">
            <v>0</v>
          </cell>
        </row>
      </sheetData>
      <sheetData sheetId="7152">
        <row r="4">
          <cell r="I4">
            <v>0</v>
          </cell>
        </row>
      </sheetData>
      <sheetData sheetId="7153">
        <row r="4">
          <cell r="I4">
            <v>0</v>
          </cell>
        </row>
      </sheetData>
      <sheetData sheetId="7154">
        <row r="4">
          <cell r="I4">
            <v>0</v>
          </cell>
        </row>
      </sheetData>
      <sheetData sheetId="7155">
        <row r="4">
          <cell r="I4">
            <v>0</v>
          </cell>
        </row>
      </sheetData>
      <sheetData sheetId="7156">
        <row r="4">
          <cell r="I4">
            <v>0</v>
          </cell>
        </row>
      </sheetData>
      <sheetData sheetId="7157">
        <row r="4">
          <cell r="I4">
            <v>0</v>
          </cell>
        </row>
      </sheetData>
      <sheetData sheetId="7158">
        <row r="4">
          <cell r="I4">
            <v>0</v>
          </cell>
        </row>
      </sheetData>
      <sheetData sheetId="7159">
        <row r="4">
          <cell r="I4">
            <v>0</v>
          </cell>
        </row>
      </sheetData>
      <sheetData sheetId="7160">
        <row r="4">
          <cell r="I4">
            <v>0</v>
          </cell>
        </row>
      </sheetData>
      <sheetData sheetId="7161">
        <row r="4">
          <cell r="I4">
            <v>0</v>
          </cell>
        </row>
      </sheetData>
      <sheetData sheetId="7162">
        <row r="4">
          <cell r="I4">
            <v>0</v>
          </cell>
        </row>
      </sheetData>
      <sheetData sheetId="7163">
        <row r="4">
          <cell r="I4">
            <v>0</v>
          </cell>
        </row>
      </sheetData>
      <sheetData sheetId="7164">
        <row r="4">
          <cell r="I4">
            <v>0</v>
          </cell>
        </row>
      </sheetData>
      <sheetData sheetId="7165">
        <row r="4">
          <cell r="I4">
            <v>0</v>
          </cell>
        </row>
      </sheetData>
      <sheetData sheetId="7166">
        <row r="4">
          <cell r="I4">
            <v>0</v>
          </cell>
        </row>
      </sheetData>
      <sheetData sheetId="7167">
        <row r="4">
          <cell r="I4">
            <v>0</v>
          </cell>
        </row>
      </sheetData>
      <sheetData sheetId="7168">
        <row r="4">
          <cell r="I4">
            <v>0</v>
          </cell>
        </row>
      </sheetData>
      <sheetData sheetId="7169">
        <row r="4">
          <cell r="I4">
            <v>0</v>
          </cell>
        </row>
      </sheetData>
      <sheetData sheetId="7170">
        <row r="4">
          <cell r="I4">
            <v>0</v>
          </cell>
        </row>
      </sheetData>
      <sheetData sheetId="7171">
        <row r="4">
          <cell r="I4">
            <v>0</v>
          </cell>
        </row>
      </sheetData>
      <sheetData sheetId="7172">
        <row r="4">
          <cell r="I4">
            <v>0</v>
          </cell>
        </row>
      </sheetData>
      <sheetData sheetId="7173">
        <row r="4">
          <cell r="I4">
            <v>0</v>
          </cell>
        </row>
      </sheetData>
      <sheetData sheetId="7174">
        <row r="4">
          <cell r="I4">
            <v>0</v>
          </cell>
        </row>
      </sheetData>
      <sheetData sheetId="7175">
        <row r="4">
          <cell r="I4">
            <v>0</v>
          </cell>
        </row>
      </sheetData>
      <sheetData sheetId="7176">
        <row r="4">
          <cell r="I4">
            <v>0</v>
          </cell>
        </row>
      </sheetData>
      <sheetData sheetId="7177">
        <row r="4">
          <cell r="I4">
            <v>0</v>
          </cell>
        </row>
      </sheetData>
      <sheetData sheetId="7178">
        <row r="4">
          <cell r="I4">
            <v>0</v>
          </cell>
        </row>
      </sheetData>
      <sheetData sheetId="7179">
        <row r="4">
          <cell r="I4">
            <v>0</v>
          </cell>
        </row>
      </sheetData>
      <sheetData sheetId="7180">
        <row r="4">
          <cell r="I4">
            <v>0</v>
          </cell>
        </row>
      </sheetData>
      <sheetData sheetId="7181">
        <row r="4">
          <cell r="I4">
            <v>0</v>
          </cell>
        </row>
      </sheetData>
      <sheetData sheetId="7182">
        <row r="4">
          <cell r="I4">
            <v>0</v>
          </cell>
        </row>
      </sheetData>
      <sheetData sheetId="7183">
        <row r="4">
          <cell r="I4">
            <v>0</v>
          </cell>
        </row>
      </sheetData>
      <sheetData sheetId="7184">
        <row r="4">
          <cell r="I4">
            <v>0</v>
          </cell>
        </row>
      </sheetData>
      <sheetData sheetId="7185">
        <row r="4">
          <cell r="I4">
            <v>0</v>
          </cell>
        </row>
      </sheetData>
      <sheetData sheetId="7186">
        <row r="4">
          <cell r="I4">
            <v>0</v>
          </cell>
        </row>
      </sheetData>
      <sheetData sheetId="7187">
        <row r="4">
          <cell r="I4">
            <v>0</v>
          </cell>
        </row>
      </sheetData>
      <sheetData sheetId="7188">
        <row r="4">
          <cell r="I4">
            <v>0</v>
          </cell>
        </row>
      </sheetData>
      <sheetData sheetId="7189">
        <row r="4">
          <cell r="I4">
            <v>0</v>
          </cell>
        </row>
      </sheetData>
      <sheetData sheetId="7190">
        <row r="4">
          <cell r="I4">
            <v>0</v>
          </cell>
        </row>
      </sheetData>
      <sheetData sheetId="7191">
        <row r="4">
          <cell r="I4">
            <v>0</v>
          </cell>
        </row>
      </sheetData>
      <sheetData sheetId="7192">
        <row r="4">
          <cell r="I4">
            <v>0</v>
          </cell>
        </row>
      </sheetData>
      <sheetData sheetId="7193">
        <row r="4">
          <cell r="I4">
            <v>0</v>
          </cell>
        </row>
      </sheetData>
      <sheetData sheetId="7194">
        <row r="4">
          <cell r="I4">
            <v>0</v>
          </cell>
        </row>
      </sheetData>
      <sheetData sheetId="7195">
        <row r="4">
          <cell r="I4">
            <v>0</v>
          </cell>
        </row>
      </sheetData>
      <sheetData sheetId="7196">
        <row r="4">
          <cell r="I4">
            <v>0</v>
          </cell>
        </row>
      </sheetData>
      <sheetData sheetId="7197">
        <row r="4">
          <cell r="I4">
            <v>0</v>
          </cell>
        </row>
      </sheetData>
      <sheetData sheetId="7198">
        <row r="4">
          <cell r="I4">
            <v>0</v>
          </cell>
        </row>
      </sheetData>
      <sheetData sheetId="7199">
        <row r="4">
          <cell r="I4">
            <v>0</v>
          </cell>
        </row>
      </sheetData>
      <sheetData sheetId="7200">
        <row r="4">
          <cell r="I4">
            <v>0</v>
          </cell>
        </row>
      </sheetData>
      <sheetData sheetId="7201">
        <row r="4">
          <cell r="I4">
            <v>0</v>
          </cell>
        </row>
      </sheetData>
      <sheetData sheetId="7202">
        <row r="4">
          <cell r="I4">
            <v>0</v>
          </cell>
        </row>
      </sheetData>
      <sheetData sheetId="7203">
        <row r="4">
          <cell r="I4">
            <v>0</v>
          </cell>
        </row>
      </sheetData>
      <sheetData sheetId="7204">
        <row r="4">
          <cell r="I4">
            <v>0</v>
          </cell>
        </row>
      </sheetData>
      <sheetData sheetId="7205">
        <row r="4">
          <cell r="I4">
            <v>0</v>
          </cell>
        </row>
      </sheetData>
      <sheetData sheetId="7206">
        <row r="4">
          <cell r="I4">
            <v>0</v>
          </cell>
        </row>
      </sheetData>
      <sheetData sheetId="7207">
        <row r="4">
          <cell r="I4">
            <v>0</v>
          </cell>
        </row>
      </sheetData>
      <sheetData sheetId="7208">
        <row r="4">
          <cell r="I4">
            <v>0</v>
          </cell>
        </row>
      </sheetData>
      <sheetData sheetId="7209">
        <row r="4">
          <cell r="I4">
            <v>0</v>
          </cell>
        </row>
      </sheetData>
      <sheetData sheetId="7210">
        <row r="4">
          <cell r="I4">
            <v>0</v>
          </cell>
        </row>
      </sheetData>
      <sheetData sheetId="7211">
        <row r="4">
          <cell r="I4">
            <v>0</v>
          </cell>
        </row>
      </sheetData>
      <sheetData sheetId="7212">
        <row r="4">
          <cell r="I4">
            <v>0</v>
          </cell>
        </row>
      </sheetData>
      <sheetData sheetId="7213">
        <row r="4">
          <cell r="I4">
            <v>0</v>
          </cell>
        </row>
      </sheetData>
      <sheetData sheetId="7214">
        <row r="4">
          <cell r="I4">
            <v>0</v>
          </cell>
        </row>
      </sheetData>
      <sheetData sheetId="7215">
        <row r="4">
          <cell r="I4">
            <v>0</v>
          </cell>
        </row>
      </sheetData>
      <sheetData sheetId="7216">
        <row r="4">
          <cell r="I4">
            <v>0</v>
          </cell>
        </row>
      </sheetData>
      <sheetData sheetId="7217">
        <row r="4">
          <cell r="I4">
            <v>0</v>
          </cell>
        </row>
      </sheetData>
      <sheetData sheetId="7218">
        <row r="4">
          <cell r="I4">
            <v>0</v>
          </cell>
        </row>
      </sheetData>
      <sheetData sheetId="7219">
        <row r="4">
          <cell r="I4">
            <v>0</v>
          </cell>
        </row>
      </sheetData>
      <sheetData sheetId="7220">
        <row r="4">
          <cell r="I4">
            <v>0</v>
          </cell>
        </row>
      </sheetData>
      <sheetData sheetId="7221">
        <row r="4">
          <cell r="I4">
            <v>0</v>
          </cell>
        </row>
      </sheetData>
      <sheetData sheetId="7222">
        <row r="4">
          <cell r="I4">
            <v>0</v>
          </cell>
        </row>
      </sheetData>
      <sheetData sheetId="7223">
        <row r="4">
          <cell r="I4">
            <v>0</v>
          </cell>
        </row>
      </sheetData>
      <sheetData sheetId="7224">
        <row r="4">
          <cell r="I4">
            <v>0</v>
          </cell>
        </row>
      </sheetData>
      <sheetData sheetId="7225">
        <row r="4">
          <cell r="I4">
            <v>0</v>
          </cell>
        </row>
      </sheetData>
      <sheetData sheetId="7226">
        <row r="4">
          <cell r="I4">
            <v>0</v>
          </cell>
        </row>
      </sheetData>
      <sheetData sheetId="7227">
        <row r="4">
          <cell r="I4">
            <v>0</v>
          </cell>
        </row>
      </sheetData>
      <sheetData sheetId="7228">
        <row r="4">
          <cell r="I4">
            <v>0</v>
          </cell>
        </row>
      </sheetData>
      <sheetData sheetId="7229">
        <row r="4">
          <cell r="I4">
            <v>0</v>
          </cell>
        </row>
      </sheetData>
      <sheetData sheetId="7230">
        <row r="4">
          <cell r="I4">
            <v>0</v>
          </cell>
        </row>
      </sheetData>
      <sheetData sheetId="7231">
        <row r="4">
          <cell r="I4">
            <v>0</v>
          </cell>
        </row>
      </sheetData>
      <sheetData sheetId="7232">
        <row r="4">
          <cell r="I4">
            <v>0</v>
          </cell>
        </row>
      </sheetData>
      <sheetData sheetId="7233">
        <row r="4">
          <cell r="I4">
            <v>0</v>
          </cell>
        </row>
      </sheetData>
      <sheetData sheetId="7234">
        <row r="4">
          <cell r="I4">
            <v>0</v>
          </cell>
        </row>
      </sheetData>
      <sheetData sheetId="7235">
        <row r="4">
          <cell r="I4">
            <v>0</v>
          </cell>
        </row>
      </sheetData>
      <sheetData sheetId="7236">
        <row r="4">
          <cell r="I4">
            <v>0</v>
          </cell>
        </row>
      </sheetData>
      <sheetData sheetId="7237">
        <row r="4">
          <cell r="I4">
            <v>0</v>
          </cell>
        </row>
      </sheetData>
      <sheetData sheetId="7238">
        <row r="4">
          <cell r="I4">
            <v>0</v>
          </cell>
        </row>
      </sheetData>
      <sheetData sheetId="7239">
        <row r="4">
          <cell r="I4">
            <v>0</v>
          </cell>
        </row>
      </sheetData>
      <sheetData sheetId="7240">
        <row r="4">
          <cell r="I4">
            <v>0</v>
          </cell>
        </row>
      </sheetData>
      <sheetData sheetId="7241">
        <row r="4">
          <cell r="I4">
            <v>0</v>
          </cell>
        </row>
      </sheetData>
      <sheetData sheetId="7242">
        <row r="4">
          <cell r="I4">
            <v>0</v>
          </cell>
        </row>
      </sheetData>
      <sheetData sheetId="7243">
        <row r="4">
          <cell r="I4">
            <v>0</v>
          </cell>
        </row>
      </sheetData>
      <sheetData sheetId="7244">
        <row r="4">
          <cell r="I4">
            <v>0</v>
          </cell>
        </row>
      </sheetData>
      <sheetData sheetId="7245">
        <row r="4">
          <cell r="I4">
            <v>0</v>
          </cell>
        </row>
      </sheetData>
      <sheetData sheetId="7246">
        <row r="4">
          <cell r="I4">
            <v>0</v>
          </cell>
        </row>
      </sheetData>
      <sheetData sheetId="7247">
        <row r="4">
          <cell r="I4">
            <v>0</v>
          </cell>
        </row>
      </sheetData>
      <sheetData sheetId="7248">
        <row r="4">
          <cell r="I4">
            <v>0</v>
          </cell>
        </row>
      </sheetData>
      <sheetData sheetId="7249">
        <row r="4">
          <cell r="I4">
            <v>0</v>
          </cell>
        </row>
      </sheetData>
      <sheetData sheetId="7250">
        <row r="4">
          <cell r="I4">
            <v>0</v>
          </cell>
        </row>
      </sheetData>
      <sheetData sheetId="7251">
        <row r="4">
          <cell r="I4">
            <v>0</v>
          </cell>
        </row>
      </sheetData>
      <sheetData sheetId="7252">
        <row r="4">
          <cell r="I4">
            <v>0</v>
          </cell>
        </row>
      </sheetData>
      <sheetData sheetId="7253">
        <row r="4">
          <cell r="I4">
            <v>0</v>
          </cell>
        </row>
      </sheetData>
      <sheetData sheetId="7254">
        <row r="4">
          <cell r="I4">
            <v>0</v>
          </cell>
        </row>
      </sheetData>
      <sheetData sheetId="7255">
        <row r="4">
          <cell r="I4">
            <v>0</v>
          </cell>
        </row>
      </sheetData>
      <sheetData sheetId="7256">
        <row r="4">
          <cell r="I4">
            <v>0</v>
          </cell>
        </row>
      </sheetData>
      <sheetData sheetId="7257">
        <row r="4">
          <cell r="I4">
            <v>0</v>
          </cell>
        </row>
      </sheetData>
      <sheetData sheetId="7258">
        <row r="4">
          <cell r="I4">
            <v>0</v>
          </cell>
        </row>
      </sheetData>
      <sheetData sheetId="7259">
        <row r="4">
          <cell r="I4">
            <v>0</v>
          </cell>
        </row>
      </sheetData>
      <sheetData sheetId="7260">
        <row r="4">
          <cell r="I4">
            <v>0</v>
          </cell>
        </row>
      </sheetData>
      <sheetData sheetId="7261">
        <row r="4">
          <cell r="I4">
            <v>0</v>
          </cell>
        </row>
      </sheetData>
      <sheetData sheetId="7262">
        <row r="4">
          <cell r="I4">
            <v>0</v>
          </cell>
        </row>
      </sheetData>
      <sheetData sheetId="7263">
        <row r="4">
          <cell r="I4">
            <v>0</v>
          </cell>
        </row>
      </sheetData>
      <sheetData sheetId="7264">
        <row r="4">
          <cell r="I4">
            <v>0</v>
          </cell>
        </row>
      </sheetData>
      <sheetData sheetId="7265">
        <row r="4">
          <cell r="I4">
            <v>0</v>
          </cell>
        </row>
      </sheetData>
      <sheetData sheetId="7266">
        <row r="4">
          <cell r="I4">
            <v>0</v>
          </cell>
        </row>
      </sheetData>
      <sheetData sheetId="7267">
        <row r="4">
          <cell r="I4">
            <v>0</v>
          </cell>
        </row>
      </sheetData>
      <sheetData sheetId="7268">
        <row r="4">
          <cell r="I4">
            <v>0</v>
          </cell>
        </row>
      </sheetData>
      <sheetData sheetId="7269">
        <row r="4">
          <cell r="I4">
            <v>0</v>
          </cell>
        </row>
      </sheetData>
      <sheetData sheetId="7270">
        <row r="4">
          <cell r="I4">
            <v>0</v>
          </cell>
        </row>
      </sheetData>
      <sheetData sheetId="7271">
        <row r="4">
          <cell r="I4">
            <v>0</v>
          </cell>
        </row>
      </sheetData>
      <sheetData sheetId="7272">
        <row r="4">
          <cell r="I4">
            <v>0</v>
          </cell>
        </row>
      </sheetData>
      <sheetData sheetId="7273">
        <row r="4">
          <cell r="I4">
            <v>0</v>
          </cell>
        </row>
      </sheetData>
      <sheetData sheetId="7274">
        <row r="4">
          <cell r="I4">
            <v>0</v>
          </cell>
        </row>
      </sheetData>
      <sheetData sheetId="7275">
        <row r="4">
          <cell r="I4">
            <v>0</v>
          </cell>
        </row>
      </sheetData>
      <sheetData sheetId="7276">
        <row r="4">
          <cell r="I4">
            <v>0</v>
          </cell>
        </row>
      </sheetData>
      <sheetData sheetId="7277">
        <row r="4">
          <cell r="I4">
            <v>0</v>
          </cell>
        </row>
      </sheetData>
      <sheetData sheetId="7278">
        <row r="4">
          <cell r="I4">
            <v>0</v>
          </cell>
        </row>
      </sheetData>
      <sheetData sheetId="7279">
        <row r="4">
          <cell r="I4">
            <v>0</v>
          </cell>
        </row>
      </sheetData>
      <sheetData sheetId="7280">
        <row r="4">
          <cell r="I4">
            <v>0</v>
          </cell>
        </row>
      </sheetData>
      <sheetData sheetId="7281">
        <row r="4">
          <cell r="I4">
            <v>0</v>
          </cell>
        </row>
      </sheetData>
      <sheetData sheetId="7282">
        <row r="4">
          <cell r="I4">
            <v>0</v>
          </cell>
        </row>
      </sheetData>
      <sheetData sheetId="7283">
        <row r="4">
          <cell r="I4">
            <v>0</v>
          </cell>
        </row>
      </sheetData>
      <sheetData sheetId="7284">
        <row r="4">
          <cell r="I4">
            <v>0</v>
          </cell>
        </row>
      </sheetData>
      <sheetData sheetId="7285">
        <row r="4">
          <cell r="I4">
            <v>0</v>
          </cell>
        </row>
      </sheetData>
      <sheetData sheetId="7286">
        <row r="4">
          <cell r="I4">
            <v>0</v>
          </cell>
        </row>
      </sheetData>
      <sheetData sheetId="7287">
        <row r="4">
          <cell r="I4">
            <v>0</v>
          </cell>
        </row>
      </sheetData>
      <sheetData sheetId="7288">
        <row r="4">
          <cell r="I4">
            <v>0</v>
          </cell>
        </row>
      </sheetData>
      <sheetData sheetId="7289">
        <row r="4">
          <cell r="I4">
            <v>0</v>
          </cell>
        </row>
      </sheetData>
      <sheetData sheetId="7290">
        <row r="4">
          <cell r="I4">
            <v>0</v>
          </cell>
        </row>
      </sheetData>
      <sheetData sheetId="7291">
        <row r="4">
          <cell r="I4">
            <v>0</v>
          </cell>
        </row>
      </sheetData>
      <sheetData sheetId="7292">
        <row r="4">
          <cell r="I4">
            <v>0</v>
          </cell>
        </row>
      </sheetData>
      <sheetData sheetId="7293">
        <row r="4">
          <cell r="I4">
            <v>0</v>
          </cell>
        </row>
      </sheetData>
      <sheetData sheetId="7294">
        <row r="4">
          <cell r="I4">
            <v>0</v>
          </cell>
        </row>
      </sheetData>
      <sheetData sheetId="7295">
        <row r="4">
          <cell r="I4">
            <v>0</v>
          </cell>
        </row>
      </sheetData>
      <sheetData sheetId="7296">
        <row r="4">
          <cell r="I4">
            <v>0</v>
          </cell>
        </row>
      </sheetData>
      <sheetData sheetId="7297">
        <row r="4">
          <cell r="I4">
            <v>0</v>
          </cell>
        </row>
      </sheetData>
      <sheetData sheetId="7298">
        <row r="4">
          <cell r="I4">
            <v>0</v>
          </cell>
        </row>
      </sheetData>
      <sheetData sheetId="7299">
        <row r="4">
          <cell r="I4">
            <v>0</v>
          </cell>
        </row>
      </sheetData>
      <sheetData sheetId="7300">
        <row r="4">
          <cell r="I4">
            <v>0</v>
          </cell>
        </row>
      </sheetData>
      <sheetData sheetId="7301">
        <row r="4">
          <cell r="I4">
            <v>0</v>
          </cell>
        </row>
      </sheetData>
      <sheetData sheetId="7302">
        <row r="4">
          <cell r="I4">
            <v>0</v>
          </cell>
        </row>
      </sheetData>
      <sheetData sheetId="7303">
        <row r="4">
          <cell r="I4">
            <v>0</v>
          </cell>
        </row>
      </sheetData>
      <sheetData sheetId="7304">
        <row r="4">
          <cell r="I4">
            <v>0</v>
          </cell>
        </row>
      </sheetData>
      <sheetData sheetId="7305">
        <row r="4">
          <cell r="I4">
            <v>0</v>
          </cell>
        </row>
      </sheetData>
      <sheetData sheetId="7306">
        <row r="4">
          <cell r="I4">
            <v>0</v>
          </cell>
        </row>
      </sheetData>
      <sheetData sheetId="7307">
        <row r="4">
          <cell r="I4">
            <v>0</v>
          </cell>
        </row>
      </sheetData>
      <sheetData sheetId="7308">
        <row r="4">
          <cell r="I4">
            <v>0</v>
          </cell>
        </row>
      </sheetData>
      <sheetData sheetId="7309">
        <row r="4">
          <cell r="I4">
            <v>0</v>
          </cell>
        </row>
      </sheetData>
      <sheetData sheetId="7310">
        <row r="4">
          <cell r="I4">
            <v>0</v>
          </cell>
        </row>
      </sheetData>
      <sheetData sheetId="7311">
        <row r="4">
          <cell r="I4">
            <v>0</v>
          </cell>
        </row>
      </sheetData>
      <sheetData sheetId="7312">
        <row r="4">
          <cell r="I4">
            <v>0</v>
          </cell>
        </row>
      </sheetData>
      <sheetData sheetId="7313">
        <row r="4">
          <cell r="I4">
            <v>0</v>
          </cell>
        </row>
      </sheetData>
      <sheetData sheetId="7314">
        <row r="4">
          <cell r="I4">
            <v>0</v>
          </cell>
        </row>
      </sheetData>
      <sheetData sheetId="7315">
        <row r="4">
          <cell r="I4">
            <v>0</v>
          </cell>
        </row>
      </sheetData>
      <sheetData sheetId="7316">
        <row r="4">
          <cell r="I4">
            <v>0</v>
          </cell>
        </row>
      </sheetData>
      <sheetData sheetId="7317">
        <row r="4">
          <cell r="I4">
            <v>0</v>
          </cell>
        </row>
      </sheetData>
      <sheetData sheetId="7318">
        <row r="4">
          <cell r="I4">
            <v>0</v>
          </cell>
        </row>
      </sheetData>
      <sheetData sheetId="7319">
        <row r="4">
          <cell r="I4">
            <v>0</v>
          </cell>
        </row>
      </sheetData>
      <sheetData sheetId="7320">
        <row r="4">
          <cell r="I4">
            <v>0</v>
          </cell>
        </row>
      </sheetData>
      <sheetData sheetId="7321">
        <row r="4">
          <cell r="I4">
            <v>0</v>
          </cell>
        </row>
      </sheetData>
      <sheetData sheetId="7322">
        <row r="4">
          <cell r="I4">
            <v>0</v>
          </cell>
        </row>
      </sheetData>
      <sheetData sheetId="7323">
        <row r="4">
          <cell r="I4">
            <v>0</v>
          </cell>
        </row>
      </sheetData>
      <sheetData sheetId="7324">
        <row r="4">
          <cell r="I4">
            <v>0</v>
          </cell>
        </row>
      </sheetData>
      <sheetData sheetId="7325">
        <row r="4">
          <cell r="I4">
            <v>0</v>
          </cell>
        </row>
      </sheetData>
      <sheetData sheetId="7326">
        <row r="4">
          <cell r="I4">
            <v>0</v>
          </cell>
        </row>
      </sheetData>
      <sheetData sheetId="7327">
        <row r="4">
          <cell r="I4">
            <v>0</v>
          </cell>
        </row>
      </sheetData>
      <sheetData sheetId="7328">
        <row r="4">
          <cell r="I4">
            <v>0</v>
          </cell>
        </row>
      </sheetData>
      <sheetData sheetId="7329">
        <row r="4">
          <cell r="I4">
            <v>0</v>
          </cell>
        </row>
      </sheetData>
      <sheetData sheetId="7330">
        <row r="4">
          <cell r="I4">
            <v>0</v>
          </cell>
        </row>
      </sheetData>
      <sheetData sheetId="7331">
        <row r="4">
          <cell r="I4">
            <v>0</v>
          </cell>
        </row>
      </sheetData>
      <sheetData sheetId="7332">
        <row r="4">
          <cell r="I4">
            <v>0</v>
          </cell>
        </row>
      </sheetData>
      <sheetData sheetId="7333">
        <row r="4">
          <cell r="I4">
            <v>0</v>
          </cell>
        </row>
      </sheetData>
      <sheetData sheetId="7334">
        <row r="4">
          <cell r="I4">
            <v>0</v>
          </cell>
        </row>
      </sheetData>
      <sheetData sheetId="7335">
        <row r="4">
          <cell r="I4">
            <v>0</v>
          </cell>
        </row>
      </sheetData>
      <sheetData sheetId="7336">
        <row r="4">
          <cell r="I4">
            <v>0</v>
          </cell>
        </row>
      </sheetData>
      <sheetData sheetId="7337">
        <row r="4">
          <cell r="I4">
            <v>0</v>
          </cell>
        </row>
      </sheetData>
      <sheetData sheetId="7338">
        <row r="4">
          <cell r="I4">
            <v>0</v>
          </cell>
        </row>
      </sheetData>
      <sheetData sheetId="7339">
        <row r="4">
          <cell r="I4">
            <v>0</v>
          </cell>
        </row>
      </sheetData>
      <sheetData sheetId="7340">
        <row r="4">
          <cell r="I4">
            <v>0</v>
          </cell>
        </row>
      </sheetData>
      <sheetData sheetId="7341">
        <row r="4">
          <cell r="I4">
            <v>0</v>
          </cell>
        </row>
      </sheetData>
      <sheetData sheetId="7342">
        <row r="4">
          <cell r="I4">
            <v>0</v>
          </cell>
        </row>
      </sheetData>
      <sheetData sheetId="7343">
        <row r="4">
          <cell r="I4">
            <v>0</v>
          </cell>
        </row>
      </sheetData>
      <sheetData sheetId="7344">
        <row r="4">
          <cell r="I4">
            <v>0</v>
          </cell>
        </row>
      </sheetData>
      <sheetData sheetId="7345">
        <row r="4">
          <cell r="I4">
            <v>0</v>
          </cell>
        </row>
      </sheetData>
      <sheetData sheetId="7346">
        <row r="4">
          <cell r="I4">
            <v>0</v>
          </cell>
        </row>
      </sheetData>
      <sheetData sheetId="7347">
        <row r="4">
          <cell r="I4">
            <v>0</v>
          </cell>
        </row>
      </sheetData>
      <sheetData sheetId="7348">
        <row r="4">
          <cell r="I4">
            <v>0</v>
          </cell>
        </row>
      </sheetData>
      <sheetData sheetId="7349">
        <row r="4">
          <cell r="I4">
            <v>0</v>
          </cell>
        </row>
      </sheetData>
      <sheetData sheetId="7350">
        <row r="4">
          <cell r="I4">
            <v>0</v>
          </cell>
        </row>
      </sheetData>
      <sheetData sheetId="7351">
        <row r="4">
          <cell r="I4">
            <v>0</v>
          </cell>
        </row>
      </sheetData>
      <sheetData sheetId="7352">
        <row r="4">
          <cell r="I4">
            <v>0</v>
          </cell>
        </row>
      </sheetData>
      <sheetData sheetId="7353">
        <row r="4">
          <cell r="I4">
            <v>0</v>
          </cell>
        </row>
      </sheetData>
      <sheetData sheetId="7354">
        <row r="4">
          <cell r="I4">
            <v>0</v>
          </cell>
        </row>
      </sheetData>
      <sheetData sheetId="7355">
        <row r="4">
          <cell r="I4">
            <v>0</v>
          </cell>
        </row>
      </sheetData>
      <sheetData sheetId="7356">
        <row r="4">
          <cell r="I4">
            <v>0</v>
          </cell>
        </row>
      </sheetData>
      <sheetData sheetId="7357">
        <row r="4">
          <cell r="I4">
            <v>0</v>
          </cell>
        </row>
      </sheetData>
      <sheetData sheetId="7358">
        <row r="4">
          <cell r="I4">
            <v>0</v>
          </cell>
        </row>
      </sheetData>
      <sheetData sheetId="7359">
        <row r="4">
          <cell r="I4">
            <v>0</v>
          </cell>
        </row>
      </sheetData>
      <sheetData sheetId="7360">
        <row r="4">
          <cell r="I4">
            <v>0</v>
          </cell>
        </row>
      </sheetData>
      <sheetData sheetId="7361">
        <row r="4">
          <cell r="I4">
            <v>0</v>
          </cell>
        </row>
      </sheetData>
      <sheetData sheetId="7362">
        <row r="4">
          <cell r="I4">
            <v>0</v>
          </cell>
        </row>
      </sheetData>
      <sheetData sheetId="7363">
        <row r="4">
          <cell r="I4">
            <v>0</v>
          </cell>
        </row>
      </sheetData>
      <sheetData sheetId="7364">
        <row r="4">
          <cell r="I4">
            <v>0</v>
          </cell>
        </row>
      </sheetData>
      <sheetData sheetId="7365">
        <row r="4">
          <cell r="I4">
            <v>0</v>
          </cell>
        </row>
      </sheetData>
      <sheetData sheetId="7366">
        <row r="4">
          <cell r="I4">
            <v>0</v>
          </cell>
        </row>
      </sheetData>
      <sheetData sheetId="7367">
        <row r="4">
          <cell r="I4">
            <v>0</v>
          </cell>
        </row>
      </sheetData>
      <sheetData sheetId="7368">
        <row r="4">
          <cell r="I4">
            <v>0</v>
          </cell>
        </row>
      </sheetData>
      <sheetData sheetId="7369">
        <row r="4">
          <cell r="I4">
            <v>0</v>
          </cell>
        </row>
      </sheetData>
      <sheetData sheetId="7370">
        <row r="4">
          <cell r="I4">
            <v>0</v>
          </cell>
        </row>
      </sheetData>
      <sheetData sheetId="7371">
        <row r="4">
          <cell r="I4">
            <v>0</v>
          </cell>
        </row>
      </sheetData>
      <sheetData sheetId="7372">
        <row r="4">
          <cell r="I4">
            <v>0</v>
          </cell>
        </row>
      </sheetData>
      <sheetData sheetId="7373">
        <row r="4">
          <cell r="I4">
            <v>0</v>
          </cell>
        </row>
      </sheetData>
      <sheetData sheetId="7374">
        <row r="4">
          <cell r="I4">
            <v>0</v>
          </cell>
        </row>
      </sheetData>
      <sheetData sheetId="7375">
        <row r="4">
          <cell r="I4">
            <v>0</v>
          </cell>
        </row>
      </sheetData>
      <sheetData sheetId="7376">
        <row r="4">
          <cell r="I4">
            <v>0</v>
          </cell>
        </row>
      </sheetData>
      <sheetData sheetId="7377">
        <row r="4">
          <cell r="I4">
            <v>0</v>
          </cell>
        </row>
      </sheetData>
      <sheetData sheetId="7378">
        <row r="4">
          <cell r="I4">
            <v>0</v>
          </cell>
        </row>
      </sheetData>
      <sheetData sheetId="7379">
        <row r="4">
          <cell r="I4">
            <v>0</v>
          </cell>
        </row>
      </sheetData>
      <sheetData sheetId="7380">
        <row r="4">
          <cell r="I4">
            <v>0</v>
          </cell>
        </row>
      </sheetData>
      <sheetData sheetId="7381">
        <row r="4">
          <cell r="I4">
            <v>0</v>
          </cell>
        </row>
      </sheetData>
      <sheetData sheetId="7382">
        <row r="4">
          <cell r="I4">
            <v>0</v>
          </cell>
        </row>
      </sheetData>
      <sheetData sheetId="7383">
        <row r="4">
          <cell r="I4">
            <v>0</v>
          </cell>
        </row>
      </sheetData>
      <sheetData sheetId="7384">
        <row r="4">
          <cell r="I4">
            <v>0</v>
          </cell>
        </row>
      </sheetData>
      <sheetData sheetId="7385">
        <row r="4">
          <cell r="I4">
            <v>0</v>
          </cell>
        </row>
      </sheetData>
      <sheetData sheetId="7386">
        <row r="4">
          <cell r="I4">
            <v>0</v>
          </cell>
        </row>
      </sheetData>
      <sheetData sheetId="7387">
        <row r="4">
          <cell r="I4">
            <v>0</v>
          </cell>
        </row>
      </sheetData>
      <sheetData sheetId="7388">
        <row r="4">
          <cell r="I4">
            <v>0</v>
          </cell>
        </row>
      </sheetData>
      <sheetData sheetId="7389">
        <row r="4">
          <cell r="I4">
            <v>0</v>
          </cell>
        </row>
      </sheetData>
      <sheetData sheetId="7390">
        <row r="4">
          <cell r="I4">
            <v>0</v>
          </cell>
        </row>
      </sheetData>
      <sheetData sheetId="7391">
        <row r="4">
          <cell r="I4">
            <v>0</v>
          </cell>
        </row>
      </sheetData>
      <sheetData sheetId="7392">
        <row r="4">
          <cell r="I4">
            <v>0</v>
          </cell>
        </row>
      </sheetData>
      <sheetData sheetId="7393">
        <row r="4">
          <cell r="I4">
            <v>0</v>
          </cell>
        </row>
      </sheetData>
      <sheetData sheetId="7394">
        <row r="4">
          <cell r="I4">
            <v>0</v>
          </cell>
        </row>
      </sheetData>
      <sheetData sheetId="7395">
        <row r="4">
          <cell r="I4">
            <v>0</v>
          </cell>
        </row>
      </sheetData>
      <sheetData sheetId="7396">
        <row r="4">
          <cell r="I4">
            <v>0</v>
          </cell>
        </row>
      </sheetData>
      <sheetData sheetId="7397">
        <row r="4">
          <cell r="I4">
            <v>0</v>
          </cell>
        </row>
      </sheetData>
      <sheetData sheetId="7398">
        <row r="4">
          <cell r="I4">
            <v>0</v>
          </cell>
        </row>
      </sheetData>
      <sheetData sheetId="7399">
        <row r="4">
          <cell r="I4">
            <v>0</v>
          </cell>
        </row>
      </sheetData>
      <sheetData sheetId="7400">
        <row r="4">
          <cell r="I4">
            <v>0</v>
          </cell>
        </row>
      </sheetData>
      <sheetData sheetId="7401">
        <row r="4">
          <cell r="I4">
            <v>0</v>
          </cell>
        </row>
      </sheetData>
      <sheetData sheetId="7402">
        <row r="4">
          <cell r="I4">
            <v>0</v>
          </cell>
        </row>
      </sheetData>
      <sheetData sheetId="7403">
        <row r="4">
          <cell r="I4">
            <v>0</v>
          </cell>
        </row>
      </sheetData>
      <sheetData sheetId="7404">
        <row r="4">
          <cell r="I4">
            <v>0</v>
          </cell>
        </row>
      </sheetData>
      <sheetData sheetId="7405">
        <row r="4">
          <cell r="I4">
            <v>0</v>
          </cell>
        </row>
      </sheetData>
      <sheetData sheetId="7406">
        <row r="4">
          <cell r="I4">
            <v>0</v>
          </cell>
        </row>
      </sheetData>
      <sheetData sheetId="7407">
        <row r="4">
          <cell r="I4">
            <v>0</v>
          </cell>
        </row>
      </sheetData>
      <sheetData sheetId="7408">
        <row r="4">
          <cell r="I4">
            <v>0</v>
          </cell>
        </row>
      </sheetData>
      <sheetData sheetId="7409">
        <row r="4">
          <cell r="I4">
            <v>0</v>
          </cell>
        </row>
      </sheetData>
      <sheetData sheetId="7410">
        <row r="4">
          <cell r="I4">
            <v>0</v>
          </cell>
        </row>
      </sheetData>
      <sheetData sheetId="7411">
        <row r="4">
          <cell r="I4">
            <v>0</v>
          </cell>
        </row>
      </sheetData>
      <sheetData sheetId="7412">
        <row r="4">
          <cell r="I4">
            <v>0</v>
          </cell>
        </row>
      </sheetData>
      <sheetData sheetId="7413">
        <row r="4">
          <cell r="I4">
            <v>0</v>
          </cell>
        </row>
      </sheetData>
      <sheetData sheetId="7414">
        <row r="4">
          <cell r="I4">
            <v>0</v>
          </cell>
        </row>
      </sheetData>
      <sheetData sheetId="7415">
        <row r="4">
          <cell r="I4">
            <v>0</v>
          </cell>
        </row>
      </sheetData>
      <sheetData sheetId="7416">
        <row r="4">
          <cell r="I4">
            <v>0</v>
          </cell>
        </row>
      </sheetData>
      <sheetData sheetId="7417">
        <row r="4">
          <cell r="I4">
            <v>0</v>
          </cell>
        </row>
      </sheetData>
      <sheetData sheetId="7418">
        <row r="4">
          <cell r="I4">
            <v>0</v>
          </cell>
        </row>
      </sheetData>
      <sheetData sheetId="7419">
        <row r="4">
          <cell r="I4">
            <v>0</v>
          </cell>
        </row>
      </sheetData>
      <sheetData sheetId="7420">
        <row r="4">
          <cell r="I4">
            <v>0</v>
          </cell>
        </row>
      </sheetData>
      <sheetData sheetId="7421">
        <row r="4">
          <cell r="I4">
            <v>0</v>
          </cell>
        </row>
      </sheetData>
      <sheetData sheetId="7422">
        <row r="4">
          <cell r="I4">
            <v>0</v>
          </cell>
        </row>
      </sheetData>
      <sheetData sheetId="7423">
        <row r="4">
          <cell r="I4">
            <v>0</v>
          </cell>
        </row>
      </sheetData>
      <sheetData sheetId="7424">
        <row r="4">
          <cell r="I4">
            <v>0</v>
          </cell>
        </row>
      </sheetData>
      <sheetData sheetId="7425">
        <row r="4">
          <cell r="I4">
            <v>0</v>
          </cell>
        </row>
      </sheetData>
      <sheetData sheetId="7426">
        <row r="4">
          <cell r="I4">
            <v>0</v>
          </cell>
        </row>
      </sheetData>
      <sheetData sheetId="7427">
        <row r="4">
          <cell r="I4">
            <v>0</v>
          </cell>
        </row>
      </sheetData>
      <sheetData sheetId="7428">
        <row r="4">
          <cell r="I4">
            <v>0</v>
          </cell>
        </row>
      </sheetData>
      <sheetData sheetId="7429">
        <row r="4">
          <cell r="I4">
            <v>0</v>
          </cell>
        </row>
      </sheetData>
      <sheetData sheetId="7430">
        <row r="4">
          <cell r="I4">
            <v>0</v>
          </cell>
        </row>
      </sheetData>
      <sheetData sheetId="7431">
        <row r="4">
          <cell r="I4">
            <v>0</v>
          </cell>
        </row>
      </sheetData>
      <sheetData sheetId="7432">
        <row r="4">
          <cell r="I4">
            <v>0</v>
          </cell>
        </row>
      </sheetData>
      <sheetData sheetId="7433">
        <row r="4">
          <cell r="I4">
            <v>0</v>
          </cell>
        </row>
      </sheetData>
      <sheetData sheetId="7434">
        <row r="4">
          <cell r="I4">
            <v>0</v>
          </cell>
        </row>
      </sheetData>
      <sheetData sheetId="7435">
        <row r="4">
          <cell r="I4">
            <v>0</v>
          </cell>
        </row>
      </sheetData>
      <sheetData sheetId="7436">
        <row r="4">
          <cell r="I4">
            <v>0</v>
          </cell>
        </row>
      </sheetData>
      <sheetData sheetId="7437">
        <row r="4">
          <cell r="I4">
            <v>0</v>
          </cell>
        </row>
      </sheetData>
      <sheetData sheetId="7438">
        <row r="4">
          <cell r="I4">
            <v>0</v>
          </cell>
        </row>
      </sheetData>
      <sheetData sheetId="7439">
        <row r="4">
          <cell r="I4">
            <v>0</v>
          </cell>
        </row>
      </sheetData>
      <sheetData sheetId="7440">
        <row r="4">
          <cell r="I4">
            <v>0</v>
          </cell>
        </row>
      </sheetData>
      <sheetData sheetId="7441">
        <row r="4">
          <cell r="I4">
            <v>0</v>
          </cell>
        </row>
      </sheetData>
      <sheetData sheetId="7442">
        <row r="4">
          <cell r="I4">
            <v>0</v>
          </cell>
        </row>
      </sheetData>
      <sheetData sheetId="7443">
        <row r="4">
          <cell r="I4">
            <v>0</v>
          </cell>
        </row>
      </sheetData>
      <sheetData sheetId="7444">
        <row r="4">
          <cell r="I4">
            <v>0</v>
          </cell>
        </row>
      </sheetData>
      <sheetData sheetId="7445">
        <row r="4">
          <cell r="I4">
            <v>0</v>
          </cell>
        </row>
      </sheetData>
      <sheetData sheetId="7446">
        <row r="4">
          <cell r="I4">
            <v>0</v>
          </cell>
        </row>
      </sheetData>
      <sheetData sheetId="7447">
        <row r="4">
          <cell r="I4">
            <v>0</v>
          </cell>
        </row>
      </sheetData>
      <sheetData sheetId="7448">
        <row r="4">
          <cell r="I4">
            <v>0</v>
          </cell>
        </row>
      </sheetData>
      <sheetData sheetId="7449">
        <row r="4">
          <cell r="I4">
            <v>0</v>
          </cell>
        </row>
      </sheetData>
      <sheetData sheetId="7450">
        <row r="4">
          <cell r="I4">
            <v>0</v>
          </cell>
        </row>
      </sheetData>
      <sheetData sheetId="7451">
        <row r="4">
          <cell r="I4">
            <v>0</v>
          </cell>
        </row>
      </sheetData>
      <sheetData sheetId="7452">
        <row r="4">
          <cell r="I4">
            <v>0</v>
          </cell>
        </row>
      </sheetData>
      <sheetData sheetId="7453">
        <row r="4">
          <cell r="I4">
            <v>0</v>
          </cell>
        </row>
      </sheetData>
      <sheetData sheetId="7454">
        <row r="4">
          <cell r="I4">
            <v>0</v>
          </cell>
        </row>
      </sheetData>
      <sheetData sheetId="7455">
        <row r="4">
          <cell r="I4">
            <v>0</v>
          </cell>
        </row>
      </sheetData>
      <sheetData sheetId="7456">
        <row r="4">
          <cell r="I4">
            <v>0</v>
          </cell>
        </row>
      </sheetData>
      <sheetData sheetId="7457">
        <row r="4">
          <cell r="I4">
            <v>0</v>
          </cell>
        </row>
      </sheetData>
      <sheetData sheetId="7458">
        <row r="4">
          <cell r="I4">
            <v>0</v>
          </cell>
        </row>
      </sheetData>
      <sheetData sheetId="7459">
        <row r="4">
          <cell r="I4">
            <v>0</v>
          </cell>
        </row>
      </sheetData>
      <sheetData sheetId="7460">
        <row r="4">
          <cell r="I4">
            <v>0</v>
          </cell>
        </row>
      </sheetData>
      <sheetData sheetId="7461">
        <row r="4">
          <cell r="I4">
            <v>0</v>
          </cell>
        </row>
      </sheetData>
      <sheetData sheetId="7462">
        <row r="4">
          <cell r="I4">
            <v>0</v>
          </cell>
        </row>
      </sheetData>
      <sheetData sheetId="7463">
        <row r="4">
          <cell r="I4">
            <v>0</v>
          </cell>
        </row>
      </sheetData>
      <sheetData sheetId="7464">
        <row r="4">
          <cell r="I4">
            <v>0</v>
          </cell>
        </row>
      </sheetData>
      <sheetData sheetId="7465">
        <row r="4">
          <cell r="I4">
            <v>0</v>
          </cell>
        </row>
      </sheetData>
      <sheetData sheetId="7466">
        <row r="4">
          <cell r="I4">
            <v>0</v>
          </cell>
        </row>
      </sheetData>
      <sheetData sheetId="7467">
        <row r="4">
          <cell r="I4">
            <v>0</v>
          </cell>
        </row>
      </sheetData>
      <sheetData sheetId="7468">
        <row r="4">
          <cell r="I4">
            <v>0</v>
          </cell>
        </row>
      </sheetData>
      <sheetData sheetId="7469">
        <row r="4">
          <cell r="I4">
            <v>0</v>
          </cell>
        </row>
      </sheetData>
      <sheetData sheetId="7470">
        <row r="4">
          <cell r="I4">
            <v>0</v>
          </cell>
        </row>
      </sheetData>
      <sheetData sheetId="7471">
        <row r="4">
          <cell r="I4">
            <v>0</v>
          </cell>
        </row>
      </sheetData>
      <sheetData sheetId="7472">
        <row r="4">
          <cell r="I4">
            <v>0</v>
          </cell>
        </row>
      </sheetData>
      <sheetData sheetId="7473">
        <row r="4">
          <cell r="I4">
            <v>0</v>
          </cell>
        </row>
      </sheetData>
      <sheetData sheetId="7474">
        <row r="4">
          <cell r="I4">
            <v>0</v>
          </cell>
        </row>
      </sheetData>
      <sheetData sheetId="7475">
        <row r="4">
          <cell r="I4">
            <v>0</v>
          </cell>
        </row>
      </sheetData>
      <sheetData sheetId="7476">
        <row r="4">
          <cell r="I4">
            <v>0</v>
          </cell>
        </row>
      </sheetData>
      <sheetData sheetId="7477">
        <row r="4">
          <cell r="I4">
            <v>0</v>
          </cell>
        </row>
      </sheetData>
      <sheetData sheetId="7478">
        <row r="4">
          <cell r="I4">
            <v>0</v>
          </cell>
        </row>
      </sheetData>
      <sheetData sheetId="7479">
        <row r="4">
          <cell r="I4">
            <v>0</v>
          </cell>
        </row>
      </sheetData>
      <sheetData sheetId="7480">
        <row r="4">
          <cell r="I4">
            <v>0</v>
          </cell>
        </row>
      </sheetData>
      <sheetData sheetId="7481">
        <row r="4">
          <cell r="I4">
            <v>0</v>
          </cell>
        </row>
      </sheetData>
      <sheetData sheetId="7482">
        <row r="4">
          <cell r="I4">
            <v>0</v>
          </cell>
        </row>
      </sheetData>
      <sheetData sheetId="7483">
        <row r="4">
          <cell r="I4">
            <v>0</v>
          </cell>
        </row>
      </sheetData>
      <sheetData sheetId="7484">
        <row r="4">
          <cell r="I4">
            <v>0</v>
          </cell>
        </row>
      </sheetData>
      <sheetData sheetId="7485">
        <row r="4">
          <cell r="I4">
            <v>0</v>
          </cell>
        </row>
      </sheetData>
      <sheetData sheetId="7486">
        <row r="4">
          <cell r="I4">
            <v>0</v>
          </cell>
        </row>
      </sheetData>
      <sheetData sheetId="7487">
        <row r="4">
          <cell r="I4">
            <v>0</v>
          </cell>
        </row>
      </sheetData>
      <sheetData sheetId="7488">
        <row r="4">
          <cell r="I4">
            <v>0</v>
          </cell>
        </row>
      </sheetData>
      <sheetData sheetId="7489">
        <row r="4">
          <cell r="I4">
            <v>0</v>
          </cell>
        </row>
      </sheetData>
      <sheetData sheetId="7490">
        <row r="4">
          <cell r="I4">
            <v>0</v>
          </cell>
        </row>
      </sheetData>
      <sheetData sheetId="7491">
        <row r="4">
          <cell r="I4">
            <v>0</v>
          </cell>
        </row>
      </sheetData>
      <sheetData sheetId="7492">
        <row r="4">
          <cell r="I4">
            <v>0</v>
          </cell>
        </row>
      </sheetData>
      <sheetData sheetId="7493">
        <row r="4">
          <cell r="I4">
            <v>0</v>
          </cell>
        </row>
      </sheetData>
      <sheetData sheetId="7494">
        <row r="4">
          <cell r="I4">
            <v>0</v>
          </cell>
        </row>
      </sheetData>
      <sheetData sheetId="7495">
        <row r="4">
          <cell r="I4">
            <v>0</v>
          </cell>
        </row>
      </sheetData>
      <sheetData sheetId="7496">
        <row r="4">
          <cell r="I4">
            <v>0</v>
          </cell>
        </row>
      </sheetData>
      <sheetData sheetId="7497">
        <row r="4">
          <cell r="I4">
            <v>0</v>
          </cell>
        </row>
      </sheetData>
      <sheetData sheetId="7498">
        <row r="4">
          <cell r="I4">
            <v>0</v>
          </cell>
        </row>
      </sheetData>
      <sheetData sheetId="7499">
        <row r="4">
          <cell r="I4">
            <v>0</v>
          </cell>
        </row>
      </sheetData>
      <sheetData sheetId="7500">
        <row r="4">
          <cell r="I4">
            <v>0</v>
          </cell>
        </row>
      </sheetData>
      <sheetData sheetId="7501">
        <row r="4">
          <cell r="I4">
            <v>0</v>
          </cell>
        </row>
      </sheetData>
      <sheetData sheetId="7502">
        <row r="4">
          <cell r="I4">
            <v>0</v>
          </cell>
        </row>
      </sheetData>
      <sheetData sheetId="7503">
        <row r="4">
          <cell r="I4">
            <v>0</v>
          </cell>
        </row>
      </sheetData>
      <sheetData sheetId="7504">
        <row r="4">
          <cell r="I4">
            <v>0</v>
          </cell>
        </row>
      </sheetData>
      <sheetData sheetId="7505">
        <row r="4">
          <cell r="I4">
            <v>0</v>
          </cell>
        </row>
      </sheetData>
      <sheetData sheetId="7506">
        <row r="4">
          <cell r="I4">
            <v>0</v>
          </cell>
        </row>
      </sheetData>
      <sheetData sheetId="7507">
        <row r="4">
          <cell r="I4">
            <v>0</v>
          </cell>
        </row>
      </sheetData>
      <sheetData sheetId="7508">
        <row r="4">
          <cell r="I4">
            <v>0</v>
          </cell>
        </row>
      </sheetData>
      <sheetData sheetId="7509">
        <row r="4">
          <cell r="I4">
            <v>0</v>
          </cell>
        </row>
      </sheetData>
      <sheetData sheetId="7510">
        <row r="4">
          <cell r="I4">
            <v>0</v>
          </cell>
        </row>
      </sheetData>
      <sheetData sheetId="7511">
        <row r="4">
          <cell r="I4">
            <v>0</v>
          </cell>
        </row>
      </sheetData>
      <sheetData sheetId="7512">
        <row r="4">
          <cell r="I4">
            <v>0</v>
          </cell>
        </row>
      </sheetData>
      <sheetData sheetId="7513">
        <row r="4">
          <cell r="I4">
            <v>0</v>
          </cell>
        </row>
      </sheetData>
      <sheetData sheetId="7514">
        <row r="4">
          <cell r="I4">
            <v>0</v>
          </cell>
        </row>
      </sheetData>
      <sheetData sheetId="7515">
        <row r="4">
          <cell r="I4">
            <v>0</v>
          </cell>
        </row>
      </sheetData>
      <sheetData sheetId="7516">
        <row r="4">
          <cell r="I4">
            <v>0</v>
          </cell>
        </row>
      </sheetData>
      <sheetData sheetId="7517">
        <row r="4">
          <cell r="I4">
            <v>0</v>
          </cell>
        </row>
      </sheetData>
      <sheetData sheetId="7518">
        <row r="4">
          <cell r="I4">
            <v>0</v>
          </cell>
        </row>
      </sheetData>
      <sheetData sheetId="7519">
        <row r="4">
          <cell r="I4">
            <v>0</v>
          </cell>
        </row>
      </sheetData>
      <sheetData sheetId="7520">
        <row r="4">
          <cell r="I4">
            <v>0</v>
          </cell>
        </row>
      </sheetData>
      <sheetData sheetId="7521">
        <row r="4">
          <cell r="I4">
            <v>0</v>
          </cell>
        </row>
      </sheetData>
      <sheetData sheetId="7522">
        <row r="4">
          <cell r="I4">
            <v>0</v>
          </cell>
        </row>
      </sheetData>
      <sheetData sheetId="7523">
        <row r="4">
          <cell r="I4">
            <v>0</v>
          </cell>
        </row>
      </sheetData>
      <sheetData sheetId="7524">
        <row r="4">
          <cell r="I4">
            <v>0</v>
          </cell>
        </row>
      </sheetData>
      <sheetData sheetId="7525">
        <row r="4">
          <cell r="I4">
            <v>0</v>
          </cell>
        </row>
      </sheetData>
      <sheetData sheetId="7526">
        <row r="4">
          <cell r="I4">
            <v>0</v>
          </cell>
        </row>
      </sheetData>
      <sheetData sheetId="7527">
        <row r="4">
          <cell r="I4">
            <v>0</v>
          </cell>
        </row>
      </sheetData>
      <sheetData sheetId="7528">
        <row r="4">
          <cell r="I4">
            <v>0</v>
          </cell>
        </row>
      </sheetData>
      <sheetData sheetId="7529">
        <row r="4">
          <cell r="I4">
            <v>0</v>
          </cell>
        </row>
      </sheetData>
      <sheetData sheetId="7530">
        <row r="4">
          <cell r="I4">
            <v>0</v>
          </cell>
        </row>
      </sheetData>
      <sheetData sheetId="7531">
        <row r="4">
          <cell r="I4">
            <v>0</v>
          </cell>
        </row>
      </sheetData>
      <sheetData sheetId="7532">
        <row r="4">
          <cell r="I4">
            <v>0</v>
          </cell>
        </row>
      </sheetData>
      <sheetData sheetId="7533">
        <row r="4">
          <cell r="I4">
            <v>0</v>
          </cell>
        </row>
      </sheetData>
      <sheetData sheetId="7534">
        <row r="4">
          <cell r="I4">
            <v>0</v>
          </cell>
        </row>
      </sheetData>
      <sheetData sheetId="7535">
        <row r="4">
          <cell r="I4">
            <v>0</v>
          </cell>
        </row>
      </sheetData>
      <sheetData sheetId="7536">
        <row r="4">
          <cell r="I4">
            <v>0</v>
          </cell>
        </row>
      </sheetData>
      <sheetData sheetId="7537">
        <row r="4">
          <cell r="I4">
            <v>0</v>
          </cell>
        </row>
      </sheetData>
      <sheetData sheetId="7538">
        <row r="4">
          <cell r="I4">
            <v>0</v>
          </cell>
        </row>
      </sheetData>
      <sheetData sheetId="7539">
        <row r="4">
          <cell r="I4">
            <v>0</v>
          </cell>
        </row>
      </sheetData>
      <sheetData sheetId="7540">
        <row r="4">
          <cell r="I4">
            <v>0</v>
          </cell>
        </row>
      </sheetData>
      <sheetData sheetId="7541">
        <row r="4">
          <cell r="I4">
            <v>0</v>
          </cell>
        </row>
      </sheetData>
      <sheetData sheetId="7542">
        <row r="4">
          <cell r="I4">
            <v>0</v>
          </cell>
        </row>
      </sheetData>
      <sheetData sheetId="7543">
        <row r="4">
          <cell r="I4">
            <v>0</v>
          </cell>
        </row>
      </sheetData>
      <sheetData sheetId="7544">
        <row r="4">
          <cell r="I4">
            <v>0</v>
          </cell>
        </row>
      </sheetData>
      <sheetData sheetId="7545">
        <row r="4">
          <cell r="I4">
            <v>0</v>
          </cell>
        </row>
      </sheetData>
      <sheetData sheetId="7546">
        <row r="4">
          <cell r="I4">
            <v>0</v>
          </cell>
        </row>
      </sheetData>
      <sheetData sheetId="7547">
        <row r="4">
          <cell r="I4">
            <v>0</v>
          </cell>
        </row>
      </sheetData>
      <sheetData sheetId="7548">
        <row r="4">
          <cell r="I4">
            <v>0</v>
          </cell>
        </row>
      </sheetData>
      <sheetData sheetId="7549">
        <row r="4">
          <cell r="I4">
            <v>0</v>
          </cell>
        </row>
      </sheetData>
      <sheetData sheetId="7550">
        <row r="4">
          <cell r="I4">
            <v>0</v>
          </cell>
        </row>
      </sheetData>
      <sheetData sheetId="7551">
        <row r="4">
          <cell r="I4">
            <v>0</v>
          </cell>
        </row>
      </sheetData>
      <sheetData sheetId="7552">
        <row r="4">
          <cell r="I4">
            <v>0</v>
          </cell>
        </row>
      </sheetData>
      <sheetData sheetId="7553">
        <row r="4">
          <cell r="I4">
            <v>0</v>
          </cell>
        </row>
      </sheetData>
      <sheetData sheetId="7554">
        <row r="4">
          <cell r="I4">
            <v>0</v>
          </cell>
        </row>
      </sheetData>
      <sheetData sheetId="7555">
        <row r="4">
          <cell r="I4">
            <v>0</v>
          </cell>
        </row>
      </sheetData>
      <sheetData sheetId="7556">
        <row r="4">
          <cell r="I4">
            <v>0</v>
          </cell>
        </row>
      </sheetData>
      <sheetData sheetId="7557">
        <row r="4">
          <cell r="I4">
            <v>0</v>
          </cell>
        </row>
      </sheetData>
      <sheetData sheetId="7558">
        <row r="4">
          <cell r="I4">
            <v>0</v>
          </cell>
        </row>
      </sheetData>
      <sheetData sheetId="7559">
        <row r="4">
          <cell r="I4">
            <v>0</v>
          </cell>
        </row>
      </sheetData>
      <sheetData sheetId="7560">
        <row r="4">
          <cell r="I4">
            <v>0</v>
          </cell>
        </row>
      </sheetData>
      <sheetData sheetId="7561">
        <row r="4">
          <cell r="I4">
            <v>0</v>
          </cell>
        </row>
      </sheetData>
      <sheetData sheetId="7562">
        <row r="4">
          <cell r="I4">
            <v>0</v>
          </cell>
        </row>
      </sheetData>
      <sheetData sheetId="7563">
        <row r="4">
          <cell r="I4">
            <v>0</v>
          </cell>
        </row>
      </sheetData>
      <sheetData sheetId="7564">
        <row r="4">
          <cell r="I4">
            <v>0</v>
          </cell>
        </row>
      </sheetData>
      <sheetData sheetId="7565">
        <row r="4">
          <cell r="I4">
            <v>0</v>
          </cell>
        </row>
      </sheetData>
      <sheetData sheetId="7566">
        <row r="4">
          <cell r="I4">
            <v>0</v>
          </cell>
        </row>
      </sheetData>
      <sheetData sheetId="7567">
        <row r="4">
          <cell r="I4">
            <v>0</v>
          </cell>
        </row>
      </sheetData>
      <sheetData sheetId="7568">
        <row r="4">
          <cell r="I4">
            <v>0</v>
          </cell>
        </row>
      </sheetData>
      <sheetData sheetId="7569">
        <row r="4">
          <cell r="I4">
            <v>0</v>
          </cell>
        </row>
      </sheetData>
      <sheetData sheetId="7570">
        <row r="4">
          <cell r="I4">
            <v>0</v>
          </cell>
        </row>
      </sheetData>
      <sheetData sheetId="7571">
        <row r="4">
          <cell r="I4">
            <v>0</v>
          </cell>
        </row>
      </sheetData>
      <sheetData sheetId="7572">
        <row r="4">
          <cell r="I4">
            <v>0</v>
          </cell>
        </row>
      </sheetData>
      <sheetData sheetId="7573">
        <row r="4">
          <cell r="I4">
            <v>0</v>
          </cell>
        </row>
      </sheetData>
      <sheetData sheetId="7574">
        <row r="4">
          <cell r="I4">
            <v>0</v>
          </cell>
        </row>
      </sheetData>
      <sheetData sheetId="7575">
        <row r="4">
          <cell r="I4">
            <v>0</v>
          </cell>
        </row>
      </sheetData>
      <sheetData sheetId="7576">
        <row r="4">
          <cell r="I4">
            <v>0</v>
          </cell>
        </row>
      </sheetData>
      <sheetData sheetId="7577">
        <row r="4">
          <cell r="I4">
            <v>0</v>
          </cell>
        </row>
      </sheetData>
      <sheetData sheetId="7578">
        <row r="4">
          <cell r="I4">
            <v>0</v>
          </cell>
        </row>
      </sheetData>
      <sheetData sheetId="7579">
        <row r="4">
          <cell r="I4">
            <v>0</v>
          </cell>
        </row>
      </sheetData>
      <sheetData sheetId="7580">
        <row r="4">
          <cell r="I4">
            <v>0</v>
          </cell>
        </row>
      </sheetData>
      <sheetData sheetId="7581">
        <row r="4">
          <cell r="I4">
            <v>0</v>
          </cell>
        </row>
      </sheetData>
      <sheetData sheetId="7582">
        <row r="4">
          <cell r="I4">
            <v>0</v>
          </cell>
        </row>
      </sheetData>
      <sheetData sheetId="7583">
        <row r="4">
          <cell r="I4">
            <v>0</v>
          </cell>
        </row>
      </sheetData>
      <sheetData sheetId="7584">
        <row r="4">
          <cell r="I4">
            <v>0</v>
          </cell>
        </row>
      </sheetData>
      <sheetData sheetId="7585">
        <row r="4">
          <cell r="I4">
            <v>0</v>
          </cell>
        </row>
      </sheetData>
      <sheetData sheetId="7586">
        <row r="4">
          <cell r="I4">
            <v>0</v>
          </cell>
        </row>
      </sheetData>
      <sheetData sheetId="7587">
        <row r="4">
          <cell r="I4">
            <v>0</v>
          </cell>
        </row>
      </sheetData>
      <sheetData sheetId="7588">
        <row r="4">
          <cell r="I4">
            <v>0</v>
          </cell>
        </row>
      </sheetData>
      <sheetData sheetId="7589">
        <row r="4">
          <cell r="I4">
            <v>0</v>
          </cell>
        </row>
      </sheetData>
      <sheetData sheetId="7590">
        <row r="4">
          <cell r="I4">
            <v>0</v>
          </cell>
        </row>
      </sheetData>
      <sheetData sheetId="7591">
        <row r="4">
          <cell r="I4">
            <v>0</v>
          </cell>
        </row>
      </sheetData>
      <sheetData sheetId="7592">
        <row r="4">
          <cell r="I4">
            <v>0</v>
          </cell>
        </row>
      </sheetData>
      <sheetData sheetId="7593">
        <row r="4">
          <cell r="I4">
            <v>0</v>
          </cell>
        </row>
      </sheetData>
      <sheetData sheetId="7594">
        <row r="4">
          <cell r="I4">
            <v>0</v>
          </cell>
        </row>
      </sheetData>
      <sheetData sheetId="7595">
        <row r="4">
          <cell r="I4">
            <v>0</v>
          </cell>
        </row>
      </sheetData>
      <sheetData sheetId="7596">
        <row r="4">
          <cell r="I4">
            <v>0</v>
          </cell>
        </row>
      </sheetData>
      <sheetData sheetId="7597">
        <row r="4">
          <cell r="I4">
            <v>0</v>
          </cell>
        </row>
      </sheetData>
      <sheetData sheetId="7598">
        <row r="4">
          <cell r="I4">
            <v>0</v>
          </cell>
        </row>
      </sheetData>
      <sheetData sheetId="7599">
        <row r="4">
          <cell r="I4">
            <v>0</v>
          </cell>
        </row>
      </sheetData>
      <sheetData sheetId="7600">
        <row r="4">
          <cell r="I4">
            <v>0</v>
          </cell>
        </row>
      </sheetData>
      <sheetData sheetId="7601">
        <row r="4">
          <cell r="I4">
            <v>0</v>
          </cell>
        </row>
      </sheetData>
      <sheetData sheetId="7602">
        <row r="4">
          <cell r="I4">
            <v>0</v>
          </cell>
        </row>
      </sheetData>
      <sheetData sheetId="7603">
        <row r="4">
          <cell r="I4">
            <v>0</v>
          </cell>
        </row>
      </sheetData>
      <sheetData sheetId="7604">
        <row r="4">
          <cell r="I4">
            <v>0</v>
          </cell>
        </row>
      </sheetData>
      <sheetData sheetId="7605">
        <row r="4">
          <cell r="I4">
            <v>0</v>
          </cell>
        </row>
      </sheetData>
      <sheetData sheetId="7606">
        <row r="4">
          <cell r="I4">
            <v>0</v>
          </cell>
        </row>
      </sheetData>
      <sheetData sheetId="7607">
        <row r="4">
          <cell r="I4">
            <v>0</v>
          </cell>
        </row>
      </sheetData>
      <sheetData sheetId="7608">
        <row r="4">
          <cell r="I4">
            <v>0</v>
          </cell>
        </row>
      </sheetData>
      <sheetData sheetId="7609">
        <row r="4">
          <cell r="I4">
            <v>0</v>
          </cell>
        </row>
      </sheetData>
      <sheetData sheetId="7610">
        <row r="4">
          <cell r="I4">
            <v>0</v>
          </cell>
        </row>
      </sheetData>
      <sheetData sheetId="7611">
        <row r="4">
          <cell r="I4">
            <v>0</v>
          </cell>
        </row>
      </sheetData>
      <sheetData sheetId="7612">
        <row r="4">
          <cell r="I4">
            <v>0</v>
          </cell>
        </row>
      </sheetData>
      <sheetData sheetId="7613">
        <row r="4">
          <cell r="I4">
            <v>0</v>
          </cell>
        </row>
      </sheetData>
      <sheetData sheetId="7614">
        <row r="4">
          <cell r="I4">
            <v>0</v>
          </cell>
        </row>
      </sheetData>
      <sheetData sheetId="7615">
        <row r="4">
          <cell r="I4">
            <v>0</v>
          </cell>
        </row>
      </sheetData>
      <sheetData sheetId="7616">
        <row r="4">
          <cell r="I4">
            <v>0</v>
          </cell>
        </row>
      </sheetData>
      <sheetData sheetId="7617">
        <row r="4">
          <cell r="I4">
            <v>0</v>
          </cell>
        </row>
      </sheetData>
      <sheetData sheetId="7618">
        <row r="4">
          <cell r="I4">
            <v>0</v>
          </cell>
        </row>
      </sheetData>
      <sheetData sheetId="7619">
        <row r="4">
          <cell r="I4">
            <v>0</v>
          </cell>
        </row>
      </sheetData>
      <sheetData sheetId="7620">
        <row r="4">
          <cell r="I4">
            <v>0</v>
          </cell>
        </row>
      </sheetData>
      <sheetData sheetId="7621">
        <row r="4">
          <cell r="I4">
            <v>0</v>
          </cell>
        </row>
      </sheetData>
      <sheetData sheetId="7622">
        <row r="4">
          <cell r="I4">
            <v>0</v>
          </cell>
        </row>
      </sheetData>
      <sheetData sheetId="7623">
        <row r="4">
          <cell r="I4">
            <v>0</v>
          </cell>
        </row>
      </sheetData>
      <sheetData sheetId="7624">
        <row r="4">
          <cell r="I4">
            <v>0</v>
          </cell>
        </row>
      </sheetData>
      <sheetData sheetId="7625">
        <row r="4">
          <cell r="I4">
            <v>0</v>
          </cell>
        </row>
      </sheetData>
      <sheetData sheetId="7626">
        <row r="4">
          <cell r="I4">
            <v>0</v>
          </cell>
        </row>
      </sheetData>
      <sheetData sheetId="7627">
        <row r="4">
          <cell r="I4">
            <v>0</v>
          </cell>
        </row>
      </sheetData>
      <sheetData sheetId="7628">
        <row r="4">
          <cell r="I4">
            <v>0</v>
          </cell>
        </row>
      </sheetData>
      <sheetData sheetId="7629">
        <row r="4">
          <cell r="I4">
            <v>0</v>
          </cell>
        </row>
      </sheetData>
      <sheetData sheetId="7630">
        <row r="4">
          <cell r="I4">
            <v>0</v>
          </cell>
        </row>
      </sheetData>
      <sheetData sheetId="7631">
        <row r="4">
          <cell r="I4">
            <v>0</v>
          </cell>
        </row>
      </sheetData>
      <sheetData sheetId="7632">
        <row r="4">
          <cell r="I4">
            <v>0</v>
          </cell>
        </row>
      </sheetData>
      <sheetData sheetId="7633">
        <row r="4">
          <cell r="I4">
            <v>0</v>
          </cell>
        </row>
      </sheetData>
      <sheetData sheetId="7634">
        <row r="4">
          <cell r="I4">
            <v>0</v>
          </cell>
        </row>
      </sheetData>
      <sheetData sheetId="7635">
        <row r="4">
          <cell r="I4">
            <v>0</v>
          </cell>
        </row>
      </sheetData>
      <sheetData sheetId="7636">
        <row r="4">
          <cell r="I4">
            <v>0</v>
          </cell>
        </row>
      </sheetData>
      <sheetData sheetId="7637">
        <row r="4">
          <cell r="I4">
            <v>0</v>
          </cell>
        </row>
      </sheetData>
      <sheetData sheetId="7638">
        <row r="4">
          <cell r="I4">
            <v>0</v>
          </cell>
        </row>
      </sheetData>
      <sheetData sheetId="7639">
        <row r="4">
          <cell r="I4">
            <v>0</v>
          </cell>
        </row>
      </sheetData>
      <sheetData sheetId="7640">
        <row r="4">
          <cell r="I4">
            <v>0</v>
          </cell>
        </row>
      </sheetData>
      <sheetData sheetId="7641">
        <row r="4">
          <cell r="I4">
            <v>0</v>
          </cell>
        </row>
      </sheetData>
      <sheetData sheetId="7642">
        <row r="4">
          <cell r="I4">
            <v>0</v>
          </cell>
        </row>
      </sheetData>
      <sheetData sheetId="7643">
        <row r="4">
          <cell r="I4">
            <v>0</v>
          </cell>
        </row>
      </sheetData>
      <sheetData sheetId="7644">
        <row r="4">
          <cell r="I4">
            <v>0</v>
          </cell>
        </row>
      </sheetData>
      <sheetData sheetId="7645">
        <row r="4">
          <cell r="I4">
            <v>0</v>
          </cell>
        </row>
      </sheetData>
      <sheetData sheetId="7646">
        <row r="4">
          <cell r="I4">
            <v>0</v>
          </cell>
        </row>
      </sheetData>
      <sheetData sheetId="7647">
        <row r="4">
          <cell r="I4">
            <v>0</v>
          </cell>
        </row>
      </sheetData>
      <sheetData sheetId="7648">
        <row r="4">
          <cell r="I4">
            <v>0</v>
          </cell>
        </row>
      </sheetData>
      <sheetData sheetId="7649">
        <row r="4">
          <cell r="I4">
            <v>0</v>
          </cell>
        </row>
      </sheetData>
      <sheetData sheetId="7650">
        <row r="4">
          <cell r="I4">
            <v>0</v>
          </cell>
        </row>
      </sheetData>
      <sheetData sheetId="7651">
        <row r="4">
          <cell r="I4">
            <v>0</v>
          </cell>
        </row>
      </sheetData>
      <sheetData sheetId="7652">
        <row r="4">
          <cell r="I4">
            <v>0</v>
          </cell>
        </row>
      </sheetData>
      <sheetData sheetId="7653">
        <row r="4">
          <cell r="I4">
            <v>0</v>
          </cell>
        </row>
      </sheetData>
      <sheetData sheetId="7654">
        <row r="4">
          <cell r="I4">
            <v>0</v>
          </cell>
        </row>
      </sheetData>
      <sheetData sheetId="7655">
        <row r="4">
          <cell r="I4">
            <v>0</v>
          </cell>
        </row>
      </sheetData>
      <sheetData sheetId="7656">
        <row r="4">
          <cell r="I4">
            <v>0</v>
          </cell>
        </row>
      </sheetData>
      <sheetData sheetId="7657">
        <row r="4">
          <cell r="I4">
            <v>0</v>
          </cell>
        </row>
      </sheetData>
      <sheetData sheetId="7658">
        <row r="4">
          <cell r="I4">
            <v>0</v>
          </cell>
        </row>
      </sheetData>
      <sheetData sheetId="7659">
        <row r="4">
          <cell r="I4">
            <v>0</v>
          </cell>
        </row>
      </sheetData>
      <sheetData sheetId="7660">
        <row r="4">
          <cell r="I4">
            <v>0</v>
          </cell>
        </row>
      </sheetData>
      <sheetData sheetId="7661">
        <row r="4">
          <cell r="I4">
            <v>0</v>
          </cell>
        </row>
      </sheetData>
      <sheetData sheetId="7662">
        <row r="4">
          <cell r="I4">
            <v>0</v>
          </cell>
        </row>
      </sheetData>
      <sheetData sheetId="7663">
        <row r="4">
          <cell r="I4">
            <v>0</v>
          </cell>
        </row>
      </sheetData>
      <sheetData sheetId="7664">
        <row r="4">
          <cell r="I4">
            <v>0</v>
          </cell>
        </row>
      </sheetData>
      <sheetData sheetId="7665">
        <row r="4">
          <cell r="I4">
            <v>0</v>
          </cell>
        </row>
      </sheetData>
      <sheetData sheetId="7666">
        <row r="4">
          <cell r="I4">
            <v>0</v>
          </cell>
        </row>
      </sheetData>
      <sheetData sheetId="7667">
        <row r="4">
          <cell r="I4">
            <v>0</v>
          </cell>
        </row>
      </sheetData>
      <sheetData sheetId="7668">
        <row r="4">
          <cell r="I4">
            <v>0</v>
          </cell>
        </row>
      </sheetData>
      <sheetData sheetId="7669">
        <row r="4">
          <cell r="I4">
            <v>0</v>
          </cell>
        </row>
      </sheetData>
      <sheetData sheetId="7670">
        <row r="4">
          <cell r="I4">
            <v>0</v>
          </cell>
        </row>
      </sheetData>
      <sheetData sheetId="7671">
        <row r="4">
          <cell r="I4">
            <v>0</v>
          </cell>
        </row>
      </sheetData>
      <sheetData sheetId="7672">
        <row r="4">
          <cell r="I4">
            <v>0</v>
          </cell>
        </row>
      </sheetData>
      <sheetData sheetId="7673">
        <row r="4">
          <cell r="I4">
            <v>0</v>
          </cell>
        </row>
      </sheetData>
      <sheetData sheetId="7674">
        <row r="4">
          <cell r="I4">
            <v>0</v>
          </cell>
        </row>
      </sheetData>
      <sheetData sheetId="7675">
        <row r="4">
          <cell r="I4">
            <v>0</v>
          </cell>
        </row>
      </sheetData>
      <sheetData sheetId="7676">
        <row r="4">
          <cell r="I4">
            <v>0</v>
          </cell>
        </row>
      </sheetData>
      <sheetData sheetId="7677">
        <row r="4">
          <cell r="I4">
            <v>0</v>
          </cell>
        </row>
      </sheetData>
      <sheetData sheetId="7678">
        <row r="4">
          <cell r="I4">
            <v>0</v>
          </cell>
        </row>
      </sheetData>
      <sheetData sheetId="7679">
        <row r="4">
          <cell r="I4">
            <v>0</v>
          </cell>
        </row>
      </sheetData>
      <sheetData sheetId="7680">
        <row r="4">
          <cell r="I4">
            <v>0</v>
          </cell>
        </row>
      </sheetData>
      <sheetData sheetId="7681">
        <row r="4">
          <cell r="I4">
            <v>0</v>
          </cell>
        </row>
      </sheetData>
      <sheetData sheetId="7682">
        <row r="4">
          <cell r="I4">
            <v>0</v>
          </cell>
        </row>
      </sheetData>
      <sheetData sheetId="7683">
        <row r="4">
          <cell r="I4">
            <v>0</v>
          </cell>
        </row>
      </sheetData>
      <sheetData sheetId="7684">
        <row r="4">
          <cell r="I4">
            <v>0</v>
          </cell>
        </row>
      </sheetData>
      <sheetData sheetId="7685">
        <row r="4">
          <cell r="I4">
            <v>0</v>
          </cell>
        </row>
      </sheetData>
      <sheetData sheetId="7686">
        <row r="4">
          <cell r="I4">
            <v>0</v>
          </cell>
        </row>
      </sheetData>
      <sheetData sheetId="7687">
        <row r="4">
          <cell r="I4">
            <v>0</v>
          </cell>
        </row>
      </sheetData>
      <sheetData sheetId="7688">
        <row r="4">
          <cell r="I4">
            <v>0</v>
          </cell>
        </row>
      </sheetData>
      <sheetData sheetId="7689">
        <row r="4">
          <cell r="I4">
            <v>0</v>
          </cell>
        </row>
      </sheetData>
      <sheetData sheetId="7690">
        <row r="4">
          <cell r="I4">
            <v>0</v>
          </cell>
        </row>
      </sheetData>
      <sheetData sheetId="7691">
        <row r="4">
          <cell r="I4">
            <v>0</v>
          </cell>
        </row>
      </sheetData>
      <sheetData sheetId="7692">
        <row r="4">
          <cell r="I4">
            <v>0</v>
          </cell>
        </row>
      </sheetData>
      <sheetData sheetId="7693">
        <row r="4">
          <cell r="I4">
            <v>0</v>
          </cell>
        </row>
      </sheetData>
      <sheetData sheetId="7694">
        <row r="4">
          <cell r="I4">
            <v>0</v>
          </cell>
        </row>
      </sheetData>
      <sheetData sheetId="7695">
        <row r="4">
          <cell r="I4">
            <v>0</v>
          </cell>
        </row>
      </sheetData>
      <sheetData sheetId="7696">
        <row r="4">
          <cell r="I4">
            <v>0</v>
          </cell>
        </row>
      </sheetData>
      <sheetData sheetId="7697">
        <row r="4">
          <cell r="I4">
            <v>0</v>
          </cell>
        </row>
      </sheetData>
      <sheetData sheetId="7698">
        <row r="4">
          <cell r="I4">
            <v>0</v>
          </cell>
        </row>
      </sheetData>
      <sheetData sheetId="7699">
        <row r="4">
          <cell r="I4">
            <v>0</v>
          </cell>
        </row>
      </sheetData>
      <sheetData sheetId="7700">
        <row r="4">
          <cell r="I4">
            <v>0</v>
          </cell>
        </row>
      </sheetData>
      <sheetData sheetId="7701">
        <row r="4">
          <cell r="I4">
            <v>0</v>
          </cell>
        </row>
      </sheetData>
      <sheetData sheetId="7702">
        <row r="4">
          <cell r="I4">
            <v>0</v>
          </cell>
        </row>
      </sheetData>
      <sheetData sheetId="7703">
        <row r="4">
          <cell r="I4">
            <v>0</v>
          </cell>
        </row>
      </sheetData>
      <sheetData sheetId="7704">
        <row r="4">
          <cell r="I4">
            <v>0</v>
          </cell>
        </row>
      </sheetData>
      <sheetData sheetId="7705">
        <row r="4">
          <cell r="I4">
            <v>0</v>
          </cell>
        </row>
      </sheetData>
      <sheetData sheetId="7706">
        <row r="4">
          <cell r="I4">
            <v>0</v>
          </cell>
        </row>
      </sheetData>
      <sheetData sheetId="7707">
        <row r="4">
          <cell r="I4">
            <v>0</v>
          </cell>
        </row>
      </sheetData>
      <sheetData sheetId="7708">
        <row r="4">
          <cell r="I4">
            <v>0</v>
          </cell>
        </row>
      </sheetData>
      <sheetData sheetId="7709">
        <row r="4">
          <cell r="I4">
            <v>0</v>
          </cell>
        </row>
      </sheetData>
      <sheetData sheetId="7710">
        <row r="4">
          <cell r="I4">
            <v>0</v>
          </cell>
        </row>
      </sheetData>
      <sheetData sheetId="7711">
        <row r="4">
          <cell r="I4">
            <v>0</v>
          </cell>
        </row>
      </sheetData>
      <sheetData sheetId="7712">
        <row r="4">
          <cell r="I4">
            <v>0</v>
          </cell>
        </row>
      </sheetData>
      <sheetData sheetId="7713">
        <row r="4">
          <cell r="I4">
            <v>0</v>
          </cell>
        </row>
      </sheetData>
      <sheetData sheetId="7714">
        <row r="4">
          <cell r="I4">
            <v>0</v>
          </cell>
        </row>
      </sheetData>
      <sheetData sheetId="7715">
        <row r="4">
          <cell r="I4">
            <v>0</v>
          </cell>
        </row>
      </sheetData>
      <sheetData sheetId="7716">
        <row r="4">
          <cell r="I4">
            <v>0</v>
          </cell>
        </row>
      </sheetData>
      <sheetData sheetId="7717">
        <row r="4">
          <cell r="I4">
            <v>0</v>
          </cell>
        </row>
      </sheetData>
      <sheetData sheetId="7718">
        <row r="4">
          <cell r="I4">
            <v>0</v>
          </cell>
        </row>
      </sheetData>
      <sheetData sheetId="7719">
        <row r="4">
          <cell r="I4">
            <v>0</v>
          </cell>
        </row>
      </sheetData>
      <sheetData sheetId="7720">
        <row r="4">
          <cell r="I4">
            <v>0</v>
          </cell>
        </row>
      </sheetData>
      <sheetData sheetId="7721">
        <row r="4">
          <cell r="I4">
            <v>0</v>
          </cell>
        </row>
      </sheetData>
      <sheetData sheetId="7722">
        <row r="4">
          <cell r="I4">
            <v>0</v>
          </cell>
        </row>
      </sheetData>
      <sheetData sheetId="7723">
        <row r="4">
          <cell r="I4">
            <v>0</v>
          </cell>
        </row>
      </sheetData>
      <sheetData sheetId="7724">
        <row r="4">
          <cell r="I4">
            <v>0</v>
          </cell>
        </row>
      </sheetData>
      <sheetData sheetId="7725">
        <row r="4">
          <cell r="I4">
            <v>0</v>
          </cell>
        </row>
      </sheetData>
      <sheetData sheetId="7726">
        <row r="4">
          <cell r="I4">
            <v>0</v>
          </cell>
        </row>
      </sheetData>
      <sheetData sheetId="7727">
        <row r="4">
          <cell r="I4">
            <v>0</v>
          </cell>
        </row>
      </sheetData>
      <sheetData sheetId="7728">
        <row r="4">
          <cell r="I4">
            <v>0</v>
          </cell>
        </row>
      </sheetData>
      <sheetData sheetId="7729">
        <row r="4">
          <cell r="I4">
            <v>0</v>
          </cell>
        </row>
      </sheetData>
      <sheetData sheetId="7730">
        <row r="4">
          <cell r="I4">
            <v>0</v>
          </cell>
        </row>
      </sheetData>
      <sheetData sheetId="7731">
        <row r="4">
          <cell r="I4">
            <v>0</v>
          </cell>
        </row>
      </sheetData>
      <sheetData sheetId="7732">
        <row r="4">
          <cell r="I4">
            <v>0</v>
          </cell>
        </row>
      </sheetData>
      <sheetData sheetId="7733">
        <row r="4">
          <cell r="I4">
            <v>0</v>
          </cell>
        </row>
      </sheetData>
      <sheetData sheetId="7734">
        <row r="4">
          <cell r="I4">
            <v>0</v>
          </cell>
        </row>
      </sheetData>
      <sheetData sheetId="7735">
        <row r="4">
          <cell r="I4">
            <v>0</v>
          </cell>
        </row>
      </sheetData>
      <sheetData sheetId="7736">
        <row r="4">
          <cell r="I4">
            <v>0</v>
          </cell>
        </row>
      </sheetData>
      <sheetData sheetId="7737">
        <row r="4">
          <cell r="I4">
            <v>0</v>
          </cell>
        </row>
      </sheetData>
      <sheetData sheetId="7738">
        <row r="4">
          <cell r="I4">
            <v>0</v>
          </cell>
        </row>
      </sheetData>
      <sheetData sheetId="7739">
        <row r="4">
          <cell r="I4">
            <v>0</v>
          </cell>
        </row>
      </sheetData>
      <sheetData sheetId="7740">
        <row r="4">
          <cell r="I4">
            <v>0</v>
          </cell>
        </row>
      </sheetData>
      <sheetData sheetId="7741">
        <row r="4">
          <cell r="I4">
            <v>0</v>
          </cell>
        </row>
      </sheetData>
      <sheetData sheetId="7742">
        <row r="4">
          <cell r="I4">
            <v>0</v>
          </cell>
        </row>
      </sheetData>
      <sheetData sheetId="7743">
        <row r="4">
          <cell r="I4">
            <v>0</v>
          </cell>
        </row>
      </sheetData>
      <sheetData sheetId="7744">
        <row r="4">
          <cell r="I4">
            <v>0</v>
          </cell>
        </row>
      </sheetData>
      <sheetData sheetId="7745">
        <row r="4">
          <cell r="I4">
            <v>0</v>
          </cell>
        </row>
      </sheetData>
      <sheetData sheetId="7746">
        <row r="4">
          <cell r="I4">
            <v>0</v>
          </cell>
        </row>
      </sheetData>
      <sheetData sheetId="7747">
        <row r="4">
          <cell r="I4">
            <v>0</v>
          </cell>
        </row>
      </sheetData>
      <sheetData sheetId="7748">
        <row r="4">
          <cell r="I4">
            <v>0</v>
          </cell>
        </row>
      </sheetData>
      <sheetData sheetId="7749">
        <row r="4">
          <cell r="I4">
            <v>0</v>
          </cell>
        </row>
      </sheetData>
      <sheetData sheetId="7750">
        <row r="4">
          <cell r="I4">
            <v>0</v>
          </cell>
        </row>
      </sheetData>
      <sheetData sheetId="7751">
        <row r="4">
          <cell r="I4">
            <v>0</v>
          </cell>
        </row>
      </sheetData>
      <sheetData sheetId="7752">
        <row r="4">
          <cell r="I4">
            <v>0</v>
          </cell>
        </row>
      </sheetData>
      <sheetData sheetId="7753">
        <row r="4">
          <cell r="I4">
            <v>0</v>
          </cell>
        </row>
      </sheetData>
      <sheetData sheetId="7754">
        <row r="4">
          <cell r="I4">
            <v>0</v>
          </cell>
        </row>
      </sheetData>
      <sheetData sheetId="7755">
        <row r="4">
          <cell r="I4">
            <v>0</v>
          </cell>
        </row>
      </sheetData>
      <sheetData sheetId="7756">
        <row r="4">
          <cell r="I4">
            <v>0</v>
          </cell>
        </row>
      </sheetData>
      <sheetData sheetId="7757">
        <row r="4">
          <cell r="I4">
            <v>0</v>
          </cell>
        </row>
      </sheetData>
      <sheetData sheetId="7758">
        <row r="4">
          <cell r="I4">
            <v>0</v>
          </cell>
        </row>
      </sheetData>
      <sheetData sheetId="7759">
        <row r="4">
          <cell r="I4">
            <v>0</v>
          </cell>
        </row>
      </sheetData>
      <sheetData sheetId="7760">
        <row r="4">
          <cell r="I4">
            <v>0</v>
          </cell>
        </row>
      </sheetData>
      <sheetData sheetId="7761">
        <row r="4">
          <cell r="I4">
            <v>0</v>
          </cell>
        </row>
      </sheetData>
      <sheetData sheetId="7762">
        <row r="4">
          <cell r="I4">
            <v>0</v>
          </cell>
        </row>
      </sheetData>
      <sheetData sheetId="7763">
        <row r="4">
          <cell r="I4">
            <v>0</v>
          </cell>
        </row>
      </sheetData>
      <sheetData sheetId="7764">
        <row r="4">
          <cell r="I4">
            <v>0</v>
          </cell>
        </row>
      </sheetData>
      <sheetData sheetId="7765">
        <row r="4">
          <cell r="I4">
            <v>0</v>
          </cell>
        </row>
      </sheetData>
      <sheetData sheetId="7766">
        <row r="4">
          <cell r="I4">
            <v>0</v>
          </cell>
        </row>
      </sheetData>
      <sheetData sheetId="7767">
        <row r="4">
          <cell r="I4">
            <v>0</v>
          </cell>
        </row>
      </sheetData>
      <sheetData sheetId="7768">
        <row r="4">
          <cell r="I4">
            <v>0</v>
          </cell>
        </row>
      </sheetData>
      <sheetData sheetId="7769">
        <row r="4">
          <cell r="I4">
            <v>0</v>
          </cell>
        </row>
      </sheetData>
      <sheetData sheetId="7770">
        <row r="4">
          <cell r="I4">
            <v>0</v>
          </cell>
        </row>
      </sheetData>
      <sheetData sheetId="7771">
        <row r="4">
          <cell r="I4">
            <v>0</v>
          </cell>
        </row>
      </sheetData>
      <sheetData sheetId="7772">
        <row r="4">
          <cell r="I4">
            <v>0</v>
          </cell>
        </row>
      </sheetData>
      <sheetData sheetId="7773">
        <row r="4">
          <cell r="I4">
            <v>0</v>
          </cell>
        </row>
      </sheetData>
      <sheetData sheetId="7774">
        <row r="4">
          <cell r="I4">
            <v>0</v>
          </cell>
        </row>
      </sheetData>
      <sheetData sheetId="7775">
        <row r="4">
          <cell r="I4">
            <v>0</v>
          </cell>
        </row>
      </sheetData>
      <sheetData sheetId="7776">
        <row r="4">
          <cell r="I4">
            <v>0</v>
          </cell>
        </row>
      </sheetData>
      <sheetData sheetId="7777">
        <row r="4">
          <cell r="I4">
            <v>0</v>
          </cell>
        </row>
      </sheetData>
      <sheetData sheetId="7778">
        <row r="4">
          <cell r="I4">
            <v>0</v>
          </cell>
        </row>
      </sheetData>
      <sheetData sheetId="7779">
        <row r="4">
          <cell r="I4">
            <v>0</v>
          </cell>
        </row>
      </sheetData>
      <sheetData sheetId="7780">
        <row r="4">
          <cell r="I4">
            <v>0</v>
          </cell>
        </row>
      </sheetData>
      <sheetData sheetId="7781">
        <row r="4">
          <cell r="I4">
            <v>0</v>
          </cell>
        </row>
      </sheetData>
      <sheetData sheetId="7782">
        <row r="4">
          <cell r="I4">
            <v>0</v>
          </cell>
        </row>
      </sheetData>
      <sheetData sheetId="7783">
        <row r="4">
          <cell r="I4">
            <v>0</v>
          </cell>
        </row>
      </sheetData>
      <sheetData sheetId="7784">
        <row r="4">
          <cell r="I4">
            <v>0</v>
          </cell>
        </row>
      </sheetData>
      <sheetData sheetId="7785">
        <row r="4">
          <cell r="I4">
            <v>0</v>
          </cell>
        </row>
      </sheetData>
      <sheetData sheetId="7786">
        <row r="4">
          <cell r="I4">
            <v>0</v>
          </cell>
        </row>
      </sheetData>
      <sheetData sheetId="7787">
        <row r="4">
          <cell r="I4">
            <v>0</v>
          </cell>
        </row>
      </sheetData>
      <sheetData sheetId="7788">
        <row r="4">
          <cell r="I4">
            <v>0</v>
          </cell>
        </row>
      </sheetData>
      <sheetData sheetId="7789">
        <row r="4">
          <cell r="I4">
            <v>0</v>
          </cell>
        </row>
      </sheetData>
      <sheetData sheetId="7790">
        <row r="4">
          <cell r="I4">
            <v>0</v>
          </cell>
        </row>
      </sheetData>
      <sheetData sheetId="7791">
        <row r="4">
          <cell r="I4">
            <v>0</v>
          </cell>
        </row>
      </sheetData>
      <sheetData sheetId="7792">
        <row r="4">
          <cell r="I4">
            <v>0</v>
          </cell>
        </row>
      </sheetData>
      <sheetData sheetId="7793">
        <row r="4">
          <cell r="I4">
            <v>0</v>
          </cell>
        </row>
      </sheetData>
      <sheetData sheetId="7794">
        <row r="4">
          <cell r="I4">
            <v>0</v>
          </cell>
        </row>
      </sheetData>
      <sheetData sheetId="7795">
        <row r="4">
          <cell r="I4">
            <v>0</v>
          </cell>
        </row>
      </sheetData>
      <sheetData sheetId="7796">
        <row r="4">
          <cell r="I4">
            <v>0</v>
          </cell>
        </row>
      </sheetData>
      <sheetData sheetId="7797">
        <row r="4">
          <cell r="I4">
            <v>0</v>
          </cell>
        </row>
      </sheetData>
      <sheetData sheetId="7798">
        <row r="4">
          <cell r="I4">
            <v>0</v>
          </cell>
        </row>
      </sheetData>
      <sheetData sheetId="7799">
        <row r="4">
          <cell r="I4">
            <v>0</v>
          </cell>
        </row>
      </sheetData>
      <sheetData sheetId="7800">
        <row r="4">
          <cell r="I4">
            <v>0</v>
          </cell>
        </row>
      </sheetData>
      <sheetData sheetId="7801">
        <row r="4">
          <cell r="I4">
            <v>0</v>
          </cell>
        </row>
      </sheetData>
      <sheetData sheetId="7802">
        <row r="4">
          <cell r="I4">
            <v>0</v>
          </cell>
        </row>
      </sheetData>
      <sheetData sheetId="7803">
        <row r="4">
          <cell r="I4">
            <v>0</v>
          </cell>
        </row>
      </sheetData>
      <sheetData sheetId="7804">
        <row r="4">
          <cell r="I4">
            <v>0</v>
          </cell>
        </row>
      </sheetData>
      <sheetData sheetId="7805">
        <row r="4">
          <cell r="I4">
            <v>0</v>
          </cell>
        </row>
      </sheetData>
      <sheetData sheetId="7806">
        <row r="4">
          <cell r="I4">
            <v>0</v>
          </cell>
        </row>
      </sheetData>
      <sheetData sheetId="7807">
        <row r="4">
          <cell r="I4">
            <v>0</v>
          </cell>
        </row>
      </sheetData>
      <sheetData sheetId="7808">
        <row r="4">
          <cell r="I4">
            <v>0</v>
          </cell>
        </row>
      </sheetData>
      <sheetData sheetId="7809">
        <row r="4">
          <cell r="I4">
            <v>0</v>
          </cell>
        </row>
      </sheetData>
      <sheetData sheetId="7810">
        <row r="4">
          <cell r="I4">
            <v>0</v>
          </cell>
        </row>
      </sheetData>
      <sheetData sheetId="7811">
        <row r="4">
          <cell r="I4">
            <v>0</v>
          </cell>
        </row>
      </sheetData>
      <sheetData sheetId="7812">
        <row r="4">
          <cell r="I4">
            <v>0</v>
          </cell>
        </row>
      </sheetData>
      <sheetData sheetId="7813">
        <row r="4">
          <cell r="I4">
            <v>0</v>
          </cell>
        </row>
      </sheetData>
      <sheetData sheetId="7814">
        <row r="4">
          <cell r="I4">
            <v>0</v>
          </cell>
        </row>
      </sheetData>
      <sheetData sheetId="7815">
        <row r="4">
          <cell r="I4">
            <v>0</v>
          </cell>
        </row>
      </sheetData>
      <sheetData sheetId="7816">
        <row r="4">
          <cell r="I4">
            <v>0</v>
          </cell>
        </row>
      </sheetData>
      <sheetData sheetId="7817">
        <row r="4">
          <cell r="I4">
            <v>0</v>
          </cell>
        </row>
      </sheetData>
      <sheetData sheetId="7818">
        <row r="4">
          <cell r="I4">
            <v>0</v>
          </cell>
        </row>
      </sheetData>
      <sheetData sheetId="7819">
        <row r="4">
          <cell r="I4">
            <v>0</v>
          </cell>
        </row>
      </sheetData>
      <sheetData sheetId="7820">
        <row r="4">
          <cell r="I4">
            <v>0</v>
          </cell>
        </row>
      </sheetData>
      <sheetData sheetId="7821">
        <row r="4">
          <cell r="I4">
            <v>0</v>
          </cell>
        </row>
      </sheetData>
      <sheetData sheetId="7822">
        <row r="4">
          <cell r="I4">
            <v>0</v>
          </cell>
        </row>
      </sheetData>
      <sheetData sheetId="7823">
        <row r="4">
          <cell r="I4">
            <v>0</v>
          </cell>
        </row>
      </sheetData>
      <sheetData sheetId="7824">
        <row r="4">
          <cell r="I4">
            <v>0</v>
          </cell>
        </row>
      </sheetData>
      <sheetData sheetId="7825">
        <row r="4">
          <cell r="I4">
            <v>0</v>
          </cell>
        </row>
      </sheetData>
      <sheetData sheetId="7826">
        <row r="4">
          <cell r="I4">
            <v>0</v>
          </cell>
        </row>
      </sheetData>
      <sheetData sheetId="7827">
        <row r="4">
          <cell r="I4">
            <v>0</v>
          </cell>
        </row>
      </sheetData>
      <sheetData sheetId="7828">
        <row r="4">
          <cell r="I4">
            <v>0</v>
          </cell>
        </row>
      </sheetData>
      <sheetData sheetId="7829">
        <row r="4">
          <cell r="I4">
            <v>0</v>
          </cell>
        </row>
      </sheetData>
      <sheetData sheetId="7830">
        <row r="4">
          <cell r="I4">
            <v>0</v>
          </cell>
        </row>
      </sheetData>
      <sheetData sheetId="7831">
        <row r="4">
          <cell r="I4">
            <v>0</v>
          </cell>
        </row>
      </sheetData>
      <sheetData sheetId="7832">
        <row r="4">
          <cell r="I4">
            <v>0</v>
          </cell>
        </row>
      </sheetData>
      <sheetData sheetId="7833">
        <row r="4">
          <cell r="I4">
            <v>0</v>
          </cell>
        </row>
      </sheetData>
      <sheetData sheetId="7834">
        <row r="4">
          <cell r="I4">
            <v>0</v>
          </cell>
        </row>
      </sheetData>
      <sheetData sheetId="7835">
        <row r="4">
          <cell r="I4">
            <v>0</v>
          </cell>
        </row>
      </sheetData>
      <sheetData sheetId="7836">
        <row r="4">
          <cell r="I4">
            <v>0</v>
          </cell>
        </row>
      </sheetData>
      <sheetData sheetId="7837">
        <row r="4">
          <cell r="I4">
            <v>0</v>
          </cell>
        </row>
      </sheetData>
      <sheetData sheetId="7838">
        <row r="4">
          <cell r="I4">
            <v>0</v>
          </cell>
        </row>
      </sheetData>
      <sheetData sheetId="7839">
        <row r="4">
          <cell r="I4">
            <v>0</v>
          </cell>
        </row>
      </sheetData>
      <sheetData sheetId="7840">
        <row r="4">
          <cell r="I4">
            <v>0</v>
          </cell>
        </row>
      </sheetData>
      <sheetData sheetId="7841">
        <row r="4">
          <cell r="I4">
            <v>0</v>
          </cell>
        </row>
      </sheetData>
      <sheetData sheetId="7842">
        <row r="4">
          <cell r="I4">
            <v>0</v>
          </cell>
        </row>
      </sheetData>
      <sheetData sheetId="7843">
        <row r="4">
          <cell r="I4">
            <v>0</v>
          </cell>
        </row>
      </sheetData>
      <sheetData sheetId="7844">
        <row r="4">
          <cell r="I4">
            <v>0</v>
          </cell>
        </row>
      </sheetData>
      <sheetData sheetId="7845">
        <row r="4">
          <cell r="I4">
            <v>0</v>
          </cell>
        </row>
      </sheetData>
      <sheetData sheetId="7846">
        <row r="4">
          <cell r="I4">
            <v>0</v>
          </cell>
        </row>
      </sheetData>
      <sheetData sheetId="7847">
        <row r="4">
          <cell r="I4">
            <v>0</v>
          </cell>
        </row>
      </sheetData>
      <sheetData sheetId="7848">
        <row r="4">
          <cell r="I4">
            <v>0</v>
          </cell>
        </row>
      </sheetData>
      <sheetData sheetId="7849">
        <row r="4">
          <cell r="I4">
            <v>0</v>
          </cell>
        </row>
      </sheetData>
      <sheetData sheetId="7850">
        <row r="4">
          <cell r="I4">
            <v>0</v>
          </cell>
        </row>
      </sheetData>
      <sheetData sheetId="7851">
        <row r="4">
          <cell r="I4">
            <v>0</v>
          </cell>
        </row>
      </sheetData>
      <sheetData sheetId="7852">
        <row r="4">
          <cell r="I4">
            <v>0</v>
          </cell>
        </row>
      </sheetData>
      <sheetData sheetId="7853">
        <row r="4">
          <cell r="I4">
            <v>0</v>
          </cell>
        </row>
      </sheetData>
      <sheetData sheetId="7854">
        <row r="4">
          <cell r="I4">
            <v>0</v>
          </cell>
        </row>
      </sheetData>
      <sheetData sheetId="7855">
        <row r="4">
          <cell r="I4">
            <v>0</v>
          </cell>
        </row>
      </sheetData>
      <sheetData sheetId="7856">
        <row r="4">
          <cell r="I4">
            <v>0</v>
          </cell>
        </row>
      </sheetData>
      <sheetData sheetId="7857">
        <row r="4">
          <cell r="I4">
            <v>0</v>
          </cell>
        </row>
      </sheetData>
      <sheetData sheetId="7858">
        <row r="4">
          <cell r="I4">
            <v>0</v>
          </cell>
        </row>
      </sheetData>
      <sheetData sheetId="7859">
        <row r="4">
          <cell r="I4">
            <v>0</v>
          </cell>
        </row>
      </sheetData>
      <sheetData sheetId="7860">
        <row r="4">
          <cell r="I4">
            <v>0</v>
          </cell>
        </row>
      </sheetData>
      <sheetData sheetId="7861">
        <row r="4">
          <cell r="I4">
            <v>0</v>
          </cell>
        </row>
      </sheetData>
      <sheetData sheetId="7862">
        <row r="4">
          <cell r="I4">
            <v>0</v>
          </cell>
        </row>
      </sheetData>
      <sheetData sheetId="7863">
        <row r="4">
          <cell r="I4">
            <v>0</v>
          </cell>
        </row>
      </sheetData>
      <sheetData sheetId="7864">
        <row r="4">
          <cell r="I4">
            <v>0</v>
          </cell>
        </row>
      </sheetData>
      <sheetData sheetId="7865">
        <row r="4">
          <cell r="I4">
            <v>0</v>
          </cell>
        </row>
      </sheetData>
      <sheetData sheetId="7866">
        <row r="4">
          <cell r="I4">
            <v>0</v>
          </cell>
        </row>
      </sheetData>
      <sheetData sheetId="7867">
        <row r="4">
          <cell r="I4">
            <v>0</v>
          </cell>
        </row>
      </sheetData>
      <sheetData sheetId="7868">
        <row r="4">
          <cell r="I4">
            <v>0</v>
          </cell>
        </row>
      </sheetData>
      <sheetData sheetId="7869">
        <row r="4">
          <cell r="I4">
            <v>0</v>
          </cell>
        </row>
      </sheetData>
      <sheetData sheetId="7870">
        <row r="4">
          <cell r="I4">
            <v>0</v>
          </cell>
        </row>
      </sheetData>
      <sheetData sheetId="7871">
        <row r="4">
          <cell r="I4">
            <v>0</v>
          </cell>
        </row>
      </sheetData>
      <sheetData sheetId="7872">
        <row r="4">
          <cell r="I4">
            <v>0</v>
          </cell>
        </row>
      </sheetData>
      <sheetData sheetId="7873">
        <row r="4">
          <cell r="I4">
            <v>0</v>
          </cell>
        </row>
      </sheetData>
      <sheetData sheetId="7874">
        <row r="4">
          <cell r="I4">
            <v>0</v>
          </cell>
        </row>
      </sheetData>
      <sheetData sheetId="7875">
        <row r="4">
          <cell r="I4">
            <v>0</v>
          </cell>
        </row>
      </sheetData>
      <sheetData sheetId="7876">
        <row r="4">
          <cell r="I4">
            <v>0</v>
          </cell>
        </row>
      </sheetData>
      <sheetData sheetId="7877">
        <row r="4">
          <cell r="I4">
            <v>0</v>
          </cell>
        </row>
      </sheetData>
      <sheetData sheetId="7878">
        <row r="4">
          <cell r="I4">
            <v>0</v>
          </cell>
        </row>
      </sheetData>
      <sheetData sheetId="7879">
        <row r="4">
          <cell r="I4">
            <v>0</v>
          </cell>
        </row>
      </sheetData>
      <sheetData sheetId="7880">
        <row r="4">
          <cell r="I4">
            <v>0</v>
          </cell>
        </row>
      </sheetData>
      <sheetData sheetId="7881">
        <row r="4">
          <cell r="I4">
            <v>0</v>
          </cell>
        </row>
      </sheetData>
      <sheetData sheetId="7882">
        <row r="4">
          <cell r="I4">
            <v>0</v>
          </cell>
        </row>
      </sheetData>
      <sheetData sheetId="7883">
        <row r="4">
          <cell r="I4">
            <v>0</v>
          </cell>
        </row>
      </sheetData>
      <sheetData sheetId="7884">
        <row r="4">
          <cell r="I4">
            <v>0</v>
          </cell>
        </row>
      </sheetData>
      <sheetData sheetId="7885">
        <row r="4">
          <cell r="I4">
            <v>0</v>
          </cell>
        </row>
      </sheetData>
      <sheetData sheetId="7886">
        <row r="4">
          <cell r="I4">
            <v>0</v>
          </cell>
        </row>
      </sheetData>
      <sheetData sheetId="7887">
        <row r="4">
          <cell r="I4">
            <v>0</v>
          </cell>
        </row>
      </sheetData>
      <sheetData sheetId="7888">
        <row r="4">
          <cell r="I4">
            <v>0</v>
          </cell>
        </row>
      </sheetData>
      <sheetData sheetId="7889">
        <row r="4">
          <cell r="I4">
            <v>0</v>
          </cell>
        </row>
      </sheetData>
      <sheetData sheetId="7890">
        <row r="4">
          <cell r="I4">
            <v>0</v>
          </cell>
        </row>
      </sheetData>
      <sheetData sheetId="7891">
        <row r="4">
          <cell r="I4">
            <v>0</v>
          </cell>
        </row>
      </sheetData>
      <sheetData sheetId="7892">
        <row r="4">
          <cell r="I4">
            <v>0</v>
          </cell>
        </row>
      </sheetData>
      <sheetData sheetId="7893">
        <row r="4">
          <cell r="I4">
            <v>0</v>
          </cell>
        </row>
      </sheetData>
      <sheetData sheetId="7894">
        <row r="4">
          <cell r="I4">
            <v>0</v>
          </cell>
        </row>
      </sheetData>
      <sheetData sheetId="7895">
        <row r="4">
          <cell r="I4">
            <v>0</v>
          </cell>
        </row>
      </sheetData>
      <sheetData sheetId="7896">
        <row r="4">
          <cell r="I4">
            <v>0</v>
          </cell>
        </row>
      </sheetData>
      <sheetData sheetId="7897">
        <row r="4">
          <cell r="I4">
            <v>0</v>
          </cell>
        </row>
      </sheetData>
      <sheetData sheetId="7898">
        <row r="4">
          <cell r="I4">
            <v>0</v>
          </cell>
        </row>
      </sheetData>
      <sheetData sheetId="7899">
        <row r="4">
          <cell r="I4">
            <v>0</v>
          </cell>
        </row>
      </sheetData>
      <sheetData sheetId="7900">
        <row r="4">
          <cell r="I4">
            <v>0</v>
          </cell>
        </row>
      </sheetData>
      <sheetData sheetId="7901">
        <row r="4">
          <cell r="I4">
            <v>0</v>
          </cell>
        </row>
      </sheetData>
      <sheetData sheetId="7902">
        <row r="4">
          <cell r="I4">
            <v>0</v>
          </cell>
        </row>
      </sheetData>
      <sheetData sheetId="7903">
        <row r="4">
          <cell r="I4">
            <v>0</v>
          </cell>
        </row>
      </sheetData>
      <sheetData sheetId="7904">
        <row r="4">
          <cell r="I4">
            <v>0</v>
          </cell>
        </row>
      </sheetData>
      <sheetData sheetId="7905">
        <row r="4">
          <cell r="I4">
            <v>0</v>
          </cell>
        </row>
      </sheetData>
      <sheetData sheetId="7906">
        <row r="4">
          <cell r="I4">
            <v>0</v>
          </cell>
        </row>
      </sheetData>
      <sheetData sheetId="7907">
        <row r="4">
          <cell r="I4">
            <v>0</v>
          </cell>
        </row>
      </sheetData>
      <sheetData sheetId="7908">
        <row r="4">
          <cell r="I4">
            <v>0</v>
          </cell>
        </row>
      </sheetData>
      <sheetData sheetId="7909">
        <row r="4">
          <cell r="I4">
            <v>0</v>
          </cell>
        </row>
      </sheetData>
      <sheetData sheetId="7910">
        <row r="4">
          <cell r="I4">
            <v>0</v>
          </cell>
        </row>
      </sheetData>
      <sheetData sheetId="7911">
        <row r="4">
          <cell r="I4">
            <v>0</v>
          </cell>
        </row>
      </sheetData>
      <sheetData sheetId="7912">
        <row r="4">
          <cell r="I4">
            <v>0</v>
          </cell>
        </row>
      </sheetData>
      <sheetData sheetId="7913">
        <row r="4">
          <cell r="I4">
            <v>0</v>
          </cell>
        </row>
      </sheetData>
      <sheetData sheetId="7914">
        <row r="4">
          <cell r="I4">
            <v>0</v>
          </cell>
        </row>
      </sheetData>
      <sheetData sheetId="7915">
        <row r="4">
          <cell r="I4">
            <v>0</v>
          </cell>
        </row>
      </sheetData>
      <sheetData sheetId="7916">
        <row r="4">
          <cell r="I4">
            <v>0</v>
          </cell>
        </row>
      </sheetData>
      <sheetData sheetId="7917">
        <row r="4">
          <cell r="I4">
            <v>0</v>
          </cell>
        </row>
      </sheetData>
      <sheetData sheetId="7918">
        <row r="4">
          <cell r="I4">
            <v>0</v>
          </cell>
        </row>
      </sheetData>
      <sheetData sheetId="7919">
        <row r="4">
          <cell r="I4">
            <v>0</v>
          </cell>
        </row>
      </sheetData>
      <sheetData sheetId="7920">
        <row r="4">
          <cell r="I4">
            <v>0</v>
          </cell>
        </row>
      </sheetData>
      <sheetData sheetId="7921">
        <row r="4">
          <cell r="I4">
            <v>0</v>
          </cell>
        </row>
      </sheetData>
      <sheetData sheetId="7922">
        <row r="4">
          <cell r="I4">
            <v>0</v>
          </cell>
        </row>
      </sheetData>
      <sheetData sheetId="7923">
        <row r="4">
          <cell r="I4">
            <v>0</v>
          </cell>
        </row>
      </sheetData>
      <sheetData sheetId="7924">
        <row r="4">
          <cell r="I4">
            <v>0</v>
          </cell>
        </row>
      </sheetData>
      <sheetData sheetId="7925">
        <row r="4">
          <cell r="I4">
            <v>0</v>
          </cell>
        </row>
      </sheetData>
      <sheetData sheetId="7926">
        <row r="4">
          <cell r="I4">
            <v>0</v>
          </cell>
        </row>
      </sheetData>
      <sheetData sheetId="7927">
        <row r="4">
          <cell r="I4">
            <v>0</v>
          </cell>
        </row>
      </sheetData>
      <sheetData sheetId="7928">
        <row r="4">
          <cell r="I4">
            <v>0</v>
          </cell>
        </row>
      </sheetData>
      <sheetData sheetId="7929">
        <row r="4">
          <cell r="I4">
            <v>0</v>
          </cell>
        </row>
      </sheetData>
      <sheetData sheetId="7930">
        <row r="4">
          <cell r="I4">
            <v>0</v>
          </cell>
        </row>
      </sheetData>
      <sheetData sheetId="7931">
        <row r="4">
          <cell r="I4">
            <v>0</v>
          </cell>
        </row>
      </sheetData>
      <sheetData sheetId="7932">
        <row r="4">
          <cell r="I4">
            <v>0</v>
          </cell>
        </row>
      </sheetData>
      <sheetData sheetId="7933">
        <row r="4">
          <cell r="I4">
            <v>0</v>
          </cell>
        </row>
      </sheetData>
      <sheetData sheetId="7934">
        <row r="4">
          <cell r="I4">
            <v>0</v>
          </cell>
        </row>
      </sheetData>
      <sheetData sheetId="7935">
        <row r="4">
          <cell r="I4">
            <v>0</v>
          </cell>
        </row>
      </sheetData>
      <sheetData sheetId="7936">
        <row r="4">
          <cell r="I4">
            <v>0</v>
          </cell>
        </row>
      </sheetData>
      <sheetData sheetId="7937">
        <row r="4">
          <cell r="I4">
            <v>0</v>
          </cell>
        </row>
      </sheetData>
      <sheetData sheetId="7938">
        <row r="4">
          <cell r="I4">
            <v>0</v>
          </cell>
        </row>
      </sheetData>
      <sheetData sheetId="7939">
        <row r="4">
          <cell r="I4">
            <v>0</v>
          </cell>
        </row>
      </sheetData>
      <sheetData sheetId="7940">
        <row r="4">
          <cell r="I4">
            <v>0</v>
          </cell>
        </row>
      </sheetData>
      <sheetData sheetId="7941">
        <row r="4">
          <cell r="I4">
            <v>0</v>
          </cell>
        </row>
      </sheetData>
      <sheetData sheetId="7942">
        <row r="4">
          <cell r="I4">
            <v>0</v>
          </cell>
        </row>
      </sheetData>
      <sheetData sheetId="7943">
        <row r="4">
          <cell r="I4">
            <v>0</v>
          </cell>
        </row>
      </sheetData>
      <sheetData sheetId="7944">
        <row r="4">
          <cell r="I4">
            <v>0</v>
          </cell>
        </row>
      </sheetData>
      <sheetData sheetId="7945">
        <row r="4">
          <cell r="I4">
            <v>0</v>
          </cell>
        </row>
      </sheetData>
      <sheetData sheetId="7946">
        <row r="4">
          <cell r="I4">
            <v>0</v>
          </cell>
        </row>
      </sheetData>
      <sheetData sheetId="7947">
        <row r="4">
          <cell r="I4">
            <v>0</v>
          </cell>
        </row>
      </sheetData>
      <sheetData sheetId="7948">
        <row r="4">
          <cell r="I4">
            <v>0</v>
          </cell>
        </row>
      </sheetData>
      <sheetData sheetId="7949">
        <row r="4">
          <cell r="I4">
            <v>0</v>
          </cell>
        </row>
      </sheetData>
      <sheetData sheetId="7950">
        <row r="4">
          <cell r="I4">
            <v>0</v>
          </cell>
        </row>
      </sheetData>
      <sheetData sheetId="7951">
        <row r="4">
          <cell r="I4">
            <v>0</v>
          </cell>
        </row>
      </sheetData>
      <sheetData sheetId="7952">
        <row r="4">
          <cell r="I4">
            <v>0</v>
          </cell>
        </row>
      </sheetData>
      <sheetData sheetId="7953">
        <row r="4">
          <cell r="I4">
            <v>0</v>
          </cell>
        </row>
      </sheetData>
      <sheetData sheetId="7954">
        <row r="4">
          <cell r="I4">
            <v>0</v>
          </cell>
        </row>
      </sheetData>
      <sheetData sheetId="7955">
        <row r="4">
          <cell r="I4">
            <v>0</v>
          </cell>
        </row>
      </sheetData>
      <sheetData sheetId="7956">
        <row r="4">
          <cell r="I4">
            <v>0</v>
          </cell>
        </row>
      </sheetData>
      <sheetData sheetId="7957">
        <row r="4">
          <cell r="I4">
            <v>0</v>
          </cell>
        </row>
      </sheetData>
      <sheetData sheetId="7958">
        <row r="4">
          <cell r="I4">
            <v>0</v>
          </cell>
        </row>
      </sheetData>
      <sheetData sheetId="7959">
        <row r="4">
          <cell r="I4">
            <v>0</v>
          </cell>
        </row>
      </sheetData>
      <sheetData sheetId="7960">
        <row r="4">
          <cell r="I4">
            <v>0</v>
          </cell>
        </row>
      </sheetData>
      <sheetData sheetId="7961">
        <row r="4">
          <cell r="I4">
            <v>0</v>
          </cell>
        </row>
      </sheetData>
      <sheetData sheetId="7962">
        <row r="4">
          <cell r="I4">
            <v>0</v>
          </cell>
        </row>
      </sheetData>
      <sheetData sheetId="7963">
        <row r="4">
          <cell r="I4">
            <v>0</v>
          </cell>
        </row>
      </sheetData>
      <sheetData sheetId="7964">
        <row r="4">
          <cell r="I4">
            <v>0</v>
          </cell>
        </row>
      </sheetData>
      <sheetData sheetId="7965">
        <row r="4">
          <cell r="I4">
            <v>0</v>
          </cell>
        </row>
      </sheetData>
      <sheetData sheetId="7966">
        <row r="4">
          <cell r="I4">
            <v>0</v>
          </cell>
        </row>
      </sheetData>
      <sheetData sheetId="7967">
        <row r="4">
          <cell r="I4">
            <v>0</v>
          </cell>
        </row>
      </sheetData>
      <sheetData sheetId="7968">
        <row r="4">
          <cell r="I4">
            <v>0</v>
          </cell>
        </row>
      </sheetData>
      <sheetData sheetId="7969">
        <row r="4">
          <cell r="I4">
            <v>0</v>
          </cell>
        </row>
      </sheetData>
      <sheetData sheetId="7970">
        <row r="4">
          <cell r="I4">
            <v>0</v>
          </cell>
        </row>
      </sheetData>
      <sheetData sheetId="7971">
        <row r="4">
          <cell r="I4">
            <v>0</v>
          </cell>
        </row>
      </sheetData>
      <sheetData sheetId="7972">
        <row r="4">
          <cell r="I4">
            <v>0</v>
          </cell>
        </row>
      </sheetData>
      <sheetData sheetId="7973">
        <row r="4">
          <cell r="I4">
            <v>0</v>
          </cell>
        </row>
      </sheetData>
      <sheetData sheetId="7974">
        <row r="4">
          <cell r="I4">
            <v>0</v>
          </cell>
        </row>
      </sheetData>
      <sheetData sheetId="7975">
        <row r="4">
          <cell r="I4">
            <v>0</v>
          </cell>
        </row>
      </sheetData>
      <sheetData sheetId="7976">
        <row r="4">
          <cell r="I4">
            <v>0</v>
          </cell>
        </row>
      </sheetData>
      <sheetData sheetId="7977">
        <row r="4">
          <cell r="I4">
            <v>0</v>
          </cell>
        </row>
      </sheetData>
      <sheetData sheetId="7978">
        <row r="4">
          <cell r="I4">
            <v>0</v>
          </cell>
        </row>
      </sheetData>
      <sheetData sheetId="7979">
        <row r="4">
          <cell r="I4">
            <v>0</v>
          </cell>
        </row>
      </sheetData>
      <sheetData sheetId="7980">
        <row r="4">
          <cell r="I4">
            <v>0</v>
          </cell>
        </row>
      </sheetData>
      <sheetData sheetId="7981">
        <row r="4">
          <cell r="I4">
            <v>0</v>
          </cell>
        </row>
      </sheetData>
      <sheetData sheetId="7982">
        <row r="4">
          <cell r="I4">
            <v>0</v>
          </cell>
        </row>
      </sheetData>
      <sheetData sheetId="7983">
        <row r="4">
          <cell r="I4">
            <v>0</v>
          </cell>
        </row>
      </sheetData>
      <sheetData sheetId="7984">
        <row r="4">
          <cell r="I4">
            <v>0</v>
          </cell>
        </row>
      </sheetData>
      <sheetData sheetId="7985">
        <row r="4">
          <cell r="I4">
            <v>0</v>
          </cell>
        </row>
      </sheetData>
      <sheetData sheetId="7986">
        <row r="4">
          <cell r="I4">
            <v>0</v>
          </cell>
        </row>
      </sheetData>
      <sheetData sheetId="7987">
        <row r="4">
          <cell r="I4">
            <v>0</v>
          </cell>
        </row>
      </sheetData>
      <sheetData sheetId="7988">
        <row r="4">
          <cell r="I4">
            <v>0</v>
          </cell>
        </row>
      </sheetData>
      <sheetData sheetId="7989">
        <row r="4">
          <cell r="I4">
            <v>0</v>
          </cell>
        </row>
      </sheetData>
      <sheetData sheetId="7990">
        <row r="4">
          <cell r="I4">
            <v>0</v>
          </cell>
        </row>
      </sheetData>
      <sheetData sheetId="7991">
        <row r="4">
          <cell r="I4">
            <v>0</v>
          </cell>
        </row>
      </sheetData>
      <sheetData sheetId="7992">
        <row r="4">
          <cell r="I4">
            <v>0</v>
          </cell>
        </row>
      </sheetData>
      <sheetData sheetId="7993">
        <row r="4">
          <cell r="I4">
            <v>0</v>
          </cell>
        </row>
      </sheetData>
      <sheetData sheetId="7994">
        <row r="4">
          <cell r="I4">
            <v>0</v>
          </cell>
        </row>
      </sheetData>
      <sheetData sheetId="7995">
        <row r="4">
          <cell r="I4">
            <v>0</v>
          </cell>
        </row>
      </sheetData>
      <sheetData sheetId="7996">
        <row r="4">
          <cell r="I4">
            <v>0</v>
          </cell>
        </row>
      </sheetData>
      <sheetData sheetId="7997">
        <row r="4">
          <cell r="I4">
            <v>0</v>
          </cell>
        </row>
      </sheetData>
      <sheetData sheetId="7998">
        <row r="4">
          <cell r="I4">
            <v>0</v>
          </cell>
        </row>
      </sheetData>
      <sheetData sheetId="7999">
        <row r="4">
          <cell r="I4">
            <v>0</v>
          </cell>
        </row>
      </sheetData>
      <sheetData sheetId="8000">
        <row r="4">
          <cell r="I4">
            <v>0</v>
          </cell>
        </row>
      </sheetData>
      <sheetData sheetId="8001">
        <row r="4">
          <cell r="I4">
            <v>0</v>
          </cell>
        </row>
      </sheetData>
      <sheetData sheetId="8002">
        <row r="4">
          <cell r="I4">
            <v>0</v>
          </cell>
        </row>
      </sheetData>
      <sheetData sheetId="8003">
        <row r="4">
          <cell r="I4">
            <v>0</v>
          </cell>
        </row>
      </sheetData>
      <sheetData sheetId="8004">
        <row r="4">
          <cell r="I4">
            <v>0</v>
          </cell>
        </row>
      </sheetData>
      <sheetData sheetId="8005">
        <row r="4">
          <cell r="I4">
            <v>0</v>
          </cell>
        </row>
      </sheetData>
      <sheetData sheetId="8006">
        <row r="4">
          <cell r="I4">
            <v>0</v>
          </cell>
        </row>
      </sheetData>
      <sheetData sheetId="8007">
        <row r="4">
          <cell r="I4">
            <v>0</v>
          </cell>
        </row>
      </sheetData>
      <sheetData sheetId="8008">
        <row r="4">
          <cell r="I4">
            <v>0</v>
          </cell>
        </row>
      </sheetData>
      <sheetData sheetId="8009">
        <row r="4">
          <cell r="I4">
            <v>0</v>
          </cell>
        </row>
      </sheetData>
      <sheetData sheetId="8010">
        <row r="4">
          <cell r="I4">
            <v>0</v>
          </cell>
        </row>
      </sheetData>
      <sheetData sheetId="8011">
        <row r="4">
          <cell r="I4">
            <v>0</v>
          </cell>
        </row>
      </sheetData>
      <sheetData sheetId="8012">
        <row r="4">
          <cell r="I4">
            <v>0</v>
          </cell>
        </row>
      </sheetData>
      <sheetData sheetId="8013">
        <row r="4">
          <cell r="I4">
            <v>0</v>
          </cell>
        </row>
      </sheetData>
      <sheetData sheetId="8014">
        <row r="4">
          <cell r="I4">
            <v>0</v>
          </cell>
        </row>
      </sheetData>
      <sheetData sheetId="8015">
        <row r="4">
          <cell r="I4">
            <v>0</v>
          </cell>
        </row>
      </sheetData>
      <sheetData sheetId="8016">
        <row r="4">
          <cell r="I4">
            <v>0</v>
          </cell>
        </row>
      </sheetData>
      <sheetData sheetId="8017">
        <row r="4">
          <cell r="I4">
            <v>0</v>
          </cell>
        </row>
      </sheetData>
      <sheetData sheetId="8018">
        <row r="4">
          <cell r="I4">
            <v>0</v>
          </cell>
        </row>
      </sheetData>
      <sheetData sheetId="8019">
        <row r="4">
          <cell r="I4">
            <v>0</v>
          </cell>
        </row>
      </sheetData>
      <sheetData sheetId="8020">
        <row r="4">
          <cell r="I4">
            <v>0</v>
          </cell>
        </row>
      </sheetData>
      <sheetData sheetId="8021">
        <row r="4">
          <cell r="I4">
            <v>0</v>
          </cell>
        </row>
      </sheetData>
      <sheetData sheetId="8022">
        <row r="4">
          <cell r="I4">
            <v>0</v>
          </cell>
        </row>
      </sheetData>
      <sheetData sheetId="8023">
        <row r="4">
          <cell r="I4">
            <v>0</v>
          </cell>
        </row>
      </sheetData>
      <sheetData sheetId="8024">
        <row r="4">
          <cell r="I4">
            <v>0</v>
          </cell>
        </row>
      </sheetData>
      <sheetData sheetId="8025">
        <row r="4">
          <cell r="I4">
            <v>0</v>
          </cell>
        </row>
      </sheetData>
      <sheetData sheetId="8026">
        <row r="4">
          <cell r="I4">
            <v>0</v>
          </cell>
        </row>
      </sheetData>
      <sheetData sheetId="8027">
        <row r="4">
          <cell r="I4">
            <v>0</v>
          </cell>
        </row>
      </sheetData>
      <sheetData sheetId="8028">
        <row r="4">
          <cell r="I4">
            <v>0</v>
          </cell>
        </row>
      </sheetData>
      <sheetData sheetId="8029">
        <row r="4">
          <cell r="I4">
            <v>0</v>
          </cell>
        </row>
      </sheetData>
      <sheetData sheetId="8030">
        <row r="4">
          <cell r="I4">
            <v>0</v>
          </cell>
        </row>
      </sheetData>
      <sheetData sheetId="8031">
        <row r="4">
          <cell r="I4">
            <v>0</v>
          </cell>
        </row>
      </sheetData>
      <sheetData sheetId="8032">
        <row r="4">
          <cell r="I4">
            <v>0</v>
          </cell>
        </row>
      </sheetData>
      <sheetData sheetId="8033">
        <row r="4">
          <cell r="I4">
            <v>0</v>
          </cell>
        </row>
      </sheetData>
      <sheetData sheetId="8034">
        <row r="4">
          <cell r="I4">
            <v>0</v>
          </cell>
        </row>
      </sheetData>
      <sheetData sheetId="8035">
        <row r="4">
          <cell r="I4">
            <v>0</v>
          </cell>
        </row>
      </sheetData>
      <sheetData sheetId="8036">
        <row r="4">
          <cell r="I4">
            <v>0</v>
          </cell>
        </row>
      </sheetData>
      <sheetData sheetId="8037">
        <row r="4">
          <cell r="I4">
            <v>0</v>
          </cell>
        </row>
      </sheetData>
      <sheetData sheetId="8038">
        <row r="4">
          <cell r="I4">
            <v>0</v>
          </cell>
        </row>
      </sheetData>
      <sheetData sheetId="8039">
        <row r="4">
          <cell r="I4">
            <v>0</v>
          </cell>
        </row>
      </sheetData>
      <sheetData sheetId="8040">
        <row r="4">
          <cell r="I4">
            <v>0</v>
          </cell>
        </row>
      </sheetData>
      <sheetData sheetId="8041">
        <row r="4">
          <cell r="I4">
            <v>0</v>
          </cell>
        </row>
      </sheetData>
      <sheetData sheetId="8042">
        <row r="4">
          <cell r="I4">
            <v>0</v>
          </cell>
        </row>
      </sheetData>
      <sheetData sheetId="8043">
        <row r="4">
          <cell r="I4">
            <v>0</v>
          </cell>
        </row>
      </sheetData>
      <sheetData sheetId="8044">
        <row r="4">
          <cell r="I4">
            <v>0</v>
          </cell>
        </row>
      </sheetData>
      <sheetData sheetId="8045">
        <row r="4">
          <cell r="I4">
            <v>0</v>
          </cell>
        </row>
      </sheetData>
      <sheetData sheetId="8046">
        <row r="4">
          <cell r="I4">
            <v>0</v>
          </cell>
        </row>
      </sheetData>
      <sheetData sheetId="8047">
        <row r="4">
          <cell r="I4">
            <v>0</v>
          </cell>
        </row>
      </sheetData>
      <sheetData sheetId="8048">
        <row r="4">
          <cell r="I4">
            <v>0</v>
          </cell>
        </row>
      </sheetData>
      <sheetData sheetId="8049">
        <row r="4">
          <cell r="I4">
            <v>0</v>
          </cell>
        </row>
      </sheetData>
      <sheetData sheetId="8050">
        <row r="4">
          <cell r="I4">
            <v>0</v>
          </cell>
        </row>
      </sheetData>
      <sheetData sheetId="8051">
        <row r="4">
          <cell r="I4">
            <v>0</v>
          </cell>
        </row>
      </sheetData>
      <sheetData sheetId="8052">
        <row r="4">
          <cell r="I4">
            <v>0</v>
          </cell>
        </row>
      </sheetData>
      <sheetData sheetId="8053">
        <row r="4">
          <cell r="I4">
            <v>0</v>
          </cell>
        </row>
      </sheetData>
      <sheetData sheetId="8054">
        <row r="4">
          <cell r="I4">
            <v>0</v>
          </cell>
        </row>
      </sheetData>
      <sheetData sheetId="8055">
        <row r="4">
          <cell r="I4">
            <v>0</v>
          </cell>
        </row>
      </sheetData>
      <sheetData sheetId="8056">
        <row r="4">
          <cell r="I4">
            <v>0</v>
          </cell>
        </row>
      </sheetData>
      <sheetData sheetId="8057">
        <row r="4">
          <cell r="I4">
            <v>0</v>
          </cell>
        </row>
      </sheetData>
      <sheetData sheetId="8058">
        <row r="4">
          <cell r="I4">
            <v>0</v>
          </cell>
        </row>
      </sheetData>
      <sheetData sheetId="8059">
        <row r="4">
          <cell r="I4">
            <v>0</v>
          </cell>
        </row>
      </sheetData>
      <sheetData sheetId="8060">
        <row r="4">
          <cell r="I4">
            <v>0</v>
          </cell>
        </row>
      </sheetData>
      <sheetData sheetId="8061">
        <row r="4">
          <cell r="I4">
            <v>0</v>
          </cell>
        </row>
      </sheetData>
      <sheetData sheetId="8062">
        <row r="4">
          <cell r="I4">
            <v>0</v>
          </cell>
        </row>
      </sheetData>
      <sheetData sheetId="8063">
        <row r="4">
          <cell r="I4">
            <v>0</v>
          </cell>
        </row>
      </sheetData>
      <sheetData sheetId="8064">
        <row r="4">
          <cell r="I4">
            <v>0</v>
          </cell>
        </row>
      </sheetData>
      <sheetData sheetId="8065">
        <row r="4">
          <cell r="I4">
            <v>0</v>
          </cell>
        </row>
      </sheetData>
      <sheetData sheetId="8066">
        <row r="4">
          <cell r="I4">
            <v>0</v>
          </cell>
        </row>
      </sheetData>
      <sheetData sheetId="8067">
        <row r="4">
          <cell r="I4">
            <v>0</v>
          </cell>
        </row>
      </sheetData>
      <sheetData sheetId="8068">
        <row r="4">
          <cell r="I4">
            <v>0</v>
          </cell>
        </row>
      </sheetData>
      <sheetData sheetId="8069">
        <row r="4">
          <cell r="I4">
            <v>0</v>
          </cell>
        </row>
      </sheetData>
      <sheetData sheetId="8070">
        <row r="4">
          <cell r="I4">
            <v>0</v>
          </cell>
        </row>
      </sheetData>
      <sheetData sheetId="8071">
        <row r="4">
          <cell r="I4">
            <v>0</v>
          </cell>
        </row>
      </sheetData>
      <sheetData sheetId="8072">
        <row r="4">
          <cell r="I4">
            <v>0</v>
          </cell>
        </row>
      </sheetData>
      <sheetData sheetId="8073">
        <row r="4">
          <cell r="I4">
            <v>0</v>
          </cell>
        </row>
      </sheetData>
      <sheetData sheetId="8074">
        <row r="4">
          <cell r="I4">
            <v>0</v>
          </cell>
        </row>
      </sheetData>
      <sheetData sheetId="8075">
        <row r="4">
          <cell r="I4">
            <v>0</v>
          </cell>
        </row>
      </sheetData>
      <sheetData sheetId="8076">
        <row r="4">
          <cell r="I4">
            <v>0</v>
          </cell>
        </row>
      </sheetData>
      <sheetData sheetId="8077">
        <row r="4">
          <cell r="I4">
            <v>0</v>
          </cell>
        </row>
      </sheetData>
      <sheetData sheetId="8078">
        <row r="4">
          <cell r="I4">
            <v>0</v>
          </cell>
        </row>
      </sheetData>
      <sheetData sheetId="8079">
        <row r="4">
          <cell r="I4">
            <v>0</v>
          </cell>
        </row>
      </sheetData>
      <sheetData sheetId="8080">
        <row r="4">
          <cell r="I4">
            <v>0</v>
          </cell>
        </row>
      </sheetData>
      <sheetData sheetId="8081">
        <row r="4">
          <cell r="I4">
            <v>0</v>
          </cell>
        </row>
      </sheetData>
      <sheetData sheetId="8082">
        <row r="4">
          <cell r="I4">
            <v>0</v>
          </cell>
        </row>
      </sheetData>
      <sheetData sheetId="8083">
        <row r="4">
          <cell r="I4">
            <v>0</v>
          </cell>
        </row>
      </sheetData>
      <sheetData sheetId="8084">
        <row r="4">
          <cell r="I4">
            <v>0</v>
          </cell>
        </row>
      </sheetData>
      <sheetData sheetId="8085">
        <row r="4">
          <cell r="I4">
            <v>0</v>
          </cell>
        </row>
      </sheetData>
      <sheetData sheetId="8086">
        <row r="4">
          <cell r="I4">
            <v>0</v>
          </cell>
        </row>
      </sheetData>
      <sheetData sheetId="8087">
        <row r="4">
          <cell r="I4">
            <v>0</v>
          </cell>
        </row>
      </sheetData>
      <sheetData sheetId="8088">
        <row r="4">
          <cell r="I4">
            <v>0</v>
          </cell>
        </row>
      </sheetData>
      <sheetData sheetId="8089">
        <row r="4">
          <cell r="I4">
            <v>0</v>
          </cell>
        </row>
      </sheetData>
      <sheetData sheetId="8090">
        <row r="4">
          <cell r="I4">
            <v>0</v>
          </cell>
        </row>
      </sheetData>
      <sheetData sheetId="8091">
        <row r="4">
          <cell r="I4">
            <v>0</v>
          </cell>
        </row>
      </sheetData>
      <sheetData sheetId="8092">
        <row r="4">
          <cell r="I4">
            <v>0</v>
          </cell>
        </row>
      </sheetData>
      <sheetData sheetId="8093">
        <row r="4">
          <cell r="I4">
            <v>0</v>
          </cell>
        </row>
      </sheetData>
      <sheetData sheetId="8094">
        <row r="4">
          <cell r="I4">
            <v>0</v>
          </cell>
        </row>
      </sheetData>
      <sheetData sheetId="8095">
        <row r="4">
          <cell r="I4">
            <v>0</v>
          </cell>
        </row>
      </sheetData>
      <sheetData sheetId="8096">
        <row r="4">
          <cell r="I4">
            <v>0</v>
          </cell>
        </row>
      </sheetData>
      <sheetData sheetId="8097">
        <row r="4">
          <cell r="I4">
            <v>0</v>
          </cell>
        </row>
      </sheetData>
      <sheetData sheetId="8098">
        <row r="4">
          <cell r="I4">
            <v>0</v>
          </cell>
        </row>
      </sheetData>
      <sheetData sheetId="8099">
        <row r="4">
          <cell r="I4">
            <v>0</v>
          </cell>
        </row>
      </sheetData>
      <sheetData sheetId="8100">
        <row r="4">
          <cell r="I4">
            <v>0</v>
          </cell>
        </row>
      </sheetData>
      <sheetData sheetId="8101">
        <row r="4">
          <cell r="I4">
            <v>0</v>
          </cell>
        </row>
      </sheetData>
      <sheetData sheetId="8102">
        <row r="4">
          <cell r="I4">
            <v>0</v>
          </cell>
        </row>
      </sheetData>
      <sheetData sheetId="8103">
        <row r="4">
          <cell r="I4">
            <v>0</v>
          </cell>
        </row>
      </sheetData>
      <sheetData sheetId="8104">
        <row r="4">
          <cell r="I4">
            <v>0</v>
          </cell>
        </row>
      </sheetData>
      <sheetData sheetId="8105">
        <row r="4">
          <cell r="I4">
            <v>0</v>
          </cell>
        </row>
      </sheetData>
      <sheetData sheetId="8106">
        <row r="4">
          <cell r="I4">
            <v>0</v>
          </cell>
        </row>
      </sheetData>
      <sheetData sheetId="8107">
        <row r="4">
          <cell r="I4">
            <v>0</v>
          </cell>
        </row>
      </sheetData>
      <sheetData sheetId="8108">
        <row r="4">
          <cell r="I4">
            <v>0</v>
          </cell>
        </row>
      </sheetData>
      <sheetData sheetId="8109">
        <row r="4">
          <cell r="I4">
            <v>0</v>
          </cell>
        </row>
      </sheetData>
      <sheetData sheetId="8110">
        <row r="4">
          <cell r="I4">
            <v>0</v>
          </cell>
        </row>
      </sheetData>
      <sheetData sheetId="8111">
        <row r="4">
          <cell r="I4">
            <v>0</v>
          </cell>
        </row>
      </sheetData>
      <sheetData sheetId="8112">
        <row r="4">
          <cell r="I4">
            <v>0</v>
          </cell>
        </row>
      </sheetData>
      <sheetData sheetId="8113">
        <row r="4">
          <cell r="I4">
            <v>0</v>
          </cell>
        </row>
      </sheetData>
      <sheetData sheetId="8114">
        <row r="4">
          <cell r="I4">
            <v>0</v>
          </cell>
        </row>
      </sheetData>
      <sheetData sheetId="8115">
        <row r="4">
          <cell r="I4">
            <v>0</v>
          </cell>
        </row>
      </sheetData>
      <sheetData sheetId="8116">
        <row r="4">
          <cell r="I4">
            <v>0</v>
          </cell>
        </row>
      </sheetData>
      <sheetData sheetId="8117">
        <row r="4">
          <cell r="I4">
            <v>0</v>
          </cell>
        </row>
      </sheetData>
      <sheetData sheetId="8118">
        <row r="4">
          <cell r="I4">
            <v>0</v>
          </cell>
        </row>
      </sheetData>
      <sheetData sheetId="8119">
        <row r="4">
          <cell r="I4">
            <v>0</v>
          </cell>
        </row>
      </sheetData>
      <sheetData sheetId="8120">
        <row r="4">
          <cell r="I4">
            <v>0</v>
          </cell>
        </row>
      </sheetData>
      <sheetData sheetId="8121">
        <row r="4">
          <cell r="I4">
            <v>0</v>
          </cell>
        </row>
      </sheetData>
      <sheetData sheetId="8122">
        <row r="4">
          <cell r="I4">
            <v>0</v>
          </cell>
        </row>
      </sheetData>
      <sheetData sheetId="8123">
        <row r="4">
          <cell r="I4">
            <v>0</v>
          </cell>
        </row>
      </sheetData>
      <sheetData sheetId="8124">
        <row r="4">
          <cell r="I4">
            <v>0</v>
          </cell>
        </row>
      </sheetData>
      <sheetData sheetId="8125">
        <row r="4">
          <cell r="I4">
            <v>0</v>
          </cell>
        </row>
      </sheetData>
      <sheetData sheetId="8126">
        <row r="4">
          <cell r="I4">
            <v>0</v>
          </cell>
        </row>
      </sheetData>
      <sheetData sheetId="8127">
        <row r="4">
          <cell r="I4">
            <v>0</v>
          </cell>
        </row>
      </sheetData>
      <sheetData sheetId="8128">
        <row r="4">
          <cell r="I4">
            <v>0</v>
          </cell>
        </row>
      </sheetData>
      <sheetData sheetId="8129">
        <row r="4">
          <cell r="I4">
            <v>0</v>
          </cell>
        </row>
      </sheetData>
      <sheetData sheetId="8130">
        <row r="4">
          <cell r="I4">
            <v>0</v>
          </cell>
        </row>
      </sheetData>
      <sheetData sheetId="8131">
        <row r="4">
          <cell r="I4">
            <v>0</v>
          </cell>
        </row>
      </sheetData>
      <sheetData sheetId="8132">
        <row r="4">
          <cell r="I4">
            <v>0</v>
          </cell>
        </row>
      </sheetData>
      <sheetData sheetId="8133">
        <row r="4">
          <cell r="I4">
            <v>0</v>
          </cell>
        </row>
      </sheetData>
      <sheetData sheetId="8134">
        <row r="4">
          <cell r="I4">
            <v>0</v>
          </cell>
        </row>
      </sheetData>
      <sheetData sheetId="8135">
        <row r="4">
          <cell r="I4">
            <v>0</v>
          </cell>
        </row>
      </sheetData>
      <sheetData sheetId="8136">
        <row r="4">
          <cell r="I4">
            <v>0</v>
          </cell>
        </row>
      </sheetData>
      <sheetData sheetId="8137">
        <row r="4">
          <cell r="I4">
            <v>0</v>
          </cell>
        </row>
      </sheetData>
      <sheetData sheetId="8138">
        <row r="4">
          <cell r="I4">
            <v>0</v>
          </cell>
        </row>
      </sheetData>
      <sheetData sheetId="8139">
        <row r="4">
          <cell r="I4">
            <v>0</v>
          </cell>
        </row>
      </sheetData>
      <sheetData sheetId="8140">
        <row r="4">
          <cell r="I4">
            <v>0</v>
          </cell>
        </row>
      </sheetData>
      <sheetData sheetId="8141">
        <row r="4">
          <cell r="I4">
            <v>0</v>
          </cell>
        </row>
      </sheetData>
      <sheetData sheetId="8142">
        <row r="4">
          <cell r="I4">
            <v>0</v>
          </cell>
        </row>
      </sheetData>
      <sheetData sheetId="8143">
        <row r="4">
          <cell r="I4">
            <v>0</v>
          </cell>
        </row>
      </sheetData>
      <sheetData sheetId="8144">
        <row r="4">
          <cell r="I4">
            <v>0</v>
          </cell>
        </row>
      </sheetData>
      <sheetData sheetId="8145">
        <row r="4">
          <cell r="I4">
            <v>0</v>
          </cell>
        </row>
      </sheetData>
      <sheetData sheetId="8146">
        <row r="4">
          <cell r="I4">
            <v>0</v>
          </cell>
        </row>
      </sheetData>
      <sheetData sheetId="8147">
        <row r="4">
          <cell r="I4">
            <v>0</v>
          </cell>
        </row>
      </sheetData>
      <sheetData sheetId="8148">
        <row r="4">
          <cell r="I4">
            <v>0</v>
          </cell>
        </row>
      </sheetData>
      <sheetData sheetId="8149">
        <row r="4">
          <cell r="I4">
            <v>0</v>
          </cell>
        </row>
      </sheetData>
      <sheetData sheetId="8150">
        <row r="4">
          <cell r="I4">
            <v>0</v>
          </cell>
        </row>
      </sheetData>
      <sheetData sheetId="8151">
        <row r="4">
          <cell r="I4">
            <v>0</v>
          </cell>
        </row>
      </sheetData>
      <sheetData sheetId="8152">
        <row r="4">
          <cell r="I4">
            <v>0</v>
          </cell>
        </row>
      </sheetData>
      <sheetData sheetId="8153">
        <row r="4">
          <cell r="I4">
            <v>0</v>
          </cell>
        </row>
      </sheetData>
      <sheetData sheetId="8154">
        <row r="4">
          <cell r="I4">
            <v>0</v>
          </cell>
        </row>
      </sheetData>
      <sheetData sheetId="8155">
        <row r="4">
          <cell r="I4">
            <v>0</v>
          </cell>
        </row>
      </sheetData>
      <sheetData sheetId="8156">
        <row r="4">
          <cell r="I4">
            <v>0</v>
          </cell>
        </row>
      </sheetData>
      <sheetData sheetId="8157">
        <row r="4">
          <cell r="I4">
            <v>0</v>
          </cell>
        </row>
      </sheetData>
      <sheetData sheetId="8158">
        <row r="4">
          <cell r="I4">
            <v>0</v>
          </cell>
        </row>
      </sheetData>
      <sheetData sheetId="8159">
        <row r="4">
          <cell r="I4">
            <v>0</v>
          </cell>
        </row>
      </sheetData>
      <sheetData sheetId="8160">
        <row r="4">
          <cell r="I4">
            <v>0</v>
          </cell>
        </row>
      </sheetData>
      <sheetData sheetId="8161">
        <row r="4">
          <cell r="I4">
            <v>0</v>
          </cell>
        </row>
      </sheetData>
      <sheetData sheetId="8162">
        <row r="4">
          <cell r="I4">
            <v>0</v>
          </cell>
        </row>
      </sheetData>
      <sheetData sheetId="8163">
        <row r="4">
          <cell r="I4">
            <v>0</v>
          </cell>
        </row>
      </sheetData>
      <sheetData sheetId="8164">
        <row r="4">
          <cell r="I4">
            <v>0</v>
          </cell>
        </row>
      </sheetData>
      <sheetData sheetId="8165">
        <row r="4">
          <cell r="I4">
            <v>0</v>
          </cell>
        </row>
      </sheetData>
      <sheetData sheetId="8166">
        <row r="4">
          <cell r="I4">
            <v>0</v>
          </cell>
        </row>
      </sheetData>
      <sheetData sheetId="8167">
        <row r="4">
          <cell r="I4">
            <v>0</v>
          </cell>
        </row>
      </sheetData>
      <sheetData sheetId="8168">
        <row r="4">
          <cell r="I4">
            <v>0</v>
          </cell>
        </row>
      </sheetData>
      <sheetData sheetId="8169">
        <row r="4">
          <cell r="I4">
            <v>0</v>
          </cell>
        </row>
      </sheetData>
      <sheetData sheetId="8170">
        <row r="4">
          <cell r="I4">
            <v>0</v>
          </cell>
        </row>
      </sheetData>
      <sheetData sheetId="8171">
        <row r="4">
          <cell r="I4">
            <v>0</v>
          </cell>
        </row>
      </sheetData>
      <sheetData sheetId="8172">
        <row r="4">
          <cell r="I4">
            <v>0</v>
          </cell>
        </row>
      </sheetData>
      <sheetData sheetId="8173">
        <row r="4">
          <cell r="I4">
            <v>0</v>
          </cell>
        </row>
      </sheetData>
      <sheetData sheetId="8174">
        <row r="4">
          <cell r="I4">
            <v>0</v>
          </cell>
        </row>
      </sheetData>
      <sheetData sheetId="8175">
        <row r="4">
          <cell r="I4">
            <v>0</v>
          </cell>
        </row>
      </sheetData>
      <sheetData sheetId="8176">
        <row r="4">
          <cell r="I4">
            <v>0</v>
          </cell>
        </row>
      </sheetData>
      <sheetData sheetId="8177">
        <row r="4">
          <cell r="I4">
            <v>0</v>
          </cell>
        </row>
      </sheetData>
      <sheetData sheetId="8178">
        <row r="4">
          <cell r="I4">
            <v>0</v>
          </cell>
        </row>
      </sheetData>
      <sheetData sheetId="8179">
        <row r="4">
          <cell r="I4">
            <v>0</v>
          </cell>
        </row>
      </sheetData>
      <sheetData sheetId="8180">
        <row r="4">
          <cell r="I4">
            <v>0</v>
          </cell>
        </row>
      </sheetData>
      <sheetData sheetId="8181">
        <row r="4">
          <cell r="I4">
            <v>0</v>
          </cell>
        </row>
      </sheetData>
      <sheetData sheetId="8182">
        <row r="4">
          <cell r="I4">
            <v>0</v>
          </cell>
        </row>
      </sheetData>
      <sheetData sheetId="8183">
        <row r="4">
          <cell r="I4">
            <v>0</v>
          </cell>
        </row>
      </sheetData>
      <sheetData sheetId="8184">
        <row r="4">
          <cell r="I4">
            <v>0</v>
          </cell>
        </row>
      </sheetData>
      <sheetData sheetId="8185">
        <row r="4">
          <cell r="I4">
            <v>0</v>
          </cell>
        </row>
      </sheetData>
      <sheetData sheetId="8186">
        <row r="4">
          <cell r="I4">
            <v>0</v>
          </cell>
        </row>
      </sheetData>
      <sheetData sheetId="8187">
        <row r="4">
          <cell r="I4">
            <v>0</v>
          </cell>
        </row>
      </sheetData>
      <sheetData sheetId="8188">
        <row r="4">
          <cell r="I4">
            <v>0</v>
          </cell>
        </row>
      </sheetData>
      <sheetData sheetId="8189">
        <row r="4">
          <cell r="I4">
            <v>0</v>
          </cell>
        </row>
      </sheetData>
      <sheetData sheetId="8190">
        <row r="4">
          <cell r="I4">
            <v>0</v>
          </cell>
        </row>
      </sheetData>
      <sheetData sheetId="8191">
        <row r="4">
          <cell r="I4">
            <v>0</v>
          </cell>
        </row>
      </sheetData>
      <sheetData sheetId="8192">
        <row r="4">
          <cell r="I4">
            <v>0</v>
          </cell>
        </row>
      </sheetData>
      <sheetData sheetId="8193">
        <row r="4">
          <cell r="I4">
            <v>0</v>
          </cell>
        </row>
      </sheetData>
      <sheetData sheetId="8194">
        <row r="4">
          <cell r="I4">
            <v>0</v>
          </cell>
        </row>
      </sheetData>
      <sheetData sheetId="8195">
        <row r="4">
          <cell r="I4">
            <v>0</v>
          </cell>
        </row>
      </sheetData>
      <sheetData sheetId="8196">
        <row r="4">
          <cell r="I4">
            <v>0</v>
          </cell>
        </row>
      </sheetData>
      <sheetData sheetId="8197">
        <row r="4">
          <cell r="I4">
            <v>0</v>
          </cell>
        </row>
      </sheetData>
      <sheetData sheetId="8198">
        <row r="4">
          <cell r="I4">
            <v>0</v>
          </cell>
        </row>
      </sheetData>
      <sheetData sheetId="8199">
        <row r="4">
          <cell r="I4">
            <v>0</v>
          </cell>
        </row>
      </sheetData>
      <sheetData sheetId="8200">
        <row r="4">
          <cell r="I4">
            <v>0</v>
          </cell>
        </row>
      </sheetData>
      <sheetData sheetId="8201">
        <row r="4">
          <cell r="I4">
            <v>0</v>
          </cell>
        </row>
      </sheetData>
      <sheetData sheetId="8202">
        <row r="4">
          <cell r="I4">
            <v>0</v>
          </cell>
        </row>
      </sheetData>
      <sheetData sheetId="8203">
        <row r="4">
          <cell r="I4">
            <v>0</v>
          </cell>
        </row>
      </sheetData>
      <sheetData sheetId="8204">
        <row r="4">
          <cell r="I4">
            <v>0</v>
          </cell>
        </row>
      </sheetData>
      <sheetData sheetId="8205">
        <row r="4">
          <cell r="I4">
            <v>0</v>
          </cell>
        </row>
      </sheetData>
      <sheetData sheetId="8206">
        <row r="4">
          <cell r="I4">
            <v>0</v>
          </cell>
        </row>
      </sheetData>
      <sheetData sheetId="8207">
        <row r="4">
          <cell r="I4">
            <v>0</v>
          </cell>
        </row>
      </sheetData>
      <sheetData sheetId="8208">
        <row r="4">
          <cell r="I4">
            <v>0</v>
          </cell>
        </row>
      </sheetData>
      <sheetData sheetId="8209">
        <row r="4">
          <cell r="I4">
            <v>0</v>
          </cell>
        </row>
      </sheetData>
      <sheetData sheetId="8210">
        <row r="4">
          <cell r="I4">
            <v>0</v>
          </cell>
        </row>
      </sheetData>
      <sheetData sheetId="8211">
        <row r="4">
          <cell r="I4">
            <v>0</v>
          </cell>
        </row>
      </sheetData>
      <sheetData sheetId="8212">
        <row r="4">
          <cell r="I4">
            <v>0</v>
          </cell>
        </row>
      </sheetData>
      <sheetData sheetId="8213">
        <row r="4">
          <cell r="I4">
            <v>0</v>
          </cell>
        </row>
      </sheetData>
      <sheetData sheetId="8214">
        <row r="4">
          <cell r="I4">
            <v>0</v>
          </cell>
        </row>
      </sheetData>
      <sheetData sheetId="8215">
        <row r="4">
          <cell r="I4">
            <v>0</v>
          </cell>
        </row>
      </sheetData>
      <sheetData sheetId="8216">
        <row r="4">
          <cell r="I4">
            <v>0</v>
          </cell>
        </row>
      </sheetData>
      <sheetData sheetId="8217">
        <row r="4">
          <cell r="I4">
            <v>0</v>
          </cell>
        </row>
      </sheetData>
      <sheetData sheetId="8218">
        <row r="4">
          <cell r="I4">
            <v>0</v>
          </cell>
        </row>
      </sheetData>
      <sheetData sheetId="8219">
        <row r="4">
          <cell r="I4">
            <v>0</v>
          </cell>
        </row>
      </sheetData>
      <sheetData sheetId="8220">
        <row r="4">
          <cell r="I4">
            <v>0</v>
          </cell>
        </row>
      </sheetData>
      <sheetData sheetId="8221">
        <row r="4">
          <cell r="I4">
            <v>0</v>
          </cell>
        </row>
      </sheetData>
      <sheetData sheetId="8222">
        <row r="4">
          <cell r="I4">
            <v>0</v>
          </cell>
        </row>
      </sheetData>
      <sheetData sheetId="8223">
        <row r="4">
          <cell r="I4">
            <v>0</v>
          </cell>
        </row>
      </sheetData>
      <sheetData sheetId="8224">
        <row r="4">
          <cell r="I4">
            <v>0</v>
          </cell>
        </row>
      </sheetData>
      <sheetData sheetId="8225">
        <row r="4">
          <cell r="I4">
            <v>0</v>
          </cell>
        </row>
      </sheetData>
      <sheetData sheetId="8226">
        <row r="4">
          <cell r="I4">
            <v>0</v>
          </cell>
        </row>
      </sheetData>
      <sheetData sheetId="8227">
        <row r="4">
          <cell r="I4">
            <v>0</v>
          </cell>
        </row>
      </sheetData>
      <sheetData sheetId="8228">
        <row r="4">
          <cell r="I4">
            <v>0</v>
          </cell>
        </row>
      </sheetData>
      <sheetData sheetId="8229">
        <row r="4">
          <cell r="I4">
            <v>0</v>
          </cell>
        </row>
      </sheetData>
      <sheetData sheetId="8230">
        <row r="4">
          <cell r="I4">
            <v>0</v>
          </cell>
        </row>
      </sheetData>
      <sheetData sheetId="8231">
        <row r="4">
          <cell r="I4">
            <v>0</v>
          </cell>
        </row>
      </sheetData>
      <sheetData sheetId="8232">
        <row r="4">
          <cell r="I4">
            <v>0</v>
          </cell>
        </row>
      </sheetData>
      <sheetData sheetId="8233">
        <row r="4">
          <cell r="I4">
            <v>0</v>
          </cell>
        </row>
      </sheetData>
      <sheetData sheetId="8234">
        <row r="4">
          <cell r="I4">
            <v>0</v>
          </cell>
        </row>
      </sheetData>
      <sheetData sheetId="8235">
        <row r="4">
          <cell r="I4">
            <v>0</v>
          </cell>
        </row>
      </sheetData>
      <sheetData sheetId="8236">
        <row r="4">
          <cell r="I4">
            <v>0</v>
          </cell>
        </row>
      </sheetData>
      <sheetData sheetId="8237">
        <row r="4">
          <cell r="I4">
            <v>0</v>
          </cell>
        </row>
      </sheetData>
      <sheetData sheetId="8238">
        <row r="4">
          <cell r="I4">
            <v>0</v>
          </cell>
        </row>
      </sheetData>
      <sheetData sheetId="8239">
        <row r="4">
          <cell r="I4">
            <v>0</v>
          </cell>
        </row>
      </sheetData>
      <sheetData sheetId="8240">
        <row r="4">
          <cell r="I4">
            <v>0</v>
          </cell>
        </row>
      </sheetData>
      <sheetData sheetId="8241">
        <row r="4">
          <cell r="I4">
            <v>0</v>
          </cell>
        </row>
      </sheetData>
      <sheetData sheetId="8242">
        <row r="4">
          <cell r="I4">
            <v>0</v>
          </cell>
        </row>
      </sheetData>
      <sheetData sheetId="8243">
        <row r="4">
          <cell r="I4">
            <v>0</v>
          </cell>
        </row>
      </sheetData>
      <sheetData sheetId="8244">
        <row r="4">
          <cell r="I4">
            <v>0</v>
          </cell>
        </row>
      </sheetData>
      <sheetData sheetId="8245">
        <row r="4">
          <cell r="I4">
            <v>0</v>
          </cell>
        </row>
      </sheetData>
      <sheetData sheetId="8246">
        <row r="4">
          <cell r="I4">
            <v>0</v>
          </cell>
        </row>
      </sheetData>
      <sheetData sheetId="8247">
        <row r="4">
          <cell r="I4">
            <v>0</v>
          </cell>
        </row>
      </sheetData>
      <sheetData sheetId="8248">
        <row r="4">
          <cell r="I4">
            <v>0</v>
          </cell>
        </row>
      </sheetData>
      <sheetData sheetId="8249">
        <row r="4">
          <cell r="I4">
            <v>0</v>
          </cell>
        </row>
      </sheetData>
      <sheetData sheetId="8250">
        <row r="4">
          <cell r="I4">
            <v>0</v>
          </cell>
        </row>
      </sheetData>
      <sheetData sheetId="8251">
        <row r="4">
          <cell r="I4">
            <v>0</v>
          </cell>
        </row>
      </sheetData>
      <sheetData sheetId="8252">
        <row r="4">
          <cell r="I4">
            <v>0</v>
          </cell>
        </row>
      </sheetData>
      <sheetData sheetId="8253">
        <row r="4">
          <cell r="I4">
            <v>0</v>
          </cell>
        </row>
      </sheetData>
      <sheetData sheetId="8254">
        <row r="4">
          <cell r="I4">
            <v>0</v>
          </cell>
        </row>
      </sheetData>
      <sheetData sheetId="8255">
        <row r="4">
          <cell r="I4">
            <v>0</v>
          </cell>
        </row>
      </sheetData>
      <sheetData sheetId="8256">
        <row r="4">
          <cell r="I4">
            <v>0</v>
          </cell>
        </row>
      </sheetData>
      <sheetData sheetId="8257">
        <row r="4">
          <cell r="I4">
            <v>0</v>
          </cell>
        </row>
      </sheetData>
      <sheetData sheetId="8258">
        <row r="4">
          <cell r="I4">
            <v>0</v>
          </cell>
        </row>
      </sheetData>
      <sheetData sheetId="8259">
        <row r="4">
          <cell r="I4">
            <v>0</v>
          </cell>
        </row>
      </sheetData>
      <sheetData sheetId="8260">
        <row r="4">
          <cell r="I4">
            <v>0</v>
          </cell>
        </row>
      </sheetData>
      <sheetData sheetId="8261">
        <row r="4">
          <cell r="I4">
            <v>0</v>
          </cell>
        </row>
      </sheetData>
      <sheetData sheetId="8262">
        <row r="4">
          <cell r="I4">
            <v>0</v>
          </cell>
        </row>
      </sheetData>
      <sheetData sheetId="8263">
        <row r="4">
          <cell r="I4">
            <v>0</v>
          </cell>
        </row>
      </sheetData>
      <sheetData sheetId="8264">
        <row r="4">
          <cell r="I4">
            <v>0</v>
          </cell>
        </row>
      </sheetData>
      <sheetData sheetId="8265">
        <row r="4">
          <cell r="I4">
            <v>0</v>
          </cell>
        </row>
      </sheetData>
      <sheetData sheetId="8266">
        <row r="4">
          <cell r="I4">
            <v>0</v>
          </cell>
        </row>
      </sheetData>
      <sheetData sheetId="8267">
        <row r="4">
          <cell r="I4">
            <v>0</v>
          </cell>
        </row>
      </sheetData>
      <sheetData sheetId="8268">
        <row r="4">
          <cell r="I4">
            <v>0</v>
          </cell>
        </row>
      </sheetData>
      <sheetData sheetId="8269">
        <row r="4">
          <cell r="I4">
            <v>0</v>
          </cell>
        </row>
      </sheetData>
      <sheetData sheetId="8270">
        <row r="4">
          <cell r="I4">
            <v>0</v>
          </cell>
        </row>
      </sheetData>
      <sheetData sheetId="8271">
        <row r="4">
          <cell r="I4">
            <v>0</v>
          </cell>
        </row>
      </sheetData>
      <sheetData sheetId="8272">
        <row r="4">
          <cell r="I4">
            <v>0</v>
          </cell>
        </row>
      </sheetData>
      <sheetData sheetId="8273">
        <row r="4">
          <cell r="I4">
            <v>0</v>
          </cell>
        </row>
      </sheetData>
      <sheetData sheetId="8274">
        <row r="4">
          <cell r="I4">
            <v>0</v>
          </cell>
        </row>
      </sheetData>
      <sheetData sheetId="8275">
        <row r="4">
          <cell r="I4">
            <v>0</v>
          </cell>
        </row>
      </sheetData>
      <sheetData sheetId="8276">
        <row r="4">
          <cell r="I4">
            <v>0</v>
          </cell>
        </row>
      </sheetData>
      <sheetData sheetId="8277">
        <row r="4">
          <cell r="I4">
            <v>0</v>
          </cell>
        </row>
      </sheetData>
      <sheetData sheetId="8278">
        <row r="4">
          <cell r="I4">
            <v>0</v>
          </cell>
        </row>
      </sheetData>
      <sheetData sheetId="8279">
        <row r="4">
          <cell r="I4">
            <v>0</v>
          </cell>
        </row>
      </sheetData>
      <sheetData sheetId="8280">
        <row r="4">
          <cell r="I4">
            <v>0</v>
          </cell>
        </row>
      </sheetData>
      <sheetData sheetId="8281">
        <row r="4">
          <cell r="I4">
            <v>0</v>
          </cell>
        </row>
      </sheetData>
      <sheetData sheetId="8282">
        <row r="4">
          <cell r="I4">
            <v>0</v>
          </cell>
        </row>
      </sheetData>
      <sheetData sheetId="8283">
        <row r="4">
          <cell r="I4">
            <v>0</v>
          </cell>
        </row>
      </sheetData>
      <sheetData sheetId="8284">
        <row r="4">
          <cell r="I4">
            <v>0</v>
          </cell>
        </row>
      </sheetData>
      <sheetData sheetId="8285">
        <row r="4">
          <cell r="I4">
            <v>0</v>
          </cell>
        </row>
      </sheetData>
      <sheetData sheetId="8286">
        <row r="4">
          <cell r="I4">
            <v>0</v>
          </cell>
        </row>
      </sheetData>
      <sheetData sheetId="8287">
        <row r="4">
          <cell r="I4">
            <v>0</v>
          </cell>
        </row>
      </sheetData>
      <sheetData sheetId="8288">
        <row r="4">
          <cell r="I4">
            <v>0</v>
          </cell>
        </row>
      </sheetData>
      <sheetData sheetId="8289">
        <row r="4">
          <cell r="I4">
            <v>0</v>
          </cell>
        </row>
      </sheetData>
      <sheetData sheetId="8290">
        <row r="4">
          <cell r="I4">
            <v>0</v>
          </cell>
        </row>
      </sheetData>
      <sheetData sheetId="8291">
        <row r="4">
          <cell r="I4">
            <v>0</v>
          </cell>
        </row>
      </sheetData>
      <sheetData sheetId="8292">
        <row r="4">
          <cell r="I4">
            <v>0</v>
          </cell>
        </row>
      </sheetData>
      <sheetData sheetId="8293">
        <row r="4">
          <cell r="I4">
            <v>0</v>
          </cell>
        </row>
      </sheetData>
      <sheetData sheetId="8294">
        <row r="4">
          <cell r="I4">
            <v>0</v>
          </cell>
        </row>
      </sheetData>
      <sheetData sheetId="8295">
        <row r="4">
          <cell r="I4">
            <v>0</v>
          </cell>
        </row>
      </sheetData>
      <sheetData sheetId="8296">
        <row r="4">
          <cell r="I4">
            <v>0</v>
          </cell>
        </row>
      </sheetData>
      <sheetData sheetId="8297">
        <row r="4">
          <cell r="I4">
            <v>0</v>
          </cell>
        </row>
      </sheetData>
      <sheetData sheetId="8298">
        <row r="4">
          <cell r="I4">
            <v>0</v>
          </cell>
        </row>
      </sheetData>
      <sheetData sheetId="8299">
        <row r="4">
          <cell r="I4">
            <v>0</v>
          </cell>
        </row>
      </sheetData>
      <sheetData sheetId="8300">
        <row r="4">
          <cell r="I4">
            <v>0</v>
          </cell>
        </row>
      </sheetData>
      <sheetData sheetId="8301">
        <row r="4">
          <cell r="I4">
            <v>0</v>
          </cell>
        </row>
      </sheetData>
      <sheetData sheetId="8302">
        <row r="4">
          <cell r="I4">
            <v>0</v>
          </cell>
        </row>
      </sheetData>
      <sheetData sheetId="8303">
        <row r="4">
          <cell r="I4">
            <v>0</v>
          </cell>
        </row>
      </sheetData>
      <sheetData sheetId="8304">
        <row r="4">
          <cell r="I4">
            <v>0</v>
          </cell>
        </row>
      </sheetData>
      <sheetData sheetId="8305">
        <row r="4">
          <cell r="I4">
            <v>0</v>
          </cell>
        </row>
      </sheetData>
      <sheetData sheetId="8306">
        <row r="4">
          <cell r="I4">
            <v>0</v>
          </cell>
        </row>
      </sheetData>
      <sheetData sheetId="8307">
        <row r="4">
          <cell r="I4">
            <v>0</v>
          </cell>
        </row>
      </sheetData>
      <sheetData sheetId="8308">
        <row r="4">
          <cell r="I4">
            <v>0</v>
          </cell>
        </row>
      </sheetData>
      <sheetData sheetId="8309">
        <row r="4">
          <cell r="I4">
            <v>0</v>
          </cell>
        </row>
      </sheetData>
      <sheetData sheetId="8310">
        <row r="4">
          <cell r="I4">
            <v>0</v>
          </cell>
        </row>
      </sheetData>
      <sheetData sheetId="8311">
        <row r="4">
          <cell r="I4">
            <v>0</v>
          </cell>
        </row>
      </sheetData>
      <sheetData sheetId="8312">
        <row r="4">
          <cell r="I4">
            <v>0</v>
          </cell>
        </row>
      </sheetData>
      <sheetData sheetId="8313">
        <row r="4">
          <cell r="I4">
            <v>0</v>
          </cell>
        </row>
      </sheetData>
      <sheetData sheetId="8314">
        <row r="4">
          <cell r="I4">
            <v>0</v>
          </cell>
        </row>
      </sheetData>
      <sheetData sheetId="8315">
        <row r="4">
          <cell r="I4">
            <v>0</v>
          </cell>
        </row>
      </sheetData>
      <sheetData sheetId="8316">
        <row r="4">
          <cell r="I4">
            <v>0</v>
          </cell>
        </row>
      </sheetData>
      <sheetData sheetId="8317">
        <row r="4">
          <cell r="I4">
            <v>0</v>
          </cell>
        </row>
      </sheetData>
      <sheetData sheetId="8318">
        <row r="4">
          <cell r="I4">
            <v>0</v>
          </cell>
        </row>
      </sheetData>
      <sheetData sheetId="8319">
        <row r="4">
          <cell r="I4">
            <v>0</v>
          </cell>
        </row>
      </sheetData>
      <sheetData sheetId="8320">
        <row r="4">
          <cell r="I4">
            <v>0</v>
          </cell>
        </row>
      </sheetData>
      <sheetData sheetId="8321">
        <row r="4">
          <cell r="I4">
            <v>0</v>
          </cell>
        </row>
      </sheetData>
      <sheetData sheetId="8322">
        <row r="4">
          <cell r="I4">
            <v>0</v>
          </cell>
        </row>
      </sheetData>
      <sheetData sheetId="8323">
        <row r="4">
          <cell r="I4">
            <v>0</v>
          </cell>
        </row>
      </sheetData>
      <sheetData sheetId="8324">
        <row r="4">
          <cell r="I4">
            <v>0</v>
          </cell>
        </row>
      </sheetData>
      <sheetData sheetId="8325">
        <row r="4">
          <cell r="I4">
            <v>0</v>
          </cell>
        </row>
      </sheetData>
      <sheetData sheetId="8326">
        <row r="4">
          <cell r="I4">
            <v>0</v>
          </cell>
        </row>
      </sheetData>
      <sheetData sheetId="8327">
        <row r="4">
          <cell r="I4">
            <v>0</v>
          </cell>
        </row>
      </sheetData>
      <sheetData sheetId="8328">
        <row r="4">
          <cell r="I4">
            <v>0</v>
          </cell>
        </row>
      </sheetData>
      <sheetData sheetId="8329">
        <row r="4">
          <cell r="I4">
            <v>0</v>
          </cell>
        </row>
      </sheetData>
      <sheetData sheetId="8330">
        <row r="4">
          <cell r="I4">
            <v>0</v>
          </cell>
        </row>
      </sheetData>
      <sheetData sheetId="8331">
        <row r="4">
          <cell r="I4">
            <v>0</v>
          </cell>
        </row>
      </sheetData>
      <sheetData sheetId="8332">
        <row r="4">
          <cell r="I4">
            <v>0</v>
          </cell>
        </row>
      </sheetData>
      <sheetData sheetId="8333">
        <row r="4">
          <cell r="I4">
            <v>0</v>
          </cell>
        </row>
      </sheetData>
      <sheetData sheetId="8334">
        <row r="4">
          <cell r="I4">
            <v>0</v>
          </cell>
        </row>
      </sheetData>
      <sheetData sheetId="8335">
        <row r="4">
          <cell r="I4">
            <v>0</v>
          </cell>
        </row>
      </sheetData>
      <sheetData sheetId="8336">
        <row r="4">
          <cell r="I4">
            <v>0</v>
          </cell>
        </row>
      </sheetData>
      <sheetData sheetId="8337">
        <row r="4">
          <cell r="I4">
            <v>0</v>
          </cell>
        </row>
      </sheetData>
      <sheetData sheetId="8338">
        <row r="4">
          <cell r="I4">
            <v>0</v>
          </cell>
        </row>
      </sheetData>
      <sheetData sheetId="8339">
        <row r="4">
          <cell r="I4">
            <v>0</v>
          </cell>
        </row>
      </sheetData>
      <sheetData sheetId="8340">
        <row r="4">
          <cell r="I4">
            <v>0</v>
          </cell>
        </row>
      </sheetData>
      <sheetData sheetId="8341">
        <row r="4">
          <cell r="I4">
            <v>0</v>
          </cell>
        </row>
      </sheetData>
      <sheetData sheetId="8342">
        <row r="4">
          <cell r="I4">
            <v>0</v>
          </cell>
        </row>
      </sheetData>
      <sheetData sheetId="8343">
        <row r="4">
          <cell r="I4">
            <v>0</v>
          </cell>
        </row>
      </sheetData>
      <sheetData sheetId="8344">
        <row r="4">
          <cell r="I4">
            <v>0</v>
          </cell>
        </row>
      </sheetData>
      <sheetData sheetId="8345">
        <row r="4">
          <cell r="I4">
            <v>0</v>
          </cell>
        </row>
      </sheetData>
      <sheetData sheetId="8346">
        <row r="4">
          <cell r="I4">
            <v>0</v>
          </cell>
        </row>
      </sheetData>
      <sheetData sheetId="8347">
        <row r="4">
          <cell r="I4">
            <v>0</v>
          </cell>
        </row>
      </sheetData>
      <sheetData sheetId="8348">
        <row r="4">
          <cell r="I4">
            <v>0</v>
          </cell>
        </row>
      </sheetData>
      <sheetData sheetId="8349">
        <row r="4">
          <cell r="I4">
            <v>0</v>
          </cell>
        </row>
      </sheetData>
      <sheetData sheetId="8350">
        <row r="4">
          <cell r="I4">
            <v>0</v>
          </cell>
        </row>
      </sheetData>
      <sheetData sheetId="8351">
        <row r="4">
          <cell r="I4">
            <v>0</v>
          </cell>
        </row>
      </sheetData>
      <sheetData sheetId="8352">
        <row r="4">
          <cell r="I4">
            <v>0</v>
          </cell>
        </row>
      </sheetData>
      <sheetData sheetId="8353">
        <row r="4">
          <cell r="I4">
            <v>0</v>
          </cell>
        </row>
      </sheetData>
      <sheetData sheetId="8354">
        <row r="4">
          <cell r="I4">
            <v>0</v>
          </cell>
        </row>
      </sheetData>
      <sheetData sheetId="8355">
        <row r="4">
          <cell r="I4">
            <v>0</v>
          </cell>
        </row>
      </sheetData>
      <sheetData sheetId="8356">
        <row r="4">
          <cell r="I4">
            <v>0</v>
          </cell>
        </row>
      </sheetData>
      <sheetData sheetId="8357">
        <row r="4">
          <cell r="I4">
            <v>0</v>
          </cell>
        </row>
      </sheetData>
      <sheetData sheetId="8358">
        <row r="4">
          <cell r="I4">
            <v>0</v>
          </cell>
        </row>
      </sheetData>
      <sheetData sheetId="8359">
        <row r="4">
          <cell r="I4">
            <v>0</v>
          </cell>
        </row>
      </sheetData>
      <sheetData sheetId="8360">
        <row r="4">
          <cell r="I4">
            <v>0</v>
          </cell>
        </row>
      </sheetData>
      <sheetData sheetId="8361">
        <row r="4">
          <cell r="I4">
            <v>0</v>
          </cell>
        </row>
      </sheetData>
      <sheetData sheetId="8362">
        <row r="4">
          <cell r="I4">
            <v>0</v>
          </cell>
        </row>
      </sheetData>
      <sheetData sheetId="8363">
        <row r="4">
          <cell r="I4">
            <v>0</v>
          </cell>
        </row>
      </sheetData>
      <sheetData sheetId="8364">
        <row r="4">
          <cell r="I4">
            <v>0</v>
          </cell>
        </row>
      </sheetData>
      <sheetData sheetId="8365">
        <row r="4">
          <cell r="I4">
            <v>0</v>
          </cell>
        </row>
      </sheetData>
      <sheetData sheetId="8366">
        <row r="4">
          <cell r="I4">
            <v>0</v>
          </cell>
        </row>
      </sheetData>
      <sheetData sheetId="8367">
        <row r="4">
          <cell r="I4">
            <v>0</v>
          </cell>
        </row>
      </sheetData>
      <sheetData sheetId="8368">
        <row r="4">
          <cell r="I4">
            <v>0</v>
          </cell>
        </row>
      </sheetData>
      <sheetData sheetId="8369">
        <row r="4">
          <cell r="I4">
            <v>0</v>
          </cell>
        </row>
      </sheetData>
      <sheetData sheetId="8370">
        <row r="4">
          <cell r="I4">
            <v>0</v>
          </cell>
        </row>
      </sheetData>
      <sheetData sheetId="8371">
        <row r="4">
          <cell r="I4">
            <v>0</v>
          </cell>
        </row>
      </sheetData>
      <sheetData sheetId="8372">
        <row r="4">
          <cell r="I4">
            <v>0</v>
          </cell>
        </row>
      </sheetData>
      <sheetData sheetId="8373">
        <row r="4">
          <cell r="I4">
            <v>0</v>
          </cell>
        </row>
      </sheetData>
      <sheetData sheetId="8374">
        <row r="4">
          <cell r="I4">
            <v>0</v>
          </cell>
        </row>
      </sheetData>
      <sheetData sheetId="8375">
        <row r="4">
          <cell r="I4">
            <v>0</v>
          </cell>
        </row>
      </sheetData>
      <sheetData sheetId="8376">
        <row r="4">
          <cell r="I4">
            <v>0</v>
          </cell>
        </row>
      </sheetData>
      <sheetData sheetId="8377">
        <row r="4">
          <cell r="I4">
            <v>0</v>
          </cell>
        </row>
      </sheetData>
      <sheetData sheetId="8378">
        <row r="4">
          <cell r="I4">
            <v>0</v>
          </cell>
        </row>
      </sheetData>
      <sheetData sheetId="8379">
        <row r="4">
          <cell r="I4">
            <v>0</v>
          </cell>
        </row>
      </sheetData>
      <sheetData sheetId="8380">
        <row r="4">
          <cell r="I4">
            <v>0</v>
          </cell>
        </row>
      </sheetData>
      <sheetData sheetId="8381">
        <row r="4">
          <cell r="I4">
            <v>0</v>
          </cell>
        </row>
      </sheetData>
      <sheetData sheetId="8382">
        <row r="4">
          <cell r="I4">
            <v>0</v>
          </cell>
        </row>
      </sheetData>
      <sheetData sheetId="8383">
        <row r="4">
          <cell r="I4">
            <v>0</v>
          </cell>
        </row>
      </sheetData>
      <sheetData sheetId="8384">
        <row r="4">
          <cell r="I4">
            <v>0</v>
          </cell>
        </row>
      </sheetData>
      <sheetData sheetId="8385">
        <row r="4">
          <cell r="I4">
            <v>0</v>
          </cell>
        </row>
      </sheetData>
      <sheetData sheetId="8386">
        <row r="4">
          <cell r="I4">
            <v>0</v>
          </cell>
        </row>
      </sheetData>
      <sheetData sheetId="8387">
        <row r="4">
          <cell r="I4">
            <v>0</v>
          </cell>
        </row>
      </sheetData>
      <sheetData sheetId="8388">
        <row r="4">
          <cell r="I4">
            <v>0</v>
          </cell>
        </row>
      </sheetData>
      <sheetData sheetId="8389">
        <row r="4">
          <cell r="I4">
            <v>0</v>
          </cell>
        </row>
      </sheetData>
      <sheetData sheetId="8390">
        <row r="4">
          <cell r="I4">
            <v>0</v>
          </cell>
        </row>
      </sheetData>
      <sheetData sheetId="8391">
        <row r="4">
          <cell r="I4">
            <v>0</v>
          </cell>
        </row>
      </sheetData>
      <sheetData sheetId="8392">
        <row r="4">
          <cell r="I4">
            <v>0</v>
          </cell>
        </row>
      </sheetData>
      <sheetData sheetId="8393">
        <row r="4">
          <cell r="I4">
            <v>0</v>
          </cell>
        </row>
      </sheetData>
      <sheetData sheetId="8394">
        <row r="4">
          <cell r="I4">
            <v>0</v>
          </cell>
        </row>
      </sheetData>
      <sheetData sheetId="8395">
        <row r="4">
          <cell r="I4">
            <v>0</v>
          </cell>
        </row>
      </sheetData>
      <sheetData sheetId="8396">
        <row r="4">
          <cell r="I4">
            <v>0</v>
          </cell>
        </row>
      </sheetData>
      <sheetData sheetId="8397">
        <row r="4">
          <cell r="I4">
            <v>0</v>
          </cell>
        </row>
      </sheetData>
      <sheetData sheetId="8398">
        <row r="4">
          <cell r="I4">
            <v>0</v>
          </cell>
        </row>
      </sheetData>
      <sheetData sheetId="8399">
        <row r="4">
          <cell r="I4">
            <v>0</v>
          </cell>
        </row>
      </sheetData>
      <sheetData sheetId="8400">
        <row r="4">
          <cell r="I4">
            <v>0</v>
          </cell>
        </row>
      </sheetData>
      <sheetData sheetId="8401">
        <row r="4">
          <cell r="I4">
            <v>0</v>
          </cell>
        </row>
      </sheetData>
      <sheetData sheetId="8402">
        <row r="4">
          <cell r="I4">
            <v>0</v>
          </cell>
        </row>
      </sheetData>
      <sheetData sheetId="8403">
        <row r="4">
          <cell r="I4">
            <v>0</v>
          </cell>
        </row>
      </sheetData>
      <sheetData sheetId="8404">
        <row r="4">
          <cell r="I4">
            <v>0</v>
          </cell>
        </row>
      </sheetData>
      <sheetData sheetId="8405">
        <row r="4">
          <cell r="I4">
            <v>0</v>
          </cell>
        </row>
      </sheetData>
      <sheetData sheetId="8406">
        <row r="4">
          <cell r="I4">
            <v>0</v>
          </cell>
        </row>
      </sheetData>
      <sheetData sheetId="8407">
        <row r="4">
          <cell r="I4">
            <v>0</v>
          </cell>
        </row>
      </sheetData>
      <sheetData sheetId="8408">
        <row r="4">
          <cell r="I4">
            <v>0</v>
          </cell>
        </row>
      </sheetData>
      <sheetData sheetId="8409">
        <row r="4">
          <cell r="I4">
            <v>0</v>
          </cell>
        </row>
      </sheetData>
      <sheetData sheetId="8410">
        <row r="4">
          <cell r="I4">
            <v>0</v>
          </cell>
        </row>
      </sheetData>
      <sheetData sheetId="8411">
        <row r="4">
          <cell r="I4">
            <v>0</v>
          </cell>
        </row>
      </sheetData>
      <sheetData sheetId="8412">
        <row r="4">
          <cell r="I4">
            <v>0</v>
          </cell>
        </row>
      </sheetData>
      <sheetData sheetId="8413">
        <row r="4">
          <cell r="I4">
            <v>0</v>
          </cell>
        </row>
      </sheetData>
      <sheetData sheetId="8414">
        <row r="4">
          <cell r="I4">
            <v>0</v>
          </cell>
        </row>
      </sheetData>
      <sheetData sheetId="8415">
        <row r="4">
          <cell r="I4">
            <v>0</v>
          </cell>
        </row>
      </sheetData>
      <sheetData sheetId="8416">
        <row r="4">
          <cell r="I4">
            <v>0</v>
          </cell>
        </row>
      </sheetData>
      <sheetData sheetId="8417">
        <row r="4">
          <cell r="I4">
            <v>0</v>
          </cell>
        </row>
      </sheetData>
      <sheetData sheetId="8418">
        <row r="4">
          <cell r="I4">
            <v>0</v>
          </cell>
        </row>
      </sheetData>
      <sheetData sheetId="8419">
        <row r="4">
          <cell r="I4">
            <v>0</v>
          </cell>
        </row>
      </sheetData>
      <sheetData sheetId="8420">
        <row r="4">
          <cell r="I4">
            <v>0</v>
          </cell>
        </row>
      </sheetData>
      <sheetData sheetId="8421">
        <row r="4">
          <cell r="I4">
            <v>0</v>
          </cell>
        </row>
      </sheetData>
      <sheetData sheetId="8422">
        <row r="4">
          <cell r="I4">
            <v>0</v>
          </cell>
        </row>
      </sheetData>
      <sheetData sheetId="8423">
        <row r="4">
          <cell r="I4">
            <v>0</v>
          </cell>
        </row>
      </sheetData>
      <sheetData sheetId="8424">
        <row r="4">
          <cell r="I4">
            <v>0</v>
          </cell>
        </row>
      </sheetData>
      <sheetData sheetId="8425">
        <row r="4">
          <cell r="I4">
            <v>0</v>
          </cell>
        </row>
      </sheetData>
      <sheetData sheetId="8426">
        <row r="4">
          <cell r="I4">
            <v>0</v>
          </cell>
        </row>
      </sheetData>
      <sheetData sheetId="8427">
        <row r="4">
          <cell r="I4">
            <v>0</v>
          </cell>
        </row>
      </sheetData>
      <sheetData sheetId="8428">
        <row r="4">
          <cell r="I4">
            <v>0</v>
          </cell>
        </row>
      </sheetData>
      <sheetData sheetId="8429">
        <row r="4">
          <cell r="I4">
            <v>0</v>
          </cell>
        </row>
      </sheetData>
      <sheetData sheetId="8430">
        <row r="4">
          <cell r="I4">
            <v>0</v>
          </cell>
        </row>
      </sheetData>
      <sheetData sheetId="8431">
        <row r="4">
          <cell r="I4">
            <v>0</v>
          </cell>
        </row>
      </sheetData>
      <sheetData sheetId="8432">
        <row r="4">
          <cell r="I4">
            <v>0</v>
          </cell>
        </row>
      </sheetData>
      <sheetData sheetId="8433">
        <row r="4">
          <cell r="I4">
            <v>0</v>
          </cell>
        </row>
      </sheetData>
      <sheetData sheetId="8434">
        <row r="4">
          <cell r="I4">
            <v>0</v>
          </cell>
        </row>
      </sheetData>
      <sheetData sheetId="8435">
        <row r="4">
          <cell r="I4">
            <v>0</v>
          </cell>
        </row>
      </sheetData>
      <sheetData sheetId="8436">
        <row r="4">
          <cell r="I4">
            <v>0</v>
          </cell>
        </row>
      </sheetData>
      <sheetData sheetId="8437">
        <row r="4">
          <cell r="I4">
            <v>0</v>
          </cell>
        </row>
      </sheetData>
      <sheetData sheetId="8438">
        <row r="4">
          <cell r="I4">
            <v>0</v>
          </cell>
        </row>
      </sheetData>
      <sheetData sheetId="8439">
        <row r="4">
          <cell r="I4">
            <v>0</v>
          </cell>
        </row>
      </sheetData>
      <sheetData sheetId="8440">
        <row r="4">
          <cell r="I4">
            <v>0</v>
          </cell>
        </row>
      </sheetData>
      <sheetData sheetId="8441">
        <row r="4">
          <cell r="I4">
            <v>0</v>
          </cell>
        </row>
      </sheetData>
      <sheetData sheetId="8442">
        <row r="4">
          <cell r="I4">
            <v>0</v>
          </cell>
        </row>
      </sheetData>
      <sheetData sheetId="8443">
        <row r="4">
          <cell r="I4">
            <v>0</v>
          </cell>
        </row>
      </sheetData>
      <sheetData sheetId="8444">
        <row r="4">
          <cell r="I4">
            <v>0</v>
          </cell>
        </row>
      </sheetData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>
        <row r="4">
          <cell r="I4">
            <v>0</v>
          </cell>
        </row>
      </sheetData>
      <sheetData sheetId="8497">
        <row r="4">
          <cell r="I4">
            <v>0</v>
          </cell>
        </row>
      </sheetData>
      <sheetData sheetId="8498">
        <row r="4">
          <cell r="I4">
            <v>0</v>
          </cell>
        </row>
      </sheetData>
      <sheetData sheetId="8499">
        <row r="4">
          <cell r="I4">
            <v>0</v>
          </cell>
        </row>
      </sheetData>
      <sheetData sheetId="8500">
        <row r="4">
          <cell r="I4">
            <v>0</v>
          </cell>
        </row>
      </sheetData>
      <sheetData sheetId="8501">
        <row r="4">
          <cell r="I4">
            <v>0</v>
          </cell>
        </row>
      </sheetData>
      <sheetData sheetId="8502">
        <row r="4">
          <cell r="I4">
            <v>0</v>
          </cell>
        </row>
      </sheetData>
      <sheetData sheetId="8503">
        <row r="4">
          <cell r="I4">
            <v>0</v>
          </cell>
        </row>
      </sheetData>
      <sheetData sheetId="8504">
        <row r="4">
          <cell r="I4">
            <v>0</v>
          </cell>
        </row>
      </sheetData>
      <sheetData sheetId="8505">
        <row r="4">
          <cell r="I4">
            <v>0</v>
          </cell>
        </row>
      </sheetData>
      <sheetData sheetId="8506">
        <row r="4">
          <cell r="I4">
            <v>0</v>
          </cell>
        </row>
      </sheetData>
      <sheetData sheetId="8507">
        <row r="4">
          <cell r="I4">
            <v>0</v>
          </cell>
        </row>
      </sheetData>
      <sheetData sheetId="8508">
        <row r="4">
          <cell r="I4">
            <v>0</v>
          </cell>
        </row>
      </sheetData>
      <sheetData sheetId="8509">
        <row r="4">
          <cell r="I4">
            <v>0</v>
          </cell>
        </row>
      </sheetData>
      <sheetData sheetId="8510">
        <row r="4">
          <cell r="I4">
            <v>0</v>
          </cell>
        </row>
      </sheetData>
      <sheetData sheetId="8511">
        <row r="4">
          <cell r="I4">
            <v>0</v>
          </cell>
        </row>
      </sheetData>
      <sheetData sheetId="8512" refreshError="1"/>
      <sheetData sheetId="8513" refreshError="1"/>
      <sheetData sheetId="8514" refreshError="1"/>
      <sheetData sheetId="8515" refreshError="1"/>
      <sheetData sheetId="8516">
        <row r="4">
          <cell r="I4">
            <v>0</v>
          </cell>
        </row>
      </sheetData>
      <sheetData sheetId="8517">
        <row r="4">
          <cell r="I4">
            <v>0</v>
          </cell>
        </row>
      </sheetData>
      <sheetData sheetId="8518">
        <row r="4">
          <cell r="I4">
            <v>0</v>
          </cell>
        </row>
      </sheetData>
      <sheetData sheetId="8519">
        <row r="4">
          <cell r="I4">
            <v>0</v>
          </cell>
        </row>
      </sheetData>
      <sheetData sheetId="8520">
        <row r="4">
          <cell r="I4">
            <v>0</v>
          </cell>
        </row>
      </sheetData>
      <sheetData sheetId="8521">
        <row r="4">
          <cell r="I4">
            <v>0</v>
          </cell>
        </row>
      </sheetData>
      <sheetData sheetId="8522">
        <row r="4">
          <cell r="I4">
            <v>0</v>
          </cell>
        </row>
      </sheetData>
      <sheetData sheetId="8523">
        <row r="4">
          <cell r="I4">
            <v>0</v>
          </cell>
        </row>
      </sheetData>
      <sheetData sheetId="8524">
        <row r="4">
          <cell r="I4">
            <v>0</v>
          </cell>
        </row>
      </sheetData>
      <sheetData sheetId="8525">
        <row r="4">
          <cell r="I4">
            <v>0</v>
          </cell>
        </row>
      </sheetData>
      <sheetData sheetId="8526">
        <row r="4">
          <cell r="I4">
            <v>0</v>
          </cell>
        </row>
      </sheetData>
      <sheetData sheetId="8527">
        <row r="4">
          <cell r="I4">
            <v>0</v>
          </cell>
        </row>
      </sheetData>
      <sheetData sheetId="8528">
        <row r="4">
          <cell r="I4">
            <v>0</v>
          </cell>
        </row>
      </sheetData>
      <sheetData sheetId="8529" refreshError="1"/>
      <sheetData sheetId="8530" refreshError="1"/>
      <sheetData sheetId="8531" refreshError="1"/>
      <sheetData sheetId="8532" refreshError="1"/>
      <sheetData sheetId="8533">
        <row r="4">
          <cell r="I4">
            <v>0</v>
          </cell>
        </row>
      </sheetData>
      <sheetData sheetId="8534">
        <row r="4">
          <cell r="I4">
            <v>0</v>
          </cell>
        </row>
      </sheetData>
      <sheetData sheetId="8535">
        <row r="4">
          <cell r="I4">
            <v>0</v>
          </cell>
        </row>
      </sheetData>
      <sheetData sheetId="8536">
        <row r="4">
          <cell r="I4">
            <v>0</v>
          </cell>
        </row>
      </sheetData>
      <sheetData sheetId="8537">
        <row r="4">
          <cell r="I4">
            <v>0</v>
          </cell>
        </row>
      </sheetData>
      <sheetData sheetId="8538">
        <row r="4">
          <cell r="I4">
            <v>0</v>
          </cell>
        </row>
      </sheetData>
      <sheetData sheetId="8539">
        <row r="4">
          <cell r="I4">
            <v>0</v>
          </cell>
        </row>
      </sheetData>
      <sheetData sheetId="8540">
        <row r="4">
          <cell r="I4">
            <v>0</v>
          </cell>
        </row>
      </sheetData>
      <sheetData sheetId="8541">
        <row r="4">
          <cell r="I4">
            <v>0</v>
          </cell>
        </row>
      </sheetData>
      <sheetData sheetId="8542">
        <row r="4">
          <cell r="I4">
            <v>0</v>
          </cell>
        </row>
      </sheetData>
      <sheetData sheetId="8543">
        <row r="4">
          <cell r="I4">
            <v>0</v>
          </cell>
        </row>
      </sheetData>
      <sheetData sheetId="8544">
        <row r="4">
          <cell r="I4">
            <v>0</v>
          </cell>
        </row>
      </sheetData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>
        <row r="4">
          <cell r="I4">
            <v>0</v>
          </cell>
        </row>
      </sheetData>
      <sheetData sheetId="8552">
        <row r="4">
          <cell r="I4">
            <v>0</v>
          </cell>
        </row>
      </sheetData>
      <sheetData sheetId="8553">
        <row r="4">
          <cell r="I4">
            <v>0</v>
          </cell>
        </row>
      </sheetData>
      <sheetData sheetId="8554">
        <row r="4">
          <cell r="I4">
            <v>0</v>
          </cell>
        </row>
      </sheetData>
      <sheetData sheetId="8555">
        <row r="4">
          <cell r="I4">
            <v>0</v>
          </cell>
        </row>
      </sheetData>
      <sheetData sheetId="8556">
        <row r="4">
          <cell r="I4">
            <v>0</v>
          </cell>
        </row>
      </sheetData>
      <sheetData sheetId="8557">
        <row r="4">
          <cell r="I4">
            <v>0</v>
          </cell>
        </row>
      </sheetData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>
        <row r="4">
          <cell r="I4">
            <v>0</v>
          </cell>
        </row>
      </sheetData>
      <sheetData sheetId="8593">
        <row r="4">
          <cell r="I4">
            <v>0</v>
          </cell>
        </row>
      </sheetData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>
        <row r="4">
          <cell r="I4">
            <v>0</v>
          </cell>
        </row>
      </sheetData>
      <sheetData sheetId="8602">
        <row r="4">
          <cell r="I4">
            <v>0</v>
          </cell>
        </row>
      </sheetData>
      <sheetData sheetId="8603">
        <row r="4">
          <cell r="I4">
            <v>0</v>
          </cell>
        </row>
      </sheetData>
      <sheetData sheetId="8604">
        <row r="4">
          <cell r="I4">
            <v>0</v>
          </cell>
        </row>
      </sheetData>
      <sheetData sheetId="8605">
        <row r="4">
          <cell r="I4">
            <v>0</v>
          </cell>
        </row>
      </sheetData>
      <sheetData sheetId="8606">
        <row r="4">
          <cell r="I4">
            <v>0</v>
          </cell>
        </row>
      </sheetData>
      <sheetData sheetId="8607">
        <row r="4">
          <cell r="I4">
            <v>0</v>
          </cell>
        </row>
      </sheetData>
      <sheetData sheetId="8608">
        <row r="4">
          <cell r="I4">
            <v>0</v>
          </cell>
        </row>
      </sheetData>
      <sheetData sheetId="8609">
        <row r="4">
          <cell r="I4">
            <v>0</v>
          </cell>
        </row>
      </sheetData>
      <sheetData sheetId="8610">
        <row r="4">
          <cell r="I4">
            <v>0</v>
          </cell>
        </row>
      </sheetData>
      <sheetData sheetId="8611">
        <row r="4">
          <cell r="I4">
            <v>0</v>
          </cell>
        </row>
      </sheetData>
      <sheetData sheetId="8612">
        <row r="4">
          <cell r="I4">
            <v>0</v>
          </cell>
        </row>
      </sheetData>
      <sheetData sheetId="8613">
        <row r="4">
          <cell r="I4">
            <v>0</v>
          </cell>
        </row>
      </sheetData>
      <sheetData sheetId="8614">
        <row r="4">
          <cell r="I4">
            <v>0</v>
          </cell>
        </row>
      </sheetData>
      <sheetData sheetId="8615">
        <row r="4">
          <cell r="I4">
            <v>0</v>
          </cell>
        </row>
      </sheetData>
      <sheetData sheetId="8616">
        <row r="4">
          <cell r="I4">
            <v>0</v>
          </cell>
        </row>
      </sheetData>
      <sheetData sheetId="8617">
        <row r="4">
          <cell r="I4">
            <v>0</v>
          </cell>
        </row>
      </sheetData>
      <sheetData sheetId="8618">
        <row r="4">
          <cell r="I4">
            <v>0</v>
          </cell>
        </row>
      </sheetData>
      <sheetData sheetId="8619">
        <row r="4">
          <cell r="I4">
            <v>0</v>
          </cell>
        </row>
      </sheetData>
      <sheetData sheetId="8620">
        <row r="4">
          <cell r="I4">
            <v>0</v>
          </cell>
        </row>
      </sheetData>
      <sheetData sheetId="8621">
        <row r="4">
          <cell r="I4">
            <v>0</v>
          </cell>
        </row>
      </sheetData>
      <sheetData sheetId="8622">
        <row r="4">
          <cell r="I4">
            <v>0</v>
          </cell>
        </row>
      </sheetData>
      <sheetData sheetId="8623">
        <row r="4">
          <cell r="I4">
            <v>0</v>
          </cell>
        </row>
      </sheetData>
      <sheetData sheetId="8624">
        <row r="4">
          <cell r="I4">
            <v>0</v>
          </cell>
        </row>
      </sheetData>
      <sheetData sheetId="8625">
        <row r="4">
          <cell r="I4">
            <v>0</v>
          </cell>
        </row>
      </sheetData>
      <sheetData sheetId="8626">
        <row r="4">
          <cell r="I4">
            <v>0</v>
          </cell>
        </row>
      </sheetData>
      <sheetData sheetId="8627">
        <row r="4">
          <cell r="I4">
            <v>0</v>
          </cell>
        </row>
      </sheetData>
      <sheetData sheetId="8628">
        <row r="4">
          <cell r="I4">
            <v>0</v>
          </cell>
        </row>
      </sheetData>
      <sheetData sheetId="8629">
        <row r="4">
          <cell r="I4">
            <v>0</v>
          </cell>
        </row>
      </sheetData>
      <sheetData sheetId="8630">
        <row r="4">
          <cell r="I4">
            <v>0</v>
          </cell>
        </row>
      </sheetData>
      <sheetData sheetId="8631">
        <row r="4">
          <cell r="I4">
            <v>0</v>
          </cell>
        </row>
      </sheetData>
      <sheetData sheetId="8632">
        <row r="4">
          <cell r="I4">
            <v>0</v>
          </cell>
        </row>
      </sheetData>
      <sheetData sheetId="8633">
        <row r="4">
          <cell r="I4">
            <v>0</v>
          </cell>
        </row>
      </sheetData>
      <sheetData sheetId="8634">
        <row r="4">
          <cell r="I4">
            <v>0</v>
          </cell>
        </row>
      </sheetData>
      <sheetData sheetId="8635">
        <row r="4">
          <cell r="I4">
            <v>0</v>
          </cell>
        </row>
      </sheetData>
      <sheetData sheetId="8636">
        <row r="4">
          <cell r="I4">
            <v>0</v>
          </cell>
        </row>
      </sheetData>
      <sheetData sheetId="8637">
        <row r="4">
          <cell r="I4">
            <v>0</v>
          </cell>
        </row>
      </sheetData>
      <sheetData sheetId="8638">
        <row r="4">
          <cell r="I4">
            <v>0</v>
          </cell>
        </row>
      </sheetData>
      <sheetData sheetId="8639">
        <row r="4">
          <cell r="I4">
            <v>0</v>
          </cell>
        </row>
      </sheetData>
      <sheetData sheetId="8640">
        <row r="4">
          <cell r="I4">
            <v>0</v>
          </cell>
        </row>
      </sheetData>
      <sheetData sheetId="8641">
        <row r="4">
          <cell r="I4">
            <v>0</v>
          </cell>
        </row>
      </sheetData>
      <sheetData sheetId="8642">
        <row r="4">
          <cell r="I4">
            <v>0</v>
          </cell>
        </row>
      </sheetData>
      <sheetData sheetId="8643">
        <row r="4">
          <cell r="I4">
            <v>0</v>
          </cell>
        </row>
      </sheetData>
      <sheetData sheetId="8644">
        <row r="4">
          <cell r="I4">
            <v>0</v>
          </cell>
        </row>
      </sheetData>
      <sheetData sheetId="8645">
        <row r="4">
          <cell r="I4">
            <v>0</v>
          </cell>
        </row>
      </sheetData>
      <sheetData sheetId="8646">
        <row r="4">
          <cell r="I4">
            <v>0</v>
          </cell>
        </row>
      </sheetData>
      <sheetData sheetId="8647">
        <row r="4">
          <cell r="I4">
            <v>0</v>
          </cell>
        </row>
      </sheetData>
      <sheetData sheetId="8648">
        <row r="4">
          <cell r="I4">
            <v>0</v>
          </cell>
        </row>
      </sheetData>
      <sheetData sheetId="8649">
        <row r="4">
          <cell r="I4">
            <v>0</v>
          </cell>
        </row>
      </sheetData>
      <sheetData sheetId="8650">
        <row r="4">
          <cell r="I4">
            <v>0</v>
          </cell>
        </row>
      </sheetData>
      <sheetData sheetId="8651">
        <row r="4">
          <cell r="I4">
            <v>0</v>
          </cell>
        </row>
      </sheetData>
      <sheetData sheetId="8652">
        <row r="4">
          <cell r="I4">
            <v>0</v>
          </cell>
        </row>
      </sheetData>
      <sheetData sheetId="8653">
        <row r="4">
          <cell r="I4">
            <v>0</v>
          </cell>
        </row>
      </sheetData>
      <sheetData sheetId="8654">
        <row r="4">
          <cell r="I4">
            <v>0</v>
          </cell>
        </row>
      </sheetData>
      <sheetData sheetId="8655">
        <row r="4">
          <cell r="I4">
            <v>0</v>
          </cell>
        </row>
      </sheetData>
      <sheetData sheetId="8656">
        <row r="4">
          <cell r="I4">
            <v>0</v>
          </cell>
        </row>
      </sheetData>
      <sheetData sheetId="8657">
        <row r="4">
          <cell r="I4">
            <v>0</v>
          </cell>
        </row>
      </sheetData>
      <sheetData sheetId="8658">
        <row r="4">
          <cell r="I4">
            <v>0</v>
          </cell>
        </row>
      </sheetData>
      <sheetData sheetId="8659">
        <row r="4">
          <cell r="I4">
            <v>0</v>
          </cell>
        </row>
      </sheetData>
      <sheetData sheetId="8660">
        <row r="4">
          <cell r="I4">
            <v>0</v>
          </cell>
        </row>
      </sheetData>
      <sheetData sheetId="8661">
        <row r="4">
          <cell r="I4">
            <v>0</v>
          </cell>
        </row>
      </sheetData>
      <sheetData sheetId="8662">
        <row r="4">
          <cell r="I4">
            <v>0</v>
          </cell>
        </row>
      </sheetData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 refreshError="1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 refreshError="1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 refreshError="1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 refreshError="1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>
        <row r="4">
          <cell r="I4">
            <v>0</v>
          </cell>
        </row>
      </sheetData>
      <sheetData sheetId="9297">
        <row r="4">
          <cell r="I4">
            <v>0</v>
          </cell>
        </row>
      </sheetData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 refreshError="1"/>
      <sheetData sheetId="9307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>
        <row r="4">
          <cell r="I4">
            <v>0</v>
          </cell>
        </row>
      </sheetData>
      <sheetData sheetId="9322">
        <row r="4">
          <cell r="I4">
            <v>0</v>
          </cell>
        </row>
      </sheetData>
      <sheetData sheetId="9323">
        <row r="4">
          <cell r="I4">
            <v>0</v>
          </cell>
        </row>
      </sheetData>
      <sheetData sheetId="9324">
        <row r="4">
          <cell r="I4">
            <v>0</v>
          </cell>
        </row>
      </sheetData>
      <sheetData sheetId="9325" refreshError="1"/>
      <sheetData sheetId="9326">
        <row r="4">
          <cell r="I4">
            <v>0</v>
          </cell>
        </row>
      </sheetData>
      <sheetData sheetId="9327">
        <row r="4">
          <cell r="I4">
            <v>0</v>
          </cell>
        </row>
      </sheetData>
      <sheetData sheetId="9328">
        <row r="4">
          <cell r="I4">
            <v>0</v>
          </cell>
        </row>
      </sheetData>
      <sheetData sheetId="9329">
        <row r="4">
          <cell r="I4">
            <v>0</v>
          </cell>
        </row>
      </sheetData>
      <sheetData sheetId="9330" refreshError="1"/>
      <sheetData sheetId="9331">
        <row r="4">
          <cell r="I4">
            <v>0</v>
          </cell>
        </row>
      </sheetData>
      <sheetData sheetId="9332">
        <row r="4">
          <cell r="I4">
            <v>0</v>
          </cell>
        </row>
      </sheetData>
      <sheetData sheetId="9333">
        <row r="4">
          <cell r="I4">
            <v>0</v>
          </cell>
        </row>
      </sheetData>
      <sheetData sheetId="9334"/>
      <sheetData sheetId="9335"/>
      <sheetData sheetId="9336">
        <row r="4">
          <cell r="I4">
            <v>0</v>
          </cell>
        </row>
      </sheetData>
      <sheetData sheetId="9337">
        <row r="4">
          <cell r="I4">
            <v>0</v>
          </cell>
        </row>
      </sheetData>
      <sheetData sheetId="9338">
        <row r="4">
          <cell r="I4">
            <v>0</v>
          </cell>
        </row>
      </sheetData>
      <sheetData sheetId="9339">
        <row r="4">
          <cell r="I4">
            <v>0</v>
          </cell>
        </row>
      </sheetData>
      <sheetData sheetId="9340">
        <row r="4">
          <cell r="I4">
            <v>0</v>
          </cell>
        </row>
      </sheetData>
      <sheetData sheetId="9341">
        <row r="4">
          <cell r="M4">
            <v>100</v>
          </cell>
        </row>
      </sheetData>
      <sheetData sheetId="9342">
        <row r="4">
          <cell r="I4">
            <v>0</v>
          </cell>
        </row>
      </sheetData>
      <sheetData sheetId="9343">
        <row r="4">
          <cell r="I4">
            <v>0</v>
          </cell>
        </row>
      </sheetData>
      <sheetData sheetId="9344">
        <row r="4">
          <cell r="I4">
            <v>0</v>
          </cell>
        </row>
      </sheetData>
      <sheetData sheetId="9345"/>
      <sheetData sheetId="9346" refreshError="1"/>
      <sheetData sheetId="9347"/>
      <sheetData sheetId="9348"/>
      <sheetData sheetId="9349"/>
      <sheetData sheetId="9350"/>
      <sheetData sheetId="9351"/>
      <sheetData sheetId="9352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/>
      <sheetData sheetId="9388"/>
      <sheetData sheetId="9389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>
        <row r="4">
          <cell r="I4">
            <v>0</v>
          </cell>
        </row>
      </sheetData>
      <sheetData sheetId="9604">
        <row r="4">
          <cell r="I4">
            <v>0</v>
          </cell>
        </row>
      </sheetData>
      <sheetData sheetId="9605">
        <row r="4">
          <cell r="I4">
            <v>0</v>
          </cell>
        </row>
      </sheetData>
      <sheetData sheetId="9606">
        <row r="4">
          <cell r="I4">
            <v>0</v>
          </cell>
        </row>
      </sheetData>
      <sheetData sheetId="9607">
        <row r="4">
          <cell r="I4">
            <v>0</v>
          </cell>
        </row>
      </sheetData>
      <sheetData sheetId="9608">
        <row r="4">
          <cell r="I4">
            <v>0</v>
          </cell>
        </row>
      </sheetData>
      <sheetData sheetId="9609">
        <row r="4">
          <cell r="I4">
            <v>0</v>
          </cell>
        </row>
      </sheetData>
      <sheetData sheetId="9610">
        <row r="4">
          <cell r="I4">
            <v>0</v>
          </cell>
        </row>
      </sheetData>
      <sheetData sheetId="9611">
        <row r="4">
          <cell r="I4">
            <v>0</v>
          </cell>
        </row>
      </sheetData>
      <sheetData sheetId="9612">
        <row r="4">
          <cell r="I4">
            <v>0</v>
          </cell>
        </row>
      </sheetData>
      <sheetData sheetId="9613">
        <row r="4">
          <cell r="I4">
            <v>0</v>
          </cell>
        </row>
      </sheetData>
      <sheetData sheetId="9614">
        <row r="4">
          <cell r="I4">
            <v>0</v>
          </cell>
        </row>
      </sheetData>
      <sheetData sheetId="9615">
        <row r="4">
          <cell r="I4">
            <v>0</v>
          </cell>
        </row>
      </sheetData>
      <sheetData sheetId="9616">
        <row r="4">
          <cell r="I4">
            <v>0</v>
          </cell>
        </row>
      </sheetData>
      <sheetData sheetId="9617">
        <row r="4">
          <cell r="I4">
            <v>0</v>
          </cell>
        </row>
      </sheetData>
      <sheetData sheetId="9618">
        <row r="4">
          <cell r="I4">
            <v>0</v>
          </cell>
        </row>
      </sheetData>
      <sheetData sheetId="9619">
        <row r="4">
          <cell r="I4">
            <v>0</v>
          </cell>
        </row>
      </sheetData>
      <sheetData sheetId="9620">
        <row r="4">
          <cell r="I4">
            <v>0</v>
          </cell>
        </row>
      </sheetData>
      <sheetData sheetId="9621">
        <row r="4">
          <cell r="I4">
            <v>0</v>
          </cell>
        </row>
      </sheetData>
      <sheetData sheetId="9622">
        <row r="4">
          <cell r="I4">
            <v>0</v>
          </cell>
        </row>
      </sheetData>
      <sheetData sheetId="9623">
        <row r="4">
          <cell r="I4">
            <v>0</v>
          </cell>
        </row>
      </sheetData>
      <sheetData sheetId="9624">
        <row r="4">
          <cell r="I4">
            <v>0</v>
          </cell>
        </row>
      </sheetData>
      <sheetData sheetId="9625">
        <row r="4">
          <cell r="I4">
            <v>0</v>
          </cell>
        </row>
      </sheetData>
      <sheetData sheetId="9626">
        <row r="4">
          <cell r="I4">
            <v>0</v>
          </cell>
        </row>
      </sheetData>
      <sheetData sheetId="9627">
        <row r="4">
          <cell r="I4">
            <v>0</v>
          </cell>
        </row>
      </sheetData>
      <sheetData sheetId="9628">
        <row r="4">
          <cell r="I4">
            <v>0</v>
          </cell>
        </row>
      </sheetData>
      <sheetData sheetId="9629">
        <row r="4">
          <cell r="I4">
            <v>0</v>
          </cell>
        </row>
      </sheetData>
      <sheetData sheetId="9630">
        <row r="4">
          <cell r="I4">
            <v>0</v>
          </cell>
        </row>
      </sheetData>
      <sheetData sheetId="9631">
        <row r="4">
          <cell r="I4">
            <v>0</v>
          </cell>
        </row>
      </sheetData>
      <sheetData sheetId="9632">
        <row r="4">
          <cell r="I4">
            <v>0</v>
          </cell>
        </row>
      </sheetData>
      <sheetData sheetId="9633">
        <row r="4">
          <cell r="I4">
            <v>0</v>
          </cell>
        </row>
      </sheetData>
      <sheetData sheetId="9634">
        <row r="4">
          <cell r="I4">
            <v>0</v>
          </cell>
        </row>
      </sheetData>
      <sheetData sheetId="9635">
        <row r="4">
          <cell r="I4">
            <v>0</v>
          </cell>
        </row>
      </sheetData>
      <sheetData sheetId="9636">
        <row r="4">
          <cell r="I4">
            <v>0</v>
          </cell>
        </row>
      </sheetData>
      <sheetData sheetId="9637">
        <row r="4">
          <cell r="I4">
            <v>0</v>
          </cell>
        </row>
      </sheetData>
      <sheetData sheetId="9638">
        <row r="4">
          <cell r="I4">
            <v>0</v>
          </cell>
        </row>
      </sheetData>
      <sheetData sheetId="9639">
        <row r="4">
          <cell r="I4">
            <v>0</v>
          </cell>
        </row>
      </sheetData>
      <sheetData sheetId="9640">
        <row r="4">
          <cell r="I4">
            <v>0</v>
          </cell>
        </row>
      </sheetData>
      <sheetData sheetId="9641">
        <row r="4">
          <cell r="I4">
            <v>0</v>
          </cell>
        </row>
      </sheetData>
      <sheetData sheetId="9642">
        <row r="4">
          <cell r="I4">
            <v>0</v>
          </cell>
        </row>
      </sheetData>
      <sheetData sheetId="9643">
        <row r="4">
          <cell r="I4">
            <v>0</v>
          </cell>
        </row>
      </sheetData>
      <sheetData sheetId="9644">
        <row r="4">
          <cell r="I4">
            <v>0</v>
          </cell>
        </row>
      </sheetData>
      <sheetData sheetId="9645">
        <row r="4">
          <cell r="I4">
            <v>0</v>
          </cell>
        </row>
      </sheetData>
      <sheetData sheetId="9646">
        <row r="4">
          <cell r="I4">
            <v>0</v>
          </cell>
        </row>
      </sheetData>
      <sheetData sheetId="9647">
        <row r="4">
          <cell r="I4">
            <v>0</v>
          </cell>
        </row>
      </sheetData>
      <sheetData sheetId="9648">
        <row r="4">
          <cell r="I4">
            <v>0</v>
          </cell>
        </row>
      </sheetData>
      <sheetData sheetId="9649">
        <row r="4">
          <cell r="I4">
            <v>0</v>
          </cell>
        </row>
      </sheetData>
      <sheetData sheetId="9650">
        <row r="4">
          <cell r="I4">
            <v>0</v>
          </cell>
        </row>
      </sheetData>
      <sheetData sheetId="9651">
        <row r="4">
          <cell r="I4">
            <v>0</v>
          </cell>
        </row>
      </sheetData>
      <sheetData sheetId="9652">
        <row r="4">
          <cell r="I4">
            <v>0</v>
          </cell>
        </row>
      </sheetData>
      <sheetData sheetId="9653">
        <row r="4">
          <cell r="I4">
            <v>0</v>
          </cell>
        </row>
      </sheetData>
      <sheetData sheetId="9654">
        <row r="4">
          <cell r="I4">
            <v>0</v>
          </cell>
        </row>
      </sheetData>
      <sheetData sheetId="9655">
        <row r="4">
          <cell r="I4">
            <v>0</v>
          </cell>
        </row>
      </sheetData>
      <sheetData sheetId="9656">
        <row r="4">
          <cell r="I4">
            <v>0</v>
          </cell>
        </row>
      </sheetData>
      <sheetData sheetId="9657">
        <row r="4">
          <cell r="I4">
            <v>0</v>
          </cell>
        </row>
      </sheetData>
      <sheetData sheetId="9658">
        <row r="4">
          <cell r="I4">
            <v>0</v>
          </cell>
        </row>
      </sheetData>
      <sheetData sheetId="9659">
        <row r="4">
          <cell r="I4">
            <v>0</v>
          </cell>
        </row>
      </sheetData>
      <sheetData sheetId="9660">
        <row r="4">
          <cell r="I4">
            <v>0</v>
          </cell>
        </row>
      </sheetData>
      <sheetData sheetId="9661">
        <row r="4">
          <cell r="I4">
            <v>0</v>
          </cell>
        </row>
      </sheetData>
      <sheetData sheetId="9662">
        <row r="4">
          <cell r="I4">
            <v>0</v>
          </cell>
        </row>
      </sheetData>
      <sheetData sheetId="9663">
        <row r="4">
          <cell r="I4">
            <v>0</v>
          </cell>
        </row>
      </sheetData>
      <sheetData sheetId="9664">
        <row r="4">
          <cell r="I4">
            <v>0</v>
          </cell>
        </row>
      </sheetData>
      <sheetData sheetId="9665">
        <row r="4">
          <cell r="I4">
            <v>0</v>
          </cell>
        </row>
      </sheetData>
      <sheetData sheetId="9666">
        <row r="4">
          <cell r="I4">
            <v>0</v>
          </cell>
        </row>
      </sheetData>
      <sheetData sheetId="9667">
        <row r="4">
          <cell r="I4">
            <v>0</v>
          </cell>
        </row>
      </sheetData>
      <sheetData sheetId="9668">
        <row r="4">
          <cell r="I4">
            <v>0</v>
          </cell>
        </row>
      </sheetData>
      <sheetData sheetId="9669">
        <row r="4">
          <cell r="I4">
            <v>0</v>
          </cell>
        </row>
      </sheetData>
      <sheetData sheetId="9670">
        <row r="4">
          <cell r="I4">
            <v>0</v>
          </cell>
        </row>
      </sheetData>
      <sheetData sheetId="9671">
        <row r="4">
          <cell r="I4">
            <v>0</v>
          </cell>
        </row>
      </sheetData>
      <sheetData sheetId="9672">
        <row r="4">
          <cell r="I4">
            <v>0</v>
          </cell>
        </row>
      </sheetData>
      <sheetData sheetId="9673">
        <row r="4">
          <cell r="I4">
            <v>0</v>
          </cell>
        </row>
      </sheetData>
      <sheetData sheetId="9674">
        <row r="4">
          <cell r="I4">
            <v>0</v>
          </cell>
        </row>
      </sheetData>
      <sheetData sheetId="9675">
        <row r="4">
          <cell r="I4">
            <v>0</v>
          </cell>
        </row>
      </sheetData>
      <sheetData sheetId="9676">
        <row r="4">
          <cell r="I4">
            <v>0</v>
          </cell>
        </row>
      </sheetData>
      <sheetData sheetId="9677">
        <row r="4">
          <cell r="I4">
            <v>0</v>
          </cell>
        </row>
      </sheetData>
      <sheetData sheetId="9678">
        <row r="4">
          <cell r="I4">
            <v>0</v>
          </cell>
        </row>
      </sheetData>
      <sheetData sheetId="9679">
        <row r="4">
          <cell r="I4">
            <v>0</v>
          </cell>
        </row>
      </sheetData>
      <sheetData sheetId="9680">
        <row r="4">
          <cell r="I4">
            <v>0</v>
          </cell>
        </row>
      </sheetData>
      <sheetData sheetId="9681">
        <row r="4">
          <cell r="I4">
            <v>0</v>
          </cell>
        </row>
      </sheetData>
      <sheetData sheetId="9682">
        <row r="4">
          <cell r="I4">
            <v>0</v>
          </cell>
        </row>
      </sheetData>
      <sheetData sheetId="9683">
        <row r="4">
          <cell r="I4">
            <v>0</v>
          </cell>
        </row>
      </sheetData>
      <sheetData sheetId="9684">
        <row r="4">
          <cell r="I4">
            <v>0</v>
          </cell>
        </row>
      </sheetData>
      <sheetData sheetId="9685">
        <row r="4">
          <cell r="I4">
            <v>0</v>
          </cell>
        </row>
      </sheetData>
      <sheetData sheetId="9686">
        <row r="4">
          <cell r="I4">
            <v>0</v>
          </cell>
        </row>
      </sheetData>
      <sheetData sheetId="9687">
        <row r="4">
          <cell r="I4">
            <v>0</v>
          </cell>
        </row>
      </sheetData>
      <sheetData sheetId="9688" refreshError="1"/>
      <sheetData sheetId="9689">
        <row r="4">
          <cell r="I4">
            <v>0</v>
          </cell>
        </row>
      </sheetData>
      <sheetData sheetId="9690" refreshError="1"/>
      <sheetData sheetId="9691" refreshError="1"/>
      <sheetData sheetId="9692">
        <row r="4">
          <cell r="I4">
            <v>0</v>
          </cell>
        </row>
      </sheetData>
      <sheetData sheetId="9693">
        <row r="4">
          <cell r="I4">
            <v>0</v>
          </cell>
        </row>
      </sheetData>
      <sheetData sheetId="9694">
        <row r="4">
          <cell r="I4">
            <v>0</v>
          </cell>
        </row>
      </sheetData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>
        <row r="4">
          <cell r="I4">
            <v>0</v>
          </cell>
        </row>
      </sheetData>
      <sheetData sheetId="9701">
        <row r="4">
          <cell r="I4">
            <v>0</v>
          </cell>
        </row>
      </sheetData>
      <sheetData sheetId="9702">
        <row r="4">
          <cell r="I4">
            <v>0</v>
          </cell>
        </row>
      </sheetData>
      <sheetData sheetId="9703">
        <row r="4">
          <cell r="I4">
            <v>0</v>
          </cell>
        </row>
      </sheetData>
      <sheetData sheetId="9704">
        <row r="4">
          <cell r="I4">
            <v>0</v>
          </cell>
        </row>
      </sheetData>
      <sheetData sheetId="9705">
        <row r="4">
          <cell r="I4">
            <v>0</v>
          </cell>
        </row>
      </sheetData>
      <sheetData sheetId="9706">
        <row r="4">
          <cell r="I4">
            <v>0</v>
          </cell>
        </row>
      </sheetData>
      <sheetData sheetId="9707">
        <row r="4">
          <cell r="I4">
            <v>0</v>
          </cell>
        </row>
      </sheetData>
      <sheetData sheetId="9708">
        <row r="4">
          <cell r="I4">
            <v>0</v>
          </cell>
        </row>
      </sheetData>
      <sheetData sheetId="9709">
        <row r="4">
          <cell r="I4">
            <v>0</v>
          </cell>
        </row>
      </sheetData>
      <sheetData sheetId="9710">
        <row r="4">
          <cell r="I4">
            <v>0</v>
          </cell>
        </row>
      </sheetData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/>
      <sheetData sheetId="9722" refreshError="1"/>
      <sheetData sheetId="9723">
        <row r="4">
          <cell r="I4">
            <v>0</v>
          </cell>
        </row>
      </sheetData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>
        <row r="4">
          <cell r="I4">
            <v>0</v>
          </cell>
        </row>
      </sheetData>
      <sheetData sheetId="9733">
        <row r="4">
          <cell r="I4">
            <v>0</v>
          </cell>
        </row>
      </sheetData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>
        <row r="4">
          <cell r="I4">
            <v>0</v>
          </cell>
        </row>
      </sheetData>
      <sheetData sheetId="9751">
        <row r="4">
          <cell r="I4">
            <v>0</v>
          </cell>
        </row>
      </sheetData>
      <sheetData sheetId="9752">
        <row r="4">
          <cell r="I4">
            <v>0</v>
          </cell>
        </row>
      </sheetData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>
        <row r="4">
          <cell r="I4">
            <v>0</v>
          </cell>
        </row>
      </sheetData>
      <sheetData sheetId="9776">
        <row r="4">
          <cell r="I4">
            <v>0</v>
          </cell>
        </row>
      </sheetData>
      <sheetData sheetId="9777">
        <row r="4">
          <cell r="I4">
            <v>0</v>
          </cell>
        </row>
      </sheetData>
      <sheetData sheetId="9778">
        <row r="4">
          <cell r="I4">
            <v>0</v>
          </cell>
        </row>
      </sheetData>
      <sheetData sheetId="9779">
        <row r="4">
          <cell r="I4">
            <v>0</v>
          </cell>
        </row>
      </sheetData>
      <sheetData sheetId="9780">
        <row r="4">
          <cell r="I4">
            <v>0</v>
          </cell>
        </row>
      </sheetData>
      <sheetData sheetId="9781">
        <row r="4">
          <cell r="I4">
            <v>0</v>
          </cell>
        </row>
      </sheetData>
      <sheetData sheetId="9782">
        <row r="4">
          <cell r="I4">
            <v>0</v>
          </cell>
        </row>
      </sheetData>
      <sheetData sheetId="9783">
        <row r="4">
          <cell r="I4">
            <v>0</v>
          </cell>
        </row>
      </sheetData>
      <sheetData sheetId="9784">
        <row r="4">
          <cell r="I4">
            <v>0</v>
          </cell>
        </row>
      </sheetData>
      <sheetData sheetId="9785">
        <row r="4">
          <cell r="I4">
            <v>0</v>
          </cell>
        </row>
      </sheetData>
      <sheetData sheetId="9786">
        <row r="4">
          <cell r="I4">
            <v>0</v>
          </cell>
        </row>
      </sheetData>
      <sheetData sheetId="9787">
        <row r="4">
          <cell r="I4">
            <v>0</v>
          </cell>
        </row>
      </sheetData>
      <sheetData sheetId="9788">
        <row r="4">
          <cell r="I4">
            <v>0</v>
          </cell>
        </row>
      </sheetData>
      <sheetData sheetId="9789">
        <row r="4">
          <cell r="I4">
            <v>0</v>
          </cell>
        </row>
      </sheetData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>
        <row r="4">
          <cell r="I4">
            <v>0</v>
          </cell>
        </row>
      </sheetData>
      <sheetData sheetId="9836">
        <row r="4">
          <cell r="I4">
            <v>0</v>
          </cell>
        </row>
      </sheetData>
      <sheetData sheetId="9837">
        <row r="4">
          <cell r="I4">
            <v>0</v>
          </cell>
        </row>
      </sheetData>
      <sheetData sheetId="9838">
        <row r="4">
          <cell r="I4">
            <v>0</v>
          </cell>
        </row>
      </sheetData>
      <sheetData sheetId="9839">
        <row r="4">
          <cell r="I4">
            <v>0</v>
          </cell>
        </row>
      </sheetData>
      <sheetData sheetId="9840">
        <row r="4">
          <cell r="I4">
            <v>0</v>
          </cell>
        </row>
      </sheetData>
      <sheetData sheetId="9841">
        <row r="4">
          <cell r="I4">
            <v>0</v>
          </cell>
        </row>
      </sheetData>
      <sheetData sheetId="9842">
        <row r="4">
          <cell r="I4">
            <v>0</v>
          </cell>
        </row>
      </sheetData>
      <sheetData sheetId="9843">
        <row r="4">
          <cell r="I4">
            <v>0</v>
          </cell>
        </row>
      </sheetData>
      <sheetData sheetId="9844">
        <row r="4">
          <cell r="I4">
            <v>0</v>
          </cell>
        </row>
      </sheetData>
      <sheetData sheetId="9845">
        <row r="4">
          <cell r="I4">
            <v>0</v>
          </cell>
        </row>
      </sheetData>
      <sheetData sheetId="9846">
        <row r="4">
          <cell r="I4">
            <v>0</v>
          </cell>
        </row>
      </sheetData>
      <sheetData sheetId="9847">
        <row r="4">
          <cell r="I4">
            <v>0</v>
          </cell>
        </row>
      </sheetData>
      <sheetData sheetId="9848">
        <row r="4">
          <cell r="I4">
            <v>0</v>
          </cell>
        </row>
      </sheetData>
      <sheetData sheetId="9849">
        <row r="4">
          <cell r="I4">
            <v>0</v>
          </cell>
        </row>
      </sheetData>
      <sheetData sheetId="9850">
        <row r="4">
          <cell r="I4">
            <v>0</v>
          </cell>
        </row>
      </sheetData>
      <sheetData sheetId="9851">
        <row r="4">
          <cell r="I4">
            <v>0</v>
          </cell>
        </row>
      </sheetData>
      <sheetData sheetId="9852">
        <row r="4">
          <cell r="I4">
            <v>0</v>
          </cell>
        </row>
      </sheetData>
      <sheetData sheetId="9853">
        <row r="4">
          <cell r="I4">
            <v>0</v>
          </cell>
        </row>
      </sheetData>
      <sheetData sheetId="9854">
        <row r="4">
          <cell r="I4">
            <v>0</v>
          </cell>
        </row>
      </sheetData>
      <sheetData sheetId="9855">
        <row r="4">
          <cell r="I4">
            <v>0</v>
          </cell>
        </row>
      </sheetData>
      <sheetData sheetId="9856">
        <row r="4">
          <cell r="I4">
            <v>0</v>
          </cell>
        </row>
      </sheetData>
      <sheetData sheetId="9857">
        <row r="4">
          <cell r="I4">
            <v>0</v>
          </cell>
        </row>
      </sheetData>
      <sheetData sheetId="9858">
        <row r="4">
          <cell r="I4">
            <v>0</v>
          </cell>
        </row>
      </sheetData>
      <sheetData sheetId="9859">
        <row r="4">
          <cell r="I4">
            <v>0</v>
          </cell>
        </row>
      </sheetData>
      <sheetData sheetId="9860">
        <row r="4">
          <cell r="I4">
            <v>0</v>
          </cell>
        </row>
      </sheetData>
      <sheetData sheetId="9861">
        <row r="4">
          <cell r="I4">
            <v>0</v>
          </cell>
        </row>
      </sheetData>
      <sheetData sheetId="9862">
        <row r="4">
          <cell r="I4">
            <v>0</v>
          </cell>
        </row>
      </sheetData>
      <sheetData sheetId="9863">
        <row r="4">
          <cell r="I4">
            <v>0</v>
          </cell>
        </row>
      </sheetData>
      <sheetData sheetId="9864">
        <row r="4">
          <cell r="I4">
            <v>0</v>
          </cell>
        </row>
      </sheetData>
      <sheetData sheetId="9865">
        <row r="4">
          <cell r="I4">
            <v>0</v>
          </cell>
        </row>
      </sheetData>
      <sheetData sheetId="9866">
        <row r="4">
          <cell r="I4">
            <v>0</v>
          </cell>
        </row>
      </sheetData>
      <sheetData sheetId="9867">
        <row r="4">
          <cell r="I4">
            <v>0</v>
          </cell>
        </row>
      </sheetData>
      <sheetData sheetId="9868">
        <row r="4">
          <cell r="I4">
            <v>0</v>
          </cell>
        </row>
      </sheetData>
      <sheetData sheetId="9869">
        <row r="4">
          <cell r="I4">
            <v>0</v>
          </cell>
        </row>
      </sheetData>
      <sheetData sheetId="9870">
        <row r="4">
          <cell r="I4">
            <v>0</v>
          </cell>
        </row>
      </sheetData>
      <sheetData sheetId="9871">
        <row r="4">
          <cell r="I4">
            <v>0</v>
          </cell>
        </row>
      </sheetData>
      <sheetData sheetId="9872">
        <row r="4">
          <cell r="I4">
            <v>0</v>
          </cell>
        </row>
      </sheetData>
      <sheetData sheetId="9873">
        <row r="4">
          <cell r="I4">
            <v>0</v>
          </cell>
        </row>
      </sheetData>
      <sheetData sheetId="9874">
        <row r="4">
          <cell r="I4">
            <v>0</v>
          </cell>
        </row>
      </sheetData>
      <sheetData sheetId="9875">
        <row r="4">
          <cell r="I4">
            <v>0</v>
          </cell>
        </row>
      </sheetData>
      <sheetData sheetId="9876">
        <row r="4">
          <cell r="I4">
            <v>0</v>
          </cell>
        </row>
      </sheetData>
      <sheetData sheetId="9877">
        <row r="4">
          <cell r="I4">
            <v>0</v>
          </cell>
        </row>
      </sheetData>
      <sheetData sheetId="9878">
        <row r="4">
          <cell r="I4">
            <v>0</v>
          </cell>
        </row>
      </sheetData>
      <sheetData sheetId="9879">
        <row r="4">
          <cell r="I4">
            <v>0</v>
          </cell>
        </row>
      </sheetData>
      <sheetData sheetId="9880">
        <row r="4">
          <cell r="I4">
            <v>0</v>
          </cell>
        </row>
      </sheetData>
      <sheetData sheetId="9881">
        <row r="4">
          <cell r="I4">
            <v>0</v>
          </cell>
        </row>
      </sheetData>
      <sheetData sheetId="9882">
        <row r="4">
          <cell r="I4">
            <v>0</v>
          </cell>
        </row>
      </sheetData>
      <sheetData sheetId="9883">
        <row r="4">
          <cell r="I4">
            <v>0</v>
          </cell>
        </row>
      </sheetData>
      <sheetData sheetId="9884">
        <row r="4">
          <cell r="I4">
            <v>0</v>
          </cell>
        </row>
      </sheetData>
      <sheetData sheetId="9885">
        <row r="4">
          <cell r="I4">
            <v>0</v>
          </cell>
        </row>
      </sheetData>
      <sheetData sheetId="9886">
        <row r="4">
          <cell r="I4">
            <v>0</v>
          </cell>
        </row>
      </sheetData>
      <sheetData sheetId="9887">
        <row r="4">
          <cell r="I4">
            <v>0</v>
          </cell>
        </row>
      </sheetData>
      <sheetData sheetId="9888">
        <row r="4">
          <cell r="I4">
            <v>0</v>
          </cell>
        </row>
      </sheetData>
      <sheetData sheetId="9889">
        <row r="4">
          <cell r="I4">
            <v>0</v>
          </cell>
        </row>
      </sheetData>
      <sheetData sheetId="9890">
        <row r="4">
          <cell r="I4">
            <v>0</v>
          </cell>
        </row>
      </sheetData>
      <sheetData sheetId="9891" refreshError="1"/>
      <sheetData sheetId="9892" refreshError="1"/>
      <sheetData sheetId="9893">
        <row r="4">
          <cell r="I4">
            <v>0</v>
          </cell>
        </row>
      </sheetData>
      <sheetData sheetId="9894" refreshError="1"/>
      <sheetData sheetId="9895">
        <row r="4">
          <cell r="I4">
            <v>0</v>
          </cell>
        </row>
      </sheetData>
      <sheetData sheetId="9896">
        <row r="4">
          <cell r="I4">
            <v>0</v>
          </cell>
        </row>
      </sheetData>
      <sheetData sheetId="9897">
        <row r="4">
          <cell r="I4">
            <v>0</v>
          </cell>
        </row>
      </sheetData>
      <sheetData sheetId="9898">
        <row r="4">
          <cell r="I4">
            <v>0</v>
          </cell>
        </row>
      </sheetData>
      <sheetData sheetId="9899">
        <row r="4">
          <cell r="I4">
            <v>0</v>
          </cell>
        </row>
      </sheetData>
      <sheetData sheetId="9900">
        <row r="4">
          <cell r="I4">
            <v>0</v>
          </cell>
        </row>
      </sheetData>
      <sheetData sheetId="9901">
        <row r="4">
          <cell r="I4">
            <v>0</v>
          </cell>
        </row>
      </sheetData>
      <sheetData sheetId="9902">
        <row r="4">
          <cell r="I4">
            <v>0</v>
          </cell>
        </row>
      </sheetData>
      <sheetData sheetId="9903">
        <row r="4">
          <cell r="I4">
            <v>0</v>
          </cell>
        </row>
      </sheetData>
      <sheetData sheetId="9904">
        <row r="4">
          <cell r="I4">
            <v>0</v>
          </cell>
        </row>
      </sheetData>
      <sheetData sheetId="9905">
        <row r="4">
          <cell r="I4">
            <v>0</v>
          </cell>
        </row>
      </sheetData>
      <sheetData sheetId="9906">
        <row r="4">
          <cell r="I4">
            <v>0</v>
          </cell>
        </row>
      </sheetData>
      <sheetData sheetId="9907">
        <row r="4">
          <cell r="I4">
            <v>0</v>
          </cell>
        </row>
      </sheetData>
      <sheetData sheetId="9908">
        <row r="4">
          <cell r="I4">
            <v>0</v>
          </cell>
        </row>
      </sheetData>
      <sheetData sheetId="9909">
        <row r="4">
          <cell r="I4">
            <v>0</v>
          </cell>
        </row>
      </sheetData>
      <sheetData sheetId="9910">
        <row r="4">
          <cell r="I4">
            <v>0</v>
          </cell>
        </row>
      </sheetData>
      <sheetData sheetId="9911">
        <row r="4">
          <cell r="I4">
            <v>0</v>
          </cell>
        </row>
      </sheetData>
      <sheetData sheetId="9912">
        <row r="4">
          <cell r="I4">
            <v>0</v>
          </cell>
        </row>
      </sheetData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>
        <row r="4">
          <cell r="I4">
            <v>0</v>
          </cell>
        </row>
      </sheetData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>
        <row r="4">
          <cell r="I4">
            <v>0</v>
          </cell>
        </row>
      </sheetData>
      <sheetData sheetId="10087">
        <row r="4">
          <cell r="I4">
            <v>0</v>
          </cell>
        </row>
      </sheetData>
      <sheetData sheetId="10088">
        <row r="4">
          <cell r="I4">
            <v>0</v>
          </cell>
        </row>
      </sheetData>
      <sheetData sheetId="10089">
        <row r="4">
          <cell r="I4">
            <v>0</v>
          </cell>
        </row>
      </sheetData>
      <sheetData sheetId="10090">
        <row r="4">
          <cell r="I4">
            <v>0</v>
          </cell>
        </row>
      </sheetData>
      <sheetData sheetId="10091">
        <row r="4">
          <cell r="I4">
            <v>0</v>
          </cell>
        </row>
      </sheetData>
      <sheetData sheetId="10092">
        <row r="4">
          <cell r="I4">
            <v>0</v>
          </cell>
        </row>
      </sheetData>
      <sheetData sheetId="10093">
        <row r="4">
          <cell r="I4">
            <v>0</v>
          </cell>
        </row>
      </sheetData>
      <sheetData sheetId="10094">
        <row r="4">
          <cell r="I4">
            <v>0</v>
          </cell>
        </row>
      </sheetData>
      <sheetData sheetId="10095">
        <row r="4">
          <cell r="I4">
            <v>0</v>
          </cell>
        </row>
      </sheetData>
      <sheetData sheetId="10096">
        <row r="4">
          <cell r="I4">
            <v>0</v>
          </cell>
        </row>
      </sheetData>
      <sheetData sheetId="10097">
        <row r="4">
          <cell r="I4">
            <v>0</v>
          </cell>
        </row>
      </sheetData>
      <sheetData sheetId="10098">
        <row r="4">
          <cell r="I4">
            <v>0</v>
          </cell>
        </row>
      </sheetData>
      <sheetData sheetId="10099">
        <row r="4">
          <cell r="I4">
            <v>0</v>
          </cell>
        </row>
      </sheetData>
      <sheetData sheetId="10100">
        <row r="4">
          <cell r="I4">
            <v>0</v>
          </cell>
        </row>
      </sheetData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>
        <row r="4">
          <cell r="I4">
            <v>0</v>
          </cell>
        </row>
      </sheetData>
      <sheetData sheetId="10113">
        <row r="4">
          <cell r="I4">
            <v>0</v>
          </cell>
        </row>
      </sheetData>
      <sheetData sheetId="10114">
        <row r="4">
          <cell r="I4">
            <v>0</v>
          </cell>
        </row>
      </sheetData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>
        <row r="4">
          <cell r="I4">
            <v>0</v>
          </cell>
        </row>
      </sheetData>
      <sheetData sheetId="10121">
        <row r="4">
          <cell r="I4">
            <v>0</v>
          </cell>
        </row>
      </sheetData>
      <sheetData sheetId="10122">
        <row r="4">
          <cell r="I4">
            <v>0</v>
          </cell>
        </row>
      </sheetData>
      <sheetData sheetId="10123">
        <row r="4">
          <cell r="I4">
            <v>0</v>
          </cell>
        </row>
      </sheetData>
      <sheetData sheetId="10124">
        <row r="4">
          <cell r="I4">
            <v>0</v>
          </cell>
        </row>
      </sheetData>
      <sheetData sheetId="10125">
        <row r="4">
          <cell r="I4">
            <v>0</v>
          </cell>
        </row>
      </sheetData>
      <sheetData sheetId="10126">
        <row r="4">
          <cell r="I4">
            <v>0</v>
          </cell>
        </row>
      </sheetData>
      <sheetData sheetId="10127">
        <row r="4">
          <cell r="I4">
            <v>0</v>
          </cell>
        </row>
      </sheetData>
      <sheetData sheetId="10128">
        <row r="4">
          <cell r="I4">
            <v>0</v>
          </cell>
        </row>
      </sheetData>
      <sheetData sheetId="10129">
        <row r="4">
          <cell r="I4">
            <v>0</v>
          </cell>
        </row>
      </sheetData>
      <sheetData sheetId="10130">
        <row r="4">
          <cell r="I4">
            <v>0</v>
          </cell>
        </row>
      </sheetData>
      <sheetData sheetId="10131">
        <row r="4">
          <cell r="I4">
            <v>0</v>
          </cell>
        </row>
      </sheetData>
      <sheetData sheetId="10132">
        <row r="4">
          <cell r="I4">
            <v>0</v>
          </cell>
        </row>
      </sheetData>
      <sheetData sheetId="10133">
        <row r="4">
          <cell r="I4">
            <v>0</v>
          </cell>
        </row>
      </sheetData>
      <sheetData sheetId="10134">
        <row r="4">
          <cell r="I4">
            <v>0</v>
          </cell>
        </row>
      </sheetData>
      <sheetData sheetId="10135" refreshError="1"/>
      <sheetData sheetId="10136">
        <row r="4">
          <cell r="I4">
            <v>0</v>
          </cell>
        </row>
      </sheetData>
      <sheetData sheetId="10137">
        <row r="4">
          <cell r="I4">
            <v>0</v>
          </cell>
        </row>
      </sheetData>
      <sheetData sheetId="10138">
        <row r="4">
          <cell r="I4">
            <v>0</v>
          </cell>
        </row>
      </sheetData>
      <sheetData sheetId="10139">
        <row r="4">
          <cell r="I4">
            <v>0</v>
          </cell>
        </row>
      </sheetData>
      <sheetData sheetId="10140">
        <row r="4">
          <cell r="I4">
            <v>0</v>
          </cell>
        </row>
      </sheetData>
      <sheetData sheetId="10141">
        <row r="4">
          <cell r="I4">
            <v>0</v>
          </cell>
        </row>
      </sheetData>
      <sheetData sheetId="10142">
        <row r="4">
          <cell r="I4">
            <v>0</v>
          </cell>
        </row>
      </sheetData>
      <sheetData sheetId="10143">
        <row r="4">
          <cell r="I4">
            <v>0</v>
          </cell>
        </row>
      </sheetData>
      <sheetData sheetId="10144">
        <row r="4">
          <cell r="I4">
            <v>0</v>
          </cell>
        </row>
      </sheetData>
      <sheetData sheetId="10145">
        <row r="4">
          <cell r="I4">
            <v>0</v>
          </cell>
        </row>
      </sheetData>
      <sheetData sheetId="10146">
        <row r="4">
          <cell r="I4">
            <v>0</v>
          </cell>
        </row>
      </sheetData>
      <sheetData sheetId="10147">
        <row r="4">
          <cell r="I4">
            <v>0</v>
          </cell>
        </row>
      </sheetData>
      <sheetData sheetId="10148">
        <row r="4">
          <cell r="I4">
            <v>0</v>
          </cell>
        </row>
      </sheetData>
      <sheetData sheetId="10149">
        <row r="4">
          <cell r="I4">
            <v>0</v>
          </cell>
        </row>
      </sheetData>
      <sheetData sheetId="10150">
        <row r="4">
          <cell r="I4">
            <v>0</v>
          </cell>
        </row>
      </sheetData>
      <sheetData sheetId="10151">
        <row r="4">
          <cell r="I4">
            <v>0</v>
          </cell>
        </row>
      </sheetData>
      <sheetData sheetId="10152">
        <row r="4">
          <cell r="I4">
            <v>0</v>
          </cell>
        </row>
      </sheetData>
      <sheetData sheetId="10153">
        <row r="4">
          <cell r="I4">
            <v>0</v>
          </cell>
        </row>
      </sheetData>
      <sheetData sheetId="10154">
        <row r="4">
          <cell r="I4">
            <v>0</v>
          </cell>
        </row>
      </sheetData>
      <sheetData sheetId="10155">
        <row r="4">
          <cell r="I4">
            <v>0</v>
          </cell>
        </row>
      </sheetData>
      <sheetData sheetId="10156">
        <row r="4">
          <cell r="I4">
            <v>0</v>
          </cell>
        </row>
      </sheetData>
      <sheetData sheetId="10157">
        <row r="4">
          <cell r="I4">
            <v>0</v>
          </cell>
        </row>
      </sheetData>
      <sheetData sheetId="10158">
        <row r="4">
          <cell r="I4">
            <v>0</v>
          </cell>
        </row>
      </sheetData>
      <sheetData sheetId="10159">
        <row r="4">
          <cell r="I4">
            <v>0</v>
          </cell>
        </row>
      </sheetData>
      <sheetData sheetId="10160">
        <row r="4">
          <cell r="I4">
            <v>0</v>
          </cell>
        </row>
      </sheetData>
      <sheetData sheetId="10161">
        <row r="4">
          <cell r="I4">
            <v>0</v>
          </cell>
        </row>
      </sheetData>
      <sheetData sheetId="10162">
        <row r="4">
          <cell r="I4">
            <v>0</v>
          </cell>
        </row>
      </sheetData>
      <sheetData sheetId="10163">
        <row r="4">
          <cell r="I4">
            <v>0</v>
          </cell>
        </row>
      </sheetData>
      <sheetData sheetId="10164">
        <row r="4">
          <cell r="I4">
            <v>0</v>
          </cell>
        </row>
      </sheetData>
      <sheetData sheetId="10165">
        <row r="4">
          <cell r="I4">
            <v>0</v>
          </cell>
        </row>
      </sheetData>
      <sheetData sheetId="10166">
        <row r="4">
          <cell r="I4">
            <v>0</v>
          </cell>
        </row>
      </sheetData>
      <sheetData sheetId="10167">
        <row r="4">
          <cell r="I4">
            <v>0</v>
          </cell>
        </row>
      </sheetData>
      <sheetData sheetId="10168">
        <row r="4">
          <cell r="I4">
            <v>0</v>
          </cell>
        </row>
      </sheetData>
      <sheetData sheetId="10169">
        <row r="4">
          <cell r="I4">
            <v>0</v>
          </cell>
        </row>
      </sheetData>
      <sheetData sheetId="10170">
        <row r="4">
          <cell r="I4">
            <v>0</v>
          </cell>
        </row>
      </sheetData>
      <sheetData sheetId="10171">
        <row r="4">
          <cell r="I4">
            <v>0</v>
          </cell>
        </row>
      </sheetData>
      <sheetData sheetId="10172">
        <row r="4">
          <cell r="I4">
            <v>0</v>
          </cell>
        </row>
      </sheetData>
      <sheetData sheetId="10173">
        <row r="4">
          <cell r="I4">
            <v>0</v>
          </cell>
        </row>
      </sheetData>
      <sheetData sheetId="10174">
        <row r="4">
          <cell r="I4">
            <v>0</v>
          </cell>
        </row>
      </sheetData>
      <sheetData sheetId="10175">
        <row r="4">
          <cell r="I4">
            <v>0</v>
          </cell>
        </row>
      </sheetData>
      <sheetData sheetId="10176">
        <row r="4">
          <cell r="I4">
            <v>0</v>
          </cell>
        </row>
      </sheetData>
      <sheetData sheetId="10177">
        <row r="4">
          <cell r="I4">
            <v>0</v>
          </cell>
        </row>
      </sheetData>
      <sheetData sheetId="10178">
        <row r="4">
          <cell r="I4">
            <v>0</v>
          </cell>
        </row>
      </sheetData>
      <sheetData sheetId="10179">
        <row r="4">
          <cell r="I4">
            <v>0</v>
          </cell>
        </row>
      </sheetData>
      <sheetData sheetId="10180">
        <row r="4">
          <cell r="I4">
            <v>0</v>
          </cell>
        </row>
      </sheetData>
      <sheetData sheetId="10181">
        <row r="4">
          <cell r="I4">
            <v>0</v>
          </cell>
        </row>
      </sheetData>
      <sheetData sheetId="10182">
        <row r="4">
          <cell r="I4">
            <v>0</v>
          </cell>
        </row>
      </sheetData>
      <sheetData sheetId="10183">
        <row r="4">
          <cell r="I4">
            <v>0</v>
          </cell>
        </row>
      </sheetData>
      <sheetData sheetId="10184">
        <row r="4">
          <cell r="I4">
            <v>0</v>
          </cell>
        </row>
      </sheetData>
      <sheetData sheetId="10185">
        <row r="4">
          <cell r="I4">
            <v>0</v>
          </cell>
        </row>
      </sheetData>
      <sheetData sheetId="10186">
        <row r="4">
          <cell r="I4">
            <v>0</v>
          </cell>
        </row>
      </sheetData>
      <sheetData sheetId="10187">
        <row r="4">
          <cell r="I4">
            <v>0</v>
          </cell>
        </row>
      </sheetData>
      <sheetData sheetId="10188">
        <row r="4">
          <cell r="I4">
            <v>0</v>
          </cell>
        </row>
      </sheetData>
      <sheetData sheetId="10189">
        <row r="4">
          <cell r="I4">
            <v>0</v>
          </cell>
        </row>
      </sheetData>
      <sheetData sheetId="10190">
        <row r="4">
          <cell r="I4">
            <v>0</v>
          </cell>
        </row>
      </sheetData>
      <sheetData sheetId="10191">
        <row r="4">
          <cell r="I4">
            <v>0</v>
          </cell>
        </row>
      </sheetData>
      <sheetData sheetId="10192">
        <row r="4">
          <cell r="I4">
            <v>0</v>
          </cell>
        </row>
      </sheetData>
      <sheetData sheetId="10193">
        <row r="4">
          <cell r="I4">
            <v>0</v>
          </cell>
        </row>
      </sheetData>
      <sheetData sheetId="10194">
        <row r="4">
          <cell r="I4">
            <v>0</v>
          </cell>
        </row>
      </sheetData>
      <sheetData sheetId="10195">
        <row r="4">
          <cell r="I4">
            <v>0</v>
          </cell>
        </row>
      </sheetData>
      <sheetData sheetId="10196">
        <row r="4">
          <cell r="I4">
            <v>0</v>
          </cell>
        </row>
      </sheetData>
      <sheetData sheetId="10197">
        <row r="4">
          <cell r="I4">
            <v>0</v>
          </cell>
        </row>
      </sheetData>
      <sheetData sheetId="10198">
        <row r="4">
          <cell r="I4">
            <v>0</v>
          </cell>
        </row>
      </sheetData>
      <sheetData sheetId="10199">
        <row r="4">
          <cell r="I4">
            <v>0</v>
          </cell>
        </row>
      </sheetData>
      <sheetData sheetId="10200">
        <row r="4">
          <cell r="I4">
            <v>0</v>
          </cell>
        </row>
      </sheetData>
      <sheetData sheetId="10201">
        <row r="4">
          <cell r="I4">
            <v>0</v>
          </cell>
        </row>
      </sheetData>
      <sheetData sheetId="10202">
        <row r="4">
          <cell r="I4">
            <v>0</v>
          </cell>
        </row>
      </sheetData>
      <sheetData sheetId="10203">
        <row r="4">
          <cell r="I4">
            <v>0</v>
          </cell>
        </row>
      </sheetData>
      <sheetData sheetId="10204">
        <row r="4">
          <cell r="I4">
            <v>0</v>
          </cell>
        </row>
      </sheetData>
      <sheetData sheetId="10205">
        <row r="4">
          <cell r="I4">
            <v>0</v>
          </cell>
        </row>
      </sheetData>
      <sheetData sheetId="10206">
        <row r="4">
          <cell r="I4">
            <v>0</v>
          </cell>
        </row>
      </sheetData>
      <sheetData sheetId="10207">
        <row r="4">
          <cell r="I4">
            <v>0</v>
          </cell>
        </row>
      </sheetData>
      <sheetData sheetId="10208">
        <row r="4">
          <cell r="I4">
            <v>0</v>
          </cell>
        </row>
      </sheetData>
      <sheetData sheetId="10209">
        <row r="4">
          <cell r="I4">
            <v>0</v>
          </cell>
        </row>
      </sheetData>
      <sheetData sheetId="10210">
        <row r="4">
          <cell r="I4">
            <v>0</v>
          </cell>
        </row>
      </sheetData>
      <sheetData sheetId="10211">
        <row r="4">
          <cell r="I4">
            <v>0</v>
          </cell>
        </row>
      </sheetData>
      <sheetData sheetId="10212">
        <row r="4">
          <cell r="I4">
            <v>0</v>
          </cell>
        </row>
      </sheetData>
      <sheetData sheetId="10213">
        <row r="4">
          <cell r="I4">
            <v>0</v>
          </cell>
        </row>
      </sheetData>
      <sheetData sheetId="10214">
        <row r="4">
          <cell r="I4">
            <v>0</v>
          </cell>
        </row>
      </sheetData>
      <sheetData sheetId="10215">
        <row r="4">
          <cell r="I4">
            <v>0</v>
          </cell>
        </row>
      </sheetData>
      <sheetData sheetId="10216">
        <row r="4">
          <cell r="I4">
            <v>0</v>
          </cell>
        </row>
      </sheetData>
      <sheetData sheetId="10217">
        <row r="4">
          <cell r="I4">
            <v>0</v>
          </cell>
        </row>
      </sheetData>
      <sheetData sheetId="10218">
        <row r="4">
          <cell r="I4">
            <v>0</v>
          </cell>
        </row>
      </sheetData>
      <sheetData sheetId="10219">
        <row r="4">
          <cell r="I4">
            <v>0</v>
          </cell>
        </row>
      </sheetData>
      <sheetData sheetId="10220">
        <row r="4">
          <cell r="I4">
            <v>0</v>
          </cell>
        </row>
      </sheetData>
      <sheetData sheetId="10221">
        <row r="4">
          <cell r="I4">
            <v>0</v>
          </cell>
        </row>
      </sheetData>
      <sheetData sheetId="10222">
        <row r="4">
          <cell r="I4">
            <v>0</v>
          </cell>
        </row>
      </sheetData>
      <sheetData sheetId="10223">
        <row r="4">
          <cell r="I4">
            <v>0</v>
          </cell>
        </row>
      </sheetData>
      <sheetData sheetId="10224">
        <row r="4">
          <cell r="I4">
            <v>0</v>
          </cell>
        </row>
      </sheetData>
      <sheetData sheetId="10225">
        <row r="4">
          <cell r="I4">
            <v>0</v>
          </cell>
        </row>
      </sheetData>
      <sheetData sheetId="10226">
        <row r="4">
          <cell r="I4">
            <v>0</v>
          </cell>
        </row>
      </sheetData>
      <sheetData sheetId="10227">
        <row r="4">
          <cell r="I4">
            <v>0</v>
          </cell>
        </row>
      </sheetData>
      <sheetData sheetId="10228">
        <row r="4">
          <cell r="I4">
            <v>0</v>
          </cell>
        </row>
      </sheetData>
      <sheetData sheetId="10229">
        <row r="4">
          <cell r="I4">
            <v>0</v>
          </cell>
        </row>
      </sheetData>
      <sheetData sheetId="10230">
        <row r="4">
          <cell r="I4">
            <v>0</v>
          </cell>
        </row>
      </sheetData>
      <sheetData sheetId="10231">
        <row r="4">
          <cell r="I4">
            <v>0</v>
          </cell>
        </row>
      </sheetData>
      <sheetData sheetId="10232">
        <row r="4">
          <cell r="I4">
            <v>0</v>
          </cell>
        </row>
      </sheetData>
      <sheetData sheetId="10233">
        <row r="4">
          <cell r="I4">
            <v>0</v>
          </cell>
        </row>
      </sheetData>
      <sheetData sheetId="10234">
        <row r="4">
          <cell r="I4">
            <v>0</v>
          </cell>
        </row>
      </sheetData>
      <sheetData sheetId="10235">
        <row r="4">
          <cell r="I4">
            <v>0</v>
          </cell>
        </row>
      </sheetData>
      <sheetData sheetId="10236">
        <row r="4">
          <cell r="I4">
            <v>0</v>
          </cell>
        </row>
      </sheetData>
      <sheetData sheetId="10237">
        <row r="4">
          <cell r="I4">
            <v>0</v>
          </cell>
        </row>
      </sheetData>
      <sheetData sheetId="10238">
        <row r="4">
          <cell r="I4">
            <v>0</v>
          </cell>
        </row>
      </sheetData>
      <sheetData sheetId="10239">
        <row r="4">
          <cell r="I4">
            <v>0</v>
          </cell>
        </row>
      </sheetData>
      <sheetData sheetId="10240">
        <row r="4">
          <cell r="I4">
            <v>0</v>
          </cell>
        </row>
      </sheetData>
      <sheetData sheetId="10241">
        <row r="4">
          <cell r="I4">
            <v>0</v>
          </cell>
        </row>
      </sheetData>
      <sheetData sheetId="10242">
        <row r="4">
          <cell r="I4">
            <v>0</v>
          </cell>
        </row>
      </sheetData>
      <sheetData sheetId="10243">
        <row r="4">
          <cell r="I4">
            <v>0</v>
          </cell>
        </row>
      </sheetData>
      <sheetData sheetId="10244">
        <row r="4">
          <cell r="I4">
            <v>0</v>
          </cell>
        </row>
      </sheetData>
      <sheetData sheetId="10245">
        <row r="4">
          <cell r="I4">
            <v>0</v>
          </cell>
        </row>
      </sheetData>
      <sheetData sheetId="10246">
        <row r="4">
          <cell r="I4">
            <v>0</v>
          </cell>
        </row>
      </sheetData>
      <sheetData sheetId="10247">
        <row r="4">
          <cell r="I4">
            <v>0</v>
          </cell>
        </row>
      </sheetData>
      <sheetData sheetId="10248">
        <row r="4">
          <cell r="I4">
            <v>0</v>
          </cell>
        </row>
      </sheetData>
      <sheetData sheetId="10249">
        <row r="4">
          <cell r="I4">
            <v>0</v>
          </cell>
        </row>
      </sheetData>
      <sheetData sheetId="10250">
        <row r="4">
          <cell r="I4">
            <v>0</v>
          </cell>
        </row>
      </sheetData>
      <sheetData sheetId="10251">
        <row r="4">
          <cell r="I4">
            <v>0</v>
          </cell>
        </row>
      </sheetData>
      <sheetData sheetId="10252">
        <row r="4">
          <cell r="I4">
            <v>0</v>
          </cell>
        </row>
      </sheetData>
      <sheetData sheetId="10253">
        <row r="4">
          <cell r="I4">
            <v>0</v>
          </cell>
        </row>
      </sheetData>
      <sheetData sheetId="10254">
        <row r="4">
          <cell r="I4">
            <v>0</v>
          </cell>
        </row>
      </sheetData>
      <sheetData sheetId="10255">
        <row r="4">
          <cell r="I4">
            <v>0</v>
          </cell>
        </row>
      </sheetData>
      <sheetData sheetId="10256">
        <row r="4">
          <cell r="I4">
            <v>0</v>
          </cell>
        </row>
      </sheetData>
      <sheetData sheetId="10257">
        <row r="4">
          <cell r="I4">
            <v>0</v>
          </cell>
        </row>
      </sheetData>
      <sheetData sheetId="10258">
        <row r="4">
          <cell r="I4">
            <v>0</v>
          </cell>
        </row>
      </sheetData>
      <sheetData sheetId="10259">
        <row r="4">
          <cell r="I4">
            <v>0</v>
          </cell>
        </row>
      </sheetData>
      <sheetData sheetId="10260">
        <row r="4">
          <cell r="I4">
            <v>0</v>
          </cell>
        </row>
      </sheetData>
      <sheetData sheetId="10261">
        <row r="4">
          <cell r="I4">
            <v>0</v>
          </cell>
        </row>
      </sheetData>
      <sheetData sheetId="10262">
        <row r="4">
          <cell r="I4">
            <v>0</v>
          </cell>
        </row>
      </sheetData>
      <sheetData sheetId="10263">
        <row r="4">
          <cell r="I4">
            <v>0</v>
          </cell>
        </row>
      </sheetData>
      <sheetData sheetId="10264">
        <row r="4">
          <cell r="I4">
            <v>0</v>
          </cell>
        </row>
      </sheetData>
      <sheetData sheetId="10265">
        <row r="4">
          <cell r="I4">
            <v>0</v>
          </cell>
        </row>
      </sheetData>
      <sheetData sheetId="10266">
        <row r="4">
          <cell r="I4">
            <v>0</v>
          </cell>
        </row>
      </sheetData>
      <sheetData sheetId="10267">
        <row r="4">
          <cell r="I4">
            <v>0</v>
          </cell>
        </row>
      </sheetData>
      <sheetData sheetId="10268">
        <row r="4">
          <cell r="I4">
            <v>0</v>
          </cell>
        </row>
      </sheetData>
      <sheetData sheetId="10269">
        <row r="4">
          <cell r="I4">
            <v>0</v>
          </cell>
        </row>
      </sheetData>
      <sheetData sheetId="10270">
        <row r="4">
          <cell r="I4">
            <v>0</v>
          </cell>
        </row>
      </sheetData>
      <sheetData sheetId="10271">
        <row r="4">
          <cell r="I4">
            <v>0</v>
          </cell>
        </row>
      </sheetData>
      <sheetData sheetId="10272">
        <row r="4">
          <cell r="I4">
            <v>0</v>
          </cell>
        </row>
      </sheetData>
      <sheetData sheetId="10273">
        <row r="4">
          <cell r="I4">
            <v>0</v>
          </cell>
        </row>
      </sheetData>
      <sheetData sheetId="10274">
        <row r="4">
          <cell r="I4">
            <v>0</v>
          </cell>
        </row>
      </sheetData>
      <sheetData sheetId="10275">
        <row r="4">
          <cell r="I4">
            <v>0</v>
          </cell>
        </row>
      </sheetData>
      <sheetData sheetId="10276">
        <row r="4">
          <cell r="I4">
            <v>0</v>
          </cell>
        </row>
      </sheetData>
      <sheetData sheetId="10277">
        <row r="4">
          <cell r="I4">
            <v>0</v>
          </cell>
        </row>
      </sheetData>
      <sheetData sheetId="10278">
        <row r="4">
          <cell r="I4">
            <v>0</v>
          </cell>
        </row>
      </sheetData>
      <sheetData sheetId="10279">
        <row r="4">
          <cell r="I4">
            <v>0</v>
          </cell>
        </row>
      </sheetData>
      <sheetData sheetId="10280">
        <row r="4">
          <cell r="I4">
            <v>0</v>
          </cell>
        </row>
      </sheetData>
      <sheetData sheetId="10281">
        <row r="4">
          <cell r="I4">
            <v>0</v>
          </cell>
        </row>
      </sheetData>
      <sheetData sheetId="10282">
        <row r="4">
          <cell r="I4">
            <v>0</v>
          </cell>
        </row>
      </sheetData>
      <sheetData sheetId="10283">
        <row r="4">
          <cell r="I4">
            <v>0</v>
          </cell>
        </row>
      </sheetData>
      <sheetData sheetId="10284">
        <row r="4">
          <cell r="I4">
            <v>0</v>
          </cell>
        </row>
      </sheetData>
      <sheetData sheetId="10285">
        <row r="4">
          <cell r="I4">
            <v>0</v>
          </cell>
        </row>
      </sheetData>
      <sheetData sheetId="10286">
        <row r="4">
          <cell r="I4">
            <v>0</v>
          </cell>
        </row>
      </sheetData>
      <sheetData sheetId="10287">
        <row r="4">
          <cell r="I4">
            <v>0</v>
          </cell>
        </row>
      </sheetData>
      <sheetData sheetId="10288">
        <row r="4">
          <cell r="I4">
            <v>0</v>
          </cell>
        </row>
      </sheetData>
      <sheetData sheetId="10289">
        <row r="4">
          <cell r="I4">
            <v>0</v>
          </cell>
        </row>
      </sheetData>
      <sheetData sheetId="10290">
        <row r="4">
          <cell r="I4">
            <v>0</v>
          </cell>
        </row>
      </sheetData>
      <sheetData sheetId="10291">
        <row r="4">
          <cell r="I4">
            <v>0</v>
          </cell>
        </row>
      </sheetData>
      <sheetData sheetId="10292">
        <row r="4">
          <cell r="I4">
            <v>0</v>
          </cell>
        </row>
      </sheetData>
      <sheetData sheetId="10293">
        <row r="4">
          <cell r="I4">
            <v>0</v>
          </cell>
        </row>
      </sheetData>
      <sheetData sheetId="10294">
        <row r="4">
          <cell r="I4">
            <v>0</v>
          </cell>
        </row>
      </sheetData>
      <sheetData sheetId="10295">
        <row r="4">
          <cell r="I4">
            <v>0</v>
          </cell>
        </row>
      </sheetData>
      <sheetData sheetId="10296">
        <row r="4">
          <cell r="I4">
            <v>0</v>
          </cell>
        </row>
      </sheetData>
      <sheetData sheetId="10297">
        <row r="4">
          <cell r="I4">
            <v>0</v>
          </cell>
        </row>
      </sheetData>
      <sheetData sheetId="10298">
        <row r="4">
          <cell r="I4">
            <v>0</v>
          </cell>
        </row>
      </sheetData>
      <sheetData sheetId="10299">
        <row r="4">
          <cell r="I4">
            <v>0</v>
          </cell>
        </row>
      </sheetData>
      <sheetData sheetId="10300">
        <row r="4">
          <cell r="I4">
            <v>0</v>
          </cell>
        </row>
      </sheetData>
      <sheetData sheetId="10301">
        <row r="4">
          <cell r="I4">
            <v>0</v>
          </cell>
        </row>
      </sheetData>
      <sheetData sheetId="10302">
        <row r="4">
          <cell r="I4">
            <v>0</v>
          </cell>
        </row>
      </sheetData>
      <sheetData sheetId="10303">
        <row r="4">
          <cell r="I4">
            <v>0</v>
          </cell>
        </row>
      </sheetData>
      <sheetData sheetId="10304">
        <row r="4">
          <cell r="I4">
            <v>0</v>
          </cell>
        </row>
      </sheetData>
      <sheetData sheetId="10305">
        <row r="4">
          <cell r="I4">
            <v>0</v>
          </cell>
        </row>
      </sheetData>
      <sheetData sheetId="10306">
        <row r="4">
          <cell r="I4">
            <v>0</v>
          </cell>
        </row>
      </sheetData>
      <sheetData sheetId="10307">
        <row r="4">
          <cell r="I4">
            <v>0</v>
          </cell>
        </row>
      </sheetData>
      <sheetData sheetId="10308">
        <row r="4">
          <cell r="I4">
            <v>0</v>
          </cell>
        </row>
      </sheetData>
      <sheetData sheetId="10309">
        <row r="4">
          <cell r="I4">
            <v>0</v>
          </cell>
        </row>
      </sheetData>
      <sheetData sheetId="10310">
        <row r="4">
          <cell r="I4">
            <v>0</v>
          </cell>
        </row>
      </sheetData>
      <sheetData sheetId="10311">
        <row r="4">
          <cell r="I4">
            <v>0</v>
          </cell>
        </row>
      </sheetData>
      <sheetData sheetId="10312">
        <row r="4">
          <cell r="I4">
            <v>0</v>
          </cell>
        </row>
      </sheetData>
      <sheetData sheetId="10313">
        <row r="4">
          <cell r="I4">
            <v>0</v>
          </cell>
        </row>
      </sheetData>
      <sheetData sheetId="10314">
        <row r="4">
          <cell r="I4">
            <v>0</v>
          </cell>
        </row>
      </sheetData>
      <sheetData sheetId="10315">
        <row r="4">
          <cell r="I4">
            <v>0</v>
          </cell>
        </row>
      </sheetData>
      <sheetData sheetId="10316">
        <row r="4">
          <cell r="I4">
            <v>0</v>
          </cell>
        </row>
      </sheetData>
      <sheetData sheetId="10317">
        <row r="4">
          <cell r="I4">
            <v>0</v>
          </cell>
        </row>
      </sheetData>
      <sheetData sheetId="10318">
        <row r="4">
          <cell r="I4">
            <v>0</v>
          </cell>
        </row>
      </sheetData>
      <sheetData sheetId="10319">
        <row r="4">
          <cell r="I4">
            <v>0</v>
          </cell>
        </row>
      </sheetData>
      <sheetData sheetId="10320">
        <row r="4">
          <cell r="I4">
            <v>0</v>
          </cell>
        </row>
      </sheetData>
      <sheetData sheetId="10321">
        <row r="4">
          <cell r="I4">
            <v>0</v>
          </cell>
        </row>
      </sheetData>
      <sheetData sheetId="10322">
        <row r="4">
          <cell r="I4">
            <v>0</v>
          </cell>
        </row>
      </sheetData>
      <sheetData sheetId="10323">
        <row r="4">
          <cell r="I4">
            <v>0</v>
          </cell>
        </row>
      </sheetData>
      <sheetData sheetId="10324">
        <row r="4">
          <cell r="I4">
            <v>0</v>
          </cell>
        </row>
      </sheetData>
      <sheetData sheetId="10325">
        <row r="4">
          <cell r="I4">
            <v>0</v>
          </cell>
        </row>
      </sheetData>
      <sheetData sheetId="10326">
        <row r="4">
          <cell r="I4">
            <v>0</v>
          </cell>
        </row>
      </sheetData>
      <sheetData sheetId="10327">
        <row r="4">
          <cell r="I4">
            <v>0</v>
          </cell>
        </row>
      </sheetData>
      <sheetData sheetId="10328">
        <row r="4">
          <cell r="I4">
            <v>0</v>
          </cell>
        </row>
      </sheetData>
      <sheetData sheetId="10329">
        <row r="4">
          <cell r="I4">
            <v>0</v>
          </cell>
        </row>
      </sheetData>
      <sheetData sheetId="10330">
        <row r="4">
          <cell r="I4">
            <v>0</v>
          </cell>
        </row>
      </sheetData>
      <sheetData sheetId="10331">
        <row r="4">
          <cell r="I4">
            <v>0</v>
          </cell>
        </row>
      </sheetData>
      <sheetData sheetId="10332">
        <row r="4">
          <cell r="I4">
            <v>0</v>
          </cell>
        </row>
      </sheetData>
      <sheetData sheetId="10333">
        <row r="4">
          <cell r="I4">
            <v>0</v>
          </cell>
        </row>
      </sheetData>
      <sheetData sheetId="10334">
        <row r="4">
          <cell r="I4">
            <v>0</v>
          </cell>
        </row>
      </sheetData>
      <sheetData sheetId="10335">
        <row r="4">
          <cell r="I4">
            <v>0</v>
          </cell>
        </row>
      </sheetData>
      <sheetData sheetId="10336">
        <row r="4">
          <cell r="I4">
            <v>0</v>
          </cell>
        </row>
      </sheetData>
      <sheetData sheetId="10337">
        <row r="4">
          <cell r="I4">
            <v>0</v>
          </cell>
        </row>
      </sheetData>
      <sheetData sheetId="10338">
        <row r="4">
          <cell r="I4">
            <v>0</v>
          </cell>
        </row>
      </sheetData>
      <sheetData sheetId="10339">
        <row r="4">
          <cell r="I4">
            <v>0</v>
          </cell>
        </row>
      </sheetData>
      <sheetData sheetId="10340">
        <row r="4">
          <cell r="I4">
            <v>0</v>
          </cell>
        </row>
      </sheetData>
      <sheetData sheetId="10341">
        <row r="4">
          <cell r="I4">
            <v>0</v>
          </cell>
        </row>
      </sheetData>
      <sheetData sheetId="10342">
        <row r="4">
          <cell r="I4">
            <v>0</v>
          </cell>
        </row>
      </sheetData>
      <sheetData sheetId="10343">
        <row r="4">
          <cell r="I4">
            <v>0</v>
          </cell>
        </row>
      </sheetData>
      <sheetData sheetId="10344">
        <row r="4">
          <cell r="I4">
            <v>0</v>
          </cell>
        </row>
      </sheetData>
      <sheetData sheetId="10345">
        <row r="4">
          <cell r="I4">
            <v>0</v>
          </cell>
        </row>
      </sheetData>
      <sheetData sheetId="10346">
        <row r="4">
          <cell r="I4">
            <v>0</v>
          </cell>
        </row>
      </sheetData>
      <sheetData sheetId="10347">
        <row r="4">
          <cell r="I4">
            <v>0</v>
          </cell>
        </row>
      </sheetData>
      <sheetData sheetId="10348">
        <row r="4">
          <cell r="I4">
            <v>0</v>
          </cell>
        </row>
      </sheetData>
      <sheetData sheetId="10349">
        <row r="4">
          <cell r="I4">
            <v>0</v>
          </cell>
        </row>
      </sheetData>
      <sheetData sheetId="10350">
        <row r="4">
          <cell r="I4">
            <v>0</v>
          </cell>
        </row>
      </sheetData>
      <sheetData sheetId="10351">
        <row r="4">
          <cell r="I4">
            <v>0</v>
          </cell>
        </row>
      </sheetData>
      <sheetData sheetId="10352">
        <row r="4">
          <cell r="I4">
            <v>0</v>
          </cell>
        </row>
      </sheetData>
      <sheetData sheetId="10353">
        <row r="4">
          <cell r="I4">
            <v>0</v>
          </cell>
        </row>
      </sheetData>
      <sheetData sheetId="10354">
        <row r="4">
          <cell r="I4">
            <v>0</v>
          </cell>
        </row>
      </sheetData>
      <sheetData sheetId="10355">
        <row r="4">
          <cell r="I4">
            <v>0</v>
          </cell>
        </row>
      </sheetData>
      <sheetData sheetId="10356">
        <row r="4">
          <cell r="I4">
            <v>0</v>
          </cell>
        </row>
      </sheetData>
      <sheetData sheetId="10357">
        <row r="4">
          <cell r="I4">
            <v>0</v>
          </cell>
        </row>
      </sheetData>
      <sheetData sheetId="10358">
        <row r="4">
          <cell r="I4">
            <v>0</v>
          </cell>
        </row>
      </sheetData>
      <sheetData sheetId="10359">
        <row r="4">
          <cell r="I4">
            <v>0</v>
          </cell>
        </row>
      </sheetData>
      <sheetData sheetId="10360">
        <row r="4">
          <cell r="I4">
            <v>0</v>
          </cell>
        </row>
      </sheetData>
      <sheetData sheetId="10361">
        <row r="4">
          <cell r="I4">
            <v>0</v>
          </cell>
        </row>
      </sheetData>
      <sheetData sheetId="10362">
        <row r="4">
          <cell r="I4">
            <v>0</v>
          </cell>
        </row>
      </sheetData>
      <sheetData sheetId="10363">
        <row r="4">
          <cell r="I4">
            <v>0</v>
          </cell>
        </row>
      </sheetData>
      <sheetData sheetId="10364">
        <row r="4">
          <cell r="I4">
            <v>0</v>
          </cell>
        </row>
      </sheetData>
      <sheetData sheetId="10365">
        <row r="4">
          <cell r="I4">
            <v>0</v>
          </cell>
        </row>
      </sheetData>
      <sheetData sheetId="10366">
        <row r="4">
          <cell r="I4">
            <v>0</v>
          </cell>
        </row>
      </sheetData>
      <sheetData sheetId="10367">
        <row r="4">
          <cell r="I4">
            <v>0</v>
          </cell>
        </row>
      </sheetData>
      <sheetData sheetId="10368">
        <row r="4">
          <cell r="I4">
            <v>0</v>
          </cell>
        </row>
      </sheetData>
      <sheetData sheetId="10369">
        <row r="4">
          <cell r="I4">
            <v>0</v>
          </cell>
        </row>
      </sheetData>
      <sheetData sheetId="10370">
        <row r="4">
          <cell r="I4">
            <v>0</v>
          </cell>
        </row>
      </sheetData>
      <sheetData sheetId="10371">
        <row r="4">
          <cell r="I4">
            <v>0</v>
          </cell>
        </row>
      </sheetData>
      <sheetData sheetId="10372">
        <row r="4">
          <cell r="I4">
            <v>0</v>
          </cell>
        </row>
      </sheetData>
      <sheetData sheetId="10373">
        <row r="4">
          <cell r="I4">
            <v>0</v>
          </cell>
        </row>
      </sheetData>
      <sheetData sheetId="10374">
        <row r="4">
          <cell r="I4">
            <v>0</v>
          </cell>
        </row>
      </sheetData>
      <sheetData sheetId="10375">
        <row r="4">
          <cell r="I4">
            <v>0</v>
          </cell>
        </row>
      </sheetData>
      <sheetData sheetId="10376">
        <row r="4">
          <cell r="I4">
            <v>0</v>
          </cell>
        </row>
      </sheetData>
      <sheetData sheetId="10377">
        <row r="4">
          <cell r="I4">
            <v>0</v>
          </cell>
        </row>
      </sheetData>
      <sheetData sheetId="10378">
        <row r="4">
          <cell r="I4">
            <v>0</v>
          </cell>
        </row>
      </sheetData>
      <sheetData sheetId="10379">
        <row r="4">
          <cell r="I4">
            <v>0</v>
          </cell>
        </row>
      </sheetData>
      <sheetData sheetId="10380">
        <row r="4">
          <cell r="I4">
            <v>0</v>
          </cell>
        </row>
      </sheetData>
      <sheetData sheetId="10381">
        <row r="4">
          <cell r="I4">
            <v>0</v>
          </cell>
        </row>
      </sheetData>
      <sheetData sheetId="10382">
        <row r="4">
          <cell r="I4">
            <v>0</v>
          </cell>
        </row>
      </sheetData>
      <sheetData sheetId="10383">
        <row r="4">
          <cell r="I4">
            <v>0</v>
          </cell>
        </row>
      </sheetData>
      <sheetData sheetId="10384">
        <row r="4">
          <cell r="I4">
            <v>0</v>
          </cell>
        </row>
      </sheetData>
      <sheetData sheetId="10385">
        <row r="4">
          <cell r="I4">
            <v>0</v>
          </cell>
        </row>
      </sheetData>
      <sheetData sheetId="10386">
        <row r="4">
          <cell r="I4">
            <v>0</v>
          </cell>
        </row>
      </sheetData>
      <sheetData sheetId="10387">
        <row r="4">
          <cell r="I4">
            <v>0</v>
          </cell>
        </row>
      </sheetData>
      <sheetData sheetId="10388">
        <row r="4">
          <cell r="I4">
            <v>0</v>
          </cell>
        </row>
      </sheetData>
      <sheetData sheetId="10389">
        <row r="4">
          <cell r="I4">
            <v>0</v>
          </cell>
        </row>
      </sheetData>
      <sheetData sheetId="10390">
        <row r="4">
          <cell r="I4">
            <v>0</v>
          </cell>
        </row>
      </sheetData>
      <sheetData sheetId="10391">
        <row r="4">
          <cell r="I4">
            <v>0</v>
          </cell>
        </row>
      </sheetData>
      <sheetData sheetId="10392">
        <row r="4">
          <cell r="I4">
            <v>0</v>
          </cell>
        </row>
      </sheetData>
      <sheetData sheetId="10393">
        <row r="4">
          <cell r="I4">
            <v>0</v>
          </cell>
        </row>
      </sheetData>
      <sheetData sheetId="10394">
        <row r="4">
          <cell r="I4">
            <v>0</v>
          </cell>
        </row>
      </sheetData>
      <sheetData sheetId="10395">
        <row r="4">
          <cell r="I4">
            <v>0</v>
          </cell>
        </row>
      </sheetData>
      <sheetData sheetId="10396">
        <row r="4">
          <cell r="I4">
            <v>0</v>
          </cell>
        </row>
      </sheetData>
      <sheetData sheetId="10397">
        <row r="4">
          <cell r="I4">
            <v>0</v>
          </cell>
        </row>
      </sheetData>
      <sheetData sheetId="10398">
        <row r="4">
          <cell r="I4">
            <v>0</v>
          </cell>
        </row>
      </sheetData>
      <sheetData sheetId="10399">
        <row r="4">
          <cell r="I4">
            <v>0</v>
          </cell>
        </row>
      </sheetData>
      <sheetData sheetId="10400">
        <row r="4">
          <cell r="I4">
            <v>0</v>
          </cell>
        </row>
      </sheetData>
      <sheetData sheetId="10401">
        <row r="4">
          <cell r="I4">
            <v>0</v>
          </cell>
        </row>
      </sheetData>
      <sheetData sheetId="10402">
        <row r="4">
          <cell r="I4">
            <v>0</v>
          </cell>
        </row>
      </sheetData>
      <sheetData sheetId="10403">
        <row r="4">
          <cell r="I4">
            <v>0</v>
          </cell>
        </row>
      </sheetData>
      <sheetData sheetId="10404">
        <row r="4">
          <cell r="I4">
            <v>0</v>
          </cell>
        </row>
      </sheetData>
      <sheetData sheetId="10405">
        <row r="4">
          <cell r="I4">
            <v>0</v>
          </cell>
        </row>
      </sheetData>
      <sheetData sheetId="10406">
        <row r="4">
          <cell r="I4">
            <v>0</v>
          </cell>
        </row>
      </sheetData>
      <sheetData sheetId="10407">
        <row r="4">
          <cell r="I4">
            <v>0</v>
          </cell>
        </row>
      </sheetData>
      <sheetData sheetId="10408">
        <row r="4">
          <cell r="I4">
            <v>0</v>
          </cell>
        </row>
      </sheetData>
      <sheetData sheetId="10409">
        <row r="4">
          <cell r="I4">
            <v>0</v>
          </cell>
        </row>
      </sheetData>
      <sheetData sheetId="10410">
        <row r="4">
          <cell r="I4">
            <v>0</v>
          </cell>
        </row>
      </sheetData>
      <sheetData sheetId="10411">
        <row r="4">
          <cell r="I4">
            <v>0</v>
          </cell>
        </row>
      </sheetData>
      <sheetData sheetId="10412">
        <row r="4">
          <cell r="I4">
            <v>0</v>
          </cell>
        </row>
      </sheetData>
      <sheetData sheetId="10413">
        <row r="4">
          <cell r="I4">
            <v>0</v>
          </cell>
        </row>
      </sheetData>
      <sheetData sheetId="10414">
        <row r="4">
          <cell r="I4">
            <v>0</v>
          </cell>
        </row>
      </sheetData>
      <sheetData sheetId="10415">
        <row r="4">
          <cell r="I4">
            <v>0</v>
          </cell>
        </row>
      </sheetData>
      <sheetData sheetId="10416">
        <row r="4">
          <cell r="I4">
            <v>0</v>
          </cell>
        </row>
      </sheetData>
      <sheetData sheetId="10417">
        <row r="4">
          <cell r="I4">
            <v>0</v>
          </cell>
        </row>
      </sheetData>
      <sheetData sheetId="10418">
        <row r="4">
          <cell r="I4">
            <v>0</v>
          </cell>
        </row>
      </sheetData>
      <sheetData sheetId="10419">
        <row r="4">
          <cell r="I4">
            <v>0</v>
          </cell>
        </row>
      </sheetData>
      <sheetData sheetId="10420">
        <row r="4">
          <cell r="I4">
            <v>0</v>
          </cell>
        </row>
      </sheetData>
      <sheetData sheetId="10421">
        <row r="4">
          <cell r="I4">
            <v>0</v>
          </cell>
        </row>
      </sheetData>
      <sheetData sheetId="10422">
        <row r="4">
          <cell r="I4">
            <v>0</v>
          </cell>
        </row>
      </sheetData>
      <sheetData sheetId="10423">
        <row r="4">
          <cell r="I4">
            <v>0</v>
          </cell>
        </row>
      </sheetData>
      <sheetData sheetId="10424">
        <row r="4">
          <cell r="I4">
            <v>0</v>
          </cell>
        </row>
      </sheetData>
      <sheetData sheetId="10425">
        <row r="4">
          <cell r="I4">
            <v>0</v>
          </cell>
        </row>
      </sheetData>
      <sheetData sheetId="10426">
        <row r="4">
          <cell r="I4">
            <v>0</v>
          </cell>
        </row>
      </sheetData>
      <sheetData sheetId="10427">
        <row r="4">
          <cell r="I4">
            <v>0</v>
          </cell>
        </row>
      </sheetData>
      <sheetData sheetId="10428">
        <row r="4">
          <cell r="I4">
            <v>0</v>
          </cell>
        </row>
      </sheetData>
      <sheetData sheetId="10429">
        <row r="4">
          <cell r="I4">
            <v>0</v>
          </cell>
        </row>
      </sheetData>
      <sheetData sheetId="10430">
        <row r="4">
          <cell r="I4">
            <v>0</v>
          </cell>
        </row>
      </sheetData>
      <sheetData sheetId="10431">
        <row r="4">
          <cell r="I4">
            <v>0</v>
          </cell>
        </row>
      </sheetData>
      <sheetData sheetId="10432">
        <row r="4">
          <cell r="I4">
            <v>0</v>
          </cell>
        </row>
      </sheetData>
      <sheetData sheetId="10433">
        <row r="4">
          <cell r="I4">
            <v>0</v>
          </cell>
        </row>
      </sheetData>
      <sheetData sheetId="10434">
        <row r="4">
          <cell r="I4">
            <v>0</v>
          </cell>
        </row>
      </sheetData>
      <sheetData sheetId="10435">
        <row r="4">
          <cell r="I4">
            <v>0</v>
          </cell>
        </row>
      </sheetData>
      <sheetData sheetId="10436">
        <row r="4">
          <cell r="I4">
            <v>0</v>
          </cell>
        </row>
      </sheetData>
      <sheetData sheetId="10437">
        <row r="4">
          <cell r="I4">
            <v>0</v>
          </cell>
        </row>
      </sheetData>
      <sheetData sheetId="10438">
        <row r="4">
          <cell r="I4">
            <v>0</v>
          </cell>
        </row>
      </sheetData>
      <sheetData sheetId="10439">
        <row r="4">
          <cell r="I4">
            <v>0</v>
          </cell>
        </row>
      </sheetData>
      <sheetData sheetId="10440">
        <row r="4">
          <cell r="I4">
            <v>0</v>
          </cell>
        </row>
      </sheetData>
      <sheetData sheetId="10441">
        <row r="4">
          <cell r="I4">
            <v>0</v>
          </cell>
        </row>
      </sheetData>
      <sheetData sheetId="10442">
        <row r="4">
          <cell r="I4">
            <v>0</v>
          </cell>
        </row>
      </sheetData>
      <sheetData sheetId="10443">
        <row r="4">
          <cell r="I4">
            <v>0</v>
          </cell>
        </row>
      </sheetData>
      <sheetData sheetId="10444">
        <row r="4">
          <cell r="I4">
            <v>0</v>
          </cell>
        </row>
      </sheetData>
      <sheetData sheetId="10445">
        <row r="4">
          <cell r="I4">
            <v>0</v>
          </cell>
        </row>
      </sheetData>
      <sheetData sheetId="10446">
        <row r="4">
          <cell r="I4">
            <v>0</v>
          </cell>
        </row>
      </sheetData>
      <sheetData sheetId="10447">
        <row r="4">
          <cell r="I4">
            <v>0</v>
          </cell>
        </row>
      </sheetData>
      <sheetData sheetId="10448">
        <row r="4">
          <cell r="I4">
            <v>0</v>
          </cell>
        </row>
      </sheetData>
      <sheetData sheetId="10449">
        <row r="4">
          <cell r="I4">
            <v>0</v>
          </cell>
        </row>
      </sheetData>
      <sheetData sheetId="10450">
        <row r="4">
          <cell r="I4">
            <v>0</v>
          </cell>
        </row>
      </sheetData>
      <sheetData sheetId="10451">
        <row r="4">
          <cell r="I4">
            <v>0</v>
          </cell>
        </row>
      </sheetData>
      <sheetData sheetId="10452">
        <row r="4">
          <cell r="I4">
            <v>0</v>
          </cell>
        </row>
      </sheetData>
      <sheetData sheetId="10453">
        <row r="4">
          <cell r="I4">
            <v>0</v>
          </cell>
        </row>
      </sheetData>
      <sheetData sheetId="10454">
        <row r="4">
          <cell r="I4">
            <v>0</v>
          </cell>
        </row>
      </sheetData>
      <sheetData sheetId="10455">
        <row r="4">
          <cell r="I4">
            <v>0</v>
          </cell>
        </row>
      </sheetData>
      <sheetData sheetId="10456">
        <row r="4">
          <cell r="I4">
            <v>0</v>
          </cell>
        </row>
      </sheetData>
      <sheetData sheetId="10457">
        <row r="4">
          <cell r="I4">
            <v>0</v>
          </cell>
        </row>
      </sheetData>
      <sheetData sheetId="10458">
        <row r="4">
          <cell r="I4">
            <v>0</v>
          </cell>
        </row>
      </sheetData>
      <sheetData sheetId="10459">
        <row r="4">
          <cell r="I4">
            <v>0</v>
          </cell>
        </row>
      </sheetData>
      <sheetData sheetId="10460">
        <row r="4">
          <cell r="I4">
            <v>0</v>
          </cell>
        </row>
      </sheetData>
      <sheetData sheetId="10461">
        <row r="4">
          <cell r="I4">
            <v>0</v>
          </cell>
        </row>
      </sheetData>
      <sheetData sheetId="10462">
        <row r="4">
          <cell r="I4">
            <v>0</v>
          </cell>
        </row>
      </sheetData>
      <sheetData sheetId="10463">
        <row r="4">
          <cell r="I4">
            <v>0</v>
          </cell>
        </row>
      </sheetData>
      <sheetData sheetId="10464">
        <row r="4">
          <cell r="I4">
            <v>0</v>
          </cell>
        </row>
      </sheetData>
      <sheetData sheetId="10465">
        <row r="4">
          <cell r="I4">
            <v>0</v>
          </cell>
        </row>
      </sheetData>
      <sheetData sheetId="10466">
        <row r="4">
          <cell r="I4">
            <v>0</v>
          </cell>
        </row>
      </sheetData>
      <sheetData sheetId="10467">
        <row r="4">
          <cell r="I4">
            <v>0</v>
          </cell>
        </row>
      </sheetData>
      <sheetData sheetId="10468">
        <row r="4">
          <cell r="I4">
            <v>0</v>
          </cell>
        </row>
      </sheetData>
      <sheetData sheetId="10469">
        <row r="4">
          <cell r="I4">
            <v>0</v>
          </cell>
        </row>
      </sheetData>
      <sheetData sheetId="10470">
        <row r="4">
          <cell r="I4">
            <v>0</v>
          </cell>
        </row>
      </sheetData>
      <sheetData sheetId="10471">
        <row r="4">
          <cell r="I4">
            <v>0</v>
          </cell>
        </row>
      </sheetData>
      <sheetData sheetId="10472">
        <row r="4">
          <cell r="I4">
            <v>0</v>
          </cell>
        </row>
      </sheetData>
      <sheetData sheetId="10473">
        <row r="4">
          <cell r="I4">
            <v>0</v>
          </cell>
        </row>
      </sheetData>
      <sheetData sheetId="10474">
        <row r="4">
          <cell r="I4">
            <v>0</v>
          </cell>
        </row>
      </sheetData>
      <sheetData sheetId="10475">
        <row r="4">
          <cell r="I4">
            <v>0</v>
          </cell>
        </row>
      </sheetData>
      <sheetData sheetId="10476">
        <row r="4">
          <cell r="I4">
            <v>0</v>
          </cell>
        </row>
      </sheetData>
      <sheetData sheetId="10477">
        <row r="4">
          <cell r="I4">
            <v>0</v>
          </cell>
        </row>
      </sheetData>
      <sheetData sheetId="10478">
        <row r="4">
          <cell r="I4">
            <v>0</v>
          </cell>
        </row>
      </sheetData>
      <sheetData sheetId="10479">
        <row r="4">
          <cell r="I4">
            <v>0</v>
          </cell>
        </row>
      </sheetData>
      <sheetData sheetId="10480">
        <row r="4">
          <cell r="I4">
            <v>0</v>
          </cell>
        </row>
      </sheetData>
      <sheetData sheetId="10481">
        <row r="4">
          <cell r="I4">
            <v>0</v>
          </cell>
        </row>
      </sheetData>
      <sheetData sheetId="10482">
        <row r="4">
          <cell r="I4">
            <v>0</v>
          </cell>
        </row>
      </sheetData>
      <sheetData sheetId="10483">
        <row r="4">
          <cell r="I4">
            <v>0</v>
          </cell>
        </row>
      </sheetData>
      <sheetData sheetId="10484">
        <row r="4">
          <cell r="I4">
            <v>0</v>
          </cell>
        </row>
      </sheetData>
      <sheetData sheetId="10485">
        <row r="4">
          <cell r="I4">
            <v>0</v>
          </cell>
        </row>
      </sheetData>
      <sheetData sheetId="10486">
        <row r="4">
          <cell r="I4">
            <v>0</v>
          </cell>
        </row>
      </sheetData>
      <sheetData sheetId="10487">
        <row r="4">
          <cell r="I4">
            <v>0</v>
          </cell>
        </row>
      </sheetData>
      <sheetData sheetId="10488">
        <row r="4">
          <cell r="I4">
            <v>0</v>
          </cell>
        </row>
      </sheetData>
      <sheetData sheetId="10489">
        <row r="4">
          <cell r="I4">
            <v>0</v>
          </cell>
        </row>
      </sheetData>
      <sheetData sheetId="10490">
        <row r="4">
          <cell r="I4">
            <v>0</v>
          </cell>
        </row>
      </sheetData>
      <sheetData sheetId="10491">
        <row r="4">
          <cell r="I4">
            <v>0</v>
          </cell>
        </row>
      </sheetData>
      <sheetData sheetId="10492">
        <row r="4">
          <cell r="I4">
            <v>0</v>
          </cell>
        </row>
      </sheetData>
      <sheetData sheetId="10493">
        <row r="4">
          <cell r="I4">
            <v>0</v>
          </cell>
        </row>
      </sheetData>
      <sheetData sheetId="10494">
        <row r="4">
          <cell r="I4">
            <v>0</v>
          </cell>
        </row>
      </sheetData>
      <sheetData sheetId="10495">
        <row r="4">
          <cell r="I4">
            <v>0</v>
          </cell>
        </row>
      </sheetData>
      <sheetData sheetId="10496">
        <row r="4">
          <cell r="I4">
            <v>0</v>
          </cell>
        </row>
      </sheetData>
      <sheetData sheetId="10497">
        <row r="4">
          <cell r="I4">
            <v>0</v>
          </cell>
        </row>
      </sheetData>
      <sheetData sheetId="10498">
        <row r="4">
          <cell r="I4">
            <v>0</v>
          </cell>
        </row>
      </sheetData>
      <sheetData sheetId="10499">
        <row r="4">
          <cell r="I4">
            <v>0</v>
          </cell>
        </row>
      </sheetData>
      <sheetData sheetId="10500">
        <row r="4">
          <cell r="I4">
            <v>0</v>
          </cell>
        </row>
      </sheetData>
      <sheetData sheetId="10501">
        <row r="4">
          <cell r="I4">
            <v>0</v>
          </cell>
        </row>
      </sheetData>
      <sheetData sheetId="10502">
        <row r="4">
          <cell r="I4">
            <v>0</v>
          </cell>
        </row>
      </sheetData>
      <sheetData sheetId="10503">
        <row r="4">
          <cell r="I4">
            <v>0</v>
          </cell>
        </row>
      </sheetData>
      <sheetData sheetId="10504">
        <row r="4">
          <cell r="I4">
            <v>0</v>
          </cell>
        </row>
      </sheetData>
      <sheetData sheetId="10505">
        <row r="4">
          <cell r="I4">
            <v>0</v>
          </cell>
        </row>
      </sheetData>
      <sheetData sheetId="10506">
        <row r="4">
          <cell r="I4">
            <v>0</v>
          </cell>
        </row>
      </sheetData>
      <sheetData sheetId="10507">
        <row r="4">
          <cell r="I4">
            <v>0</v>
          </cell>
        </row>
      </sheetData>
      <sheetData sheetId="10508">
        <row r="4">
          <cell r="I4">
            <v>0</v>
          </cell>
        </row>
      </sheetData>
      <sheetData sheetId="10509">
        <row r="4">
          <cell r="I4">
            <v>0</v>
          </cell>
        </row>
      </sheetData>
      <sheetData sheetId="10510">
        <row r="4">
          <cell r="I4">
            <v>0</v>
          </cell>
        </row>
      </sheetData>
      <sheetData sheetId="10511">
        <row r="4">
          <cell r="I4">
            <v>0</v>
          </cell>
        </row>
      </sheetData>
      <sheetData sheetId="10512">
        <row r="4">
          <cell r="I4">
            <v>0</v>
          </cell>
        </row>
      </sheetData>
      <sheetData sheetId="10513">
        <row r="4">
          <cell r="I4">
            <v>0</v>
          </cell>
        </row>
      </sheetData>
      <sheetData sheetId="10514">
        <row r="4">
          <cell r="I4">
            <v>0</v>
          </cell>
        </row>
      </sheetData>
      <sheetData sheetId="10515">
        <row r="4">
          <cell r="I4">
            <v>0</v>
          </cell>
        </row>
      </sheetData>
      <sheetData sheetId="10516">
        <row r="4">
          <cell r="I4">
            <v>0</v>
          </cell>
        </row>
      </sheetData>
      <sheetData sheetId="10517">
        <row r="4">
          <cell r="I4">
            <v>0</v>
          </cell>
        </row>
      </sheetData>
      <sheetData sheetId="10518">
        <row r="4">
          <cell r="I4">
            <v>0</v>
          </cell>
        </row>
      </sheetData>
      <sheetData sheetId="10519">
        <row r="4">
          <cell r="I4">
            <v>0</v>
          </cell>
        </row>
      </sheetData>
      <sheetData sheetId="10520">
        <row r="4">
          <cell r="I4">
            <v>0</v>
          </cell>
        </row>
      </sheetData>
      <sheetData sheetId="10521">
        <row r="4">
          <cell r="I4">
            <v>0</v>
          </cell>
        </row>
      </sheetData>
      <sheetData sheetId="10522">
        <row r="4">
          <cell r="I4">
            <v>0</v>
          </cell>
        </row>
      </sheetData>
      <sheetData sheetId="10523">
        <row r="4">
          <cell r="I4">
            <v>0</v>
          </cell>
        </row>
      </sheetData>
      <sheetData sheetId="10524">
        <row r="4">
          <cell r="I4">
            <v>0</v>
          </cell>
        </row>
      </sheetData>
      <sheetData sheetId="10525">
        <row r="4">
          <cell r="I4">
            <v>0</v>
          </cell>
        </row>
      </sheetData>
      <sheetData sheetId="10526">
        <row r="4">
          <cell r="I4">
            <v>0</v>
          </cell>
        </row>
      </sheetData>
      <sheetData sheetId="10527">
        <row r="4">
          <cell r="I4">
            <v>0</v>
          </cell>
        </row>
      </sheetData>
      <sheetData sheetId="10528">
        <row r="4">
          <cell r="I4">
            <v>0</v>
          </cell>
        </row>
      </sheetData>
      <sheetData sheetId="10529">
        <row r="4">
          <cell r="I4">
            <v>0</v>
          </cell>
        </row>
      </sheetData>
      <sheetData sheetId="10530">
        <row r="4">
          <cell r="I4">
            <v>0</v>
          </cell>
        </row>
      </sheetData>
      <sheetData sheetId="10531">
        <row r="4">
          <cell r="I4">
            <v>0</v>
          </cell>
        </row>
      </sheetData>
      <sheetData sheetId="10532">
        <row r="4">
          <cell r="I4">
            <v>0</v>
          </cell>
        </row>
      </sheetData>
      <sheetData sheetId="10533">
        <row r="4">
          <cell r="I4">
            <v>0</v>
          </cell>
        </row>
      </sheetData>
      <sheetData sheetId="10534">
        <row r="4">
          <cell r="I4">
            <v>0</v>
          </cell>
        </row>
      </sheetData>
      <sheetData sheetId="10535">
        <row r="4">
          <cell r="I4">
            <v>0</v>
          </cell>
        </row>
      </sheetData>
      <sheetData sheetId="10536">
        <row r="4">
          <cell r="I4">
            <v>0</v>
          </cell>
        </row>
      </sheetData>
      <sheetData sheetId="10537">
        <row r="4">
          <cell r="I4">
            <v>0</v>
          </cell>
        </row>
      </sheetData>
      <sheetData sheetId="10538">
        <row r="4">
          <cell r="I4">
            <v>0</v>
          </cell>
        </row>
      </sheetData>
      <sheetData sheetId="10539">
        <row r="4">
          <cell r="I4">
            <v>0</v>
          </cell>
        </row>
      </sheetData>
      <sheetData sheetId="10540">
        <row r="4">
          <cell r="I4">
            <v>0</v>
          </cell>
        </row>
      </sheetData>
      <sheetData sheetId="10541">
        <row r="4">
          <cell r="I4">
            <v>0</v>
          </cell>
        </row>
      </sheetData>
      <sheetData sheetId="10542">
        <row r="4">
          <cell r="I4">
            <v>0</v>
          </cell>
        </row>
      </sheetData>
      <sheetData sheetId="10543">
        <row r="4">
          <cell r="I4">
            <v>0</v>
          </cell>
        </row>
      </sheetData>
      <sheetData sheetId="10544">
        <row r="4">
          <cell r="I4">
            <v>0</v>
          </cell>
        </row>
      </sheetData>
      <sheetData sheetId="10545">
        <row r="4">
          <cell r="I4">
            <v>0</v>
          </cell>
        </row>
      </sheetData>
      <sheetData sheetId="10546">
        <row r="4">
          <cell r="I4">
            <v>0</v>
          </cell>
        </row>
      </sheetData>
      <sheetData sheetId="10547">
        <row r="4">
          <cell r="I4">
            <v>0</v>
          </cell>
        </row>
      </sheetData>
      <sheetData sheetId="10548">
        <row r="4">
          <cell r="I4">
            <v>0</v>
          </cell>
        </row>
      </sheetData>
      <sheetData sheetId="10549">
        <row r="4">
          <cell r="I4">
            <v>0</v>
          </cell>
        </row>
      </sheetData>
      <sheetData sheetId="10550">
        <row r="4">
          <cell r="I4">
            <v>0</v>
          </cell>
        </row>
      </sheetData>
      <sheetData sheetId="10551">
        <row r="4">
          <cell r="I4">
            <v>0</v>
          </cell>
        </row>
      </sheetData>
      <sheetData sheetId="10552">
        <row r="4">
          <cell r="I4">
            <v>0</v>
          </cell>
        </row>
      </sheetData>
      <sheetData sheetId="10553">
        <row r="4">
          <cell r="I4">
            <v>0</v>
          </cell>
        </row>
      </sheetData>
      <sheetData sheetId="10554">
        <row r="4">
          <cell r="I4">
            <v>0</v>
          </cell>
        </row>
      </sheetData>
      <sheetData sheetId="10555">
        <row r="4">
          <cell r="I4">
            <v>0</v>
          </cell>
        </row>
      </sheetData>
      <sheetData sheetId="10556">
        <row r="4">
          <cell r="I4">
            <v>0</v>
          </cell>
        </row>
      </sheetData>
      <sheetData sheetId="10557">
        <row r="4">
          <cell r="I4">
            <v>0</v>
          </cell>
        </row>
      </sheetData>
      <sheetData sheetId="10558">
        <row r="4">
          <cell r="I4">
            <v>0</v>
          </cell>
        </row>
      </sheetData>
      <sheetData sheetId="10559">
        <row r="4">
          <cell r="I4">
            <v>0</v>
          </cell>
        </row>
      </sheetData>
      <sheetData sheetId="10560">
        <row r="4">
          <cell r="I4">
            <v>0</v>
          </cell>
        </row>
      </sheetData>
      <sheetData sheetId="10561">
        <row r="4">
          <cell r="I4">
            <v>0</v>
          </cell>
        </row>
      </sheetData>
      <sheetData sheetId="10562">
        <row r="4">
          <cell r="I4">
            <v>0</v>
          </cell>
        </row>
      </sheetData>
      <sheetData sheetId="10563">
        <row r="4">
          <cell r="I4">
            <v>0</v>
          </cell>
        </row>
      </sheetData>
      <sheetData sheetId="10564">
        <row r="4">
          <cell r="I4">
            <v>0</v>
          </cell>
        </row>
      </sheetData>
      <sheetData sheetId="10565">
        <row r="4">
          <cell r="I4">
            <v>0</v>
          </cell>
        </row>
      </sheetData>
      <sheetData sheetId="10566">
        <row r="4">
          <cell r="I4">
            <v>0</v>
          </cell>
        </row>
      </sheetData>
      <sheetData sheetId="10567">
        <row r="4">
          <cell r="I4">
            <v>0</v>
          </cell>
        </row>
      </sheetData>
      <sheetData sheetId="10568">
        <row r="4">
          <cell r="I4">
            <v>0</v>
          </cell>
        </row>
      </sheetData>
      <sheetData sheetId="10569">
        <row r="4">
          <cell r="I4">
            <v>0</v>
          </cell>
        </row>
      </sheetData>
      <sheetData sheetId="10570">
        <row r="4">
          <cell r="I4">
            <v>0</v>
          </cell>
        </row>
      </sheetData>
      <sheetData sheetId="10571">
        <row r="4">
          <cell r="I4">
            <v>0</v>
          </cell>
        </row>
      </sheetData>
      <sheetData sheetId="10572">
        <row r="4">
          <cell r="I4">
            <v>0</v>
          </cell>
        </row>
      </sheetData>
      <sheetData sheetId="10573">
        <row r="4">
          <cell r="I4">
            <v>0</v>
          </cell>
        </row>
      </sheetData>
      <sheetData sheetId="10574">
        <row r="4">
          <cell r="I4">
            <v>0</v>
          </cell>
        </row>
      </sheetData>
      <sheetData sheetId="10575">
        <row r="4">
          <cell r="I4">
            <v>0</v>
          </cell>
        </row>
      </sheetData>
      <sheetData sheetId="10576">
        <row r="4">
          <cell r="I4">
            <v>0</v>
          </cell>
        </row>
      </sheetData>
      <sheetData sheetId="10577">
        <row r="4">
          <cell r="I4">
            <v>0</v>
          </cell>
        </row>
      </sheetData>
      <sheetData sheetId="10578">
        <row r="4">
          <cell r="I4">
            <v>0</v>
          </cell>
        </row>
      </sheetData>
      <sheetData sheetId="10579">
        <row r="4">
          <cell r="I4">
            <v>0</v>
          </cell>
        </row>
      </sheetData>
      <sheetData sheetId="10580">
        <row r="4">
          <cell r="I4">
            <v>0</v>
          </cell>
        </row>
      </sheetData>
      <sheetData sheetId="10581">
        <row r="4">
          <cell r="I4">
            <v>0</v>
          </cell>
        </row>
      </sheetData>
      <sheetData sheetId="10582">
        <row r="4">
          <cell r="I4">
            <v>0</v>
          </cell>
        </row>
      </sheetData>
      <sheetData sheetId="10583">
        <row r="4">
          <cell r="I4">
            <v>0</v>
          </cell>
        </row>
      </sheetData>
      <sheetData sheetId="10584">
        <row r="4">
          <cell r="I4">
            <v>0</v>
          </cell>
        </row>
      </sheetData>
      <sheetData sheetId="10585">
        <row r="4">
          <cell r="I4">
            <v>0</v>
          </cell>
        </row>
      </sheetData>
      <sheetData sheetId="10586">
        <row r="4">
          <cell r="I4">
            <v>0</v>
          </cell>
        </row>
      </sheetData>
      <sheetData sheetId="10587">
        <row r="4">
          <cell r="I4">
            <v>0</v>
          </cell>
        </row>
      </sheetData>
      <sheetData sheetId="10588">
        <row r="4">
          <cell r="I4">
            <v>0</v>
          </cell>
        </row>
      </sheetData>
      <sheetData sheetId="10589">
        <row r="4">
          <cell r="I4">
            <v>0</v>
          </cell>
        </row>
      </sheetData>
      <sheetData sheetId="10590">
        <row r="4">
          <cell r="I4">
            <v>0</v>
          </cell>
        </row>
      </sheetData>
      <sheetData sheetId="10591">
        <row r="4">
          <cell r="I4">
            <v>0</v>
          </cell>
        </row>
      </sheetData>
      <sheetData sheetId="10592">
        <row r="4">
          <cell r="I4">
            <v>0</v>
          </cell>
        </row>
      </sheetData>
      <sheetData sheetId="10593">
        <row r="4">
          <cell r="I4">
            <v>0</v>
          </cell>
        </row>
      </sheetData>
      <sheetData sheetId="10594">
        <row r="4">
          <cell r="I4">
            <v>0</v>
          </cell>
        </row>
      </sheetData>
      <sheetData sheetId="10595">
        <row r="4">
          <cell r="I4">
            <v>0</v>
          </cell>
        </row>
      </sheetData>
      <sheetData sheetId="10596">
        <row r="4">
          <cell r="I4">
            <v>0</v>
          </cell>
        </row>
      </sheetData>
      <sheetData sheetId="10597">
        <row r="4">
          <cell r="I4">
            <v>0</v>
          </cell>
        </row>
      </sheetData>
      <sheetData sheetId="10598">
        <row r="4">
          <cell r="I4">
            <v>0</v>
          </cell>
        </row>
      </sheetData>
      <sheetData sheetId="10599">
        <row r="4">
          <cell r="I4">
            <v>0</v>
          </cell>
        </row>
      </sheetData>
      <sheetData sheetId="10600">
        <row r="4">
          <cell r="I4">
            <v>0</v>
          </cell>
        </row>
      </sheetData>
      <sheetData sheetId="10601">
        <row r="4">
          <cell r="I4">
            <v>0</v>
          </cell>
        </row>
      </sheetData>
      <sheetData sheetId="10602">
        <row r="4">
          <cell r="I4">
            <v>0</v>
          </cell>
        </row>
      </sheetData>
      <sheetData sheetId="10603">
        <row r="4">
          <cell r="I4">
            <v>0</v>
          </cell>
        </row>
      </sheetData>
      <sheetData sheetId="10604">
        <row r="4">
          <cell r="I4">
            <v>0</v>
          </cell>
        </row>
      </sheetData>
      <sheetData sheetId="10605">
        <row r="4">
          <cell r="I4">
            <v>0</v>
          </cell>
        </row>
      </sheetData>
      <sheetData sheetId="10606">
        <row r="4">
          <cell r="I4">
            <v>0</v>
          </cell>
        </row>
      </sheetData>
      <sheetData sheetId="10607">
        <row r="4">
          <cell r="I4">
            <v>0</v>
          </cell>
        </row>
      </sheetData>
      <sheetData sheetId="10608">
        <row r="4">
          <cell r="I4">
            <v>0</v>
          </cell>
        </row>
      </sheetData>
      <sheetData sheetId="10609">
        <row r="4">
          <cell r="I4">
            <v>0</v>
          </cell>
        </row>
      </sheetData>
      <sheetData sheetId="10610">
        <row r="4">
          <cell r="I4">
            <v>0</v>
          </cell>
        </row>
      </sheetData>
      <sheetData sheetId="10611">
        <row r="4">
          <cell r="I4">
            <v>0</v>
          </cell>
        </row>
      </sheetData>
      <sheetData sheetId="10612">
        <row r="4">
          <cell r="I4">
            <v>0</v>
          </cell>
        </row>
      </sheetData>
      <sheetData sheetId="10613">
        <row r="4">
          <cell r="I4">
            <v>0</v>
          </cell>
        </row>
      </sheetData>
      <sheetData sheetId="10614">
        <row r="4">
          <cell r="I4">
            <v>0</v>
          </cell>
        </row>
      </sheetData>
      <sheetData sheetId="10615">
        <row r="4">
          <cell r="I4">
            <v>0</v>
          </cell>
        </row>
      </sheetData>
      <sheetData sheetId="10616">
        <row r="4">
          <cell r="I4">
            <v>0</v>
          </cell>
        </row>
      </sheetData>
      <sheetData sheetId="10617">
        <row r="4">
          <cell r="I4">
            <v>0</v>
          </cell>
        </row>
      </sheetData>
      <sheetData sheetId="10618">
        <row r="4">
          <cell r="I4">
            <v>0</v>
          </cell>
        </row>
      </sheetData>
      <sheetData sheetId="10619">
        <row r="4">
          <cell r="I4">
            <v>0</v>
          </cell>
        </row>
      </sheetData>
      <sheetData sheetId="10620">
        <row r="4">
          <cell r="I4">
            <v>0</v>
          </cell>
        </row>
      </sheetData>
      <sheetData sheetId="10621">
        <row r="4">
          <cell r="I4">
            <v>0</v>
          </cell>
        </row>
      </sheetData>
      <sheetData sheetId="10622">
        <row r="4">
          <cell r="I4">
            <v>0</v>
          </cell>
        </row>
      </sheetData>
      <sheetData sheetId="10623">
        <row r="4">
          <cell r="I4">
            <v>0</v>
          </cell>
        </row>
      </sheetData>
      <sheetData sheetId="10624">
        <row r="4">
          <cell r="I4">
            <v>0</v>
          </cell>
        </row>
      </sheetData>
      <sheetData sheetId="10625">
        <row r="4">
          <cell r="I4">
            <v>0</v>
          </cell>
        </row>
      </sheetData>
      <sheetData sheetId="10626">
        <row r="4">
          <cell r="I4">
            <v>0</v>
          </cell>
        </row>
      </sheetData>
      <sheetData sheetId="10627">
        <row r="4">
          <cell r="I4">
            <v>0</v>
          </cell>
        </row>
      </sheetData>
      <sheetData sheetId="10628">
        <row r="4">
          <cell r="I4">
            <v>0</v>
          </cell>
        </row>
      </sheetData>
      <sheetData sheetId="10629">
        <row r="4">
          <cell r="I4">
            <v>0</v>
          </cell>
        </row>
      </sheetData>
      <sheetData sheetId="10630">
        <row r="4">
          <cell r="I4">
            <v>0</v>
          </cell>
        </row>
      </sheetData>
      <sheetData sheetId="10631">
        <row r="4">
          <cell r="I4">
            <v>0</v>
          </cell>
        </row>
      </sheetData>
      <sheetData sheetId="10632">
        <row r="4">
          <cell r="I4">
            <v>0</v>
          </cell>
        </row>
      </sheetData>
      <sheetData sheetId="10633">
        <row r="4">
          <cell r="I4">
            <v>0</v>
          </cell>
        </row>
      </sheetData>
      <sheetData sheetId="10634">
        <row r="4">
          <cell r="I4">
            <v>0</v>
          </cell>
        </row>
      </sheetData>
      <sheetData sheetId="10635">
        <row r="4">
          <cell r="I4">
            <v>0</v>
          </cell>
        </row>
      </sheetData>
      <sheetData sheetId="10636">
        <row r="4">
          <cell r="I4">
            <v>0</v>
          </cell>
        </row>
      </sheetData>
      <sheetData sheetId="10637">
        <row r="4">
          <cell r="I4">
            <v>0</v>
          </cell>
        </row>
      </sheetData>
      <sheetData sheetId="10638">
        <row r="4">
          <cell r="I4">
            <v>0</v>
          </cell>
        </row>
      </sheetData>
      <sheetData sheetId="10639">
        <row r="4">
          <cell r="I4">
            <v>0</v>
          </cell>
        </row>
      </sheetData>
      <sheetData sheetId="10640">
        <row r="4">
          <cell r="I4">
            <v>0</v>
          </cell>
        </row>
      </sheetData>
      <sheetData sheetId="10641">
        <row r="4">
          <cell r="I4">
            <v>0</v>
          </cell>
        </row>
      </sheetData>
      <sheetData sheetId="10642">
        <row r="4">
          <cell r="I4">
            <v>0</v>
          </cell>
        </row>
      </sheetData>
      <sheetData sheetId="10643">
        <row r="4">
          <cell r="I4">
            <v>0</v>
          </cell>
        </row>
      </sheetData>
      <sheetData sheetId="10644">
        <row r="4">
          <cell r="I4">
            <v>0</v>
          </cell>
        </row>
      </sheetData>
      <sheetData sheetId="10645">
        <row r="4">
          <cell r="I4">
            <v>0</v>
          </cell>
        </row>
      </sheetData>
      <sheetData sheetId="10646">
        <row r="4">
          <cell r="I4">
            <v>0</v>
          </cell>
        </row>
      </sheetData>
      <sheetData sheetId="10647">
        <row r="4">
          <cell r="I4">
            <v>0</v>
          </cell>
        </row>
      </sheetData>
      <sheetData sheetId="10648">
        <row r="4">
          <cell r="I4">
            <v>0</v>
          </cell>
        </row>
      </sheetData>
      <sheetData sheetId="10649">
        <row r="4">
          <cell r="I4">
            <v>0</v>
          </cell>
        </row>
      </sheetData>
      <sheetData sheetId="10650">
        <row r="4">
          <cell r="I4">
            <v>0</v>
          </cell>
        </row>
      </sheetData>
      <sheetData sheetId="10651">
        <row r="4">
          <cell r="I4">
            <v>0</v>
          </cell>
        </row>
      </sheetData>
      <sheetData sheetId="10652">
        <row r="4">
          <cell r="I4">
            <v>0</v>
          </cell>
        </row>
      </sheetData>
      <sheetData sheetId="10653">
        <row r="4">
          <cell r="I4">
            <v>0</v>
          </cell>
        </row>
      </sheetData>
      <sheetData sheetId="10654">
        <row r="4">
          <cell r="I4">
            <v>0</v>
          </cell>
        </row>
      </sheetData>
      <sheetData sheetId="10655">
        <row r="4">
          <cell r="I4">
            <v>0</v>
          </cell>
        </row>
      </sheetData>
      <sheetData sheetId="10656">
        <row r="4">
          <cell r="I4">
            <v>0</v>
          </cell>
        </row>
      </sheetData>
      <sheetData sheetId="10657">
        <row r="4">
          <cell r="I4">
            <v>0</v>
          </cell>
        </row>
      </sheetData>
      <sheetData sheetId="10658">
        <row r="4">
          <cell r="I4">
            <v>0</v>
          </cell>
        </row>
      </sheetData>
      <sheetData sheetId="10659">
        <row r="4">
          <cell r="I4">
            <v>0</v>
          </cell>
        </row>
      </sheetData>
      <sheetData sheetId="10660">
        <row r="4">
          <cell r="I4">
            <v>0</v>
          </cell>
        </row>
      </sheetData>
      <sheetData sheetId="10661">
        <row r="4">
          <cell r="I4">
            <v>0</v>
          </cell>
        </row>
      </sheetData>
      <sheetData sheetId="10662">
        <row r="4">
          <cell r="I4">
            <v>0</v>
          </cell>
        </row>
      </sheetData>
      <sheetData sheetId="10663">
        <row r="4">
          <cell r="I4">
            <v>0</v>
          </cell>
        </row>
      </sheetData>
      <sheetData sheetId="10664">
        <row r="4">
          <cell r="I4">
            <v>0</v>
          </cell>
        </row>
      </sheetData>
      <sheetData sheetId="10665">
        <row r="4">
          <cell r="I4">
            <v>0</v>
          </cell>
        </row>
      </sheetData>
      <sheetData sheetId="10666">
        <row r="4">
          <cell r="I4">
            <v>0</v>
          </cell>
        </row>
      </sheetData>
      <sheetData sheetId="10667">
        <row r="4">
          <cell r="I4">
            <v>0</v>
          </cell>
        </row>
      </sheetData>
      <sheetData sheetId="10668">
        <row r="4">
          <cell r="I4">
            <v>0</v>
          </cell>
        </row>
      </sheetData>
      <sheetData sheetId="10669">
        <row r="4">
          <cell r="I4">
            <v>0</v>
          </cell>
        </row>
      </sheetData>
      <sheetData sheetId="10670">
        <row r="4">
          <cell r="I4">
            <v>0</v>
          </cell>
        </row>
      </sheetData>
      <sheetData sheetId="10671">
        <row r="4">
          <cell r="I4">
            <v>0</v>
          </cell>
        </row>
      </sheetData>
      <sheetData sheetId="10672">
        <row r="4">
          <cell r="I4">
            <v>0</v>
          </cell>
        </row>
      </sheetData>
      <sheetData sheetId="10673">
        <row r="4">
          <cell r="I4">
            <v>0</v>
          </cell>
        </row>
      </sheetData>
      <sheetData sheetId="10674">
        <row r="4">
          <cell r="I4">
            <v>0</v>
          </cell>
        </row>
      </sheetData>
      <sheetData sheetId="10675">
        <row r="4">
          <cell r="I4">
            <v>0</v>
          </cell>
        </row>
      </sheetData>
      <sheetData sheetId="10676">
        <row r="4">
          <cell r="I4">
            <v>0</v>
          </cell>
        </row>
      </sheetData>
      <sheetData sheetId="10677">
        <row r="4">
          <cell r="I4">
            <v>0</v>
          </cell>
        </row>
      </sheetData>
      <sheetData sheetId="10678">
        <row r="4">
          <cell r="I4">
            <v>0</v>
          </cell>
        </row>
      </sheetData>
      <sheetData sheetId="10679">
        <row r="4">
          <cell r="I4">
            <v>0</v>
          </cell>
        </row>
      </sheetData>
      <sheetData sheetId="10680">
        <row r="4">
          <cell r="I4">
            <v>0</v>
          </cell>
        </row>
      </sheetData>
      <sheetData sheetId="10681">
        <row r="4">
          <cell r="I4">
            <v>0</v>
          </cell>
        </row>
      </sheetData>
      <sheetData sheetId="10682">
        <row r="4">
          <cell r="I4">
            <v>0</v>
          </cell>
        </row>
      </sheetData>
      <sheetData sheetId="10683">
        <row r="4">
          <cell r="I4">
            <v>0</v>
          </cell>
        </row>
      </sheetData>
      <sheetData sheetId="10684">
        <row r="4">
          <cell r="I4">
            <v>0</v>
          </cell>
        </row>
      </sheetData>
      <sheetData sheetId="10685">
        <row r="4">
          <cell r="I4">
            <v>0</v>
          </cell>
        </row>
      </sheetData>
      <sheetData sheetId="10686">
        <row r="4">
          <cell r="I4">
            <v>0</v>
          </cell>
        </row>
      </sheetData>
      <sheetData sheetId="10687">
        <row r="4">
          <cell r="I4">
            <v>0</v>
          </cell>
        </row>
      </sheetData>
      <sheetData sheetId="10688">
        <row r="4">
          <cell r="I4">
            <v>0</v>
          </cell>
        </row>
      </sheetData>
      <sheetData sheetId="10689">
        <row r="4">
          <cell r="I4">
            <v>0</v>
          </cell>
        </row>
      </sheetData>
      <sheetData sheetId="10690">
        <row r="4">
          <cell r="I4">
            <v>0</v>
          </cell>
        </row>
      </sheetData>
      <sheetData sheetId="10691">
        <row r="4">
          <cell r="I4">
            <v>0</v>
          </cell>
        </row>
      </sheetData>
      <sheetData sheetId="10692">
        <row r="4">
          <cell r="I4">
            <v>0</v>
          </cell>
        </row>
      </sheetData>
      <sheetData sheetId="10693">
        <row r="4">
          <cell r="I4">
            <v>0</v>
          </cell>
        </row>
      </sheetData>
      <sheetData sheetId="10694">
        <row r="4">
          <cell r="I4">
            <v>0</v>
          </cell>
        </row>
      </sheetData>
      <sheetData sheetId="10695">
        <row r="4">
          <cell r="I4">
            <v>0</v>
          </cell>
        </row>
      </sheetData>
      <sheetData sheetId="10696">
        <row r="4">
          <cell r="I4">
            <v>0</v>
          </cell>
        </row>
      </sheetData>
      <sheetData sheetId="10697">
        <row r="4">
          <cell r="I4">
            <v>0</v>
          </cell>
        </row>
      </sheetData>
      <sheetData sheetId="10698">
        <row r="4">
          <cell r="I4">
            <v>0</v>
          </cell>
        </row>
      </sheetData>
      <sheetData sheetId="10699">
        <row r="4">
          <cell r="I4">
            <v>0</v>
          </cell>
        </row>
      </sheetData>
      <sheetData sheetId="10700">
        <row r="4">
          <cell r="I4">
            <v>0</v>
          </cell>
        </row>
      </sheetData>
      <sheetData sheetId="10701">
        <row r="4">
          <cell r="I4">
            <v>0</v>
          </cell>
        </row>
      </sheetData>
      <sheetData sheetId="10702">
        <row r="4">
          <cell r="I4">
            <v>0</v>
          </cell>
        </row>
      </sheetData>
      <sheetData sheetId="10703">
        <row r="4">
          <cell r="I4">
            <v>0</v>
          </cell>
        </row>
      </sheetData>
      <sheetData sheetId="10704">
        <row r="4">
          <cell r="I4">
            <v>0</v>
          </cell>
        </row>
      </sheetData>
      <sheetData sheetId="10705">
        <row r="4">
          <cell r="I4">
            <v>0</v>
          </cell>
        </row>
      </sheetData>
      <sheetData sheetId="10706">
        <row r="4">
          <cell r="I4">
            <v>0</v>
          </cell>
        </row>
      </sheetData>
      <sheetData sheetId="10707">
        <row r="4">
          <cell r="I4">
            <v>0</v>
          </cell>
        </row>
      </sheetData>
      <sheetData sheetId="10708">
        <row r="4">
          <cell r="I4">
            <v>0</v>
          </cell>
        </row>
      </sheetData>
      <sheetData sheetId="10709">
        <row r="4">
          <cell r="I4">
            <v>0</v>
          </cell>
        </row>
      </sheetData>
      <sheetData sheetId="10710">
        <row r="4">
          <cell r="I4">
            <v>0</v>
          </cell>
        </row>
      </sheetData>
      <sheetData sheetId="10711">
        <row r="4">
          <cell r="I4">
            <v>0</v>
          </cell>
        </row>
      </sheetData>
      <sheetData sheetId="10712">
        <row r="4">
          <cell r="I4">
            <v>0</v>
          </cell>
        </row>
      </sheetData>
      <sheetData sheetId="10713">
        <row r="4">
          <cell r="I4">
            <v>0</v>
          </cell>
        </row>
      </sheetData>
      <sheetData sheetId="10714">
        <row r="4">
          <cell r="I4">
            <v>0</v>
          </cell>
        </row>
      </sheetData>
      <sheetData sheetId="10715">
        <row r="4">
          <cell r="I4">
            <v>0</v>
          </cell>
        </row>
      </sheetData>
      <sheetData sheetId="10716">
        <row r="4">
          <cell r="I4">
            <v>0</v>
          </cell>
        </row>
      </sheetData>
      <sheetData sheetId="10717">
        <row r="4">
          <cell r="I4">
            <v>0</v>
          </cell>
        </row>
      </sheetData>
      <sheetData sheetId="10718">
        <row r="4">
          <cell r="I4">
            <v>0</v>
          </cell>
        </row>
      </sheetData>
      <sheetData sheetId="10719">
        <row r="4">
          <cell r="I4">
            <v>0</v>
          </cell>
        </row>
      </sheetData>
      <sheetData sheetId="10720">
        <row r="4">
          <cell r="I4">
            <v>0</v>
          </cell>
        </row>
      </sheetData>
      <sheetData sheetId="10721">
        <row r="4">
          <cell r="I4">
            <v>0</v>
          </cell>
        </row>
      </sheetData>
      <sheetData sheetId="10722">
        <row r="4">
          <cell r="I4">
            <v>0</v>
          </cell>
        </row>
      </sheetData>
      <sheetData sheetId="10723">
        <row r="4">
          <cell r="I4">
            <v>0</v>
          </cell>
        </row>
      </sheetData>
      <sheetData sheetId="10724">
        <row r="4">
          <cell r="I4">
            <v>0</v>
          </cell>
        </row>
      </sheetData>
      <sheetData sheetId="10725">
        <row r="4">
          <cell r="I4">
            <v>0</v>
          </cell>
        </row>
      </sheetData>
      <sheetData sheetId="10726">
        <row r="4">
          <cell r="I4">
            <v>0</v>
          </cell>
        </row>
      </sheetData>
      <sheetData sheetId="10727">
        <row r="4">
          <cell r="I4">
            <v>0</v>
          </cell>
        </row>
      </sheetData>
      <sheetData sheetId="10728">
        <row r="4">
          <cell r="I4">
            <v>0</v>
          </cell>
        </row>
      </sheetData>
      <sheetData sheetId="10729">
        <row r="4">
          <cell r="I4">
            <v>0</v>
          </cell>
        </row>
      </sheetData>
      <sheetData sheetId="10730">
        <row r="4">
          <cell r="I4">
            <v>0</v>
          </cell>
        </row>
      </sheetData>
      <sheetData sheetId="10731">
        <row r="4">
          <cell r="I4">
            <v>0</v>
          </cell>
        </row>
      </sheetData>
      <sheetData sheetId="10732">
        <row r="4">
          <cell r="I4">
            <v>0</v>
          </cell>
        </row>
      </sheetData>
      <sheetData sheetId="10733">
        <row r="4">
          <cell r="I4">
            <v>0</v>
          </cell>
        </row>
      </sheetData>
      <sheetData sheetId="10734">
        <row r="4">
          <cell r="I4">
            <v>0</v>
          </cell>
        </row>
      </sheetData>
      <sheetData sheetId="10735">
        <row r="4">
          <cell r="I4">
            <v>0</v>
          </cell>
        </row>
      </sheetData>
      <sheetData sheetId="10736">
        <row r="4">
          <cell r="I4">
            <v>0</v>
          </cell>
        </row>
      </sheetData>
      <sheetData sheetId="10737">
        <row r="4">
          <cell r="I4">
            <v>0</v>
          </cell>
        </row>
      </sheetData>
      <sheetData sheetId="10738">
        <row r="4">
          <cell r="I4">
            <v>0</v>
          </cell>
        </row>
      </sheetData>
      <sheetData sheetId="10739">
        <row r="4">
          <cell r="I4">
            <v>0</v>
          </cell>
        </row>
      </sheetData>
      <sheetData sheetId="10740">
        <row r="4">
          <cell r="I4">
            <v>0</v>
          </cell>
        </row>
      </sheetData>
      <sheetData sheetId="10741">
        <row r="4">
          <cell r="I4">
            <v>0</v>
          </cell>
        </row>
      </sheetData>
      <sheetData sheetId="10742">
        <row r="4">
          <cell r="I4">
            <v>0</v>
          </cell>
        </row>
      </sheetData>
      <sheetData sheetId="10743">
        <row r="4">
          <cell r="I4">
            <v>0</v>
          </cell>
        </row>
      </sheetData>
      <sheetData sheetId="10744">
        <row r="4">
          <cell r="I4">
            <v>0</v>
          </cell>
        </row>
      </sheetData>
      <sheetData sheetId="10745">
        <row r="4">
          <cell r="I4">
            <v>0</v>
          </cell>
        </row>
      </sheetData>
      <sheetData sheetId="10746">
        <row r="4">
          <cell r="I4">
            <v>0</v>
          </cell>
        </row>
      </sheetData>
      <sheetData sheetId="10747">
        <row r="4">
          <cell r="I4">
            <v>0</v>
          </cell>
        </row>
      </sheetData>
      <sheetData sheetId="10748">
        <row r="4">
          <cell r="I4">
            <v>0</v>
          </cell>
        </row>
      </sheetData>
      <sheetData sheetId="10749">
        <row r="4">
          <cell r="I4">
            <v>0</v>
          </cell>
        </row>
      </sheetData>
      <sheetData sheetId="10750">
        <row r="4">
          <cell r="I4">
            <v>0</v>
          </cell>
        </row>
      </sheetData>
      <sheetData sheetId="10751">
        <row r="4">
          <cell r="I4">
            <v>0</v>
          </cell>
        </row>
      </sheetData>
      <sheetData sheetId="10752">
        <row r="4">
          <cell r="I4">
            <v>0</v>
          </cell>
        </row>
      </sheetData>
      <sheetData sheetId="10753">
        <row r="4">
          <cell r="I4">
            <v>0</v>
          </cell>
        </row>
      </sheetData>
      <sheetData sheetId="10754">
        <row r="4">
          <cell r="I4">
            <v>0</v>
          </cell>
        </row>
      </sheetData>
      <sheetData sheetId="10755">
        <row r="4">
          <cell r="I4">
            <v>0</v>
          </cell>
        </row>
      </sheetData>
      <sheetData sheetId="10756">
        <row r="4">
          <cell r="I4">
            <v>0</v>
          </cell>
        </row>
      </sheetData>
      <sheetData sheetId="10757">
        <row r="4">
          <cell r="I4">
            <v>0</v>
          </cell>
        </row>
      </sheetData>
      <sheetData sheetId="10758">
        <row r="4">
          <cell r="I4">
            <v>0</v>
          </cell>
        </row>
      </sheetData>
      <sheetData sheetId="10759">
        <row r="4">
          <cell r="I4">
            <v>0</v>
          </cell>
        </row>
      </sheetData>
      <sheetData sheetId="10760">
        <row r="4">
          <cell r="I4">
            <v>0</v>
          </cell>
        </row>
      </sheetData>
      <sheetData sheetId="10761">
        <row r="4">
          <cell r="I4">
            <v>0</v>
          </cell>
        </row>
      </sheetData>
      <sheetData sheetId="10762">
        <row r="4">
          <cell r="I4">
            <v>0</v>
          </cell>
        </row>
      </sheetData>
      <sheetData sheetId="10763">
        <row r="4">
          <cell r="I4">
            <v>0</v>
          </cell>
        </row>
      </sheetData>
      <sheetData sheetId="10764">
        <row r="4">
          <cell r="I4">
            <v>0</v>
          </cell>
        </row>
      </sheetData>
      <sheetData sheetId="10765">
        <row r="4">
          <cell r="I4">
            <v>0</v>
          </cell>
        </row>
      </sheetData>
      <sheetData sheetId="10766">
        <row r="4">
          <cell r="I4">
            <v>0</v>
          </cell>
        </row>
      </sheetData>
      <sheetData sheetId="10767">
        <row r="4">
          <cell r="I4">
            <v>0</v>
          </cell>
        </row>
      </sheetData>
      <sheetData sheetId="10768">
        <row r="4">
          <cell r="I4">
            <v>0</v>
          </cell>
        </row>
      </sheetData>
      <sheetData sheetId="10769">
        <row r="4">
          <cell r="I4">
            <v>0</v>
          </cell>
        </row>
      </sheetData>
      <sheetData sheetId="10770">
        <row r="4">
          <cell r="I4">
            <v>0</v>
          </cell>
        </row>
      </sheetData>
      <sheetData sheetId="10771">
        <row r="4">
          <cell r="I4">
            <v>0</v>
          </cell>
        </row>
      </sheetData>
      <sheetData sheetId="10772">
        <row r="4">
          <cell r="I4">
            <v>0</v>
          </cell>
        </row>
      </sheetData>
      <sheetData sheetId="10773">
        <row r="4">
          <cell r="I4">
            <v>0</v>
          </cell>
        </row>
      </sheetData>
      <sheetData sheetId="10774">
        <row r="4">
          <cell r="I4">
            <v>0</v>
          </cell>
        </row>
      </sheetData>
      <sheetData sheetId="10775">
        <row r="4">
          <cell r="I4">
            <v>0</v>
          </cell>
        </row>
      </sheetData>
      <sheetData sheetId="10776">
        <row r="4">
          <cell r="I4">
            <v>0</v>
          </cell>
        </row>
      </sheetData>
      <sheetData sheetId="10777">
        <row r="4">
          <cell r="I4">
            <v>0</v>
          </cell>
        </row>
      </sheetData>
      <sheetData sheetId="10778">
        <row r="4">
          <cell r="I4">
            <v>0</v>
          </cell>
        </row>
      </sheetData>
      <sheetData sheetId="10779">
        <row r="4">
          <cell r="I4">
            <v>0</v>
          </cell>
        </row>
      </sheetData>
      <sheetData sheetId="10780">
        <row r="4">
          <cell r="I4">
            <v>0</v>
          </cell>
        </row>
      </sheetData>
      <sheetData sheetId="10781">
        <row r="4">
          <cell r="I4">
            <v>0</v>
          </cell>
        </row>
      </sheetData>
      <sheetData sheetId="10782">
        <row r="4">
          <cell r="I4">
            <v>0</v>
          </cell>
        </row>
      </sheetData>
      <sheetData sheetId="10783">
        <row r="4">
          <cell r="I4">
            <v>0</v>
          </cell>
        </row>
      </sheetData>
      <sheetData sheetId="10784">
        <row r="4">
          <cell r="I4">
            <v>0</v>
          </cell>
        </row>
      </sheetData>
      <sheetData sheetId="10785">
        <row r="4">
          <cell r="I4">
            <v>0</v>
          </cell>
        </row>
      </sheetData>
      <sheetData sheetId="10786">
        <row r="4">
          <cell r="I4">
            <v>0</v>
          </cell>
        </row>
      </sheetData>
      <sheetData sheetId="10787">
        <row r="4">
          <cell r="I4">
            <v>0</v>
          </cell>
        </row>
      </sheetData>
      <sheetData sheetId="10788">
        <row r="4">
          <cell r="I4">
            <v>0</v>
          </cell>
        </row>
      </sheetData>
      <sheetData sheetId="10789">
        <row r="4">
          <cell r="I4">
            <v>0</v>
          </cell>
        </row>
      </sheetData>
      <sheetData sheetId="10790">
        <row r="4">
          <cell r="I4">
            <v>0</v>
          </cell>
        </row>
      </sheetData>
      <sheetData sheetId="10791">
        <row r="4">
          <cell r="I4">
            <v>0</v>
          </cell>
        </row>
      </sheetData>
      <sheetData sheetId="10792">
        <row r="4">
          <cell r="I4">
            <v>0</v>
          </cell>
        </row>
      </sheetData>
      <sheetData sheetId="10793">
        <row r="4">
          <cell r="I4">
            <v>0</v>
          </cell>
        </row>
      </sheetData>
      <sheetData sheetId="10794">
        <row r="4">
          <cell r="I4">
            <v>0</v>
          </cell>
        </row>
      </sheetData>
      <sheetData sheetId="10795">
        <row r="4">
          <cell r="I4">
            <v>0</v>
          </cell>
        </row>
      </sheetData>
      <sheetData sheetId="10796">
        <row r="4">
          <cell r="I4">
            <v>0</v>
          </cell>
        </row>
      </sheetData>
      <sheetData sheetId="10797">
        <row r="4">
          <cell r="I4">
            <v>0</v>
          </cell>
        </row>
      </sheetData>
      <sheetData sheetId="10798">
        <row r="4">
          <cell r="I4">
            <v>0</v>
          </cell>
        </row>
      </sheetData>
      <sheetData sheetId="10799">
        <row r="4">
          <cell r="I4">
            <v>0</v>
          </cell>
        </row>
      </sheetData>
      <sheetData sheetId="10800">
        <row r="4">
          <cell r="I4">
            <v>0</v>
          </cell>
        </row>
      </sheetData>
      <sheetData sheetId="10801">
        <row r="4">
          <cell r="I4">
            <v>0</v>
          </cell>
        </row>
      </sheetData>
      <sheetData sheetId="10802">
        <row r="4">
          <cell r="I4">
            <v>0</v>
          </cell>
        </row>
      </sheetData>
      <sheetData sheetId="10803">
        <row r="4">
          <cell r="I4">
            <v>0</v>
          </cell>
        </row>
      </sheetData>
      <sheetData sheetId="10804">
        <row r="4">
          <cell r="I4">
            <v>0</v>
          </cell>
        </row>
      </sheetData>
      <sheetData sheetId="10805">
        <row r="4">
          <cell r="I4">
            <v>0</v>
          </cell>
        </row>
      </sheetData>
      <sheetData sheetId="10806">
        <row r="4">
          <cell r="I4">
            <v>0</v>
          </cell>
        </row>
      </sheetData>
      <sheetData sheetId="10807">
        <row r="4">
          <cell r="I4">
            <v>0</v>
          </cell>
        </row>
      </sheetData>
      <sheetData sheetId="10808">
        <row r="4">
          <cell r="I4">
            <v>0</v>
          </cell>
        </row>
      </sheetData>
      <sheetData sheetId="10809">
        <row r="4">
          <cell r="I4">
            <v>0</v>
          </cell>
        </row>
      </sheetData>
      <sheetData sheetId="10810">
        <row r="4">
          <cell r="I4">
            <v>0</v>
          </cell>
        </row>
      </sheetData>
      <sheetData sheetId="10811">
        <row r="4">
          <cell r="I4">
            <v>0</v>
          </cell>
        </row>
      </sheetData>
      <sheetData sheetId="10812">
        <row r="4">
          <cell r="I4">
            <v>0</v>
          </cell>
        </row>
      </sheetData>
      <sheetData sheetId="10813">
        <row r="4">
          <cell r="I4">
            <v>0</v>
          </cell>
        </row>
      </sheetData>
      <sheetData sheetId="10814">
        <row r="4">
          <cell r="I4">
            <v>0</v>
          </cell>
        </row>
      </sheetData>
      <sheetData sheetId="10815">
        <row r="4">
          <cell r="I4">
            <v>0</v>
          </cell>
        </row>
      </sheetData>
      <sheetData sheetId="10816">
        <row r="4">
          <cell r="I4">
            <v>0</v>
          </cell>
        </row>
      </sheetData>
      <sheetData sheetId="10817">
        <row r="4">
          <cell r="I4">
            <v>0</v>
          </cell>
        </row>
      </sheetData>
      <sheetData sheetId="10818">
        <row r="4">
          <cell r="I4">
            <v>0</v>
          </cell>
        </row>
      </sheetData>
      <sheetData sheetId="10819">
        <row r="4">
          <cell r="I4">
            <v>0</v>
          </cell>
        </row>
      </sheetData>
      <sheetData sheetId="10820">
        <row r="4">
          <cell r="I4">
            <v>0</v>
          </cell>
        </row>
      </sheetData>
      <sheetData sheetId="10821">
        <row r="4">
          <cell r="I4">
            <v>0</v>
          </cell>
        </row>
      </sheetData>
      <sheetData sheetId="10822">
        <row r="4">
          <cell r="I4">
            <v>0</v>
          </cell>
        </row>
      </sheetData>
      <sheetData sheetId="10823">
        <row r="4">
          <cell r="I4">
            <v>0</v>
          </cell>
        </row>
      </sheetData>
      <sheetData sheetId="10824">
        <row r="4">
          <cell r="I4">
            <v>0</v>
          </cell>
        </row>
      </sheetData>
      <sheetData sheetId="10825">
        <row r="4">
          <cell r="I4">
            <v>0</v>
          </cell>
        </row>
      </sheetData>
      <sheetData sheetId="10826">
        <row r="4">
          <cell r="I4">
            <v>0</v>
          </cell>
        </row>
      </sheetData>
      <sheetData sheetId="10827">
        <row r="4">
          <cell r="I4">
            <v>0</v>
          </cell>
        </row>
      </sheetData>
      <sheetData sheetId="10828">
        <row r="4">
          <cell r="I4">
            <v>0</v>
          </cell>
        </row>
      </sheetData>
      <sheetData sheetId="10829">
        <row r="4">
          <cell r="I4">
            <v>0</v>
          </cell>
        </row>
      </sheetData>
      <sheetData sheetId="10830">
        <row r="4">
          <cell r="I4">
            <v>0</v>
          </cell>
        </row>
      </sheetData>
      <sheetData sheetId="10831">
        <row r="4">
          <cell r="I4">
            <v>0</v>
          </cell>
        </row>
      </sheetData>
      <sheetData sheetId="10832">
        <row r="4">
          <cell r="I4">
            <v>0</v>
          </cell>
        </row>
      </sheetData>
      <sheetData sheetId="10833">
        <row r="4">
          <cell r="I4">
            <v>0</v>
          </cell>
        </row>
      </sheetData>
      <sheetData sheetId="10834">
        <row r="4">
          <cell r="I4">
            <v>0</v>
          </cell>
        </row>
      </sheetData>
      <sheetData sheetId="10835">
        <row r="4">
          <cell r="I4">
            <v>0</v>
          </cell>
        </row>
      </sheetData>
      <sheetData sheetId="10836">
        <row r="4">
          <cell r="I4">
            <v>0</v>
          </cell>
        </row>
      </sheetData>
      <sheetData sheetId="10837">
        <row r="4">
          <cell r="I4">
            <v>0</v>
          </cell>
        </row>
      </sheetData>
      <sheetData sheetId="10838">
        <row r="4">
          <cell r="I4">
            <v>0</v>
          </cell>
        </row>
      </sheetData>
      <sheetData sheetId="10839">
        <row r="4">
          <cell r="I4">
            <v>0</v>
          </cell>
        </row>
      </sheetData>
      <sheetData sheetId="10840">
        <row r="4">
          <cell r="I4">
            <v>0</v>
          </cell>
        </row>
      </sheetData>
      <sheetData sheetId="10841">
        <row r="4">
          <cell r="I4">
            <v>0</v>
          </cell>
        </row>
      </sheetData>
      <sheetData sheetId="10842">
        <row r="4">
          <cell r="I4">
            <v>0</v>
          </cell>
        </row>
      </sheetData>
      <sheetData sheetId="10843">
        <row r="4">
          <cell r="I4">
            <v>0</v>
          </cell>
        </row>
      </sheetData>
      <sheetData sheetId="10844">
        <row r="4">
          <cell r="I4">
            <v>0</v>
          </cell>
        </row>
      </sheetData>
      <sheetData sheetId="10845">
        <row r="4">
          <cell r="I4">
            <v>0</v>
          </cell>
        </row>
      </sheetData>
      <sheetData sheetId="10846">
        <row r="4">
          <cell r="I4">
            <v>0</v>
          </cell>
        </row>
      </sheetData>
      <sheetData sheetId="10847">
        <row r="4">
          <cell r="I4">
            <v>0</v>
          </cell>
        </row>
      </sheetData>
      <sheetData sheetId="10848">
        <row r="4">
          <cell r="I4">
            <v>0</v>
          </cell>
        </row>
      </sheetData>
      <sheetData sheetId="10849">
        <row r="4">
          <cell r="I4">
            <v>0</v>
          </cell>
        </row>
      </sheetData>
      <sheetData sheetId="10850">
        <row r="4">
          <cell r="I4">
            <v>0</v>
          </cell>
        </row>
      </sheetData>
      <sheetData sheetId="10851">
        <row r="4">
          <cell r="I4">
            <v>0</v>
          </cell>
        </row>
      </sheetData>
      <sheetData sheetId="10852">
        <row r="4">
          <cell r="I4">
            <v>0</v>
          </cell>
        </row>
      </sheetData>
      <sheetData sheetId="10853">
        <row r="4">
          <cell r="I4">
            <v>0</v>
          </cell>
        </row>
      </sheetData>
      <sheetData sheetId="10854">
        <row r="4">
          <cell r="I4">
            <v>0</v>
          </cell>
        </row>
      </sheetData>
      <sheetData sheetId="10855">
        <row r="4">
          <cell r="I4">
            <v>0</v>
          </cell>
        </row>
      </sheetData>
      <sheetData sheetId="10856">
        <row r="4">
          <cell r="I4">
            <v>0</v>
          </cell>
        </row>
      </sheetData>
      <sheetData sheetId="10857">
        <row r="4">
          <cell r="I4">
            <v>0</v>
          </cell>
        </row>
      </sheetData>
      <sheetData sheetId="10858">
        <row r="4">
          <cell r="I4">
            <v>0</v>
          </cell>
        </row>
      </sheetData>
      <sheetData sheetId="10859">
        <row r="4">
          <cell r="I4">
            <v>0</v>
          </cell>
        </row>
      </sheetData>
      <sheetData sheetId="10860">
        <row r="4">
          <cell r="I4">
            <v>0</v>
          </cell>
        </row>
      </sheetData>
      <sheetData sheetId="10861">
        <row r="4">
          <cell r="I4">
            <v>0</v>
          </cell>
        </row>
      </sheetData>
      <sheetData sheetId="10862">
        <row r="4">
          <cell r="I4">
            <v>0</v>
          </cell>
        </row>
      </sheetData>
      <sheetData sheetId="10863">
        <row r="4">
          <cell r="I4">
            <v>0</v>
          </cell>
        </row>
      </sheetData>
      <sheetData sheetId="10864">
        <row r="4">
          <cell r="I4">
            <v>0</v>
          </cell>
        </row>
      </sheetData>
      <sheetData sheetId="10865">
        <row r="4">
          <cell r="I4">
            <v>0</v>
          </cell>
        </row>
      </sheetData>
      <sheetData sheetId="10866">
        <row r="4">
          <cell r="I4">
            <v>0</v>
          </cell>
        </row>
      </sheetData>
      <sheetData sheetId="10867">
        <row r="4">
          <cell r="I4">
            <v>0</v>
          </cell>
        </row>
      </sheetData>
      <sheetData sheetId="10868">
        <row r="4">
          <cell r="I4">
            <v>0</v>
          </cell>
        </row>
      </sheetData>
      <sheetData sheetId="10869">
        <row r="4">
          <cell r="I4">
            <v>0</v>
          </cell>
        </row>
      </sheetData>
      <sheetData sheetId="10870">
        <row r="4">
          <cell r="I4">
            <v>0</v>
          </cell>
        </row>
      </sheetData>
      <sheetData sheetId="10871">
        <row r="4">
          <cell r="I4">
            <v>0</v>
          </cell>
        </row>
      </sheetData>
      <sheetData sheetId="10872">
        <row r="4">
          <cell r="I4">
            <v>0</v>
          </cell>
        </row>
      </sheetData>
      <sheetData sheetId="10873">
        <row r="4">
          <cell r="I4">
            <v>0</v>
          </cell>
        </row>
      </sheetData>
      <sheetData sheetId="10874">
        <row r="4">
          <cell r="I4">
            <v>0</v>
          </cell>
        </row>
      </sheetData>
      <sheetData sheetId="10875">
        <row r="4">
          <cell r="I4">
            <v>0</v>
          </cell>
        </row>
      </sheetData>
      <sheetData sheetId="10876">
        <row r="4">
          <cell r="I4">
            <v>0</v>
          </cell>
        </row>
      </sheetData>
      <sheetData sheetId="10877">
        <row r="4">
          <cell r="I4">
            <v>0</v>
          </cell>
        </row>
      </sheetData>
      <sheetData sheetId="10878">
        <row r="4">
          <cell r="I4">
            <v>0</v>
          </cell>
        </row>
      </sheetData>
      <sheetData sheetId="10879">
        <row r="4">
          <cell r="I4">
            <v>0</v>
          </cell>
        </row>
      </sheetData>
      <sheetData sheetId="10880">
        <row r="4">
          <cell r="I4">
            <v>0</v>
          </cell>
        </row>
      </sheetData>
      <sheetData sheetId="10881">
        <row r="4">
          <cell r="I4">
            <v>0</v>
          </cell>
        </row>
      </sheetData>
      <sheetData sheetId="10882">
        <row r="4">
          <cell r="I4">
            <v>0</v>
          </cell>
        </row>
      </sheetData>
      <sheetData sheetId="10883">
        <row r="4">
          <cell r="I4">
            <v>0</v>
          </cell>
        </row>
      </sheetData>
      <sheetData sheetId="10884">
        <row r="4">
          <cell r="I4">
            <v>0</v>
          </cell>
        </row>
      </sheetData>
      <sheetData sheetId="10885">
        <row r="4">
          <cell r="I4">
            <v>0</v>
          </cell>
        </row>
      </sheetData>
      <sheetData sheetId="10886">
        <row r="4">
          <cell r="I4">
            <v>0</v>
          </cell>
        </row>
      </sheetData>
      <sheetData sheetId="10887">
        <row r="4">
          <cell r="I4">
            <v>0</v>
          </cell>
        </row>
      </sheetData>
      <sheetData sheetId="10888">
        <row r="4">
          <cell r="I4">
            <v>0</v>
          </cell>
        </row>
      </sheetData>
      <sheetData sheetId="10889">
        <row r="4">
          <cell r="I4">
            <v>0</v>
          </cell>
        </row>
      </sheetData>
      <sheetData sheetId="10890">
        <row r="4">
          <cell r="I4">
            <v>0</v>
          </cell>
        </row>
      </sheetData>
      <sheetData sheetId="10891">
        <row r="4">
          <cell r="I4">
            <v>0</v>
          </cell>
        </row>
      </sheetData>
      <sheetData sheetId="10892">
        <row r="4">
          <cell r="I4">
            <v>0</v>
          </cell>
        </row>
      </sheetData>
      <sheetData sheetId="10893">
        <row r="4">
          <cell r="I4">
            <v>0</v>
          </cell>
        </row>
      </sheetData>
      <sheetData sheetId="10894">
        <row r="4">
          <cell r="I4">
            <v>0</v>
          </cell>
        </row>
      </sheetData>
      <sheetData sheetId="10895">
        <row r="4">
          <cell r="I4">
            <v>0</v>
          </cell>
        </row>
      </sheetData>
      <sheetData sheetId="10896">
        <row r="4">
          <cell r="I4">
            <v>0</v>
          </cell>
        </row>
      </sheetData>
      <sheetData sheetId="10897">
        <row r="4">
          <cell r="I4">
            <v>0</v>
          </cell>
        </row>
      </sheetData>
      <sheetData sheetId="10898">
        <row r="4">
          <cell r="I4">
            <v>0</v>
          </cell>
        </row>
      </sheetData>
      <sheetData sheetId="10899">
        <row r="4">
          <cell r="I4">
            <v>0</v>
          </cell>
        </row>
      </sheetData>
      <sheetData sheetId="10900">
        <row r="4">
          <cell r="I4">
            <v>0</v>
          </cell>
        </row>
      </sheetData>
      <sheetData sheetId="10901">
        <row r="4">
          <cell r="I4">
            <v>0</v>
          </cell>
        </row>
      </sheetData>
      <sheetData sheetId="10902">
        <row r="4">
          <cell r="I4">
            <v>0</v>
          </cell>
        </row>
      </sheetData>
      <sheetData sheetId="10903">
        <row r="4">
          <cell r="I4">
            <v>0</v>
          </cell>
        </row>
      </sheetData>
      <sheetData sheetId="10904">
        <row r="4">
          <cell r="I4">
            <v>0</v>
          </cell>
        </row>
      </sheetData>
      <sheetData sheetId="10905">
        <row r="4">
          <cell r="I4">
            <v>0</v>
          </cell>
        </row>
      </sheetData>
      <sheetData sheetId="10906">
        <row r="4">
          <cell r="I4">
            <v>0</v>
          </cell>
        </row>
      </sheetData>
      <sheetData sheetId="10907">
        <row r="4">
          <cell r="I4">
            <v>0</v>
          </cell>
        </row>
      </sheetData>
      <sheetData sheetId="10908">
        <row r="4">
          <cell r="I4">
            <v>0</v>
          </cell>
        </row>
      </sheetData>
      <sheetData sheetId="10909">
        <row r="4">
          <cell r="I4">
            <v>0</v>
          </cell>
        </row>
      </sheetData>
      <sheetData sheetId="10910">
        <row r="4">
          <cell r="I4">
            <v>0</v>
          </cell>
        </row>
      </sheetData>
      <sheetData sheetId="10911">
        <row r="4">
          <cell r="I4">
            <v>0</v>
          </cell>
        </row>
      </sheetData>
      <sheetData sheetId="10912">
        <row r="4">
          <cell r="I4">
            <v>0</v>
          </cell>
        </row>
      </sheetData>
      <sheetData sheetId="10913">
        <row r="4">
          <cell r="I4">
            <v>0</v>
          </cell>
        </row>
      </sheetData>
      <sheetData sheetId="10914">
        <row r="4">
          <cell r="I4">
            <v>0</v>
          </cell>
        </row>
      </sheetData>
      <sheetData sheetId="10915">
        <row r="4">
          <cell r="I4">
            <v>0</v>
          </cell>
        </row>
      </sheetData>
      <sheetData sheetId="10916">
        <row r="4">
          <cell r="I4">
            <v>0</v>
          </cell>
        </row>
      </sheetData>
      <sheetData sheetId="10917">
        <row r="4">
          <cell r="I4">
            <v>0</v>
          </cell>
        </row>
      </sheetData>
      <sheetData sheetId="10918">
        <row r="4">
          <cell r="I4">
            <v>0</v>
          </cell>
        </row>
      </sheetData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/>
      <sheetData sheetId="10942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>
        <row r="4">
          <cell r="I4">
            <v>0</v>
          </cell>
        </row>
      </sheetData>
      <sheetData sheetId="10959">
        <row r="4">
          <cell r="I4">
            <v>0</v>
          </cell>
        </row>
      </sheetData>
      <sheetData sheetId="10960">
        <row r="4">
          <cell r="I4">
            <v>0</v>
          </cell>
        </row>
      </sheetData>
      <sheetData sheetId="10961">
        <row r="4">
          <cell r="I4">
            <v>0</v>
          </cell>
        </row>
      </sheetData>
      <sheetData sheetId="10962">
        <row r="4">
          <cell r="I4">
            <v>0</v>
          </cell>
        </row>
      </sheetData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>
        <row r="4">
          <cell r="I4">
            <v>0</v>
          </cell>
        </row>
      </sheetData>
      <sheetData sheetId="10972">
        <row r="4">
          <cell r="I4">
            <v>0</v>
          </cell>
        </row>
      </sheetData>
      <sheetData sheetId="10973">
        <row r="4">
          <cell r="I4">
            <v>0</v>
          </cell>
        </row>
      </sheetData>
      <sheetData sheetId="10974">
        <row r="4">
          <cell r="I4">
            <v>0</v>
          </cell>
        </row>
      </sheetData>
      <sheetData sheetId="10975">
        <row r="4">
          <cell r="I4">
            <v>0</v>
          </cell>
        </row>
      </sheetData>
      <sheetData sheetId="10976">
        <row r="4">
          <cell r="I4">
            <v>0</v>
          </cell>
        </row>
      </sheetData>
      <sheetData sheetId="10977">
        <row r="4">
          <cell r="I4">
            <v>0</v>
          </cell>
        </row>
      </sheetData>
      <sheetData sheetId="10978">
        <row r="4">
          <cell r="I4">
            <v>0</v>
          </cell>
        </row>
      </sheetData>
      <sheetData sheetId="10979">
        <row r="4">
          <cell r="I4">
            <v>0</v>
          </cell>
        </row>
      </sheetData>
      <sheetData sheetId="10980">
        <row r="4">
          <cell r="I4">
            <v>0</v>
          </cell>
        </row>
      </sheetData>
      <sheetData sheetId="10981">
        <row r="4">
          <cell r="I4">
            <v>0</v>
          </cell>
        </row>
      </sheetData>
      <sheetData sheetId="10982">
        <row r="4">
          <cell r="I4">
            <v>0</v>
          </cell>
        </row>
      </sheetData>
      <sheetData sheetId="10983">
        <row r="4">
          <cell r="I4">
            <v>0</v>
          </cell>
        </row>
      </sheetData>
      <sheetData sheetId="10984">
        <row r="4">
          <cell r="I4">
            <v>0</v>
          </cell>
        </row>
      </sheetData>
      <sheetData sheetId="10985">
        <row r="4">
          <cell r="I4">
            <v>0</v>
          </cell>
        </row>
      </sheetData>
      <sheetData sheetId="10986">
        <row r="4">
          <cell r="I4">
            <v>0</v>
          </cell>
        </row>
      </sheetData>
      <sheetData sheetId="10987">
        <row r="4">
          <cell r="I4">
            <v>0</v>
          </cell>
        </row>
      </sheetData>
      <sheetData sheetId="10988">
        <row r="4">
          <cell r="I4">
            <v>0</v>
          </cell>
        </row>
      </sheetData>
      <sheetData sheetId="10989">
        <row r="4">
          <cell r="I4">
            <v>0</v>
          </cell>
        </row>
      </sheetData>
      <sheetData sheetId="10990">
        <row r="4">
          <cell r="I4">
            <v>0</v>
          </cell>
        </row>
      </sheetData>
      <sheetData sheetId="10991">
        <row r="4">
          <cell r="I4">
            <v>0</v>
          </cell>
        </row>
      </sheetData>
      <sheetData sheetId="10992">
        <row r="4">
          <cell r="I4">
            <v>0</v>
          </cell>
        </row>
      </sheetData>
      <sheetData sheetId="10993">
        <row r="4">
          <cell r="I4">
            <v>0</v>
          </cell>
        </row>
      </sheetData>
      <sheetData sheetId="10994">
        <row r="4">
          <cell r="I4">
            <v>0</v>
          </cell>
        </row>
      </sheetData>
      <sheetData sheetId="10995">
        <row r="4">
          <cell r="I4">
            <v>0</v>
          </cell>
        </row>
      </sheetData>
      <sheetData sheetId="10996">
        <row r="4">
          <cell r="I4">
            <v>0</v>
          </cell>
        </row>
      </sheetData>
      <sheetData sheetId="10997">
        <row r="4">
          <cell r="I4">
            <v>0</v>
          </cell>
        </row>
      </sheetData>
      <sheetData sheetId="10998">
        <row r="4">
          <cell r="I4">
            <v>0</v>
          </cell>
        </row>
      </sheetData>
      <sheetData sheetId="10999">
        <row r="4">
          <cell r="I4">
            <v>0</v>
          </cell>
        </row>
      </sheetData>
      <sheetData sheetId="11000">
        <row r="4">
          <cell r="I4">
            <v>0</v>
          </cell>
        </row>
      </sheetData>
      <sheetData sheetId="11001">
        <row r="4">
          <cell r="I4">
            <v>0</v>
          </cell>
        </row>
      </sheetData>
      <sheetData sheetId="11002">
        <row r="4">
          <cell r="I4">
            <v>0</v>
          </cell>
        </row>
      </sheetData>
      <sheetData sheetId="11003">
        <row r="4">
          <cell r="I4">
            <v>0</v>
          </cell>
        </row>
      </sheetData>
      <sheetData sheetId="11004">
        <row r="4">
          <cell r="I4">
            <v>0</v>
          </cell>
        </row>
      </sheetData>
      <sheetData sheetId="11005">
        <row r="4">
          <cell r="I4">
            <v>0</v>
          </cell>
        </row>
      </sheetData>
      <sheetData sheetId="11006">
        <row r="4">
          <cell r="I4">
            <v>0</v>
          </cell>
        </row>
      </sheetData>
      <sheetData sheetId="11007">
        <row r="4">
          <cell r="I4">
            <v>0</v>
          </cell>
        </row>
      </sheetData>
      <sheetData sheetId="11008">
        <row r="4">
          <cell r="I4">
            <v>0</v>
          </cell>
        </row>
      </sheetData>
      <sheetData sheetId="11009">
        <row r="4">
          <cell r="I4">
            <v>0</v>
          </cell>
        </row>
      </sheetData>
      <sheetData sheetId="11010">
        <row r="4">
          <cell r="I4">
            <v>0</v>
          </cell>
        </row>
      </sheetData>
      <sheetData sheetId="11011">
        <row r="4">
          <cell r="I4">
            <v>0</v>
          </cell>
        </row>
      </sheetData>
      <sheetData sheetId="11012">
        <row r="4">
          <cell r="I4">
            <v>0</v>
          </cell>
        </row>
      </sheetData>
      <sheetData sheetId="11013">
        <row r="4">
          <cell r="I4">
            <v>0</v>
          </cell>
        </row>
      </sheetData>
      <sheetData sheetId="11014">
        <row r="4">
          <cell r="I4">
            <v>0</v>
          </cell>
        </row>
      </sheetData>
      <sheetData sheetId="11015">
        <row r="4">
          <cell r="I4">
            <v>0</v>
          </cell>
        </row>
      </sheetData>
      <sheetData sheetId="11016">
        <row r="4">
          <cell r="I4">
            <v>0</v>
          </cell>
        </row>
      </sheetData>
      <sheetData sheetId="11017">
        <row r="4">
          <cell r="I4">
            <v>0</v>
          </cell>
        </row>
      </sheetData>
      <sheetData sheetId="11018">
        <row r="4">
          <cell r="I4">
            <v>0</v>
          </cell>
        </row>
      </sheetData>
      <sheetData sheetId="11019">
        <row r="4">
          <cell r="I4">
            <v>0</v>
          </cell>
        </row>
      </sheetData>
      <sheetData sheetId="11020">
        <row r="4">
          <cell r="I4">
            <v>0</v>
          </cell>
        </row>
      </sheetData>
      <sheetData sheetId="11021">
        <row r="4">
          <cell r="I4">
            <v>0</v>
          </cell>
        </row>
      </sheetData>
      <sheetData sheetId="11022">
        <row r="4">
          <cell r="I4">
            <v>0</v>
          </cell>
        </row>
      </sheetData>
      <sheetData sheetId="11023">
        <row r="4">
          <cell r="I4">
            <v>0</v>
          </cell>
        </row>
      </sheetData>
      <sheetData sheetId="11024">
        <row r="4">
          <cell r="I4">
            <v>0</v>
          </cell>
        </row>
      </sheetData>
      <sheetData sheetId="11025">
        <row r="4">
          <cell r="I4">
            <v>0</v>
          </cell>
        </row>
      </sheetData>
      <sheetData sheetId="11026">
        <row r="4">
          <cell r="I4">
            <v>0</v>
          </cell>
        </row>
      </sheetData>
      <sheetData sheetId="11027">
        <row r="4">
          <cell r="I4">
            <v>0</v>
          </cell>
        </row>
      </sheetData>
      <sheetData sheetId="11028">
        <row r="4">
          <cell r="I4">
            <v>0</v>
          </cell>
        </row>
      </sheetData>
      <sheetData sheetId="11029">
        <row r="4">
          <cell r="I4">
            <v>0</v>
          </cell>
        </row>
      </sheetData>
      <sheetData sheetId="11030">
        <row r="4">
          <cell r="I4">
            <v>0</v>
          </cell>
        </row>
      </sheetData>
      <sheetData sheetId="11031">
        <row r="4">
          <cell r="I4">
            <v>0</v>
          </cell>
        </row>
      </sheetData>
      <sheetData sheetId="11032">
        <row r="4">
          <cell r="I4">
            <v>0</v>
          </cell>
        </row>
      </sheetData>
      <sheetData sheetId="11033">
        <row r="4">
          <cell r="I4">
            <v>0</v>
          </cell>
        </row>
      </sheetData>
      <sheetData sheetId="11034">
        <row r="4">
          <cell r="I4">
            <v>0</v>
          </cell>
        </row>
      </sheetData>
      <sheetData sheetId="11035">
        <row r="4">
          <cell r="I4">
            <v>0</v>
          </cell>
        </row>
      </sheetData>
      <sheetData sheetId="11036">
        <row r="4">
          <cell r="I4">
            <v>0</v>
          </cell>
        </row>
      </sheetData>
      <sheetData sheetId="11037">
        <row r="4">
          <cell r="I4">
            <v>0</v>
          </cell>
        </row>
      </sheetData>
      <sheetData sheetId="11038">
        <row r="4">
          <cell r="I4">
            <v>0</v>
          </cell>
        </row>
      </sheetData>
      <sheetData sheetId="11039">
        <row r="4">
          <cell r="I4">
            <v>0</v>
          </cell>
        </row>
      </sheetData>
      <sheetData sheetId="11040">
        <row r="4">
          <cell r="I4">
            <v>0</v>
          </cell>
        </row>
      </sheetData>
      <sheetData sheetId="11041">
        <row r="4">
          <cell r="I4">
            <v>0</v>
          </cell>
        </row>
      </sheetData>
      <sheetData sheetId="11042">
        <row r="4">
          <cell r="I4">
            <v>0</v>
          </cell>
        </row>
      </sheetData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>
        <row r="4">
          <cell r="I4">
            <v>0</v>
          </cell>
        </row>
      </sheetData>
      <sheetData sheetId="11051">
        <row r="4">
          <cell r="I4">
            <v>0</v>
          </cell>
        </row>
      </sheetData>
      <sheetData sheetId="11052">
        <row r="4">
          <cell r="I4">
            <v>0</v>
          </cell>
        </row>
      </sheetData>
      <sheetData sheetId="11053">
        <row r="4">
          <cell r="I4">
            <v>0</v>
          </cell>
        </row>
      </sheetData>
      <sheetData sheetId="11054">
        <row r="4">
          <cell r="I4">
            <v>0</v>
          </cell>
        </row>
      </sheetData>
      <sheetData sheetId="11055">
        <row r="4">
          <cell r="I4">
            <v>0</v>
          </cell>
        </row>
      </sheetData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>
        <row r="4">
          <cell r="I4">
            <v>0</v>
          </cell>
        </row>
      </sheetData>
      <sheetData sheetId="11071">
        <row r="4">
          <cell r="I4">
            <v>0</v>
          </cell>
        </row>
      </sheetData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>
        <row r="4">
          <cell r="I4">
            <v>0</v>
          </cell>
        </row>
      </sheetData>
      <sheetData sheetId="11276">
        <row r="4">
          <cell r="I4">
            <v>0</v>
          </cell>
        </row>
      </sheetData>
      <sheetData sheetId="11277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>
        <row r="4">
          <cell r="I4">
            <v>0</v>
          </cell>
        </row>
      </sheetData>
      <sheetData sheetId="11321">
        <row r="4">
          <cell r="I4">
            <v>0</v>
          </cell>
        </row>
      </sheetData>
      <sheetData sheetId="11322">
        <row r="4">
          <cell r="I4">
            <v>0</v>
          </cell>
        </row>
      </sheetData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>
        <row r="4">
          <cell r="I4">
            <v>0</v>
          </cell>
        </row>
      </sheetData>
      <sheetData sheetId="11341">
        <row r="4">
          <cell r="I4">
            <v>0</v>
          </cell>
        </row>
      </sheetData>
      <sheetData sheetId="11342">
        <row r="4">
          <cell r="I4">
            <v>0</v>
          </cell>
        </row>
      </sheetData>
      <sheetData sheetId="11343">
        <row r="4">
          <cell r="I4">
            <v>0</v>
          </cell>
        </row>
      </sheetData>
      <sheetData sheetId="11344">
        <row r="4">
          <cell r="I4">
            <v>0</v>
          </cell>
        </row>
      </sheetData>
      <sheetData sheetId="11345"/>
      <sheetData sheetId="11346">
        <row r="4">
          <cell r="I4">
            <v>0</v>
          </cell>
        </row>
      </sheetData>
      <sheetData sheetId="11347">
        <row r="4">
          <cell r="I4">
            <v>0</v>
          </cell>
        </row>
      </sheetData>
      <sheetData sheetId="11348">
        <row r="4">
          <cell r="I4">
            <v>0</v>
          </cell>
        </row>
      </sheetData>
      <sheetData sheetId="11349">
        <row r="4">
          <cell r="I4">
            <v>0</v>
          </cell>
        </row>
      </sheetData>
      <sheetData sheetId="11350">
        <row r="4">
          <cell r="I4">
            <v>0</v>
          </cell>
        </row>
      </sheetData>
      <sheetData sheetId="11351">
        <row r="4">
          <cell r="I4">
            <v>0</v>
          </cell>
        </row>
      </sheetData>
      <sheetData sheetId="11352">
        <row r="4">
          <cell r="I4">
            <v>0</v>
          </cell>
        </row>
      </sheetData>
      <sheetData sheetId="11353">
        <row r="4">
          <cell r="I4">
            <v>0</v>
          </cell>
        </row>
      </sheetData>
      <sheetData sheetId="11354">
        <row r="4">
          <cell r="I4">
            <v>0</v>
          </cell>
        </row>
      </sheetData>
      <sheetData sheetId="11355">
        <row r="4">
          <cell r="I4">
            <v>0</v>
          </cell>
        </row>
      </sheetData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>
        <row r="4">
          <cell r="I4">
            <v>0</v>
          </cell>
        </row>
      </sheetData>
      <sheetData sheetId="11381">
        <row r="4">
          <cell r="I4">
            <v>0</v>
          </cell>
        </row>
      </sheetData>
      <sheetData sheetId="11382">
        <row r="4">
          <cell r="I4">
            <v>0</v>
          </cell>
        </row>
      </sheetData>
      <sheetData sheetId="11383">
        <row r="4">
          <cell r="I4">
            <v>0</v>
          </cell>
        </row>
      </sheetData>
      <sheetData sheetId="11384"/>
      <sheetData sheetId="11385"/>
      <sheetData sheetId="11386"/>
      <sheetData sheetId="11387"/>
      <sheetData sheetId="11388"/>
      <sheetData sheetId="11389"/>
      <sheetData sheetId="11390">
        <row r="4">
          <cell r="I4">
            <v>0</v>
          </cell>
        </row>
      </sheetData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>
        <row r="4">
          <cell r="I4">
            <v>0</v>
          </cell>
        </row>
      </sheetData>
      <sheetData sheetId="11404">
        <row r="4">
          <cell r="I4">
            <v>0</v>
          </cell>
        </row>
      </sheetData>
      <sheetData sheetId="11405">
        <row r="4">
          <cell r="I4">
            <v>0</v>
          </cell>
        </row>
      </sheetData>
      <sheetData sheetId="11406">
        <row r="4">
          <cell r="I4">
            <v>0</v>
          </cell>
        </row>
      </sheetData>
      <sheetData sheetId="11407">
        <row r="4">
          <cell r="I4">
            <v>0</v>
          </cell>
        </row>
      </sheetData>
      <sheetData sheetId="11408">
        <row r="4">
          <cell r="I4">
            <v>0</v>
          </cell>
        </row>
      </sheetData>
      <sheetData sheetId="11409">
        <row r="4">
          <cell r="I4">
            <v>0</v>
          </cell>
        </row>
      </sheetData>
      <sheetData sheetId="11410">
        <row r="4">
          <cell r="I4">
            <v>0</v>
          </cell>
        </row>
      </sheetData>
      <sheetData sheetId="11411">
        <row r="4">
          <cell r="I4">
            <v>0</v>
          </cell>
        </row>
      </sheetData>
      <sheetData sheetId="11412" refreshError="1"/>
      <sheetData sheetId="11413" refreshError="1"/>
      <sheetData sheetId="11414" refreshError="1"/>
      <sheetData sheetId="11415" refreshError="1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>
        <row r="4">
          <cell r="I4">
            <v>0</v>
          </cell>
        </row>
      </sheetData>
      <sheetData sheetId="11428"/>
      <sheetData sheetId="11429"/>
      <sheetData sheetId="11430"/>
      <sheetData sheetId="11431"/>
      <sheetData sheetId="11432"/>
      <sheetData sheetId="11433">
        <row r="4">
          <cell r="I4">
            <v>0</v>
          </cell>
        </row>
      </sheetData>
      <sheetData sheetId="11434"/>
      <sheetData sheetId="11435"/>
      <sheetData sheetId="11436"/>
      <sheetData sheetId="11437">
        <row r="4">
          <cell r="I4">
            <v>0</v>
          </cell>
        </row>
      </sheetData>
      <sheetData sheetId="11438"/>
      <sheetData sheetId="11439"/>
      <sheetData sheetId="11440">
        <row r="4">
          <cell r="I4">
            <v>0</v>
          </cell>
        </row>
      </sheetData>
      <sheetData sheetId="11441">
        <row r="4">
          <cell r="I4">
            <v>0</v>
          </cell>
        </row>
      </sheetData>
      <sheetData sheetId="11442">
        <row r="4">
          <cell r="I4">
            <v>0</v>
          </cell>
        </row>
      </sheetData>
      <sheetData sheetId="11443">
        <row r="4">
          <cell r="M4">
            <v>100</v>
          </cell>
        </row>
      </sheetData>
      <sheetData sheetId="11444">
        <row r="4">
          <cell r="I4">
            <v>0</v>
          </cell>
        </row>
      </sheetData>
      <sheetData sheetId="11445">
        <row r="4">
          <cell r="I4">
            <v>0</v>
          </cell>
        </row>
      </sheetData>
      <sheetData sheetId="11446">
        <row r="4">
          <cell r="I4">
            <v>0</v>
          </cell>
        </row>
      </sheetData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>
        <row r="4">
          <cell r="I4">
            <v>0</v>
          </cell>
        </row>
      </sheetData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>
        <row r="4">
          <cell r="I4">
            <v>0</v>
          </cell>
        </row>
      </sheetData>
      <sheetData sheetId="11757">
        <row r="4">
          <cell r="I4">
            <v>0</v>
          </cell>
        </row>
      </sheetData>
      <sheetData sheetId="11758">
        <row r="4">
          <cell r="I4">
            <v>0</v>
          </cell>
        </row>
      </sheetData>
      <sheetData sheetId="11759"/>
      <sheetData sheetId="11760"/>
      <sheetData sheetId="11761"/>
      <sheetData sheetId="11762"/>
      <sheetData sheetId="11763"/>
      <sheetData sheetId="11764">
        <row r="4">
          <cell r="I4">
            <v>0</v>
          </cell>
        </row>
      </sheetData>
      <sheetData sheetId="11765">
        <row r="4">
          <cell r="I4">
            <v>0</v>
          </cell>
        </row>
      </sheetData>
      <sheetData sheetId="11766">
        <row r="4">
          <cell r="I4">
            <v>0</v>
          </cell>
        </row>
      </sheetData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>
        <row r="4">
          <cell r="I4">
            <v>0</v>
          </cell>
        </row>
      </sheetData>
      <sheetData sheetId="11786">
        <row r="4">
          <cell r="I4">
            <v>0</v>
          </cell>
        </row>
      </sheetData>
      <sheetData sheetId="11787">
        <row r="4">
          <cell r="I4">
            <v>0</v>
          </cell>
        </row>
      </sheetData>
      <sheetData sheetId="11788">
        <row r="4">
          <cell r="I4">
            <v>0</v>
          </cell>
        </row>
      </sheetData>
      <sheetData sheetId="11789">
        <row r="4">
          <cell r="I4">
            <v>0</v>
          </cell>
        </row>
      </sheetData>
      <sheetData sheetId="11790"/>
      <sheetData sheetId="11791"/>
      <sheetData sheetId="11792"/>
      <sheetData sheetId="11793"/>
      <sheetData sheetId="11794"/>
      <sheetData sheetId="11795"/>
      <sheetData sheetId="11796">
        <row r="4">
          <cell r="I4">
            <v>0</v>
          </cell>
        </row>
      </sheetData>
      <sheetData sheetId="11797">
        <row r="4">
          <cell r="I4">
            <v>0</v>
          </cell>
        </row>
      </sheetData>
      <sheetData sheetId="11798">
        <row r="4">
          <cell r="I4">
            <v>0</v>
          </cell>
        </row>
      </sheetData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>
        <row r="4">
          <cell r="I4">
            <v>0</v>
          </cell>
        </row>
      </sheetData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>
        <row r="4">
          <cell r="M4">
            <v>100</v>
          </cell>
        </row>
      </sheetData>
      <sheetData sheetId="11825"/>
      <sheetData sheetId="11826"/>
      <sheetData sheetId="11827"/>
      <sheetData sheetId="11828"/>
      <sheetData sheetId="11829">
        <row r="4">
          <cell r="I4">
            <v>0</v>
          </cell>
        </row>
      </sheetData>
      <sheetData sheetId="11830">
        <row r="4">
          <cell r="I4">
            <v>0</v>
          </cell>
        </row>
      </sheetData>
      <sheetData sheetId="11831">
        <row r="4">
          <cell r="I4">
            <v>0</v>
          </cell>
        </row>
      </sheetData>
      <sheetData sheetId="11832">
        <row r="4">
          <cell r="I4">
            <v>0</v>
          </cell>
        </row>
      </sheetData>
      <sheetData sheetId="11833">
        <row r="4">
          <cell r="I4">
            <v>0</v>
          </cell>
        </row>
      </sheetData>
      <sheetData sheetId="11834">
        <row r="4">
          <cell r="I4">
            <v>0</v>
          </cell>
        </row>
      </sheetData>
      <sheetData sheetId="11835">
        <row r="4">
          <cell r="I4">
            <v>0</v>
          </cell>
        </row>
      </sheetData>
      <sheetData sheetId="11836">
        <row r="4">
          <cell r="I4">
            <v>0</v>
          </cell>
        </row>
      </sheetData>
      <sheetData sheetId="11837">
        <row r="4">
          <cell r="I4">
            <v>0</v>
          </cell>
        </row>
      </sheetData>
      <sheetData sheetId="11838">
        <row r="4">
          <cell r="I4">
            <v>0</v>
          </cell>
        </row>
      </sheetData>
      <sheetData sheetId="11839">
        <row r="4">
          <cell r="I4">
            <v>0</v>
          </cell>
        </row>
      </sheetData>
      <sheetData sheetId="11840">
        <row r="4">
          <cell r="I4">
            <v>0</v>
          </cell>
        </row>
      </sheetData>
      <sheetData sheetId="11841">
        <row r="4">
          <cell r="I4">
            <v>0</v>
          </cell>
        </row>
      </sheetData>
      <sheetData sheetId="11842">
        <row r="4">
          <cell r="I4">
            <v>0</v>
          </cell>
        </row>
      </sheetData>
      <sheetData sheetId="11843">
        <row r="4">
          <cell r="I4">
            <v>0</v>
          </cell>
        </row>
      </sheetData>
      <sheetData sheetId="11844">
        <row r="4">
          <cell r="I4">
            <v>0</v>
          </cell>
        </row>
      </sheetData>
      <sheetData sheetId="11845">
        <row r="4">
          <cell r="I4">
            <v>0</v>
          </cell>
        </row>
      </sheetData>
      <sheetData sheetId="11846">
        <row r="4">
          <cell r="I4">
            <v>0</v>
          </cell>
        </row>
      </sheetData>
      <sheetData sheetId="11847">
        <row r="4">
          <cell r="I4">
            <v>0</v>
          </cell>
        </row>
      </sheetData>
      <sheetData sheetId="11848">
        <row r="4">
          <cell r="I4">
            <v>0</v>
          </cell>
        </row>
      </sheetData>
      <sheetData sheetId="11849">
        <row r="4">
          <cell r="I4">
            <v>0</v>
          </cell>
        </row>
      </sheetData>
      <sheetData sheetId="11850">
        <row r="4">
          <cell r="I4">
            <v>0</v>
          </cell>
        </row>
      </sheetData>
      <sheetData sheetId="11851">
        <row r="4">
          <cell r="I4">
            <v>0</v>
          </cell>
        </row>
      </sheetData>
      <sheetData sheetId="11852">
        <row r="4">
          <cell r="I4">
            <v>0</v>
          </cell>
        </row>
      </sheetData>
      <sheetData sheetId="11853">
        <row r="4">
          <cell r="I4">
            <v>0</v>
          </cell>
        </row>
      </sheetData>
      <sheetData sheetId="11854"/>
      <sheetData sheetId="11855"/>
      <sheetData sheetId="11856"/>
      <sheetData sheetId="11857"/>
      <sheetData sheetId="11858"/>
      <sheetData sheetId="11859">
        <row r="4">
          <cell r="I4">
            <v>0</v>
          </cell>
        </row>
      </sheetData>
      <sheetData sheetId="11860">
        <row r="4">
          <cell r="I4">
            <v>0</v>
          </cell>
        </row>
      </sheetData>
      <sheetData sheetId="11861">
        <row r="4">
          <cell r="I4">
            <v>0</v>
          </cell>
        </row>
      </sheetData>
      <sheetData sheetId="11862">
        <row r="4">
          <cell r="I4">
            <v>0</v>
          </cell>
        </row>
      </sheetData>
      <sheetData sheetId="11863">
        <row r="4">
          <cell r="I4">
            <v>0</v>
          </cell>
        </row>
      </sheetData>
      <sheetData sheetId="11864">
        <row r="4">
          <cell r="I4">
            <v>0</v>
          </cell>
        </row>
      </sheetData>
      <sheetData sheetId="11865">
        <row r="4">
          <cell r="I4">
            <v>0</v>
          </cell>
        </row>
      </sheetData>
      <sheetData sheetId="11866">
        <row r="4">
          <cell r="I4">
            <v>0</v>
          </cell>
        </row>
      </sheetData>
      <sheetData sheetId="11867">
        <row r="4">
          <cell r="I4">
            <v>0</v>
          </cell>
        </row>
      </sheetData>
      <sheetData sheetId="11868">
        <row r="4">
          <cell r="I4">
            <v>0</v>
          </cell>
        </row>
      </sheetData>
      <sheetData sheetId="11869"/>
      <sheetData sheetId="11870">
        <row r="4">
          <cell r="I4">
            <v>0</v>
          </cell>
        </row>
      </sheetData>
      <sheetData sheetId="11871">
        <row r="4">
          <cell r="I4">
            <v>0</v>
          </cell>
        </row>
      </sheetData>
      <sheetData sheetId="11872">
        <row r="4">
          <cell r="I4">
            <v>0</v>
          </cell>
        </row>
      </sheetData>
      <sheetData sheetId="11873">
        <row r="4">
          <cell r="I4">
            <v>0</v>
          </cell>
        </row>
      </sheetData>
      <sheetData sheetId="11874">
        <row r="4">
          <cell r="I4">
            <v>0</v>
          </cell>
        </row>
      </sheetData>
      <sheetData sheetId="11875">
        <row r="4">
          <cell r="I4">
            <v>0</v>
          </cell>
        </row>
      </sheetData>
      <sheetData sheetId="11876">
        <row r="4">
          <cell r="I4">
            <v>0</v>
          </cell>
        </row>
      </sheetData>
      <sheetData sheetId="11877">
        <row r="4">
          <cell r="I4">
            <v>0</v>
          </cell>
        </row>
      </sheetData>
      <sheetData sheetId="11878"/>
      <sheetData sheetId="11879">
        <row r="4">
          <cell r="I4">
            <v>0</v>
          </cell>
        </row>
      </sheetData>
      <sheetData sheetId="11880">
        <row r="4">
          <cell r="I4">
            <v>0</v>
          </cell>
        </row>
      </sheetData>
      <sheetData sheetId="11881">
        <row r="4">
          <cell r="I4">
            <v>0</v>
          </cell>
        </row>
      </sheetData>
      <sheetData sheetId="11882">
        <row r="4">
          <cell r="I4">
            <v>0</v>
          </cell>
        </row>
      </sheetData>
      <sheetData sheetId="11883"/>
      <sheetData sheetId="11884"/>
      <sheetData sheetId="11885"/>
      <sheetData sheetId="11886">
        <row r="4">
          <cell r="I4">
            <v>0</v>
          </cell>
        </row>
      </sheetData>
      <sheetData sheetId="11887"/>
      <sheetData sheetId="11888">
        <row r="4">
          <cell r="I4">
            <v>0</v>
          </cell>
        </row>
      </sheetData>
      <sheetData sheetId="11889">
        <row r="4">
          <cell r="I4">
            <v>0</v>
          </cell>
        </row>
      </sheetData>
      <sheetData sheetId="11890">
        <row r="4">
          <cell r="I4">
            <v>0</v>
          </cell>
        </row>
      </sheetData>
      <sheetData sheetId="11891">
        <row r="4">
          <cell r="I4">
            <v>0</v>
          </cell>
        </row>
      </sheetData>
      <sheetData sheetId="11892"/>
      <sheetData sheetId="11893"/>
      <sheetData sheetId="11894"/>
      <sheetData sheetId="11895">
        <row r="4">
          <cell r="I4">
            <v>0</v>
          </cell>
        </row>
      </sheetData>
      <sheetData sheetId="11896">
        <row r="4">
          <cell r="I4">
            <v>0</v>
          </cell>
        </row>
      </sheetData>
      <sheetData sheetId="11897">
        <row r="4">
          <cell r="I4">
            <v>0</v>
          </cell>
        </row>
      </sheetData>
      <sheetData sheetId="11898">
        <row r="4">
          <cell r="I4">
            <v>0</v>
          </cell>
        </row>
      </sheetData>
      <sheetData sheetId="11899">
        <row r="4">
          <cell r="I4">
            <v>0</v>
          </cell>
        </row>
      </sheetData>
      <sheetData sheetId="11900">
        <row r="4">
          <cell r="I4">
            <v>0</v>
          </cell>
        </row>
      </sheetData>
      <sheetData sheetId="11901">
        <row r="4">
          <cell r="I4">
            <v>0</v>
          </cell>
        </row>
      </sheetData>
      <sheetData sheetId="11902">
        <row r="4">
          <cell r="I4">
            <v>0</v>
          </cell>
        </row>
      </sheetData>
      <sheetData sheetId="11903">
        <row r="4">
          <cell r="I4">
            <v>0</v>
          </cell>
        </row>
      </sheetData>
      <sheetData sheetId="11904">
        <row r="4">
          <cell r="I4">
            <v>0</v>
          </cell>
        </row>
      </sheetData>
      <sheetData sheetId="11905">
        <row r="4">
          <cell r="I4">
            <v>0</v>
          </cell>
        </row>
      </sheetData>
      <sheetData sheetId="11906"/>
      <sheetData sheetId="11907">
        <row r="4">
          <cell r="I4">
            <v>0</v>
          </cell>
        </row>
      </sheetData>
      <sheetData sheetId="11908">
        <row r="4">
          <cell r="I4">
            <v>0</v>
          </cell>
        </row>
      </sheetData>
      <sheetData sheetId="11909">
        <row r="4">
          <cell r="I4">
            <v>0</v>
          </cell>
        </row>
      </sheetData>
      <sheetData sheetId="11910">
        <row r="4">
          <cell r="I4">
            <v>0</v>
          </cell>
        </row>
      </sheetData>
      <sheetData sheetId="11911">
        <row r="4">
          <cell r="I4">
            <v>0</v>
          </cell>
        </row>
      </sheetData>
      <sheetData sheetId="11912">
        <row r="4">
          <cell r="I4">
            <v>0</v>
          </cell>
        </row>
      </sheetData>
      <sheetData sheetId="11913">
        <row r="4">
          <cell r="I4">
            <v>0</v>
          </cell>
        </row>
      </sheetData>
      <sheetData sheetId="11914">
        <row r="4">
          <cell r="I4">
            <v>0</v>
          </cell>
        </row>
      </sheetData>
      <sheetData sheetId="11915">
        <row r="4">
          <cell r="I4">
            <v>0</v>
          </cell>
        </row>
      </sheetData>
      <sheetData sheetId="11916">
        <row r="4">
          <cell r="I4">
            <v>0</v>
          </cell>
        </row>
      </sheetData>
      <sheetData sheetId="11917">
        <row r="4">
          <cell r="I4">
            <v>0</v>
          </cell>
        </row>
      </sheetData>
      <sheetData sheetId="11918">
        <row r="4">
          <cell r="I4">
            <v>0</v>
          </cell>
        </row>
      </sheetData>
      <sheetData sheetId="11919">
        <row r="4">
          <cell r="I4">
            <v>0</v>
          </cell>
        </row>
      </sheetData>
      <sheetData sheetId="11920">
        <row r="4">
          <cell r="I4">
            <v>0</v>
          </cell>
        </row>
      </sheetData>
      <sheetData sheetId="11921">
        <row r="4">
          <cell r="I4">
            <v>0</v>
          </cell>
        </row>
      </sheetData>
      <sheetData sheetId="11922">
        <row r="4">
          <cell r="I4">
            <v>0</v>
          </cell>
        </row>
      </sheetData>
      <sheetData sheetId="11923">
        <row r="4">
          <cell r="I4">
            <v>0</v>
          </cell>
        </row>
      </sheetData>
      <sheetData sheetId="11924">
        <row r="4">
          <cell r="I4">
            <v>0</v>
          </cell>
        </row>
      </sheetData>
      <sheetData sheetId="11925">
        <row r="4">
          <cell r="I4">
            <v>0</v>
          </cell>
        </row>
      </sheetData>
      <sheetData sheetId="11926">
        <row r="4">
          <cell r="I4">
            <v>0</v>
          </cell>
        </row>
      </sheetData>
      <sheetData sheetId="11927">
        <row r="4">
          <cell r="I4">
            <v>0</v>
          </cell>
        </row>
      </sheetData>
      <sheetData sheetId="11928">
        <row r="4">
          <cell r="I4">
            <v>0</v>
          </cell>
        </row>
      </sheetData>
      <sheetData sheetId="11929">
        <row r="4">
          <cell r="I4">
            <v>0</v>
          </cell>
        </row>
      </sheetData>
      <sheetData sheetId="11930">
        <row r="4">
          <cell r="I4">
            <v>0</v>
          </cell>
        </row>
      </sheetData>
      <sheetData sheetId="11931">
        <row r="4">
          <cell r="I4">
            <v>0</v>
          </cell>
        </row>
      </sheetData>
      <sheetData sheetId="11932">
        <row r="4">
          <cell r="I4">
            <v>0</v>
          </cell>
        </row>
      </sheetData>
      <sheetData sheetId="11933">
        <row r="4">
          <cell r="I4">
            <v>0</v>
          </cell>
        </row>
      </sheetData>
      <sheetData sheetId="11934">
        <row r="4">
          <cell r="I4">
            <v>0</v>
          </cell>
        </row>
      </sheetData>
      <sheetData sheetId="11935">
        <row r="4">
          <cell r="I4">
            <v>0</v>
          </cell>
        </row>
      </sheetData>
      <sheetData sheetId="11936">
        <row r="4">
          <cell r="I4">
            <v>0</v>
          </cell>
        </row>
      </sheetData>
      <sheetData sheetId="11937">
        <row r="4">
          <cell r="I4">
            <v>0</v>
          </cell>
        </row>
      </sheetData>
      <sheetData sheetId="11938">
        <row r="4">
          <cell r="I4">
            <v>0</v>
          </cell>
        </row>
      </sheetData>
      <sheetData sheetId="11939">
        <row r="4">
          <cell r="I4">
            <v>0</v>
          </cell>
        </row>
      </sheetData>
      <sheetData sheetId="11940">
        <row r="4">
          <cell r="I4">
            <v>0</v>
          </cell>
        </row>
      </sheetData>
      <sheetData sheetId="11941">
        <row r="4">
          <cell r="I4">
            <v>0</v>
          </cell>
        </row>
      </sheetData>
      <sheetData sheetId="11942"/>
      <sheetData sheetId="11943">
        <row r="4">
          <cell r="I4">
            <v>0</v>
          </cell>
        </row>
      </sheetData>
      <sheetData sheetId="11944"/>
      <sheetData sheetId="11945">
        <row r="4">
          <cell r="I4">
            <v>0</v>
          </cell>
        </row>
      </sheetData>
      <sheetData sheetId="11946">
        <row r="4">
          <cell r="I4">
            <v>0</v>
          </cell>
        </row>
      </sheetData>
      <sheetData sheetId="11947">
        <row r="4">
          <cell r="I4">
            <v>0</v>
          </cell>
        </row>
      </sheetData>
      <sheetData sheetId="11948">
        <row r="4">
          <cell r="I4">
            <v>0</v>
          </cell>
        </row>
      </sheetData>
      <sheetData sheetId="11949">
        <row r="4">
          <cell r="I4">
            <v>0</v>
          </cell>
        </row>
      </sheetData>
      <sheetData sheetId="11950">
        <row r="4">
          <cell r="I4">
            <v>0</v>
          </cell>
        </row>
      </sheetData>
      <sheetData sheetId="11951">
        <row r="4">
          <cell r="I4">
            <v>0</v>
          </cell>
        </row>
      </sheetData>
      <sheetData sheetId="11952">
        <row r="4">
          <cell r="I4">
            <v>0</v>
          </cell>
        </row>
      </sheetData>
      <sheetData sheetId="11953">
        <row r="4">
          <cell r="I4">
            <v>0</v>
          </cell>
        </row>
      </sheetData>
      <sheetData sheetId="11954">
        <row r="4">
          <cell r="I4">
            <v>0</v>
          </cell>
        </row>
      </sheetData>
      <sheetData sheetId="11955">
        <row r="4">
          <cell r="I4">
            <v>0</v>
          </cell>
        </row>
      </sheetData>
      <sheetData sheetId="11956">
        <row r="4">
          <cell r="I4">
            <v>0</v>
          </cell>
        </row>
      </sheetData>
      <sheetData sheetId="11957">
        <row r="4">
          <cell r="I4">
            <v>0</v>
          </cell>
        </row>
      </sheetData>
      <sheetData sheetId="11958">
        <row r="4">
          <cell r="I4">
            <v>0</v>
          </cell>
        </row>
      </sheetData>
      <sheetData sheetId="11959">
        <row r="4">
          <cell r="I4">
            <v>0</v>
          </cell>
        </row>
      </sheetData>
      <sheetData sheetId="11960">
        <row r="4">
          <cell r="I4">
            <v>0</v>
          </cell>
        </row>
      </sheetData>
      <sheetData sheetId="11961">
        <row r="4">
          <cell r="I4">
            <v>0</v>
          </cell>
        </row>
      </sheetData>
      <sheetData sheetId="11962">
        <row r="4">
          <cell r="I4">
            <v>0</v>
          </cell>
        </row>
      </sheetData>
      <sheetData sheetId="11963">
        <row r="4">
          <cell r="I4">
            <v>0</v>
          </cell>
        </row>
      </sheetData>
      <sheetData sheetId="11964">
        <row r="4">
          <cell r="I4">
            <v>0</v>
          </cell>
        </row>
      </sheetData>
      <sheetData sheetId="11965">
        <row r="4">
          <cell r="I4">
            <v>0</v>
          </cell>
        </row>
      </sheetData>
      <sheetData sheetId="11966">
        <row r="4">
          <cell r="I4">
            <v>0</v>
          </cell>
        </row>
      </sheetData>
      <sheetData sheetId="11967">
        <row r="4">
          <cell r="I4">
            <v>0</v>
          </cell>
        </row>
      </sheetData>
      <sheetData sheetId="11968">
        <row r="4">
          <cell r="I4">
            <v>0</v>
          </cell>
        </row>
      </sheetData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>
        <row r="4">
          <cell r="I4">
            <v>0</v>
          </cell>
        </row>
      </sheetData>
      <sheetData sheetId="12008">
        <row r="4">
          <cell r="I4">
            <v>0</v>
          </cell>
        </row>
      </sheetData>
      <sheetData sheetId="12009">
        <row r="4">
          <cell r="I4">
            <v>0</v>
          </cell>
        </row>
      </sheetData>
      <sheetData sheetId="12010">
        <row r="4">
          <cell r="I4">
            <v>0</v>
          </cell>
        </row>
      </sheetData>
      <sheetData sheetId="12011">
        <row r="4">
          <cell r="I4">
            <v>0</v>
          </cell>
        </row>
      </sheetData>
      <sheetData sheetId="12012">
        <row r="4">
          <cell r="I4">
            <v>0</v>
          </cell>
        </row>
      </sheetData>
      <sheetData sheetId="12013">
        <row r="4">
          <cell r="I4">
            <v>0</v>
          </cell>
        </row>
      </sheetData>
      <sheetData sheetId="12014">
        <row r="4">
          <cell r="I4">
            <v>0</v>
          </cell>
        </row>
      </sheetData>
      <sheetData sheetId="12015">
        <row r="4">
          <cell r="I4">
            <v>0</v>
          </cell>
        </row>
      </sheetData>
      <sheetData sheetId="12016">
        <row r="4">
          <cell r="I4">
            <v>0</v>
          </cell>
        </row>
      </sheetData>
      <sheetData sheetId="12017">
        <row r="4">
          <cell r="I4">
            <v>0</v>
          </cell>
        </row>
      </sheetData>
      <sheetData sheetId="12018">
        <row r="4">
          <cell r="I4">
            <v>0</v>
          </cell>
        </row>
      </sheetData>
      <sheetData sheetId="12019">
        <row r="4">
          <cell r="I4">
            <v>0</v>
          </cell>
        </row>
      </sheetData>
      <sheetData sheetId="12020">
        <row r="4">
          <cell r="I4">
            <v>0</v>
          </cell>
        </row>
      </sheetData>
      <sheetData sheetId="12021"/>
      <sheetData sheetId="12022">
        <row r="4">
          <cell r="I4">
            <v>0</v>
          </cell>
        </row>
      </sheetData>
      <sheetData sheetId="12023">
        <row r="4">
          <cell r="I4">
            <v>0</v>
          </cell>
        </row>
      </sheetData>
      <sheetData sheetId="12024">
        <row r="4">
          <cell r="I4">
            <v>0</v>
          </cell>
        </row>
      </sheetData>
      <sheetData sheetId="12025">
        <row r="4">
          <cell r="I4">
            <v>0</v>
          </cell>
        </row>
      </sheetData>
      <sheetData sheetId="12026">
        <row r="4">
          <cell r="I4">
            <v>0</v>
          </cell>
        </row>
      </sheetData>
      <sheetData sheetId="12027">
        <row r="4">
          <cell r="I4">
            <v>0</v>
          </cell>
        </row>
      </sheetData>
      <sheetData sheetId="12028">
        <row r="4">
          <cell r="I4">
            <v>0</v>
          </cell>
        </row>
      </sheetData>
      <sheetData sheetId="12029">
        <row r="4">
          <cell r="I4">
            <v>0</v>
          </cell>
        </row>
      </sheetData>
      <sheetData sheetId="12030">
        <row r="4">
          <cell r="I4">
            <v>0</v>
          </cell>
        </row>
      </sheetData>
      <sheetData sheetId="12031">
        <row r="4">
          <cell r="I4">
            <v>0</v>
          </cell>
        </row>
      </sheetData>
      <sheetData sheetId="12032">
        <row r="4">
          <cell r="I4">
            <v>0</v>
          </cell>
        </row>
      </sheetData>
      <sheetData sheetId="12033">
        <row r="4">
          <cell r="I4">
            <v>0</v>
          </cell>
        </row>
      </sheetData>
      <sheetData sheetId="12034">
        <row r="4">
          <cell r="I4">
            <v>0</v>
          </cell>
        </row>
      </sheetData>
      <sheetData sheetId="12035">
        <row r="4">
          <cell r="I4">
            <v>0</v>
          </cell>
        </row>
      </sheetData>
      <sheetData sheetId="12036">
        <row r="4">
          <cell r="I4">
            <v>0</v>
          </cell>
        </row>
      </sheetData>
      <sheetData sheetId="12037">
        <row r="4">
          <cell r="I4">
            <v>0</v>
          </cell>
        </row>
      </sheetData>
      <sheetData sheetId="12038">
        <row r="4">
          <cell r="I4">
            <v>0</v>
          </cell>
        </row>
      </sheetData>
      <sheetData sheetId="12039">
        <row r="4">
          <cell r="I4">
            <v>0</v>
          </cell>
        </row>
      </sheetData>
      <sheetData sheetId="12040">
        <row r="4">
          <cell r="I4">
            <v>0</v>
          </cell>
        </row>
      </sheetData>
      <sheetData sheetId="12041">
        <row r="4">
          <cell r="I4">
            <v>0</v>
          </cell>
        </row>
      </sheetData>
      <sheetData sheetId="12042">
        <row r="4">
          <cell r="I4">
            <v>0</v>
          </cell>
        </row>
      </sheetData>
      <sheetData sheetId="12043">
        <row r="4">
          <cell r="I4">
            <v>0</v>
          </cell>
        </row>
      </sheetData>
      <sheetData sheetId="12044">
        <row r="4">
          <cell r="I4">
            <v>0</v>
          </cell>
        </row>
      </sheetData>
      <sheetData sheetId="12045">
        <row r="4">
          <cell r="I4">
            <v>0</v>
          </cell>
        </row>
      </sheetData>
      <sheetData sheetId="12046">
        <row r="4">
          <cell r="I4">
            <v>0</v>
          </cell>
        </row>
      </sheetData>
      <sheetData sheetId="12047">
        <row r="4">
          <cell r="I4">
            <v>0</v>
          </cell>
        </row>
      </sheetData>
      <sheetData sheetId="12048"/>
      <sheetData sheetId="12049"/>
      <sheetData sheetId="12050"/>
      <sheetData sheetId="12051"/>
      <sheetData sheetId="12052"/>
      <sheetData sheetId="12053"/>
      <sheetData sheetId="12054"/>
      <sheetData sheetId="12055">
        <row r="4">
          <cell r="I4">
            <v>0</v>
          </cell>
        </row>
      </sheetData>
      <sheetData sheetId="12056"/>
      <sheetData sheetId="12057"/>
      <sheetData sheetId="12058"/>
      <sheetData sheetId="12059">
        <row r="4">
          <cell r="I4">
            <v>0</v>
          </cell>
        </row>
      </sheetData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>
        <row r="4">
          <cell r="I4">
            <v>0</v>
          </cell>
        </row>
      </sheetData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>
        <row r="4">
          <cell r="I4">
            <v>0</v>
          </cell>
        </row>
      </sheetData>
      <sheetData sheetId="12100"/>
      <sheetData sheetId="12101"/>
      <sheetData sheetId="12102"/>
      <sheetData sheetId="12103"/>
      <sheetData sheetId="12104">
        <row r="4">
          <cell r="I4">
            <v>0</v>
          </cell>
        </row>
      </sheetData>
      <sheetData sheetId="12105">
        <row r="4">
          <cell r="I4">
            <v>0</v>
          </cell>
        </row>
      </sheetData>
      <sheetData sheetId="12106">
        <row r="4">
          <cell r="I4">
            <v>0</v>
          </cell>
        </row>
      </sheetData>
      <sheetData sheetId="12107">
        <row r="4">
          <cell r="I4">
            <v>0</v>
          </cell>
        </row>
      </sheetData>
      <sheetData sheetId="12108">
        <row r="4">
          <cell r="I4">
            <v>0</v>
          </cell>
        </row>
      </sheetData>
      <sheetData sheetId="12109">
        <row r="4">
          <cell r="I4">
            <v>0</v>
          </cell>
        </row>
      </sheetData>
      <sheetData sheetId="12110">
        <row r="4">
          <cell r="I4">
            <v>0</v>
          </cell>
        </row>
      </sheetData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>
        <row r="4">
          <cell r="I4">
            <v>0</v>
          </cell>
        </row>
      </sheetData>
      <sheetData sheetId="12130"/>
      <sheetData sheetId="12131"/>
      <sheetData sheetId="12132"/>
      <sheetData sheetId="12133">
        <row r="4">
          <cell r="I4">
            <v>0</v>
          </cell>
        </row>
      </sheetData>
      <sheetData sheetId="12134"/>
      <sheetData sheetId="12135"/>
      <sheetData sheetId="12136"/>
      <sheetData sheetId="12137">
        <row r="4">
          <cell r="I4">
            <v>0</v>
          </cell>
        </row>
      </sheetData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>
        <row r="4">
          <cell r="M4">
            <v>100</v>
          </cell>
        </row>
      </sheetData>
      <sheetData sheetId="12155">
        <row r="4">
          <cell r="M4">
            <v>100</v>
          </cell>
        </row>
      </sheetData>
      <sheetData sheetId="12156">
        <row r="4">
          <cell r="M4">
            <v>100</v>
          </cell>
        </row>
      </sheetData>
      <sheetData sheetId="12157">
        <row r="4">
          <cell r="M4">
            <v>100</v>
          </cell>
        </row>
      </sheetData>
      <sheetData sheetId="12158">
        <row r="4">
          <cell r="I4">
            <v>0</v>
          </cell>
        </row>
      </sheetData>
      <sheetData sheetId="12159">
        <row r="4">
          <cell r="M4">
            <v>100</v>
          </cell>
        </row>
      </sheetData>
      <sheetData sheetId="12160">
        <row r="4">
          <cell r="I4">
            <v>0</v>
          </cell>
        </row>
      </sheetData>
      <sheetData sheetId="12161">
        <row r="4">
          <cell r="I4">
            <v>0</v>
          </cell>
        </row>
      </sheetData>
      <sheetData sheetId="12162">
        <row r="4">
          <cell r="M4">
            <v>100</v>
          </cell>
        </row>
      </sheetData>
      <sheetData sheetId="12163">
        <row r="4">
          <cell r="M4">
            <v>100</v>
          </cell>
        </row>
      </sheetData>
      <sheetData sheetId="12164">
        <row r="4">
          <cell r="M4">
            <v>100</v>
          </cell>
        </row>
      </sheetData>
      <sheetData sheetId="12165">
        <row r="4">
          <cell r="M4">
            <v>100</v>
          </cell>
        </row>
      </sheetData>
      <sheetData sheetId="12166">
        <row r="4">
          <cell r="M4">
            <v>100</v>
          </cell>
        </row>
      </sheetData>
      <sheetData sheetId="12167">
        <row r="4">
          <cell r="M4">
            <v>100</v>
          </cell>
        </row>
      </sheetData>
      <sheetData sheetId="12168">
        <row r="4">
          <cell r="M4">
            <v>100</v>
          </cell>
        </row>
      </sheetData>
      <sheetData sheetId="12169">
        <row r="4">
          <cell r="M4">
            <v>100</v>
          </cell>
        </row>
      </sheetData>
      <sheetData sheetId="12170">
        <row r="4">
          <cell r="M4">
            <v>100</v>
          </cell>
        </row>
      </sheetData>
      <sheetData sheetId="12171">
        <row r="4">
          <cell r="M4">
            <v>100</v>
          </cell>
        </row>
      </sheetData>
      <sheetData sheetId="12172">
        <row r="4">
          <cell r="I4">
            <v>0</v>
          </cell>
        </row>
      </sheetData>
      <sheetData sheetId="12173">
        <row r="4">
          <cell r="I4">
            <v>0</v>
          </cell>
        </row>
      </sheetData>
      <sheetData sheetId="12174">
        <row r="4">
          <cell r="I4">
            <v>0</v>
          </cell>
        </row>
      </sheetData>
      <sheetData sheetId="12175">
        <row r="4">
          <cell r="I4">
            <v>0</v>
          </cell>
        </row>
      </sheetData>
      <sheetData sheetId="12176">
        <row r="4">
          <cell r="I4">
            <v>0</v>
          </cell>
        </row>
      </sheetData>
      <sheetData sheetId="12177">
        <row r="4">
          <cell r="I4">
            <v>0</v>
          </cell>
        </row>
      </sheetData>
      <sheetData sheetId="12178">
        <row r="4">
          <cell r="I4">
            <v>0</v>
          </cell>
        </row>
      </sheetData>
      <sheetData sheetId="12179">
        <row r="4">
          <cell r="I4">
            <v>0</v>
          </cell>
        </row>
      </sheetData>
      <sheetData sheetId="12180">
        <row r="4">
          <cell r="I4">
            <v>0</v>
          </cell>
        </row>
      </sheetData>
      <sheetData sheetId="12181">
        <row r="4">
          <cell r="I4">
            <v>0</v>
          </cell>
        </row>
      </sheetData>
      <sheetData sheetId="12182">
        <row r="4">
          <cell r="I4">
            <v>0</v>
          </cell>
        </row>
      </sheetData>
      <sheetData sheetId="12183">
        <row r="4">
          <cell r="I4">
            <v>0</v>
          </cell>
        </row>
      </sheetData>
      <sheetData sheetId="12184">
        <row r="4">
          <cell r="I4">
            <v>0</v>
          </cell>
        </row>
      </sheetData>
      <sheetData sheetId="12185">
        <row r="4">
          <cell r="I4">
            <v>0</v>
          </cell>
        </row>
      </sheetData>
      <sheetData sheetId="12186">
        <row r="4">
          <cell r="I4">
            <v>0</v>
          </cell>
        </row>
      </sheetData>
      <sheetData sheetId="12187">
        <row r="4">
          <cell r="I4">
            <v>0</v>
          </cell>
        </row>
      </sheetData>
      <sheetData sheetId="12188">
        <row r="4">
          <cell r="I4">
            <v>0</v>
          </cell>
        </row>
      </sheetData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>
        <row r="4">
          <cell r="I4">
            <v>0</v>
          </cell>
        </row>
      </sheetData>
      <sheetData sheetId="12211">
        <row r="4">
          <cell r="I4">
            <v>0</v>
          </cell>
        </row>
      </sheetData>
      <sheetData sheetId="12212"/>
      <sheetData sheetId="12213"/>
      <sheetData sheetId="12214">
        <row r="4">
          <cell r="I4">
            <v>0</v>
          </cell>
        </row>
      </sheetData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>
        <row r="4">
          <cell r="I4">
            <v>0</v>
          </cell>
        </row>
      </sheetData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>
        <row r="4">
          <cell r="I4">
            <v>0</v>
          </cell>
        </row>
      </sheetData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>
        <row r="4">
          <cell r="I4">
            <v>0</v>
          </cell>
        </row>
      </sheetData>
      <sheetData sheetId="12303">
        <row r="4">
          <cell r="I4">
            <v>0</v>
          </cell>
        </row>
      </sheetData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>
        <row r="4">
          <cell r="I4">
            <v>0</v>
          </cell>
        </row>
      </sheetData>
      <sheetData sheetId="12313"/>
      <sheetData sheetId="12314"/>
      <sheetData sheetId="12315"/>
      <sheetData sheetId="12316"/>
      <sheetData sheetId="12317">
        <row r="4">
          <cell r="M4">
            <v>100</v>
          </cell>
        </row>
      </sheetData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/>
      <sheetData sheetId="12413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/>
      <sheetData sheetId="12423" refreshError="1"/>
      <sheetData sheetId="12424" refreshError="1"/>
      <sheetData sheetId="12425" refreshError="1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>
        <row r="4">
          <cell r="I4">
            <v>0</v>
          </cell>
        </row>
      </sheetData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 refreshError="1"/>
      <sheetData sheetId="13564" refreshError="1"/>
      <sheetData sheetId="13565"/>
      <sheetData sheetId="13566">
        <row r="4">
          <cell r="I4">
            <v>0</v>
          </cell>
        </row>
      </sheetData>
      <sheetData sheetId="13567">
        <row r="4">
          <cell r="I4">
            <v>0</v>
          </cell>
        </row>
      </sheetData>
      <sheetData sheetId="13568"/>
      <sheetData sheetId="13569"/>
      <sheetData sheetId="13570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/>
      <sheetData sheetId="13724" refreshError="1"/>
      <sheetData sheetId="13725"/>
      <sheetData sheetId="13726" refreshError="1"/>
      <sheetData sheetId="13727" refreshError="1"/>
      <sheetData sheetId="13728"/>
      <sheetData sheetId="13729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/>
      <sheetData sheetId="13775"/>
      <sheetData sheetId="13776">
        <row r="4">
          <cell r="I4">
            <v>0</v>
          </cell>
        </row>
      </sheetData>
      <sheetData sheetId="13777">
        <row r="4">
          <cell r="M4">
            <v>100</v>
          </cell>
        </row>
      </sheetData>
      <sheetData sheetId="13778">
        <row r="4">
          <cell r="I4">
            <v>0</v>
          </cell>
        </row>
      </sheetData>
      <sheetData sheetId="13779">
        <row r="4">
          <cell r="M4">
            <v>100</v>
          </cell>
        </row>
      </sheetData>
      <sheetData sheetId="13780">
        <row r="4">
          <cell r="I4">
            <v>0</v>
          </cell>
        </row>
      </sheetData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 refreshError="1"/>
      <sheetData sheetId="13832" refreshError="1"/>
      <sheetData sheetId="13833" refreshError="1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 refreshError="1"/>
      <sheetData sheetId="13851" refreshError="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 refreshError="1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/>
      <sheetData sheetId="13919"/>
      <sheetData sheetId="13920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/>
      <sheetData sheetId="13960"/>
      <sheetData sheetId="13961" refreshError="1"/>
      <sheetData sheetId="13962" refreshError="1"/>
      <sheetData sheetId="13963" refreshError="1"/>
      <sheetData sheetId="13964">
        <row r="4">
          <cell r="I4">
            <v>0</v>
          </cell>
        </row>
      </sheetData>
      <sheetData sheetId="13965">
        <row r="4">
          <cell r="I4">
            <v>0</v>
          </cell>
        </row>
      </sheetData>
      <sheetData sheetId="13966">
        <row r="4">
          <cell r="I4">
            <v>0</v>
          </cell>
        </row>
      </sheetData>
      <sheetData sheetId="13967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>
        <row r="4">
          <cell r="I4">
            <v>0</v>
          </cell>
        </row>
      </sheetData>
      <sheetData sheetId="13975"/>
      <sheetData sheetId="13976" refreshError="1"/>
      <sheetData sheetId="13977"/>
      <sheetData sheetId="1397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. Mobilization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phil-week page"/>
      <sheetName val="Phil-month page"/>
      <sheetName val="Weekly %'s"/>
      <sheetName val="Onsite Progress"/>
      <sheetName val="Weekly CMS Progress"/>
      <sheetName val="Productivity"/>
      <sheetName val="Monthly CMS Progress"/>
      <sheetName val="Chart1"/>
      <sheetName val="Design Data"/>
      <sheetName val="RAB AR&amp;STR"/>
      <sheetName val="B"/>
      <sheetName val="Rate Analysis"/>
      <sheetName val="백분율"/>
      <sheetName val="DHEQSUPT"/>
      <sheetName val="대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EQSUPT"/>
      <sheetName val="laroux"/>
      <sheetName val="도급공사비"/>
      <sheetName val="백분율"/>
      <sheetName val="산출근거#2-4(MONORAIL)"/>
      <sheetName val="B"/>
      <sheetName val="B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V2701F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금액내역서"/>
      <sheetName val="PIPING"/>
      <sheetName val="TTL"/>
      <sheetName val="Rate Analysis"/>
    </sheetNames>
    <sheetDataSet>
      <sheetData sheetId="0">
        <row r="4">
          <cell r="D4" t="str">
            <v>대</v>
          </cell>
        </row>
        <row r="5">
          <cell r="D5" t="str">
            <v>대</v>
          </cell>
        </row>
        <row r="7">
          <cell r="D7" t="str">
            <v>대</v>
          </cell>
        </row>
        <row r="8">
          <cell r="D8" t="str">
            <v>대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내역 발주처 양식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공사내역"/>
      <sheetName val="환산표"/>
      <sheetName val="당초"/>
      <sheetName val="Qo-1585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eq_data"/>
      <sheetName val="八幡"/>
      <sheetName val="TTL"/>
      <sheetName val="Sheet4"/>
      <sheetName val="10현장조직"/>
      <sheetName val="as boq list up"/>
      <sheetName val="MixBed"/>
      <sheetName val="CondPol"/>
      <sheetName val="노임단가"/>
      <sheetName val="sheet1"/>
      <sheetName val="자재단가"/>
      <sheetName val="36신설수량"/>
      <sheetName val="물가대비표"/>
      <sheetName val="Sheet6"/>
      <sheetName val="갑지1"/>
      <sheetName val="Utility and Fire flange"/>
      <sheetName val="jobhist"/>
      <sheetName val="현장관리비"/>
      <sheetName val="실행내역"/>
      <sheetName val="Activity(new)"/>
      <sheetName val="EQUIP"/>
      <sheetName val="CAT_5"/>
      <sheetName val="갑지"/>
      <sheetName val="운반"/>
      <sheetName val="해외 연수비용 계산-삭제"/>
      <sheetName val="해외 기술훈련비 (합계)"/>
      <sheetName val="95삼성급(본사)"/>
      <sheetName val="h-013211-2"/>
      <sheetName val="대비표"/>
      <sheetName val="공문"/>
      <sheetName val="DESBASTE"/>
      <sheetName val="집계표"/>
      <sheetName val="개시대사 (2)"/>
      <sheetName val="금액내역서"/>
      <sheetName val="연돌일위집계"/>
      <sheetName val="설산1.나"/>
      <sheetName val="본사S"/>
      <sheetName val="예가표"/>
      <sheetName val="BLR_1"/>
      <sheetName val="Utility_and_Fire_flange"/>
      <sheetName val="해외_연수비용_계산-삭제"/>
      <sheetName val="해외_기술훈련비_(합계)"/>
      <sheetName val="BLR_11"/>
      <sheetName val="Utility_and_Fire_flange1"/>
      <sheetName val="해외_연수비용_계산-삭제1"/>
      <sheetName val="해외_기술훈련비_(합계)1"/>
      <sheetName val="BM"/>
      <sheetName val="M Budget"/>
      <sheetName val="Material of Quantities"/>
      <sheetName val="unit price list"/>
      <sheetName val="Project Data"/>
      <sheetName val="Cover"/>
      <sheetName val="아파트 "/>
      <sheetName val="6MONTHS"/>
      <sheetName val="inter"/>
      <sheetName val="PRECAST lightconc-II"/>
      <sheetName val="Pile-Br-Capacity"/>
      <sheetName val=" RFQ for BOP Bldgs(No.51,53,58)"/>
      <sheetName val="BQMPALOC"/>
      <sheetName val="Eq. Mobilization"/>
      <sheetName val="Air Cooler-E"/>
      <sheetName val="간접인원 급료산출"/>
      <sheetName val="Noname 1"/>
      <sheetName val="Noname 2"/>
      <sheetName val="Noname 3"/>
      <sheetName val="Noname 4"/>
      <sheetName val="Noname 5"/>
      <sheetName val="Noname 6"/>
      <sheetName val="Noname 7"/>
      <sheetName val="Noname 8"/>
      <sheetName val="Noname 9"/>
      <sheetName val="Noname 10"/>
      <sheetName val="Noname 11"/>
      <sheetName val="Noname 12"/>
      <sheetName val="Noname 13"/>
      <sheetName val="Noname 14"/>
      <sheetName val="Noname 15"/>
      <sheetName val="Noname 16"/>
      <sheetName val="Noname 17"/>
      <sheetName val="Noname 18"/>
      <sheetName val="Noname 19"/>
      <sheetName val="Noname 20"/>
      <sheetName val="PI"/>
      <sheetName val="Ｎｏ.13"/>
      <sheetName val="Raw Data"/>
      <sheetName val="mvac_Offer"/>
      <sheetName val="mvac_BOQ"/>
      <sheetName val="Summary"/>
      <sheetName val="Factors"/>
      <sheetName val="업무처리전"/>
      <sheetName val="C1ㅇ"/>
      <sheetName val="Base BM-rebar"/>
      <sheetName val="List"/>
      <sheetName val="BOQ"/>
      <sheetName val="FOL - Bar"/>
      <sheetName val="katsayı"/>
      <sheetName val="Testing"/>
      <sheetName val="ANALIZ"/>
      <sheetName val="③赤紙(日文)"/>
      <sheetName val="KADIKES2"/>
      <sheetName val="Co_Ef"/>
      <sheetName val="Co Eff"/>
      <sheetName val="TESİSAT"/>
      <sheetName val="Fit Out B2a"/>
      <sheetName val="Option"/>
      <sheetName val="기계내역서"/>
      <sheetName val="Calendar"/>
      <sheetName val="C3"/>
      <sheetName val="Payments and Cash Calls"/>
      <sheetName val="Day work"/>
      <sheetName val="1"/>
      <sheetName val="M_Budget"/>
      <sheetName val="Material_of_Quantities"/>
      <sheetName val="unit_price_list"/>
      <sheetName val="Project_Data"/>
      <sheetName val="아파트_"/>
      <sheetName val="Ｎｏ_13"/>
      <sheetName val="Raw_Data"/>
      <sheetName val="설비"/>
      <sheetName val="일위대가"/>
      <sheetName val="간접비내역-1"/>
      <sheetName val="2.2 띠장의 설계"/>
      <sheetName val="BLR_12"/>
      <sheetName val="Utility_and_Fire_flange2"/>
      <sheetName val="해외_연수비용_계산-삭제2"/>
      <sheetName val="해외_기술훈련비_(합계)2"/>
      <sheetName val="설산1_나"/>
      <sheetName val="PRECAST_lightconc-II"/>
      <sheetName val="as_boq_list_up"/>
      <sheetName val="Noname_1"/>
      <sheetName val="Noname_2"/>
      <sheetName val="Noname_3"/>
      <sheetName val="Noname_4"/>
      <sheetName val="Noname_5"/>
      <sheetName val="Noname_6"/>
      <sheetName val="Noname_7"/>
      <sheetName val="Noname_8"/>
      <sheetName val="Noname_9"/>
      <sheetName val="Noname_10"/>
      <sheetName val="Noname_11"/>
      <sheetName val="Noname_12"/>
      <sheetName val="Noname_13"/>
      <sheetName val="Noname_14"/>
      <sheetName val="Noname_15"/>
      <sheetName val="Noname_16"/>
      <sheetName val="Noname_17"/>
      <sheetName val="Noname_18"/>
      <sheetName val="Noname_19"/>
      <sheetName val="Noname_20"/>
      <sheetName val="PWA"/>
      <sheetName val="BXLDL"/>
      <sheetName val="실행"/>
      <sheetName val="#REF"/>
      <sheetName val="PSV2701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79">
          <cell r="T179">
            <v>205</v>
          </cell>
        </row>
        <row r="180">
          <cell r="T180">
            <v>205</v>
          </cell>
          <cell r="U180">
            <v>423</v>
          </cell>
          <cell r="V180">
            <v>725</v>
          </cell>
          <cell r="W180">
            <v>1144</v>
          </cell>
          <cell r="X180">
            <v>1577</v>
          </cell>
          <cell r="Y180">
            <v>2007</v>
          </cell>
          <cell r="Z180">
            <v>2501</v>
          </cell>
          <cell r="AA180">
            <v>3021</v>
          </cell>
          <cell r="AB180">
            <v>3543</v>
          </cell>
          <cell r="AC180">
            <v>4051</v>
          </cell>
          <cell r="AD180">
            <v>4632</v>
          </cell>
          <cell r="AE180">
            <v>5156</v>
          </cell>
          <cell r="AF180">
            <v>5682</v>
          </cell>
          <cell r="AG180">
            <v>6184</v>
          </cell>
          <cell r="AH180">
            <v>6432</v>
          </cell>
        </row>
      </sheetData>
      <sheetData sheetId="25" refreshError="1"/>
      <sheetData sheetId="26" refreshError="1"/>
      <sheetData sheetId="27" refreshError="1">
        <row r="16">
          <cell r="G16">
            <v>3100889.7360623879</v>
          </cell>
          <cell r="J16">
            <v>-3100889.7360623879</v>
          </cell>
          <cell r="K16">
            <v>-3100889.7360623879</v>
          </cell>
        </row>
        <row r="17">
          <cell r="J17">
            <v>3270260.8906708667</v>
          </cell>
          <cell r="K17">
            <v>169371.15460847877</v>
          </cell>
        </row>
        <row r="18">
          <cell r="J18">
            <v>-441747.35457777925</v>
          </cell>
          <cell r="K18">
            <v>-272376.19996930048</v>
          </cell>
        </row>
        <row r="19">
          <cell r="J19">
            <v>-565829.35575965873</v>
          </cell>
          <cell r="K19">
            <v>-838205.55572895915</v>
          </cell>
        </row>
        <row r="20">
          <cell r="J20">
            <v>-339427.47117581428</v>
          </cell>
          <cell r="K20">
            <v>-1177633.0269047734</v>
          </cell>
        </row>
        <row r="21">
          <cell r="J21">
            <v>-96645.766817710944</v>
          </cell>
          <cell r="K21">
            <v>-1274278.7937224843</v>
          </cell>
        </row>
        <row r="22">
          <cell r="J22">
            <v>-43686.328851310071</v>
          </cell>
          <cell r="K22">
            <v>-1317965.1225737943</v>
          </cell>
        </row>
        <row r="23">
          <cell r="J23">
            <v>-157770.37578145368</v>
          </cell>
          <cell r="K23">
            <v>-1475735.498355248</v>
          </cell>
        </row>
        <row r="24">
          <cell r="J24">
            <v>-31904.301259564934</v>
          </cell>
          <cell r="K24">
            <v>-1507639.7996148129</v>
          </cell>
        </row>
        <row r="25">
          <cell r="J25">
            <v>32340.963578523137</v>
          </cell>
          <cell r="K25">
            <v>-1475298.8360362898</v>
          </cell>
        </row>
        <row r="26">
          <cell r="J26">
            <v>106535.03291010531</v>
          </cell>
          <cell r="K26">
            <v>-1368763.8031261845</v>
          </cell>
        </row>
        <row r="27">
          <cell r="J27">
            <v>-1645.5875842371024</v>
          </cell>
          <cell r="K27">
            <v>-1370409.3907104216</v>
          </cell>
        </row>
        <row r="28">
          <cell r="J28">
            <v>294415.34818107402</v>
          </cell>
          <cell r="K28">
            <v>-1075994.0425293476</v>
          </cell>
        </row>
        <row r="29">
          <cell r="J29">
            <v>-78134.719742490212</v>
          </cell>
          <cell r="K29">
            <v>-1154128.7622718378</v>
          </cell>
        </row>
        <row r="30">
          <cell r="J30">
            <v>32326.792100662133</v>
          </cell>
          <cell r="K30">
            <v>-1121801.9701711757</v>
          </cell>
        </row>
        <row r="31">
          <cell r="J31">
            <v>463798.22697295237</v>
          </cell>
          <cell r="K31">
            <v>-658003.7431982233</v>
          </cell>
        </row>
        <row r="32">
          <cell r="J32">
            <v>607947.97597508598</v>
          </cell>
          <cell r="K32">
            <v>-50055.767223137314</v>
          </cell>
        </row>
        <row r="33">
          <cell r="J33">
            <v>0</v>
          </cell>
          <cell r="K33">
            <v>-50055.767223137314</v>
          </cell>
        </row>
        <row r="34">
          <cell r="J34">
            <v>0</v>
          </cell>
          <cell r="K34">
            <v>-50055.767223137314</v>
          </cell>
        </row>
        <row r="35">
          <cell r="J35">
            <v>1051161.6616859552</v>
          </cell>
          <cell r="K35">
            <v>1001105.8944628179</v>
          </cell>
        </row>
        <row r="36">
          <cell r="J36">
            <v>0</v>
          </cell>
          <cell r="K36">
            <v>1001105.8944628179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당초"/>
      <sheetName val="집계표"/>
      <sheetName val="내역서"/>
      <sheetName val="총괄표"/>
      <sheetName val="CB"/>
      <sheetName val="경비"/>
      <sheetName val="Sheet3"/>
      <sheetName val="변경"/>
      <sheetName val="cvr"/>
      <sheetName val="sum"/>
      <sheetName val="indirect"/>
      <sheetName val="bm"/>
      <sheetName val="bm (2)"/>
      <sheetName val="Sheet2"/>
      <sheetName val="Instrument"/>
      <sheetName val="Junction Box"/>
      <sheetName val="JB_Final checked"/>
      <sheetName val="Equipment"/>
      <sheetName val="F&amp;G System"/>
      <sheetName val="F&amp;G System (Detail)"/>
      <sheetName val="MOTOR"/>
      <sheetName val="동결보온"/>
      <sheetName val="금액내역서"/>
      <sheetName val="BID"/>
      <sheetName val=" 배관자재비-SKEC구매분"/>
      <sheetName val="108"/>
      <sheetName val="제경비"/>
      <sheetName val="EQT-ESTN"/>
      <sheetName val="abc"/>
      <sheetName val="fitting"/>
      <sheetName val="JCS"/>
      <sheetName val="Working"/>
      <sheetName val="Manpower"/>
      <sheetName val="Datas"/>
      <sheetName val="Int. Pr.-Shell"/>
      <sheetName val="Ext. Pr.-Shell"/>
      <sheetName val="Int. Pr.-D'End"/>
      <sheetName val="Ext. Pr.-D'End"/>
      <sheetName val="Reinforcement Pad"/>
      <sheetName val="Nozzles"/>
      <sheetName val="Painting"/>
      <sheetName val="수입"/>
      <sheetName val="TTL"/>
      <sheetName val="Sheet1"/>
      <sheetName val="명세서"/>
      <sheetName val="정부노임단가"/>
      <sheetName val="HVAC"/>
      <sheetName val="할증 "/>
      <sheetName val="DATA"/>
      <sheetName val="품셈"/>
      <sheetName val="Proposal"/>
      <sheetName val="WORK-VOL"/>
      <sheetName val="12CGOU"/>
      <sheetName val="입찰안"/>
      <sheetName val="직원동원SCH"/>
      <sheetName val="DB@Acess"/>
      <sheetName val="Civil"/>
      <sheetName val="연돌일위집계"/>
      <sheetName val="작성방법"/>
      <sheetName val="자격 땡겨오기"/>
      <sheetName val="bm_(2)"/>
      <sheetName val="Junction_Box"/>
      <sheetName val="JB_Final_checked"/>
      <sheetName val="F&amp;G_System"/>
      <sheetName val="F&amp;G_System_(Detail)"/>
      <sheetName val="_배관자재비-SKEC구매분"/>
      <sheetName val="General Data"/>
      <sheetName val="FAB_I"/>
      <sheetName val="조도계산서 (도서)"/>
      <sheetName val="현장지지물물량"/>
      <sheetName val="ITEM"/>
      <sheetName val="wall"/>
      <sheetName val="주요기준"/>
      <sheetName val="COVER"/>
      <sheetName val="결재판(삭제하지말아주세요)"/>
      <sheetName val="4300 UTILITY BLDG (2)"/>
      <sheetName val="EQUIP"/>
      <sheetName val="Erection"/>
      <sheetName val="공사비 내역 (가)"/>
      <sheetName val="PUMP"/>
      <sheetName val="Main"/>
      <sheetName val="적용환율"/>
      <sheetName val="기성내역"/>
      <sheetName val="공정율 기초 Data"/>
      <sheetName val="가격분석@1100(990104)"/>
      <sheetName val="Escalation"/>
      <sheetName val="예가표"/>
      <sheetName val="PIPING"/>
      <sheetName val="분뇨"/>
      <sheetName val="001"/>
      <sheetName val="BQ"/>
      <sheetName val="산근"/>
      <sheetName val="공문"/>
      <sheetName val="B"/>
      <sheetName val="Sheet6"/>
      <sheetName val="PBS"/>
      <sheetName val="D-3109"/>
      <sheetName val="TOEC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-IPM-Full"/>
      <sheetName val="TDC Item Dets"/>
      <sheetName val="TDC Item Sumry"/>
      <sheetName val="TDC Key Qty Sumry"/>
      <sheetName val="List - Components"/>
      <sheetName val="List - Equipment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일위대가목차"/>
      <sheetName val="#REF"/>
      <sheetName val="도급양식"/>
      <sheetName val="INVOICE_CERT EIV'S"/>
      <sheetName val="Factor"/>
      <sheetName val="SPT vs PHI"/>
      <sheetName val="광통신 견적내역서1"/>
      <sheetName val="DRUM"/>
      <sheetName val="Requirement(Work Crew)"/>
      <sheetName val="MODELING"/>
      <sheetName val="INPUT"/>
      <sheetName val="포장공"/>
      <sheetName val="LinerWt"/>
      <sheetName val="Sch.1"/>
      <sheetName val="운반"/>
      <sheetName val="단중"/>
      <sheetName val="품셈표"/>
      <sheetName val="Onerous Terms"/>
      <sheetName val="공통비"/>
      <sheetName val="SM1-09"/>
      <sheetName val="SM2-09"/>
      <sheetName val="BD-09"/>
      <sheetName val="MT-09"/>
      <sheetName val="1_RA_Master_절감후"/>
      <sheetName val="공사내역"/>
      <sheetName val="extensions lookup"/>
      <sheetName val="3. Piping"/>
      <sheetName val="1. Stationary"/>
      <sheetName val="COST SUMMARY"/>
      <sheetName val="Total"/>
      <sheetName val="산#2-1 (2)"/>
      <sheetName val="API Units"/>
      <sheetName val="15100"/>
      <sheetName val="#2_일위대가목록"/>
      <sheetName val="공통부대비"/>
      <sheetName val="BQMPALOC"/>
      <sheetName val="Coversheet "/>
      <sheetName val="6BPRO"/>
      <sheetName val="COS_REP.XLS"/>
      <sheetName val="POWER"/>
      <sheetName val="내역"/>
      <sheetName val="01"/>
      <sheetName val="계측 내역서"/>
      <sheetName val="결과조달"/>
      <sheetName val="견적정보"/>
      <sheetName val="FLANGE"/>
      <sheetName val="VALVE"/>
      <sheetName val="hitlin"/>
      <sheetName val="PER"/>
      <sheetName val="PIR(석유화학)"/>
      <sheetName val="silica"/>
      <sheetName val="rw"/>
      <sheetName val="gw"/>
      <sheetName val="우레탄"/>
      <sheetName val="fg"/>
      <sheetName val="iig silica(캐나다)"/>
      <sheetName val="간접비내역-1"/>
      <sheetName val="국내"/>
      <sheetName val="SOHAR(2nd)"/>
      <sheetName val="견적대비표"/>
      <sheetName val="변수 정의"/>
      <sheetName val="BSD (2)"/>
      <sheetName val="건축내역"/>
      <sheetName val="작성기준"/>
      <sheetName val="LEGEND"/>
      <sheetName val="AILC004"/>
      <sheetName val="jobhist"/>
      <sheetName val="SG"/>
      <sheetName val="RING WALL"/>
      <sheetName val="TYPE-B 평균H"/>
      <sheetName val="PRO_DCI"/>
      <sheetName val="INST_DCI"/>
      <sheetName val="HVAC_DCI"/>
      <sheetName val="PIPE_DCI"/>
      <sheetName val="AC포장수량"/>
      <sheetName val="일위대가"/>
      <sheetName val="DB_ET200(R. A)"/>
      <sheetName val="PIPE"/>
      <sheetName val="Final Summary"/>
      <sheetName val="inter"/>
      <sheetName val="조명율표"/>
      <sheetName val="갑지"/>
      <sheetName val="bm_(2)1"/>
      <sheetName val="Junction_Box1"/>
      <sheetName val="JB_Final_checked1"/>
      <sheetName val="F&amp;G_System1"/>
      <sheetName val="F&amp;G_System_(Detail)1"/>
      <sheetName val="_배관자재비-SKEC구매분1"/>
      <sheetName val="Int__Pr_-Shell"/>
      <sheetName val="Ext__Pr_-Shell"/>
      <sheetName val="Int__Pr_-D'End"/>
      <sheetName val="Ext__Pr_-D'End"/>
      <sheetName val="Reinforcement_Pad"/>
      <sheetName val="할증_"/>
      <sheetName val="공사비_내역_(가)"/>
      <sheetName val="General_Data"/>
      <sheetName val="XZLC003_PART1"/>
      <sheetName val="XZLC004_PART2"/>
      <sheetName val="현장관리비"/>
      <sheetName val="Inst_"/>
      <sheetName val="Piping_Design_Data"/>
      <sheetName val="실행내역"/>
      <sheetName val="CAL"/>
      <sheetName val="Piping Design Data"/>
      <sheetName val="견적을지"/>
      <sheetName val="FAB별"/>
      <sheetName val="설산1.나"/>
      <sheetName val="본사S"/>
      <sheetName val="WORK"/>
      <sheetName val="Sheet4"/>
      <sheetName val="CPM챠트"/>
      <sheetName val="Eq. Mobilization"/>
      <sheetName val="대비표"/>
      <sheetName val="잡비"/>
      <sheetName val="Units Def'n"/>
      <sheetName val="SHL"/>
      <sheetName val="영업2"/>
      <sheetName val="Precios"/>
      <sheetName val="WEIGHT LIST"/>
      <sheetName val="POL6차-PIPING"/>
      <sheetName val="산#3-1"/>
      <sheetName val="간접인원 급료산출"/>
      <sheetName val="95삼성급(본사)"/>
      <sheetName val="입찰내역 발주처 양식"/>
      <sheetName val="견적의뢰"/>
      <sheetName val="15 문제점"/>
      <sheetName val="costing_CV"/>
      <sheetName val="Spec1"/>
      <sheetName val="설계명세서"/>
      <sheetName val="Rate Analysis"/>
      <sheetName val="INSTR"/>
      <sheetName val="---FAB#1업무일지---"/>
      <sheetName val="BEND LOSS"/>
      <sheetName val="방배동내역(리라)"/>
      <sheetName val="현장경비"/>
      <sheetName val="건축공사집계표"/>
      <sheetName val="방배동내역 (총괄)"/>
      <sheetName val="부대공사총괄"/>
      <sheetName val="Steam-Sys"/>
      <sheetName val="PRICES"/>
      <sheetName val="노임9월"/>
      <sheetName val=" 갑지"/>
      <sheetName val="Cash2"/>
      <sheetName val="Z"/>
      <sheetName val="A"/>
      <sheetName val="CONTROL LIST"/>
      <sheetName val="costing_ESDV"/>
      <sheetName val="costing_Misc"/>
      <sheetName val="costing_MOV"/>
      <sheetName val="가로등내역서"/>
      <sheetName val="항목별진도율"/>
      <sheetName val="C3"/>
      <sheetName val="mech"/>
      <sheetName val="w't table"/>
      <sheetName val="IT-BAT"/>
      <sheetName val="임율 Data"/>
      <sheetName val="HANJUNG EQUIPMENT"/>
      <sheetName val="SPARE PART"/>
      <sheetName val="97 사업추정(WEKI)"/>
      <sheetName val="2. 집계표"/>
      <sheetName val="LP산출"/>
      <sheetName val="45,46"/>
      <sheetName val="CF Rev.0"/>
      <sheetName val="견적"/>
      <sheetName val="실행예산SHEET도장재검토"/>
      <sheetName val="TNK12"/>
      <sheetName val="사업추진 조직도"/>
      <sheetName val="계정과목 (2)"/>
      <sheetName val="계정과목"/>
      <sheetName val="EQ_E1"/>
      <sheetName val="환율"/>
      <sheetName val="산출근거#2-3"/>
      <sheetName val="#3E1_GCR"/>
      <sheetName val="cp-e1"/>
      <sheetName val="일보"/>
      <sheetName val="rate"/>
      <sheetName val="slipsumpR"/>
      <sheetName val="배수내역"/>
      <sheetName val="자재단가"/>
      <sheetName val="NYS"/>
      <sheetName val="10현장조직"/>
      <sheetName val="기계공사비집계(원안)"/>
      <sheetName val="기계내역서"/>
      <sheetName val="공사설계서"/>
      <sheetName val="소일위대가코드표"/>
      <sheetName val="실행(1)"/>
      <sheetName val="out_prog"/>
      <sheetName val="선적schedule (2)"/>
      <sheetName val="9509"/>
      <sheetName val="SORCE1"/>
      <sheetName val="내역(전)"/>
      <sheetName val="VUOTO"/>
      <sheetName val="Labor"/>
      <sheetName val="kode rekening"/>
      <sheetName val="name"/>
      <sheetName val="NAMES"/>
      <sheetName val="SUM_Steel-Strc"/>
      <sheetName val="COST-SUM"/>
      <sheetName val="산3_4"/>
      <sheetName val="환율change"/>
      <sheetName val="assy"/>
      <sheetName val="일반공사"/>
      <sheetName val="조도계산서_(도서)"/>
      <sheetName val="표지"/>
      <sheetName val="DTmpData"/>
      <sheetName val="건장설비"/>
      <sheetName val="ORIGINAL"/>
      <sheetName val="직재"/>
      <sheetName val="IBASE"/>
      <sheetName val="laroux"/>
      <sheetName val="자재집계"/>
      <sheetName val="N賃率-職"/>
      <sheetName val="집계표(OPTION)"/>
      <sheetName val="선택항목"/>
      <sheetName val="Sheet"/>
      <sheetName val="Onerous_Terms"/>
      <sheetName val="INVOICE_CERT_EIV'S"/>
      <sheetName val="COST_SUMMARY"/>
      <sheetName val="extensions_lookup"/>
      <sheetName val="3__Piping"/>
      <sheetName val="자격_땡겨오기"/>
      <sheetName val="4300_UTILITY_BLDG_(2)"/>
      <sheetName val="공정율_기초_Data"/>
      <sheetName val="Rate_Analysis"/>
      <sheetName val="광통신_견적내역서1"/>
      <sheetName val="산#2-1_(2)"/>
      <sheetName val="API_Units"/>
      <sheetName val="TDC_COA_Sumry"/>
      <sheetName val="COA_Sumry_by_Area"/>
      <sheetName val="COA_Sumry_by_Contr"/>
      <sheetName val="COA_Sumry_by_RG"/>
      <sheetName val="TDC_COA_Grp_Sumry"/>
      <sheetName val="TDC_Item_Dets-Full"/>
      <sheetName val="TDC_Item_Dets-IPM-Full"/>
      <sheetName val="TDC_Item_Dets"/>
      <sheetName val="TDC_Item_Sumry"/>
      <sheetName val="TDC_Key_Qty_Sumry"/>
      <sheetName val="List_-_Components"/>
      <sheetName val="List_-_Equipment"/>
      <sheetName val="Project_Metrics"/>
      <sheetName val="COA_Sumry_-_Std_Imp"/>
      <sheetName val="Contr_TDC_-_Std_Imp"/>
      <sheetName val="Item_Sumry_-_Std_Imp"/>
      <sheetName val="Proj_TIC_-_Std_Imp"/>
      <sheetName val="Unit_Costs_-_Std_Imp"/>
      <sheetName val="Unit_MH_-_Std_Imp"/>
      <sheetName val="Sch_1"/>
      <sheetName val="Coversheet_"/>
      <sheetName val="1__Stationary"/>
      <sheetName val="Requirement(Work_Crew)"/>
      <sheetName val="계측_내역서"/>
      <sheetName val="iig_silica(캐나다)"/>
      <sheetName val="변수_정의"/>
      <sheetName val="BSD_(2)"/>
      <sheetName val="SPT_vs_PHI"/>
      <sheetName val="COS_REP_XLS"/>
      <sheetName val="_갑지"/>
      <sheetName val="환산표"/>
      <sheetName val="LAB"/>
      <sheetName val="Setup"/>
      <sheetName val="판가반영"/>
      <sheetName val="Proj Cost Sumry"/>
      <sheetName val="Form 0"/>
      <sheetName val="Detail Breakdown Work"/>
      <sheetName val="품의서"/>
      <sheetName val="항목"/>
      <sheetName val="FR"/>
      <sheetName val="??"/>
      <sheetName val="기준정보"/>
      <sheetName val="L형옹벽(key)"/>
      <sheetName val="밸브설치"/>
      <sheetName val="계열사현황종합"/>
      <sheetName val="TAREC"/>
      <sheetName val="MEXICO-C"/>
      <sheetName val="HP"/>
      <sheetName val="배수공"/>
      <sheetName val="Units_Def'n"/>
      <sheetName val="TYPE-B_평균H"/>
      <sheetName val="Eq__Mobilization"/>
      <sheetName val="RING_WALL"/>
      <sheetName val="bm_(2)2"/>
      <sheetName val="Junction_Box2"/>
      <sheetName val="JB_Final_checked2"/>
      <sheetName val="F&amp;G_System2"/>
      <sheetName val="F&amp;G_System_(Detail)2"/>
      <sheetName val="_배관자재비-SKEC구매분2"/>
      <sheetName val="자격_땡겨오기1"/>
      <sheetName val="Int__Pr_-Shell1"/>
      <sheetName val="Ext__Pr_-Shell1"/>
      <sheetName val="Int__Pr_-D'End1"/>
      <sheetName val="Ext__Pr_-D'End1"/>
      <sheetName val="Reinforcement_Pad1"/>
      <sheetName val="4300_UTILITY_BLDG_(2)1"/>
      <sheetName val="할증_1"/>
      <sheetName val="공사비_내역_(가)1"/>
      <sheetName val="General_Data1"/>
      <sheetName val="공정율_기초_Data1"/>
      <sheetName val="조도계산서_(도서)1"/>
      <sheetName val="TDC_COA_Sumry1"/>
      <sheetName val="COA_Sumry_by_Area1"/>
      <sheetName val="COA_Sumry_by_Contr1"/>
      <sheetName val="COA_Sumry_by_RG1"/>
      <sheetName val="TDC_COA_Grp_Sumry1"/>
      <sheetName val="TDC_Item_Dets-Full1"/>
      <sheetName val="TDC_Item_Dets-IPM-Full1"/>
      <sheetName val="TDC_Item_Dets1"/>
      <sheetName val="TDC_Item_Sumry1"/>
      <sheetName val="TDC_Key_Qty_Sumry1"/>
      <sheetName val="List_-_Components1"/>
      <sheetName val="List_-_Equipment1"/>
      <sheetName val="Project_Metrics1"/>
      <sheetName val="COA_Sumry_-_Std_Imp1"/>
      <sheetName val="Contr_TDC_-_Std_Imp1"/>
      <sheetName val="Item_Sumry_-_Std_Imp1"/>
      <sheetName val="Proj_TIC_-_Std_Imp1"/>
      <sheetName val="Unit_Costs_-_Std_Imp1"/>
      <sheetName val="Unit_MH_-_Std_Imp1"/>
      <sheetName val="광통신_견적내역서11"/>
      <sheetName val="Requirement(Work_Crew)1"/>
      <sheetName val="SPT_vs_PHI1"/>
      <sheetName val="INVOICE_CERT_EIV'S1"/>
      <sheetName val="Onerous_Terms1"/>
      <sheetName val="extensions_lookup1"/>
      <sheetName val="3__Piping1"/>
      <sheetName val="1__Stationary1"/>
      <sheetName val="COST_SUMMARY1"/>
      <sheetName val="산#2-1_(2)1"/>
      <sheetName val="API_Units1"/>
      <sheetName val="Sch_11"/>
      <sheetName val="Coversheet_1"/>
      <sheetName val="COS_REP_XLS1"/>
      <sheetName val="계측_내역서1"/>
      <sheetName val="iig_silica(캐나다)1"/>
      <sheetName val="변수_정의1"/>
      <sheetName val="BSD_(2)1"/>
      <sheetName val="TYPE-B_평균H1"/>
      <sheetName val="Eq__Mobilization1"/>
      <sheetName val="RING_WALL1"/>
      <sheetName val="설산1_나"/>
      <sheetName val="Units_Def'n1"/>
      <sheetName val="WEIGHT_LIST"/>
      <sheetName val="DB_ET200(R__A)"/>
      <sheetName val="Final_Summary"/>
      <sheetName val="간접인원_급료산출"/>
      <sheetName val="입찰내역_발주처_양식"/>
      <sheetName val="15_문제점"/>
      <sheetName val="Rate_Analysis1"/>
      <sheetName val="BEND_LOSS"/>
      <sheetName val="방배동내역_(총괄)"/>
      <sheetName val="_갑지1"/>
      <sheetName val="Piping_Design_Data1"/>
      <sheetName val="CONTROL_LIST"/>
      <sheetName val="w't_table"/>
      <sheetName val="임율_Data"/>
      <sheetName val="HANJUNG_EQUIPMENT"/>
      <sheetName val="SPARE_PART"/>
      <sheetName val="97_사업추정(WEKI)"/>
      <sheetName val="2__집계표"/>
      <sheetName val="CF_Rev_0"/>
      <sheetName val="사업추진_조직도"/>
      <sheetName val="계정과목_(2)"/>
      <sheetName val="선적schedule_(2)"/>
      <sheetName val="kode_rekening"/>
      <sheetName val="Proj_Cost_Sumry"/>
      <sheetName val="Form_0"/>
      <sheetName val="Detail_Breakdown_Work"/>
      <sheetName val="bm_(2)3"/>
      <sheetName val="Junction_Box3"/>
      <sheetName val="JB_Final_checked3"/>
      <sheetName val="F&amp;G_System3"/>
      <sheetName val="F&amp;G_System_(Detail)3"/>
      <sheetName val="_배관자재비-SKEC구매분3"/>
      <sheetName val="자격_땡겨오기2"/>
      <sheetName val="Int__Pr_-Shell2"/>
      <sheetName val="Ext__Pr_-Shell2"/>
      <sheetName val="Int__Pr_-D'End2"/>
      <sheetName val="Ext__Pr_-D'End2"/>
      <sheetName val="Reinforcement_Pad2"/>
      <sheetName val="4300_UTILITY_BLDG_(2)2"/>
      <sheetName val="할증_2"/>
      <sheetName val="공사비_내역_(가)2"/>
      <sheetName val="General_Data2"/>
      <sheetName val="공정율_기초_Data2"/>
      <sheetName val="조도계산서_(도서)2"/>
      <sheetName val="TDC_COA_Sumry2"/>
      <sheetName val="COA_Sumry_by_Area2"/>
      <sheetName val="COA_Sumry_by_Contr2"/>
      <sheetName val="COA_Sumry_by_RG2"/>
      <sheetName val="TDC_COA_Grp_Sumry2"/>
      <sheetName val="TDC_Item_Dets-Full2"/>
      <sheetName val="TDC_Item_Dets-IPM-Full2"/>
      <sheetName val="TDC_Item_Dets2"/>
      <sheetName val="TDC_Item_Sumry2"/>
      <sheetName val="TDC_Key_Qty_Sumry2"/>
      <sheetName val="List_-_Components2"/>
      <sheetName val="List_-_Equipment2"/>
      <sheetName val="Project_Metrics2"/>
      <sheetName val="COA_Sumry_-_Std_Imp2"/>
      <sheetName val="Contr_TDC_-_Std_Imp2"/>
      <sheetName val="Item_Sumry_-_Std_Imp2"/>
      <sheetName val="Proj_TIC_-_Std_Imp2"/>
      <sheetName val="Unit_Costs_-_Std_Imp2"/>
      <sheetName val="Unit_MH_-_Std_Imp2"/>
      <sheetName val="광통신_견적내역서12"/>
      <sheetName val="Requirement(Work_Crew)2"/>
      <sheetName val="SPT_vs_PHI2"/>
      <sheetName val="INVOICE_CERT_EIV'S2"/>
      <sheetName val="Onerous_Terms2"/>
      <sheetName val="extensions_lookup2"/>
      <sheetName val="3__Piping2"/>
      <sheetName val="1__Stationary2"/>
      <sheetName val="COST_SUMMARY2"/>
      <sheetName val="산#2-1_(2)2"/>
      <sheetName val="API_Units2"/>
      <sheetName val="Sch_12"/>
      <sheetName val="Coversheet_2"/>
      <sheetName val="COS_REP_XLS2"/>
      <sheetName val="계측_내역서2"/>
      <sheetName val="iig_silica(캐나다)2"/>
      <sheetName val="변수_정의2"/>
      <sheetName val="BSD_(2)2"/>
      <sheetName val="TYPE-B_평균H2"/>
      <sheetName val="Eq__Mobilization2"/>
      <sheetName val="RING_WALL2"/>
      <sheetName val="설산1_나1"/>
      <sheetName val="Units_Def'n2"/>
      <sheetName val="WEIGHT_LIST1"/>
      <sheetName val="DB_ET200(R__A)1"/>
      <sheetName val="Final_Summary1"/>
      <sheetName val="간접인원_급료산출1"/>
      <sheetName val="입찰내역_발주처_양식1"/>
      <sheetName val="15_문제점1"/>
      <sheetName val="Rate_Analysis2"/>
      <sheetName val="BEND_LOSS1"/>
      <sheetName val="방배동내역_(총괄)1"/>
      <sheetName val="_갑지2"/>
      <sheetName val="Piping_Design_Data2"/>
      <sheetName val="CONTROL_LIST1"/>
      <sheetName val="w't_table1"/>
      <sheetName val="임율_Data1"/>
      <sheetName val="HANJUNG_EQUIPMENT1"/>
      <sheetName val="SPARE_PART1"/>
      <sheetName val="97_사업추정(WEKI)1"/>
      <sheetName val="2__집계표1"/>
      <sheetName val="CF_Rev_01"/>
      <sheetName val="사업추진_조직도1"/>
      <sheetName val="계정과목_(2)1"/>
      <sheetName val="선적schedule_(2)1"/>
      <sheetName val="kode_rekening1"/>
      <sheetName val="Proj_Cost_Sumry1"/>
      <sheetName val="Form_01"/>
      <sheetName val="Detail_Breakdown_Work1"/>
      <sheetName val="bm_(2)4"/>
      <sheetName val="Junction_Box4"/>
      <sheetName val="JB_Final_checked4"/>
      <sheetName val="F&amp;G_System4"/>
      <sheetName val="F&amp;G_System_(Detail)4"/>
      <sheetName val="_배관자재비-SKEC구매분4"/>
      <sheetName val="자격_땡겨오기3"/>
      <sheetName val="Int__Pr_-Shell3"/>
      <sheetName val="Ext__Pr_-Shell3"/>
      <sheetName val="Int__Pr_-D'End3"/>
      <sheetName val="Ext__Pr_-D'End3"/>
      <sheetName val="Reinforcement_Pad3"/>
      <sheetName val="4300_UTILITY_BLDG_(2)3"/>
      <sheetName val="할증_3"/>
      <sheetName val="공사비_내역_(가)3"/>
      <sheetName val="General_Data3"/>
      <sheetName val="공정율_기초_Data3"/>
      <sheetName val="조도계산서_(도서)3"/>
      <sheetName val="TDC_COA_Sumry3"/>
      <sheetName val="COA_Sumry_by_Area3"/>
      <sheetName val="COA_Sumry_by_Contr3"/>
      <sheetName val="COA_Sumry_by_RG3"/>
      <sheetName val="TDC_COA_Grp_Sumry3"/>
      <sheetName val="TDC_Item_Dets-Full3"/>
      <sheetName val="TDC_Item_Dets-IPM-Full3"/>
      <sheetName val="TDC_Item_Dets3"/>
      <sheetName val="TDC_Item_Sumry3"/>
      <sheetName val="TDC_Key_Qty_Sumry3"/>
      <sheetName val="List_-_Components3"/>
      <sheetName val="List_-_Equipment3"/>
      <sheetName val="Project_Metrics3"/>
      <sheetName val="COA_Sumry_-_Std_Imp3"/>
      <sheetName val="Contr_TDC_-_Std_Imp3"/>
      <sheetName val="Item_Sumry_-_Std_Imp3"/>
      <sheetName val="Proj_TIC_-_Std_Imp3"/>
      <sheetName val="Unit_Costs_-_Std_Imp3"/>
      <sheetName val="Unit_MH_-_Std_Imp3"/>
      <sheetName val="광통신_견적내역서13"/>
      <sheetName val="Requirement(Work_Crew)3"/>
      <sheetName val="SPT_vs_PHI3"/>
      <sheetName val="INVOICE_CERT_EIV'S3"/>
      <sheetName val="Onerous_Terms3"/>
      <sheetName val="extensions_lookup3"/>
      <sheetName val="3__Piping3"/>
      <sheetName val="1__Stationary3"/>
      <sheetName val="COST_SUMMARY3"/>
      <sheetName val="산#2-1_(2)3"/>
      <sheetName val="API_Units3"/>
      <sheetName val="Sch_13"/>
      <sheetName val="Coversheet_3"/>
      <sheetName val="COS_REP_XLS3"/>
      <sheetName val="계측_내역서3"/>
      <sheetName val="iig_silica(캐나다)3"/>
      <sheetName val="변수_정의3"/>
      <sheetName val="BSD_(2)3"/>
      <sheetName val="TYPE-B_평균H3"/>
      <sheetName val="Eq__Mobilization3"/>
      <sheetName val="RING_WALL3"/>
      <sheetName val="설산1_나2"/>
      <sheetName val="Units_Def'n3"/>
      <sheetName val="WEIGHT_LIST2"/>
      <sheetName val="DB_ET200(R__A)2"/>
      <sheetName val="Final_Summary2"/>
      <sheetName val="간접인원_급료산출2"/>
      <sheetName val="입찰내역_발주처_양식2"/>
      <sheetName val="15_문제점2"/>
      <sheetName val="Rate_Analysis3"/>
      <sheetName val="BEND_LOSS2"/>
      <sheetName val="방배동내역_(총괄)2"/>
      <sheetName val="_갑지3"/>
      <sheetName val="Piping_Design_Data3"/>
      <sheetName val="CONTROL_LIST2"/>
      <sheetName val="w't_table2"/>
      <sheetName val="임율_Data2"/>
      <sheetName val="HANJUNG_EQUIPMENT2"/>
      <sheetName val="SPARE_PART2"/>
      <sheetName val="97_사업추정(WEKI)2"/>
      <sheetName val="2__집계표2"/>
      <sheetName val="CF_Rev_02"/>
      <sheetName val="사업추진_조직도2"/>
      <sheetName val="계정과목_(2)2"/>
      <sheetName val="선적schedule_(2)2"/>
      <sheetName val="kode_rekening2"/>
      <sheetName val="Proj_Cost_Sumry2"/>
      <sheetName val="Form_02"/>
      <sheetName val="Detail_Breakdown_Work2"/>
      <sheetName val="bm_(2)5"/>
      <sheetName val="Junction_Box5"/>
      <sheetName val="JB_Final_checked5"/>
      <sheetName val="F&amp;G_System5"/>
      <sheetName val="F&amp;G_System_(Detail)5"/>
      <sheetName val="_배관자재비-SKEC구매분5"/>
      <sheetName val="자격_땡겨오기4"/>
      <sheetName val="Int__Pr_-Shell4"/>
      <sheetName val="Ext__Pr_-Shell4"/>
      <sheetName val="Int__Pr_-D'End4"/>
      <sheetName val="Ext__Pr_-D'End4"/>
      <sheetName val="Reinforcement_Pad4"/>
      <sheetName val="4300_UTILITY_BLDG_(2)4"/>
      <sheetName val="할증_4"/>
      <sheetName val="공사비_내역_(가)4"/>
      <sheetName val="General_Data4"/>
      <sheetName val="공정율_기초_Data4"/>
      <sheetName val="조도계산서_(도서)4"/>
      <sheetName val="TDC_COA_Sumry4"/>
      <sheetName val="COA_Sumry_by_Area4"/>
      <sheetName val="COA_Sumry_by_Contr4"/>
      <sheetName val="COA_Sumry_by_RG4"/>
      <sheetName val="TDC_COA_Grp_Sumry4"/>
      <sheetName val="TDC_Item_Dets-Full4"/>
      <sheetName val="TDC_Item_Dets-IPM-Full4"/>
      <sheetName val="TDC_Item_Dets4"/>
      <sheetName val="TDC_Item_Sumry4"/>
      <sheetName val="TDC_Key_Qty_Sumry4"/>
      <sheetName val="List_-_Components4"/>
      <sheetName val="List_-_Equipment4"/>
      <sheetName val="Project_Metrics4"/>
      <sheetName val="COA_Sumry_-_Std_Imp4"/>
      <sheetName val="Contr_TDC_-_Std_Imp4"/>
      <sheetName val="Item_Sumry_-_Std_Imp4"/>
      <sheetName val="Proj_TIC_-_Std_Imp4"/>
      <sheetName val="Unit_Costs_-_Std_Imp4"/>
      <sheetName val="Unit_MH_-_Std_Imp4"/>
      <sheetName val="광통신_견적내역서14"/>
      <sheetName val="Requirement(Work_Crew)4"/>
      <sheetName val="SPT_vs_PHI4"/>
      <sheetName val="INVOICE_CERT_EIV'S4"/>
      <sheetName val="Onerous_Terms4"/>
      <sheetName val="extensions_lookup4"/>
      <sheetName val="3__Piping4"/>
      <sheetName val="1__Stationary4"/>
      <sheetName val="COST_SUMMARY4"/>
      <sheetName val="산#2-1_(2)4"/>
      <sheetName val="API_Units4"/>
      <sheetName val="Sch_14"/>
      <sheetName val="Coversheet_4"/>
      <sheetName val="COS_REP_XLS4"/>
      <sheetName val="계측_내역서4"/>
      <sheetName val="iig_silica(캐나다)4"/>
      <sheetName val="변수_정의4"/>
      <sheetName val="BSD_(2)4"/>
      <sheetName val="TYPE-B_평균H4"/>
      <sheetName val="Eq__Mobilization4"/>
      <sheetName val="RING_WALL4"/>
      <sheetName val="CONTROL_LIST3"/>
      <sheetName val="설산1_나3"/>
      <sheetName val="WEIGHT_LIST3"/>
      <sheetName val="DB_ET200(R__A)3"/>
      <sheetName val="Final_Summary3"/>
      <sheetName val="간접인원_급료산출3"/>
      <sheetName val="입찰내역_발주처_양식3"/>
      <sheetName val="15_문제점3"/>
      <sheetName val="방배동내역_(총괄)3"/>
      <sheetName val="Units_Def'n4"/>
      <sheetName val="Rate_Analysis4"/>
      <sheetName val="BEND_LOSS3"/>
      <sheetName val="_갑지4"/>
      <sheetName val="Piping_Design_Data4"/>
      <sheetName val="w't_table3"/>
      <sheetName val="임율_Data3"/>
      <sheetName val="HANJUNG_EQUIPMENT3"/>
      <sheetName val="SPARE_PART3"/>
      <sheetName val="97_사업추정(WEKI)3"/>
      <sheetName val="2__집계표3"/>
      <sheetName val="CF_Rev_03"/>
      <sheetName val="사업추진_조직도3"/>
      <sheetName val="계정과목_(2)3"/>
      <sheetName val="선적schedule_(2)3"/>
      <sheetName val="kode_rekening3"/>
      <sheetName val="Proj_Cost_Sumry3"/>
      <sheetName val="Form_03"/>
      <sheetName val="Detail_Breakdown_Work3"/>
      <sheetName val="Sheet5"/>
      <sheetName val="PipWT"/>
      <sheetName val="일위대가표"/>
      <sheetName val="Backup"/>
      <sheetName val="ITB COST"/>
      <sheetName val="Summary Sheets"/>
      <sheetName val="Calculation"/>
      <sheetName val="OD5000"/>
      <sheetName val="SUPTMTO"/>
      <sheetName val="손익분석"/>
      <sheetName val="투찰(하수)"/>
      <sheetName val="장비당단가 (1)"/>
      <sheetName val="현장투입(원장)"/>
      <sheetName val="품산출서"/>
      <sheetName val="Weather"/>
      <sheetName val="실행내역서 "/>
      <sheetName val="__"/>
      <sheetName val="원료구매"/>
      <sheetName val="DATA LISTS"/>
      <sheetName val="P3"/>
      <sheetName val="WIP"/>
      <sheetName val="ITB_COST"/>
      <sheetName val="Summary_Sheets"/>
      <sheetName val="FIRE"/>
      <sheetName val="견적집계표"/>
      <sheetName val="2공구산출내역"/>
      <sheetName val="노임단가"/>
      <sheetName val="토공정보"/>
      <sheetName val="두앙"/>
      <sheetName val="의왕F사"/>
      <sheetName val="가공사"/>
      <sheetName val="기안지"/>
      <sheetName val="cable-data"/>
      <sheetName val="골조시행"/>
      <sheetName val="매출"/>
      <sheetName val="10.25"/>
      <sheetName val="VL"/>
      <sheetName val="연환"/>
      <sheetName val="수주이월"/>
      <sheetName val="sheeet2"/>
      <sheetName val="石炭性状"/>
      <sheetName val="교각계산"/>
      <sheetName val="sum1 (2)"/>
      <sheetName val="Confidencial "/>
      <sheetName val="COEFF"/>
      <sheetName val="Calculos Emerson"/>
      <sheetName val="1515"/>
      <sheetName val="INVOICE"/>
      <sheetName val="Others"/>
      <sheetName val="Process Piping"/>
      <sheetName val="PRICE-COMP"/>
      <sheetName val="Cover sheet"/>
      <sheetName val="6PILE  (돌출)"/>
      <sheetName val="금융비용"/>
      <sheetName val="평균환율-USD"/>
      <sheetName val="Equip Rental Summary by Contr"/>
      <sheetName val="Project Equip Rental Summary"/>
      <sheetName val="Contractor Indirect Sumry"/>
      <sheetName val="Project Indirect Sumry"/>
      <sheetName val="TDC COA Grp Sumry by Area"/>
      <sheetName val="TDC COA Grp Sumry by RG"/>
      <sheetName val="Equipment Sumry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ALL AREA-12LE0U"/>
      <sheetName val="Cashflow Analysis"/>
      <sheetName val="E1"/>
      <sheetName val="ALL UNITS"/>
      <sheetName val="EQUIPMENT ERECTION BREAKDOWN"/>
      <sheetName val="Breakdown-1"/>
      <sheetName val="Add"/>
      <sheetName val="Table"/>
      <sheetName val="RPP 12 SEPT"/>
      <sheetName val="L.INDIRECT (rev.1)"/>
      <sheetName val="7.3 Table"/>
      <sheetName val="7.2 Material"/>
      <sheetName val="기술부 VENDOR LIST"/>
      <sheetName val="Testing"/>
      <sheetName val="산출"/>
      <sheetName val="낙찰표"/>
      <sheetName val="I一般比"/>
      <sheetName val="Foglio dati"/>
      <sheetName val="Settings"/>
      <sheetName val="ITB_COST1"/>
      <sheetName val="Summary_Sheets1"/>
      <sheetName val="실행내역서_"/>
      <sheetName val="7_3_Table"/>
      <sheetName val="7_2_Material"/>
      <sheetName val="Cover_sheet"/>
      <sheetName val="Cashflow_Analysis"/>
      <sheetName val="ALL_UNITS"/>
      <sheetName val="Equip_Rental_Summary_by_Contr"/>
      <sheetName val="Project_Equip_Rental_Summary"/>
      <sheetName val="Contractor_Indirect_Sumry"/>
      <sheetName val="Project_Indirect_Sumry"/>
      <sheetName val="TDC_COA_Grp_Sumry_by_Area"/>
      <sheetName val="TDC_COA_Grp_Sumry_by_RG"/>
      <sheetName val="Equipment_Sumry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ALL_AREA-12LE0U"/>
      <sheetName val="RPP_12_SEPT"/>
      <sheetName val="L_INDIRECT_(rev_1)"/>
      <sheetName val="Confidencial_"/>
      <sheetName val="Calculos_Emerson"/>
      <sheetName val="Process_Piping"/>
      <sheetName val="7.5 A.C.H"/>
      <sheetName val="SUMMARY (0)"/>
      <sheetName val="8"/>
      <sheetName val="10"/>
      <sheetName val="12"/>
      <sheetName val="9"/>
      <sheetName val="11"/>
      <sheetName val="KNA1"/>
      <sheetName val="steam table"/>
      <sheetName val="단가조사"/>
      <sheetName val="수정단중"/>
      <sheetName val="노임이"/>
      <sheetName val="BOJUNGGM"/>
      <sheetName val="코드관리"/>
      <sheetName val="CABLE BULK"/>
      <sheetName val="2호맨홀공제수량"/>
      <sheetName val="공사비_NDE"/>
      <sheetName val="CTEMCOST"/>
      <sheetName val="터파기및재료"/>
      <sheetName val="모래기초"/>
      <sheetName val="자료입력"/>
      <sheetName val="2000년1차"/>
      <sheetName val="정산서"/>
      <sheetName val="보호"/>
      <sheetName val="현황CODE"/>
      <sheetName val="손익현황"/>
      <sheetName val="간접비 총괄표"/>
      <sheetName val="산출내역서"/>
      <sheetName val="현장인원"/>
      <sheetName val="단가집"/>
      <sheetName val="HRSG PRINT"/>
      <sheetName val="SAN"/>
      <sheetName val="B31.1"/>
      <sheetName val="견적서을"/>
      <sheetName val="FWBS7000,8000"/>
      <sheetName val="ANALYSER"/>
      <sheetName val="역T형교대(PILE기초)"/>
      <sheetName val="앉음벽 (2)"/>
      <sheetName val="인원계획"/>
      <sheetName val="토목주소"/>
      <sheetName val="프랜트면허"/>
      <sheetName val="ELECTRIC"/>
      <sheetName val="SCHEDULE"/>
      <sheetName val="상품원가피벗"/>
      <sheetName val="안정계산"/>
      <sheetName val="단면검토"/>
      <sheetName val="DATA for Bill"/>
      <sheetName val="BQLIST"/>
      <sheetName val="시행예산"/>
      <sheetName val="Accounting book"/>
      <sheetName val="Code"/>
      <sheetName val="가동비율"/>
      <sheetName val="Sheet13"/>
      <sheetName val=" ｹ-ﾌﾞ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 refreshError="1"/>
      <sheetData sheetId="459"/>
      <sheetData sheetId="460" refreshError="1"/>
      <sheetData sheetId="461" refreshError="1"/>
      <sheetData sheetId="462" refreshError="1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/>
      <sheetData sheetId="911"/>
      <sheetData sheetId="912" refreshError="1"/>
      <sheetData sheetId="913" refreshError="1"/>
      <sheetData sheetId="91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찍기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X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APP"/>
      <sheetName val="예산총괄표"/>
      <sheetName val="재료비"/>
      <sheetName val="경비총괄표"/>
      <sheetName val="1. 검사비외"/>
      <sheetName val="2.외주공사비"/>
      <sheetName val="공사운영비"/>
      <sheetName val="비교검토서"/>
      <sheetName val="HX"/>
      <sheetName val="UNIT PRICES"/>
      <sheetName val="설계내역서"/>
      <sheetName val="PROCURE"/>
      <sheetName val="산근"/>
      <sheetName val="Items"/>
      <sheetName val="Detail"/>
      <sheetName val="¥ "/>
      <sheetName val="KLall"/>
      <sheetName val="F4-F7"/>
      <sheetName val="Cashflow Analysis"/>
      <sheetName val="Schedule(overall)"/>
      <sheetName val="Quant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kecot"/>
      <sheetName val="XL4Poppy"/>
      <sheetName val="XD4Poppy"/>
      <sheetName val="SILICATE"/>
      <sheetName val="cot_xa"/>
      <sheetName val="Gioi thieu"/>
      <sheetName val="VL"/>
      <sheetName val="Du Toan"/>
      <sheetName val="6823_PS_1700"/>
      <sheetName val="PU_ITALY_"/>
      <sheetName val="6823_PS_17001"/>
      <sheetName val="PU_ITALY_1"/>
      <sheetName val="LKVL-CK-HT-GD1"/>
      <sheetName val="TONGKE-HT"/>
      <sheetName val="V-M(Bdinh)"/>
      <sheetName val="heso"/>
      <sheetName val="갑지"/>
      <sheetName val="6823_PS_17002"/>
      <sheetName val="PU_ITALY_2"/>
      <sheetName val="TT35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PT ksat"/>
      <sheetName val="LUONG KS"/>
      <sheetName val="May"/>
      <sheetName val="PTDG"/>
      <sheetName val="THDT"/>
      <sheetName val="VAT LIEU"/>
      <sheetName val="DTCT"/>
      <sheetName val="MTO REV.2(ARMOR)"/>
      <sheetName val="ranh hong"/>
      <sheetName val="gVL"/>
      <sheetName val="DATA"/>
      <sheetName val="luong"/>
      <sheetName val="Equipment"/>
      <sheetName val="DT_THAU"/>
      <sheetName val="DGVL"/>
      <sheetName val="??-BLDG"/>
      <sheetName val="Sheet3"/>
      <sheetName val="NhanCong"/>
      <sheetName val="Ts"/>
      <sheetName val="NC"/>
      <sheetName val="Bia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Sheet1"/>
      <sheetName val="A1.8 NhIII (1050k)"/>
      <sheetName val="Nhan cong nhom I"/>
      <sheetName val="Luong TT05"/>
      <sheetName val="10_VC đ. ngắn"/>
      <sheetName val="__-BLDG"/>
      <sheetName val="ND"/>
      <sheetName val="Luong TT01"/>
      <sheetName val="GiaVT"/>
      <sheetName val="Chiet tinh"/>
      <sheetName val="KH tai chinh khoa san"/>
      <sheetName val="BG"/>
      <sheetName val="B-B"/>
      <sheetName val="Chenh lech vat tu"/>
      <sheetName val="Chiet tinh dz35"/>
      <sheetName val="Chi ti?t Goc -AB"/>
      <sheetName val="Chi ti_t Goc -AB"/>
      <sheetName val="san dao"/>
      <sheetName val="Ty le"/>
      <sheetName val="MAIN GATE HOUSE"/>
      <sheetName val="CT -THVLNC"/>
      <sheetName val="NOTE"/>
      <sheetName val="TN"/>
      <sheetName val="Canopy,SS5"/>
      <sheetName val="Vat tu"/>
      <sheetName val="Canopy,SS5 (2)"/>
      <sheetName val="Rate"/>
      <sheetName val="RAB AR&amp;STR"/>
      <sheetName val="QD957"/>
      <sheetName val="THCP Lap dat"/>
      <sheetName val="THCP xay dung"/>
      <sheetName val="escon"/>
      <sheetName val="D+W"/>
      <sheetName val="D&amp;W def."/>
      <sheetName val="실행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조명시설"/>
      <sheetName val="Nhan cong"/>
      <sheetName val="Thiet bi"/>
      <sheetName val="DM.ChiPhi"/>
      <sheetName val="May TC"/>
      <sheetName val="Phan tich"/>
      <sheetName val="Bang KL"/>
      <sheetName val="TH Kinh phi"/>
      <sheetName val="Electrical Breakdown"/>
      <sheetName val="SEX"/>
      <sheetName val="Tien do TV"/>
      <sheetName val="Config"/>
      <sheetName val="CP Du phong"/>
      <sheetName val="Tong hop kinh phi"/>
      <sheetName val="FitOutConfCentre"/>
      <sheetName val="B3A - TOWER A"/>
      <sheetName val="125x125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THDT goi thau TB"/>
      <sheetName val="QD79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NT-QUOT-#3"/>
      <sheetName val="COAT&amp;WRAP-QIOT-#3"/>
      <sheetName val="Phan tich tong hop"/>
      <sheetName val="Sàn T1"/>
      <sheetName val="Lỗ thông gió"/>
      <sheetName val="Master"/>
      <sheetName val="SUM-AIR-Submit"/>
      <sheetName val="Earthwork"/>
      <sheetName val="Sheet4"/>
      <sheetName val="proj"/>
      <sheetName val="BTT (CAT COC)"/>
      <sheetName val="KESSAN"/>
      <sheetName val="Cash Flow"/>
      <sheetName val="Yield"/>
      <sheetName val="실행철강하도"/>
      <sheetName val="DM"/>
      <sheetName val="Div26 - Elect"/>
      <sheetName val="Tho lai may"/>
      <sheetName val="Don gia LD"/>
      <sheetName val="Du toan XD"/>
      <sheetName val="Don gia XD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ThongTinBanDau"/>
      <sheetName val="Gia. vat tu"/>
      <sheetName val="見積書"/>
      <sheetName val="Gia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Tra_bang"/>
      <sheetName val="BID"/>
      <sheetName val="TOSHIBA-Structure"/>
      <sheetName val="Tong hop"/>
      <sheetName val="Tennancy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SITE-E"/>
      <sheetName val="Input"/>
      <sheetName val="BXLDL"/>
      <sheetName val="Tien_do_TV"/>
      <sheetName val="CP_Du_phong"/>
      <sheetName val="Tong_hop_kinh_phi"/>
      <sheetName val="THDT_goi_thau_TB"/>
      <sheetName val="Z"/>
      <sheetName val="入力作成表"/>
      <sheetName val="BQ"/>
      <sheetName val="BK04"/>
      <sheetName val="Hệ số"/>
      <sheetName val="Động cơ"/>
      <sheetName val="Currency Rate"/>
      <sheetName val="EXTERNAL"/>
      <sheetName val="DRUM"/>
      <sheetName val="PriceSummary"/>
      <sheetName val="CodePipe"/>
      <sheetName val="CodeTubeCalc."/>
      <sheetName val="DPres Calc"/>
      <sheetName val="대비표"/>
      <sheetName val="Productivity"/>
      <sheetName val="찍기"/>
      <sheetName val="WT-LIST"/>
      <sheetName val="MTL$-INTER"/>
      <sheetName val="TH"/>
      <sheetName val="산근"/>
      <sheetName val="石炭性状"/>
      <sheetName val="PipeSummary"/>
      <sheetName val="재료비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Luong BN"/>
      <sheetName val="Luong TB"/>
      <sheetName val="Ca may TB"/>
      <sheetName val="Máy BN"/>
      <sheetName val="NC+MTC"/>
      <sheetName val="NC "/>
      <sheetName val="Luong A3"/>
      <sheetName val="DG_TN TB LE (2)"/>
      <sheetName val="giavl"/>
      <sheetName val="KH-Q1,Q2,01"/>
      <sheetName val="C.BI DAO"/>
      <sheetName val="RFI-1"/>
      <sheetName val="PTDG "/>
      <sheetName val="AASHTO92"/>
      <sheetName val="Lương"/>
      <sheetName val="Ca máy"/>
      <sheetName val="TH khối lượng phải làm"/>
      <sheetName val="TTVanChuyen"/>
      <sheetName val="DGCT"/>
      <sheetName val="Bang cap"/>
      <sheetName val="vlieu"/>
      <sheetName val="Cp&gt;10-Ln&lt;10"/>
      <sheetName val="Ln&lt;20"/>
      <sheetName val="EIRR&gt;1&lt;1"/>
      <sheetName val="EIRR&gt; 2"/>
      <sheetName val="EIRR&lt;2"/>
      <sheetName val="macBT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Noise (3)"/>
      <sheetName val="Estimation of splitter length"/>
      <sheetName val="Tables"/>
      <sheetName val="Radiation (6)"/>
      <sheetName val="Material for Silencers (8)"/>
      <sheetName val="Rates"/>
      <sheetName val="Input (1)"/>
      <sheetName val="Cash2"/>
      <sheetName val="List"/>
      <sheetName val="Don gia (khong in)"/>
      <sheetName val="149-2"/>
      <sheetName val="khung ten TD"/>
      <sheetName val="THEP TAM"/>
      <sheetName val="THEP HÌNH"/>
      <sheetName val="THEP HINH"/>
      <sheetName val="XA GO"/>
      <sheetName val="BANG TRA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Chiettinh dz0,4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Elec LG"/>
      <sheetName val="1.Requisition(E)"/>
      <sheetName val="電気設備表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M"/>
      <sheetName val="TOEC"/>
      <sheetName val="目次"/>
      <sheetName val="REF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ESTI."/>
      <sheetName val="DI-ESTI"/>
      <sheetName val="DS CHU Ph_x0001__x0000_"/>
      <sheetName val=""/>
      <sheetName val="材労機単価"/>
      <sheetName val="LME"/>
      <sheetName val="CT Thang Mo"/>
      <sheetName val="CT  PL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kinh."/>
      <sheetName val="Profile"/>
      <sheetName val="03 Detailed"/>
      <sheetName val="01 Bid Price summary"/>
      <sheetName val="Breadown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GAEYO"/>
      <sheetName val="PCCC"/>
      <sheetName val="NVN Hotel"/>
      <sheetName val="수정시산표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names"/>
      <sheetName val="LaborPY"/>
      <sheetName val="LaborKH"/>
      <sheetName val="Equip "/>
      <sheetName val="Material"/>
      <sheetName val="A1.CN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E"/>
      <sheetName val="TSCK"/>
      <sheetName val="DMCV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Sum material"/>
      <sheetName val="Detail"/>
      <sheetName val="Breadown-Nop"/>
      <sheetName val="MHMay-13"/>
      <sheetName val="装置"/>
      <sheetName val="hrs &amp; prg"/>
      <sheetName val="SORT"/>
      <sheetName val="TỔNG HỢP KHỐI LƯỢNG"/>
      <sheetName val="NƯƠC CẤP TRỤC + TAY NHÁNH"/>
      <sheetName val="CTEMCOST"/>
      <sheetName val="PT_ksat"/>
      <sheetName val="LUONG_KS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CFA (ME)"/>
      <sheetName val="BANRA"/>
      <sheetName val="KL san lap"/>
      <sheetName val="CTDZTA(5)"/>
      <sheetName val="THONG SO"/>
      <sheetName val="Đơn giá chi tiết TN 39"/>
      <sheetName val="KLHT"/>
      <sheetName val="GOC-KO IN"/>
      <sheetName val="TH thiet bi"/>
      <sheetName val="TH may TC"/>
      <sheetName val="Bang phan tich"/>
      <sheetName val="DM Chi phi"/>
      <sheetName val="luong "/>
      <sheetName val="BẢNG ÁP GIÁ (in)"/>
      <sheetName val="NT (KL) IN"/>
      <sheetName val="DOM D2"/>
      <sheetName val="nhà ăn"/>
      <sheetName val="Công nhật"/>
      <sheetName val="btkt cột"/>
      <sheetName val="THÉP"/>
      <sheetName val="Bill rekap"/>
      <sheetName val="Thong tin"/>
      <sheetName val="Danh muc NT cong viec"/>
      <sheetName val="Danh muc NT Giai doan"/>
      <sheetName val="Danh muc NT Vat lieu"/>
      <sheetName val="ND Nhat ky"/>
      <sheetName val="NT cong viec"/>
      <sheetName val="Cost Report Sum"/>
      <sheetName val="Solieutinh"/>
      <sheetName val="負荷集計（断熱不燃）"/>
      <sheetName val="VTLD"/>
      <sheetName val="QLDA"/>
      <sheetName val="XD nhanh 3"/>
      <sheetName val="Sheet1 (2)"/>
      <sheetName val="Moäul'1"/>
      <sheetName val="Assumptions"/>
      <sheetName val="0"/>
      <sheetName val="Dầm 1"/>
      <sheetName val="Cọc nhồi"/>
      <sheetName val="Temp&amp;Site"/>
      <sheetName val="Budget Code"/>
      <sheetName val="Code"/>
      <sheetName val="係数"/>
      <sheetName val="ELEC"/>
      <sheetName val="Maker List"/>
      <sheetName val="REQUEST BUILDER"/>
      <sheetName val="B"/>
      <sheetName val="DS CHU Ph_x0001_"/>
      <sheetName val="PP"/>
      <sheetName val="갑지(추정)"/>
      <sheetName val="1. BCC T03.2018"/>
      <sheetName val="2.  BCC T04.2018"/>
      <sheetName val="5.2.1 Đo bóc KL OLK-10"/>
      <sheetName val="4.2.1 Đo bóc KL OLK-06"/>
      <sheetName val="4.1.1 CHI TIET OLK-06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THCP Tuyen"/>
      <sheetName val="Bang chiet tinh TBA"/>
      <sheetName val="CT DZ"/>
      <sheetName val="D&amp;W"/>
      <sheetName val="TT05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Chi_ti_t_Goc_-AB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Breakdown (B)"/>
      <sheetName val="Cong nợ"/>
      <sheetName val="DS CHU Ph_x0001__x0"/>
      <sheetName val="BASE"/>
      <sheetName val="Luong+may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hép phần thô"/>
      <sheetName val="개산공사비"/>
      <sheetName val="STR"/>
      <sheetName val="Tong du toan"/>
      <sheetName val="THVT"/>
      <sheetName val="Keothep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Cover"/>
      <sheetName val="HVAC"/>
      <sheetName val="P&amp;S"/>
      <sheetName val="Changelog"/>
      <sheetName val="DGchitiet "/>
      <sheetName val="CP HMC"/>
      <sheetName val="TH_CPTB"/>
      <sheetName val="CP Khac cuoc VC"/>
      <sheetName val="banggia1"/>
      <sheetName val="설계내역서"/>
      <sheetName val="MTO REV.0"/>
      <sheetName val="TDTKP (2)"/>
      <sheetName val="TONGKE3p"/>
      <sheetName val="CHITIET VL-NC-DDTT3PHA "/>
      <sheetName val="CHITIET VL-NC-TT1p"/>
      <sheetName val="Du lieu"/>
      <sheetName val="THDG"/>
      <sheetName val="TNHC"/>
      <sheetName val="1_Data"/>
      <sheetName val="Tong hop cpc"/>
      <sheetName val="Du lieu CK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4.3 Scope of work "/>
      <sheetName val="__"/>
      <sheetName val="_ QUOTATION.xlsx"/>
      <sheetName val="6. Scope of work "/>
      <sheetName val="4.6 Phân tích nhân sự "/>
      <sheetName val="4.5 Mức độ tham gia dự á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 refreshError="1"/>
      <sheetData sheetId="470" refreshError="1"/>
      <sheetData sheetId="471"/>
      <sheetData sheetId="472"/>
      <sheetData sheetId="473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/>
      <sheetData sheetId="513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 refreshError="1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/>
      <sheetData sheetId="749" refreshError="1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/>
      <sheetData sheetId="803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 refreshError="1"/>
      <sheetData sheetId="1115" refreshError="1"/>
      <sheetData sheetId="1116" refreshError="1"/>
      <sheetData sheetId="1117"/>
      <sheetData sheetId="1118" refreshError="1"/>
      <sheetData sheetId="1119" refreshError="1"/>
      <sheetData sheetId="1120"/>
      <sheetData sheetId="1121"/>
      <sheetData sheetId="1122" refreshError="1"/>
      <sheetData sheetId="1123" refreshError="1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/>
      <sheetData sheetId="1172" refreshError="1"/>
      <sheetData sheetId="1173" refreshError="1"/>
      <sheetData sheetId="1174" refreshError="1"/>
      <sheetData sheetId="1175"/>
      <sheetData sheetId="1176"/>
      <sheetData sheetId="1177"/>
      <sheetData sheetId="1178"/>
      <sheetData sheetId="1179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_TO_STACK"/>
      <sheetName val="User_Input"/>
      <sheetName val="STD_User_Input"/>
      <sheetName val="Breech_Duct"/>
      <sheetName val="Platforms"/>
      <sheetName val="Data Comparison"/>
      <sheetName val="Wind Load"/>
      <sheetName val="New Stack Weights"/>
      <sheetName val="Stack_RFQ"/>
      <sheetName val="Exist Stack Summary"/>
      <sheetName val="GO1985 Stack"/>
      <sheetName val="GO2000 Stack"/>
      <sheetName val="GO2001 Stack"/>
      <sheetName val="GO2010 Stack"/>
      <sheetName val="GO2020 Stack"/>
      <sheetName val="Out To BOQ_H"/>
      <sheetName val="Shipping"/>
      <sheetName val="Master_File"/>
      <sheetName val="Quantity"/>
      <sheetName val="Lists"/>
      <sheetName val="Spread"/>
      <sheetName val="Data_Comparison"/>
      <sheetName val="Wind_Load"/>
      <sheetName val="New_Stack_Weights"/>
      <sheetName val="Exist_Stack_Summary"/>
      <sheetName val="GO1985_Stack"/>
      <sheetName val="GO2000_Stack"/>
      <sheetName val="GO2001_Stack"/>
      <sheetName val="GO2010_Stack"/>
      <sheetName val="GO2020_Stack"/>
      <sheetName val="Out_To_BOQ_H"/>
      <sheetName val="HX"/>
      <sheetName val="List Equip"/>
      <sheetName val="LabCost"/>
      <sheetName val="MatCost"/>
      <sheetName val="Concrete"/>
      <sheetName val="Process C (1-166)"/>
      <sheetName val="inter"/>
      <sheetName val="ESTADIST(PTS.)"/>
      <sheetName val="Process Piping"/>
      <sheetName val="PriceSummary"/>
    </sheetNames>
    <sheetDataSet>
      <sheetData sheetId="0" refreshError="1"/>
      <sheetData sheetId="1" refreshError="1"/>
      <sheetData sheetId="2" refreshError="1"/>
      <sheetData sheetId="3" refreshError="1">
        <row r="64">
          <cell r="B64">
            <v>5.77</v>
          </cell>
        </row>
        <row r="65">
          <cell r="B65">
            <v>3.5052000000000003</v>
          </cell>
        </row>
        <row r="67">
          <cell r="E67">
            <v>14.440002</v>
          </cell>
        </row>
        <row r="70">
          <cell r="B70">
            <v>7.6383851068141357</v>
          </cell>
        </row>
        <row r="72">
          <cell r="B72">
            <v>0.8674523396880417</v>
          </cell>
          <cell r="E72">
            <v>1.1204150917958591</v>
          </cell>
        </row>
        <row r="74">
          <cell r="B74">
            <v>4.0599198111160035</v>
          </cell>
        </row>
        <row r="75">
          <cell r="B75">
            <v>7.0977800876085712E-2</v>
          </cell>
        </row>
        <row r="79">
          <cell r="B79">
            <v>8.3694051550683754E-2</v>
          </cell>
          <cell r="E79">
            <v>0.51295496050297829</v>
          </cell>
        </row>
        <row r="80">
          <cell r="B80">
            <v>4.7841661731986314</v>
          </cell>
        </row>
        <row r="83">
          <cell r="E83">
            <v>5.2601703866329013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P-L"/>
      <sheetName val="BUDg"/>
      <sheetName val="예산"/>
      <sheetName val="FAS"/>
      <sheetName val="FCST"/>
      <sheetName val="M_H"/>
      <sheetName val="F_MONY"/>
      <sheetName val="환보고"/>
      <sheetName val="환자료"/>
      <sheetName val="inter"/>
      <sheetName val="노무비(MM)"/>
      <sheetName val="노무비(비용)"/>
      <sheetName val="공사비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Module2"/>
      <sheetName val="Module3"/>
      <sheetName val="COA-17"/>
      <sheetName val="C-18"/>
      <sheetName val="별총"/>
      <sheetName val="갑지"/>
      <sheetName val="h-013211-2"/>
      <sheetName val="총괄표"/>
      <sheetName val="POWER"/>
      <sheetName val="SG"/>
      <sheetName val="TTL"/>
      <sheetName val="Plan"/>
      <sheetName val="CAT_5"/>
      <sheetName val="SHL"/>
      <sheetName val="도"/>
      <sheetName val="기계내역서"/>
      <sheetName val="INSTR"/>
      <sheetName val="LinerWt"/>
      <sheetName val="산근"/>
      <sheetName val="일위대가"/>
      <sheetName val="DESIGN"/>
      <sheetName val="OCT.FDN"/>
      <sheetName val="Summary Sheets"/>
      <sheetName val="12CGOU"/>
      <sheetName val="인원계획"/>
      <sheetName val="VXXXXX"/>
      <sheetName val="Input"/>
      <sheetName val="Activity"/>
      <sheetName val="Crew"/>
      <sheetName val="Piping"/>
      <sheetName val="Pipe Supports"/>
      <sheetName val="Cash2"/>
      <sheetName val="Z"/>
      <sheetName val="공조위생"/>
      <sheetName val="EQUIP LIST"/>
      <sheetName val="3. GROUNDING SYSTEM"/>
      <sheetName val="SKETCH"/>
      <sheetName val="FILTER"/>
      <sheetName val="기준"/>
      <sheetName val="CST_STAT"/>
      <sheetName val="9_Material Rates"/>
      <sheetName val="1_References"/>
      <sheetName val="Process Piping"/>
      <sheetName val="WORK-VOL"/>
      <sheetName val="노임9월"/>
      <sheetName val="B"/>
      <sheetName val="boq"/>
      <sheetName val="Code"/>
      <sheetName val="PROCURE"/>
      <sheetName val="blk"/>
      <sheetName val="Sheet3"/>
      <sheetName val="EQT-ESTN"/>
      <sheetName val="당진1,2호기전선관설치및접지4차공사내역서-을지"/>
      <sheetName val="rate"/>
      <sheetName val="P-HOT.XLS"/>
      <sheetName val="일위대가표"/>
      <sheetName val="집계표"/>
      <sheetName val="내역서"/>
      <sheetName val="실행내역"/>
      <sheetName val="단가"/>
      <sheetName val="환율"/>
      <sheetName val="갑지1"/>
      <sheetName val="조명시설"/>
      <sheetName val="CALCULATION"/>
      <sheetName val="PRO_DCI"/>
      <sheetName val="INST_DCI"/>
      <sheetName val="HVAC_DCI"/>
      <sheetName val="PIPE_DCI"/>
      <sheetName val="대비표"/>
      <sheetName val="Material and Manpower data"/>
      <sheetName val="Pricing Summary"/>
      <sheetName val="Project-A"/>
      <sheetName val="Chart"/>
      <sheetName val="EQUIP"/>
      <sheetName val="견"/>
      <sheetName val="보온자재단가표"/>
      <sheetName val="작성기준"/>
      <sheetName val="Alum."/>
      <sheetName val="Data"/>
      <sheetName val="Calc"/>
      <sheetName val="LEGEND"/>
      <sheetName val="look-up"/>
      <sheetName val="AILC004"/>
      <sheetName val="Fax"/>
      <sheetName val="현장지지물물량"/>
      <sheetName val="2.2 STAFF Scedule"/>
      <sheetName val="CONTENTS"/>
      <sheetName val="금액내역서"/>
      <sheetName val="WORK"/>
      <sheetName val="HORI. VESSEL"/>
      <sheetName val="BQ"/>
      <sheetName val="@PRICE1"/>
      <sheetName val="최종단가"/>
      <sheetName val="#REF"/>
      <sheetName val="steam table"/>
      <sheetName val="토목품셈"/>
      <sheetName val="장비"/>
      <sheetName val="노무"/>
      <sheetName val="자재"/>
      <sheetName val="산근1"/>
      <sheetName val="Quantity"/>
      <sheetName val="BQMPALOC"/>
      <sheetName val="입출재고현황 (2)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97 사업추정(WEKI)"/>
      <sheetName val="찍기"/>
      <sheetName val="95삼성급(본사)"/>
      <sheetName val="Sheet1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Rate Analysis"/>
      <sheetName val="insulation"/>
      <sheetName val="Sheet5"/>
      <sheetName val="재료비"/>
      <sheetName val="Man Hole"/>
      <sheetName val="대로근거"/>
      <sheetName val="중로근거"/>
      <sheetName val="조건표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Inst Matl Table"/>
      <sheetName val="Inst_Type"/>
      <sheetName val="Loop Type"/>
      <sheetName val="Tracing"/>
      <sheetName val="Hookup"/>
      <sheetName val="WBS"/>
      <sheetName val="내역"/>
      <sheetName val="초기화면"/>
      <sheetName val="TABLES"/>
      <sheetName val="Code_Magics"/>
      <sheetName val="MP MOB"/>
      <sheetName val="Civil"/>
      <sheetName val="DB@Acess"/>
      <sheetName val="공사내역"/>
      <sheetName val="D-3109"/>
      <sheetName val="당초"/>
      <sheetName val="경비"/>
      <sheetName val="GROUNDING SYSTEM"/>
      <sheetName val="El(Increased)"/>
      <sheetName val="1. 설계조건 2.단면가정 3. 하중계산"/>
      <sheetName val="DATA 입력란"/>
      <sheetName val="집계표(OPTION)"/>
      <sheetName val="견적"/>
      <sheetName val="C1"/>
      <sheetName val="GiaVL"/>
      <sheetName val="Car park lease"/>
      <sheetName val="SILICATE"/>
      <sheetName val="공사비예산서(토목분)"/>
      <sheetName val="가격조사서"/>
      <sheetName val="연돌일위집계"/>
      <sheetName val="HANDHOLE(2)"/>
      <sheetName val="PAD TR보호대기초"/>
      <sheetName val="가로등기초"/>
      <sheetName val="Master_Data"/>
      <sheetName val="철근단위중량"/>
      <sheetName val="TANK"/>
      <sheetName val="배명(단가)"/>
      <sheetName val="단면가정"/>
      <sheetName val="설계조건"/>
      <sheetName val="LTR-2"/>
      <sheetName val="sum1 (2)"/>
      <sheetName val="s"/>
      <sheetName val="대비"/>
      <sheetName val="Default"/>
      <sheetName val="소화실적"/>
      <sheetName val="General Data"/>
      <sheetName val="8.PILE  (돌출)"/>
      <sheetName val="CTEMCOST"/>
      <sheetName val="Utility and Fire flange"/>
      <sheetName val="L V Separator"/>
      <sheetName val="PI"/>
      <sheetName val="Eq. Mobilization"/>
      <sheetName val="DRUM"/>
      <sheetName val="부하(성남)"/>
      <sheetName val="전기"/>
      <sheetName val="SCHEDULE"/>
      <sheetName val="bldg list"/>
      <sheetName val="ABB"/>
      <sheetName val="MTO REV.2(ARMOR)"/>
      <sheetName val="Steel-Main Work"/>
      <sheetName val="parts-V2"/>
      <sheetName val="C-301E~305E"/>
      <sheetName val="IBASE"/>
      <sheetName val="노임단가"/>
      <sheetName val="계수시트"/>
      <sheetName val="영업소실적"/>
      <sheetName val="MK2-1"/>
      <sheetName val="실행철강하도"/>
      <sheetName val="DATE"/>
      <sheetName val="D2old"/>
      <sheetName val="D2"/>
      <sheetName val="D1.1"/>
      <sheetName val="Library"/>
      <sheetName val="D1X"/>
      <sheetName val="D2X"/>
      <sheetName val="D2.1"/>
      <sheetName val="Checklist"/>
      <sheetName val="D4"/>
      <sheetName val="eq_data"/>
      <sheetName val="시가지우회도로공내역서"/>
      <sheetName val="jobhist"/>
      <sheetName val="Administrative Prices"/>
      <sheetName val="Summary"/>
      <sheetName val="TOTAL"/>
      <sheetName val="초임연봉"/>
      <sheetName val="Proj Cost Sumry"/>
      <sheetName val="토공정보"/>
      <sheetName val="두앙"/>
      <sheetName val="2"/>
      <sheetName val="Bid Summary"/>
      <sheetName val="EAS"/>
      <sheetName val="Wt of Mod."/>
      <sheetName val="Sheet4"/>
      <sheetName val="BM"/>
      <sheetName val="기성내역"/>
      <sheetName val="M3산출"/>
      <sheetName val="SM1-09"/>
      <sheetName val="SM2-09"/>
      <sheetName val="BAND(200)"/>
      <sheetName val="BD-09"/>
      <sheetName val="EL 표면적"/>
      <sheetName val="MT-09"/>
      <sheetName val="980731"/>
      <sheetName val="날개벽(좌,우=60도-4개)"/>
      <sheetName val="15100"/>
      <sheetName val="장비검사 사진"/>
      <sheetName val="SPEC"/>
      <sheetName val="2000년1차"/>
      <sheetName val="Engineering"/>
      <sheetName val="Summary_Sheets"/>
      <sheetName val="OCT_FDN"/>
      <sheetName val="Pipe_Supports"/>
      <sheetName val="Process_Piping"/>
      <sheetName val="EQUIP_LIST"/>
      <sheetName val="9_Material_Rates"/>
      <sheetName val="3__GROUNDING_SYSTEM"/>
      <sheetName val="Material_and_Manpower_data"/>
      <sheetName val="Pricing_Summary"/>
      <sheetName val="Alum_"/>
      <sheetName val="P-HOT_XLS"/>
      <sheetName val="steam_table"/>
      <sheetName val="2_2_STAFF_Scedule"/>
      <sheetName val="Civil_1"/>
      <sheetName val="Civil_2"/>
      <sheetName val="Civil_3"/>
      <sheetName val="Site_1"/>
      <sheetName val="Site_2"/>
      <sheetName val="Site_3"/>
      <sheetName val="Site_Faci"/>
      <sheetName val="Rate_Analysis"/>
      <sheetName val="HORI__VESSEL"/>
      <sheetName val="입출재고현황_(2)"/>
      <sheetName val="Man_Hole"/>
      <sheetName val="MP_MOB"/>
      <sheetName val="GROUNDING_SYSTEM"/>
      <sheetName val="97_사업추정(WEKI)"/>
      <sheetName val="Inst_Matl_Table"/>
      <sheetName val="Loop_Type"/>
      <sheetName val="PAD_TR보호대기초"/>
      <sheetName val="1__설계조건_2_단면가정_3__하중계산"/>
      <sheetName val="DATA_입력란"/>
      <sheetName val="General_Data"/>
      <sheetName val="Car_park_lease"/>
      <sheetName val="Utility_and_Fire_flange"/>
      <sheetName val="sum1_(2)"/>
      <sheetName val="L_V_Separator"/>
      <sheetName val="Eq__Mobilization"/>
      <sheetName val="8_PILE__(돌출)"/>
      <sheetName val="bldg_list"/>
      <sheetName val="IN"/>
      <sheetName val="골조시행"/>
      <sheetName val="KUNGDEVI"/>
      <sheetName val="부대공Ⅱ"/>
      <sheetName val="12월 수선비 사용실적"/>
      <sheetName val="Based Data_WACC"/>
      <sheetName val="일위(PN)"/>
      <sheetName val="PIPE(UG)내역"/>
      <sheetName val="MEXICO-C"/>
      <sheetName val="PriceSummary"/>
      <sheetName val="dc1"/>
      <sheetName val="2-Conc"/>
      <sheetName val="Air Cooler-E"/>
      <sheetName val="CASH"/>
      <sheetName val="⑤항목별2"/>
      <sheetName val="SOS_PLC &amp; Panel"/>
      <sheetName val="95D"/>
      <sheetName val="94D"/>
      <sheetName val="p2-1"/>
      <sheetName val="#1유량조정조"/>
      <sheetName val="중간재 재공"/>
      <sheetName val="UTCA"/>
      <sheetName val="static.cal"/>
      <sheetName val="CAUDIT"/>
      <sheetName val="본문"/>
      <sheetName val="EXT.CHECK"/>
      <sheetName val="수입"/>
      <sheetName val="Ex-Rate"/>
      <sheetName val="HX"/>
      <sheetName val="백분율"/>
      <sheetName val="DHEQSUPT"/>
      <sheetName val="118.세금과공과"/>
      <sheetName val="108.수선비"/>
      <sheetName val="CRITERIA"/>
      <sheetName val="Process_Piping1"/>
      <sheetName val="OCT_FDN1"/>
      <sheetName val="Summary_Sheets1"/>
      <sheetName val="Pipe_Supports1"/>
      <sheetName val="EQUIP_LIST1"/>
      <sheetName val="9_Material_Rates1"/>
      <sheetName val="3__GROUNDING_SYSTEM1"/>
      <sheetName val="P-HOT_XLS1"/>
      <sheetName val="Material_and_Manpower_data1"/>
      <sheetName val="Pricing_Summary1"/>
      <sheetName val="Alum_1"/>
      <sheetName val="steam_table1"/>
      <sheetName val="2_2_STAFF_Scedule1"/>
      <sheetName val="HORI__VESSEL1"/>
      <sheetName val="입출재고현황_(2)1"/>
      <sheetName val="Man_Hole1"/>
      <sheetName val="MP_MOB1"/>
      <sheetName val="Civil_11"/>
      <sheetName val="Civil_21"/>
      <sheetName val="Civil_31"/>
      <sheetName val="Site_11"/>
      <sheetName val="Site_21"/>
      <sheetName val="Site_31"/>
      <sheetName val="Site_Faci1"/>
      <sheetName val="Rate_Analysis1"/>
      <sheetName val="97_사업추정(WEKI)1"/>
      <sheetName val="Inst_Matl_Table1"/>
      <sheetName val="Loop_Type1"/>
      <sheetName val="1__설계조건_2_단면가정_3__하중계산1"/>
      <sheetName val="DATA_입력란1"/>
      <sheetName val="GROUNDING_SYSTEM1"/>
      <sheetName val="General_Data1"/>
      <sheetName val="PAD_TR보호대기초1"/>
      <sheetName val="Car_park_lease1"/>
      <sheetName val="Utility_and_Fire_flange1"/>
      <sheetName val="sum1_(2)1"/>
      <sheetName val="L_V_Separator1"/>
      <sheetName val="Eq__Mobilization1"/>
      <sheetName val="8_PILE__(돌출)1"/>
      <sheetName val="bldg_list1"/>
      <sheetName val="MTO_REV_2(ARMOR)"/>
      <sheetName val="Steel-Main_Work"/>
      <sheetName val="Proj_Cost_Sumry"/>
      <sheetName val="Administrative_Prices"/>
      <sheetName val="Wt_of_Mod_"/>
      <sheetName val="D1_1"/>
      <sheetName val="D2_1"/>
      <sheetName val="Summary_Sheets2"/>
      <sheetName val="OCT_FDN2"/>
      <sheetName val="Pipe_Supports2"/>
      <sheetName val="Process_Piping2"/>
      <sheetName val="EQUIP_LIST2"/>
      <sheetName val="9_Material_Rates2"/>
      <sheetName val="3__GROUNDING_SYSTEM2"/>
      <sheetName val="Material_and_Manpower_data2"/>
      <sheetName val="Pricing_Summary2"/>
      <sheetName val="P-HOT_XLS2"/>
      <sheetName val="Alum_2"/>
      <sheetName val="steam_table2"/>
      <sheetName val="2_2_STAFF_Scedule2"/>
      <sheetName val="Civil_12"/>
      <sheetName val="Civil_22"/>
      <sheetName val="Civil_32"/>
      <sheetName val="Site_12"/>
      <sheetName val="Site_22"/>
      <sheetName val="Site_32"/>
      <sheetName val="Site_Faci2"/>
      <sheetName val="Rate_Analysis2"/>
      <sheetName val="HORI__VESSEL2"/>
      <sheetName val="입출재고현황_(2)2"/>
      <sheetName val="Man_Hole2"/>
      <sheetName val="Inst_Matl_Table2"/>
      <sheetName val="Loop_Type2"/>
      <sheetName val="MP_MOB2"/>
      <sheetName val="1__설계조건_2_단면가정_3__하중계산2"/>
      <sheetName val="DATA_입력란2"/>
      <sheetName val="GROUNDING_SYSTEM2"/>
      <sheetName val="General_Data2"/>
      <sheetName val="97_사업추정(WEKI)2"/>
      <sheetName val="Car_park_lease2"/>
      <sheetName val="sum1_(2)2"/>
      <sheetName val="PAD_TR보호대기초2"/>
      <sheetName val="Utility_and_Fire_flange2"/>
      <sheetName val="Summary_Sheets4"/>
      <sheetName val="OCT_FDN4"/>
      <sheetName val="Pipe_Supports4"/>
      <sheetName val="Process_Piping4"/>
      <sheetName val="EQUIP_LIST4"/>
      <sheetName val="9_Material_Rates4"/>
      <sheetName val="3__GROUNDING_SYSTEM4"/>
      <sheetName val="Material_and_Manpower_data4"/>
      <sheetName val="Pricing_Summary4"/>
      <sheetName val="P-HOT_XLS4"/>
      <sheetName val="Alum_4"/>
      <sheetName val="steam_table4"/>
      <sheetName val="2_2_STAFF_Scedule4"/>
      <sheetName val="Civil_14"/>
      <sheetName val="Civil_24"/>
      <sheetName val="Civil_34"/>
      <sheetName val="Site_14"/>
      <sheetName val="Site_24"/>
      <sheetName val="Site_34"/>
      <sheetName val="Site_Faci4"/>
      <sheetName val="Rate_Analysis4"/>
      <sheetName val="HORI__VESSEL4"/>
      <sheetName val="입출재고현황_(2)4"/>
      <sheetName val="Man_Hole4"/>
      <sheetName val="Inst_Matl_Table4"/>
      <sheetName val="Loop_Type4"/>
      <sheetName val="MP_MOB4"/>
      <sheetName val="1__설계조건_2_단면가정_3__하중계산4"/>
      <sheetName val="DATA_입력란4"/>
      <sheetName val="GROUNDING_SYSTEM4"/>
      <sheetName val="General_Data4"/>
      <sheetName val="97_사업추정(WEKI)4"/>
      <sheetName val="Car_park_lease4"/>
      <sheetName val="sum1_(2)4"/>
      <sheetName val="PAD_TR보호대기초4"/>
      <sheetName val="Utility_and_Fire_flange4"/>
      <sheetName val="8_PILE__(돌출)2"/>
      <sheetName val="Summary_Sheets3"/>
      <sheetName val="OCT_FDN3"/>
      <sheetName val="Pipe_Supports3"/>
      <sheetName val="Process_Piping3"/>
      <sheetName val="EQUIP_LIST3"/>
      <sheetName val="9_Material_Rates3"/>
      <sheetName val="3__GROUNDING_SYSTEM3"/>
      <sheetName val="Material_and_Manpower_data3"/>
      <sheetName val="Pricing_Summary3"/>
      <sheetName val="P-HOT_XLS3"/>
      <sheetName val="Alum_3"/>
      <sheetName val="steam_table3"/>
      <sheetName val="2_2_STAFF_Scedule3"/>
      <sheetName val="Civil_13"/>
      <sheetName val="Civil_23"/>
      <sheetName val="Civil_33"/>
      <sheetName val="Site_13"/>
      <sheetName val="Site_23"/>
      <sheetName val="Site_33"/>
      <sheetName val="Site_Faci3"/>
      <sheetName val="Rate_Analysis3"/>
      <sheetName val="HORI__VESSEL3"/>
      <sheetName val="입출재고현황_(2)3"/>
      <sheetName val="Man_Hole3"/>
      <sheetName val="Inst_Matl_Table3"/>
      <sheetName val="Loop_Type3"/>
      <sheetName val="MP_MOB3"/>
      <sheetName val="1__설계조건_2_단면가정_3__하중계산3"/>
      <sheetName val="DATA_입력란3"/>
      <sheetName val="GROUNDING_SYSTEM3"/>
      <sheetName val="General_Data3"/>
      <sheetName val="97_사업추정(WEKI)3"/>
      <sheetName val="Car_park_lease3"/>
      <sheetName val="sum1_(2)3"/>
      <sheetName val="PAD_TR보호대기초3"/>
      <sheetName val="Utility_and_Fire_flange3"/>
      <sheetName val="A"/>
      <sheetName val="업무분장"/>
      <sheetName val="1.설계조건"/>
      <sheetName val="terdistribusi"/>
      <sheetName val="Insts"/>
      <sheetName val="Benchmark"/>
      <sheetName val="영동(D)"/>
      <sheetName val="ANALISA"/>
      <sheetName val="M 11"/>
      <sheetName val="PKG &quot;A&quot; Detail - 정풍"/>
      <sheetName val="nde_request"/>
      <sheetName val="공문"/>
      <sheetName val="sum3"/>
      <sheetName val="근로자명부"/>
      <sheetName val="입찰안"/>
      <sheetName val="DB3"/>
      <sheetName val="CBF-Boş"/>
      <sheetName val="PRICES"/>
      <sheetName val="h_013211_2"/>
      <sheetName val="Readiness"/>
      <sheetName val="EL_표면적"/>
      <sheetName val="Bid_Summary"/>
      <sheetName val="장비검사_사진"/>
      <sheetName val="backup"/>
      <sheetName val="Part A"/>
      <sheetName val="Part B"/>
      <sheetName val="Part C"/>
      <sheetName val="교각계산"/>
      <sheetName val="COVERSHEET"/>
      <sheetName val="Attach 4-18"/>
      <sheetName val="주관사업"/>
      <sheetName val="요약배부"/>
      <sheetName val="Proposal"/>
      <sheetName val="견적총괄표"/>
      <sheetName val="Valve Cl"/>
      <sheetName val="CODE-STR"/>
      <sheetName val="FLUID_INFO"/>
      <sheetName val="Page 2"/>
      <sheetName val="Coeff"/>
      <sheetName val="Subcon TR"/>
      <sheetName val="Material_TR"/>
      <sheetName val="PRO_A"/>
      <sheetName val="DWG"/>
      <sheetName val="ELEC_MCI"/>
      <sheetName val="MAIN"/>
      <sheetName val="INST_MCI"/>
      <sheetName val="MECH_MCI"/>
      <sheetName val="PRO"/>
      <sheetName val="상반기손익차2총괄"/>
      <sheetName val="예산M11A"/>
      <sheetName val="부표총괄"/>
      <sheetName val="품셈1-26"/>
      <sheetName val="Param"/>
      <sheetName val="EQUIPMENT -2"/>
      <sheetName val="R01 p1"/>
      <sheetName val=" 표지"/>
      <sheetName val="날개벽"/>
      <sheetName val="OCT_FDN5"/>
      <sheetName val="Pipe_Supports5"/>
      <sheetName val="Summary_Sheets5"/>
      <sheetName val="Process_Piping5"/>
      <sheetName val="EQUIP_LIST5"/>
      <sheetName val="3__GROUNDING_SYSTEM5"/>
      <sheetName val="Material_and_Manpower_data5"/>
      <sheetName val="Pricing_Summary5"/>
      <sheetName val="P-HOT_XLS5"/>
      <sheetName val="Alum_5"/>
      <sheetName val="9_Material_Rates5"/>
      <sheetName val="2_2_STAFF_Scedule5"/>
      <sheetName val="steam_table5"/>
      <sheetName val="HORI__VESSEL5"/>
      <sheetName val="입출재고현황_(2)5"/>
      <sheetName val="Rate_Analysis5"/>
      <sheetName val="Inst_Matl_Table5"/>
      <sheetName val="Loop_Type5"/>
      <sheetName val="Civil_15"/>
      <sheetName val="Civil_25"/>
      <sheetName val="Civil_35"/>
      <sheetName val="Site_15"/>
      <sheetName val="Site_25"/>
      <sheetName val="Site_35"/>
      <sheetName val="Site_Faci5"/>
      <sheetName val="Man_Hole5"/>
      <sheetName val="97_사업추정(WEKI)5"/>
      <sheetName val="MP_MOB5"/>
      <sheetName val="1__설계조건_2_단면가정_3__하중계산5"/>
      <sheetName val="DATA_입력란5"/>
      <sheetName val="Car_park_lease5"/>
      <sheetName val="GROUNDING_SYSTEM5"/>
      <sheetName val="PAD_TR보호대기초5"/>
      <sheetName val="Utility_and_Fire_flange5"/>
      <sheetName val="sum1_(2)5"/>
      <sheetName val="General_Data5"/>
      <sheetName val="L_V_Separator2"/>
      <sheetName val="Eq__Mobilization2"/>
      <sheetName val="8_PILE__(돌출)3"/>
      <sheetName val="bldg_list2"/>
      <sheetName val="MTO_REV_2(ARMOR)1"/>
      <sheetName val="Steel-Main_Work1"/>
      <sheetName val="D1_11"/>
      <sheetName val="D2_11"/>
      <sheetName val="Administrative_Prices1"/>
      <sheetName val="Proj_Cost_Sumry1"/>
      <sheetName val="Wt_of_Mod_1"/>
      <sheetName val="Air_Cooler-E"/>
      <sheetName val="SOS_PLC_&amp;_Panel"/>
      <sheetName val="중간재_재공"/>
      <sheetName val="static_cal"/>
      <sheetName val="EXT_CHECK"/>
      <sheetName val="갑지(추정)"/>
      <sheetName val="G2설비도급"/>
      <sheetName val=""/>
      <sheetName val="Malaysia incl. RET"/>
      <sheetName val="pipeline-1"/>
      <sheetName val="Paint Mat Summ"/>
      <sheetName val="石炭性状"/>
      <sheetName val="HP"/>
      <sheetName val="FORM-0"/>
      <sheetName val="CSR"/>
      <sheetName val="의왕"/>
      <sheetName val="E"/>
      <sheetName val="BID"/>
      <sheetName val="118_세금과공과"/>
      <sheetName val="108_수선비"/>
      <sheetName val="12월_수선비_사용실적"/>
      <sheetName val="Based_Data_WACC"/>
      <sheetName val="1_설계조건"/>
      <sheetName val="M_11"/>
      <sheetName val="Cover"/>
      <sheetName val="Total Staff"/>
      <sheetName val="0. SUMMARY"/>
      <sheetName val="1. Engineering"/>
      <sheetName val="2. Check point"/>
      <sheetName val="II Changes 1"/>
      <sheetName val="III Changes 2"/>
      <sheetName val="Qty."/>
      <sheetName val="MP"/>
      <sheetName val="EQP"/>
      <sheetName val="OQC Summary"/>
      <sheetName val="6.Unit Rates"/>
      <sheetName val="SP10"/>
      <sheetName val="float&amp;bear"/>
      <sheetName val="Kfracture"/>
      <sheetName val="F4-F7"/>
      <sheetName val="7. Aeration Tanks (ATV)"/>
      <sheetName val="8. Aeration"/>
      <sheetName val="1. Project Base"/>
      <sheetName val="p9work"/>
      <sheetName val="Subcon A"/>
      <sheetName val="Subcon_A"/>
      <sheetName val="Land Dev't. Ph-1"/>
      <sheetName val="Hac.Lots"/>
      <sheetName val="4-Lane bridge"/>
      <sheetName val="Res.Lots"/>
      <sheetName val="Spine Road"/>
      <sheetName val="MANP"/>
      <sheetName val="M-EQPT-Z"/>
      <sheetName val="XZLC003_PART1"/>
      <sheetName val="tabulation of deductions"/>
      <sheetName val="Insulation_Utl_Off"/>
      <sheetName val="Note_Piping"/>
      <sheetName val="DESBAST"/>
      <sheetName val="GAE8'97"/>
      <sheetName val="2.223M_due to adj profit"/>
      <sheetName val="Table"/>
      <sheetName val="co-no.2"/>
      <sheetName val="PipWT"/>
      <sheetName val="LLEGADA"/>
      <sheetName val="경비2내역"/>
      <sheetName val="EXRATE"/>
      <sheetName val="BOQ(검토용)"/>
      <sheetName val="UPA"/>
      <sheetName val="EQUI"/>
      <sheetName val="LABOR"/>
      <sheetName val="MATRI"/>
      <sheetName val="EQUIPT"/>
      <sheetName val="SCIC-GenReq"/>
      <sheetName val="Materials"/>
      <sheetName val="CPA_EQP"/>
      <sheetName val="Code 07"/>
      <sheetName val="eqpmt"/>
      <sheetName val="mat'ls"/>
      <sheetName val="hauling"/>
      <sheetName val="공사비SUM"/>
      <sheetName val="Assump (Time) - Project Co."/>
      <sheetName val="LabCost"/>
      <sheetName val="Code03"/>
      <sheetName val="UPA(Part C,D,E,G,H)"/>
      <sheetName val="UPA(Part F)"/>
      <sheetName val="일위대가 (Part C,D,E,G,H)"/>
      <sheetName val="ironmongery"/>
      <sheetName val="salary"/>
      <sheetName val="Wind"/>
      <sheetName val="EL_표면적1"/>
      <sheetName val="Bid_Summary1"/>
      <sheetName val="장비검사_사진1"/>
      <sheetName val="12월_수선비_사용실적1"/>
      <sheetName val="Based_Data_WACC1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1"/>
      <sheetName val="노임이"/>
      <sheetName val="H.Satuan"/>
      <sheetName val="HOURS INDEX"/>
      <sheetName val="RATE INDEX"/>
      <sheetName val="Civ⁩l_24"/>
      <sheetName val="CRITERI⁁"/>
      <sheetName val="EST-1"/>
      <sheetName val="Factor"/>
      <sheetName val="Feuil3"/>
      <sheetName val="upah bahan"/>
      <sheetName val="ana"/>
      <sheetName val="SEX"/>
      <sheetName val="RefG"/>
      <sheetName val="IRR sponsor"/>
      <sheetName val="품셈TABLE"/>
      <sheetName val="LAST UPDATE"/>
      <sheetName val="Arch"/>
      <sheetName val="HRB"/>
      <sheetName val="sc"/>
      <sheetName val="worksheet"/>
      <sheetName val="Dir-Conc "/>
      <sheetName val="Derv"/>
      <sheetName val="BOQ-mdc"/>
      <sheetName val="EQ"/>
      <sheetName val="ﾄﾞﾊﾞｲFUEL GAS追見"/>
      <sheetName val="Forecast"/>
      <sheetName val="203 Eqpt r1"/>
      <sheetName val="project management"/>
      <sheetName val="1) COMMON FACILITIES"/>
      <sheetName val="Wind Calculation(cpi-0.4)"/>
      <sheetName val="M"/>
      <sheetName val="4121"/>
      <sheetName val="OS"/>
      <sheetName val="Applications"/>
      <sheetName val="1.PPC Summary EN"/>
      <sheetName val="2.Price List"/>
      <sheetName val="3.Fireproofing"/>
      <sheetName val="FP List"/>
      <sheetName val="4.Equip. Insulation"/>
      <sheetName val="Insulation list"/>
      <sheetName val="5.Piping Insulation"/>
      <sheetName val="6.Painting"/>
      <sheetName val="7.RWEs"/>
      <sheetName val="8.CD&amp;VAT rbst"/>
      <sheetName val="detail vat and CD"/>
      <sheetName val="SQM"/>
      <sheetName val="견적금액(2003.12.22)"/>
      <sheetName val="45,46"/>
      <sheetName val="ORIGN"/>
      <sheetName val="PIPE"/>
      <sheetName val="FLANGE"/>
      <sheetName val="VALVE"/>
      <sheetName val="CONCRETE"/>
      <sheetName val="data_dci"/>
      <sheetName val="data_mci"/>
      <sheetName val="behind"/>
      <sheetName val="직무명&amp;직무코드"/>
      <sheetName val="A &amp; B"/>
      <sheetName val="Manpower List-1"/>
      <sheetName val="DAILY"/>
      <sheetName val="Index Daily Alloaction"/>
      <sheetName val="SUMMARY FOR DPR"/>
      <sheetName val="Manpower List"/>
      <sheetName val="G.R300경비"/>
      <sheetName val="공사원가"/>
      <sheetName val="PW3"/>
      <sheetName val="PW4"/>
      <sheetName val="SC1"/>
      <sheetName val="General"/>
      <sheetName val="Tubi"/>
      <sheetName val="final abstract"/>
      <sheetName val="Material "/>
      <sheetName val="Labour &amp; Plant"/>
      <sheetName val="Curves"/>
      <sheetName val="Note"/>
      <sheetName val="Heads"/>
      <sheetName val="Dbase"/>
      <sheetName val="Project Brief"/>
      <sheetName val="Form 6"/>
      <sheetName val="Payment Certificate-1"/>
      <sheetName val="PCL-1"/>
      <sheetName val="Floor wet"/>
      <sheetName val="Floor Balcony"/>
      <sheetName val="Hard scape Floor"/>
      <sheetName val="P03 Skirting"/>
      <sheetName val="GF wall"/>
      <sheetName val="Kitchen Wall wet LIN-701"/>
      <sheetName val="Wall wet LIN-601 "/>
      <sheetName val="BOQ (2)"/>
      <sheetName val="Kitchen"/>
      <sheetName val="VO Schedule-1"/>
      <sheetName val="Fly-1"/>
      <sheetName val="HOLD AMOUNT"/>
      <sheetName val="Back Charge (2)"/>
      <sheetName val="Penalties-1"/>
      <sheetName val="Temporary Deductions-1 "/>
      <sheetName val="Contracharges Check list-1 "/>
      <sheetName val="PC 03"/>
      <sheetName val="Measurement sheet"/>
      <sheetName val="Sheet2"/>
      <sheetName val="Material Only"/>
      <sheetName val="Man power supply"/>
      <sheetName val="Camp Deduction"/>
      <sheetName val="cpvl"/>
      <sheetName val="CHITIET-DZ04"/>
      <sheetName val="General_Data6"/>
      <sheetName val="OCT_FDN6"/>
      <sheetName val="Summary_Sheets6"/>
      <sheetName val="Pipe_Supports6"/>
      <sheetName val="EQUIP_LIST6"/>
      <sheetName val="P-HOT_XLS6"/>
      <sheetName val="Process_Piping6"/>
      <sheetName val="3__GROUNDING_SYSTEM6"/>
      <sheetName val="9_Material_Rates6"/>
      <sheetName val="Material_and_Manpower_data6"/>
      <sheetName val="Pricing_Summary6"/>
      <sheetName val="Alum_6"/>
      <sheetName val="2_2_STAFF_Scedule6"/>
      <sheetName val="HORI__VESSEL6"/>
      <sheetName val="steam_table6"/>
      <sheetName val="입출재고현황_(2)6"/>
      <sheetName val="Rate_Analysis6"/>
      <sheetName val="Civil_16"/>
      <sheetName val="Civil_26"/>
      <sheetName val="Civil_36"/>
      <sheetName val="Site_16"/>
      <sheetName val="Site_26"/>
      <sheetName val="Site_36"/>
      <sheetName val="Site_Faci6"/>
      <sheetName val="97_사업추정(WEKI)6"/>
      <sheetName val="MP_MOB6"/>
      <sheetName val="Inst_Matl_Table6"/>
      <sheetName val="Loop_Type6"/>
      <sheetName val="Man_Hole6"/>
      <sheetName val="GROUNDING_SYSTEM6"/>
      <sheetName val="1__설계조건_2_단면가정_3__하중계산6"/>
      <sheetName val="DATA_입력란6"/>
      <sheetName val="PAD_TR보호대기초6"/>
      <sheetName val="Car_park_lease6"/>
      <sheetName val="sum1_(2)6"/>
      <sheetName val="8_PILE__(돌출)4"/>
      <sheetName val="Utility_and_Fire_flange6"/>
      <sheetName val="bldg_list3"/>
      <sheetName val="L_V_Separator3"/>
      <sheetName val="Eq__Mobilization3"/>
      <sheetName val="MTO_REV_2(ARMOR)2"/>
      <sheetName val="Steel-Main_Work2"/>
      <sheetName val="D1_12"/>
      <sheetName val="D2_12"/>
      <sheetName val="Administrative_Prices2"/>
      <sheetName val="Proj_Cost_Sumry2"/>
      <sheetName val="Wt_of_Mod_2"/>
      <sheetName val="Air_Cooler-E1"/>
      <sheetName val="static_cal1"/>
      <sheetName val="SOS_PLC_&amp;_Panel1"/>
      <sheetName val="중간재_재공1"/>
      <sheetName val="118_세금과공과1"/>
      <sheetName val="108_수선비1"/>
      <sheetName val="EXT_CHECK1"/>
      <sheetName val="1_설계조건1"/>
      <sheetName val="M_111"/>
      <sheetName val="PKG_&quot;A&quot;_Detail_-_정풍"/>
      <sheetName val="Part_A"/>
      <sheetName val="Part_B"/>
      <sheetName val="Part_C"/>
      <sheetName val="_표지"/>
      <sheetName val="Valve_Cl"/>
      <sheetName val="Attach_4-18"/>
      <sheetName val="Page_2"/>
      <sheetName val="Subcon_TR"/>
      <sheetName val="Malaysia_incl__RET"/>
      <sheetName val="Paint_Mat_Summ"/>
      <sheetName val="EQUIPMENT_-2"/>
      <sheetName val="R01_p1"/>
      <sheetName val="Subcon_A1"/>
      <sheetName val="Land_Dev't__Ph-1"/>
      <sheetName val="Hac_Lots"/>
      <sheetName val="4-Lane_bridge"/>
      <sheetName val="Res_Lots"/>
      <sheetName val="Spine_Road"/>
      <sheetName val="7__Aeration_Tanks_(ATV)"/>
      <sheetName val="8__Aeration"/>
      <sheetName val="1__Project_Base"/>
      <sheetName val="Total_Staff"/>
      <sheetName val="0__SUMMARY"/>
      <sheetName val="1__Engineering"/>
      <sheetName val="2__Check_point"/>
      <sheetName val="II_Changes_1"/>
      <sheetName val="III_Changes_2"/>
      <sheetName val="Qty_"/>
      <sheetName val="OQC_Summary"/>
      <sheetName val="6_Unit_Rates"/>
      <sheetName val="tabulation_of_deductions"/>
      <sheetName val="2_223M_due_to_adj_profit"/>
      <sheetName val="co-no_2"/>
      <sheetName val="Code_07"/>
      <sheetName val="Assump_(Time)_-_Project_Co_"/>
      <sheetName val="UPA(Part_C,D,E,G,H)"/>
      <sheetName val="UPA(Part_F)"/>
      <sheetName val="일위대가_(Part_C,D,E,G,H)"/>
      <sheetName val="H_Satuan"/>
      <sheetName val="HOURS_INDEX"/>
      <sheetName val="RATE_INDEX"/>
      <sheetName val="타견적(을)"/>
      <sheetName val="PRICE-COMP"/>
      <sheetName val="an. struktur"/>
      <sheetName val="harsat"/>
      <sheetName val="Dashboard"/>
      <sheetName val="BP"/>
      <sheetName val="BOQ for HRSG &amp; BOP-mech."/>
      <sheetName val="Customize Your Invoice"/>
      <sheetName val="CD-실적"/>
      <sheetName val="Defn"/>
      <sheetName val="Material Standards"/>
      <sheetName val="BW"/>
      <sheetName val="6호기"/>
      <sheetName val="MIJIBI"/>
      <sheetName val="HRSG SMALL07220"/>
      <sheetName val="구성비"/>
      <sheetName val="man 150221"/>
      <sheetName val="Ummantelung"/>
      <sheetName val=" Armaflex "/>
      <sheetName val="Drahtnetzmatte"/>
      <sheetName val="   Basis-Kalk.   "/>
      <sheetName val="MW-Schale, alukasch."/>
      <sheetName val="UK, Kleinmaterial"/>
      <sheetName val="PUR, FOAMGLAS"/>
      <sheetName val="Cashflow Analysis"/>
      <sheetName val="TOSHIBA-Structure"/>
      <sheetName val="DESBASTE"/>
      <sheetName val="derive"/>
      <sheetName val="List Equip"/>
      <sheetName val="MatCost"/>
      <sheetName val="Process C (1-166)"/>
      <sheetName val="チューブ仕様"/>
      <sheetName val="예총"/>
      <sheetName val="Schedule S-Curve Revision#3"/>
      <sheetName val="lookups"/>
      <sheetName val="ref"/>
      <sheetName val="Bach Dang"/>
      <sheetName val="Bill summary of cost"/>
      <sheetName val="THISWORKSHEET"/>
      <sheetName val="MATERIAL'S PRICE"/>
      <sheetName val="EqptRate (2)"/>
      <sheetName val="HSBC"/>
      <sheetName val="차액보증"/>
      <sheetName val="Activity(new)"/>
      <sheetName val="Total(new)"/>
      <sheetName val="BRICK"/>
      <sheetName val="ESCON"/>
      <sheetName val="Cash Flow bulanan"/>
      <sheetName val="6PILE  (돌출)"/>
      <sheetName val="RATES G-5"/>
      <sheetName val="RSB_RATIO"/>
      <sheetName val="Summary-In House"/>
      <sheetName val="factors"/>
      <sheetName val="UC"/>
      <sheetName val="BSD (2)"/>
      <sheetName val="VERTICAL CENTR. PUMP Sh. 2"/>
      <sheetName val="beam-reinft-IIInd floor"/>
      <sheetName val="COLUMN"/>
      <sheetName val="Pipe Sizes"/>
      <sheetName val="EQUIVALENT LENGTH"/>
      <sheetName val="Estimate-Cold"/>
      <sheetName val="ALLOWANCE"/>
      <sheetName val="MH RATE"/>
      <sheetName val="JGC Weekly MH "/>
      <sheetName val="rumus"/>
      <sheetName val="jpr"/>
      <sheetName val="REKAP.VOLUME"/>
      <sheetName val="PaintBreak"/>
      <sheetName val="INSSUBCON"/>
      <sheetName val="BoQ_Int"/>
      <sheetName val="RAB_ALT (2)"/>
      <sheetName val="PRESSURE GAUGE"/>
      <sheetName val="MdBase"/>
      <sheetName val="Breech_Duct"/>
      <sheetName val="TKOFF"/>
      <sheetName val="Exch Rates &amp; duties"/>
      <sheetName val="ANALYSIS"/>
      <sheetName val="Proj_Info"/>
      <sheetName val="BREAKDOWN(철거설치)"/>
      <sheetName val="SAT-BHN"/>
      <sheetName val="HMB Case 1"/>
      <sheetName val="Pengalaman Per"/>
      <sheetName val="临建"/>
      <sheetName val="PROG."/>
      <sheetName val="9-1차이내역"/>
      <sheetName val="COVER-P"/>
      <sheetName val="BHANDUP"/>
      <sheetName val="산출내역서"/>
      <sheetName val="동해title"/>
      <sheetName val="SCH5"/>
      <sheetName val="OCT_FDN7"/>
      <sheetName val="Summary_Sheets7"/>
      <sheetName val="Pipe_Supports7"/>
      <sheetName val="EQUIP_LIST7"/>
      <sheetName val="Process_Piping7"/>
      <sheetName val="P-HOT_XLS7"/>
      <sheetName val="3__GROUNDING_SYSTEM7"/>
      <sheetName val="Material_and_Manpower_data7"/>
      <sheetName val="Pricing_Summary7"/>
      <sheetName val="Alum_7"/>
      <sheetName val="9_Material_Rates7"/>
      <sheetName val="steam_table7"/>
      <sheetName val="2_2_STAFF_Scedule7"/>
      <sheetName val="HORI__VESSEL7"/>
      <sheetName val="97_사업추정(WEKI)7"/>
      <sheetName val="입출재고현황_(2)7"/>
      <sheetName val="Rate_Analysis7"/>
      <sheetName val="Civil_17"/>
      <sheetName val="Civil_27"/>
      <sheetName val="Civil_37"/>
      <sheetName val="Site_17"/>
      <sheetName val="Site_27"/>
      <sheetName val="Site_37"/>
      <sheetName val="Site_Faci7"/>
      <sheetName val="Man_Hole7"/>
      <sheetName val="Inst_Matl_Table7"/>
      <sheetName val="Loop_Type7"/>
      <sheetName val="GROUNDING_SYSTEM7"/>
      <sheetName val="1__설계조건_2_단면가정_3__하중계산7"/>
      <sheetName val="DATA_입력란7"/>
      <sheetName val="MP_MOB7"/>
      <sheetName val="General_Data7"/>
      <sheetName val="PAD_TR보호대기초7"/>
      <sheetName val="Car_park_lease7"/>
      <sheetName val="8_PILE__(돌출)5"/>
      <sheetName val="Utility_and_Fire_flange7"/>
      <sheetName val="sum1_(2)7"/>
      <sheetName val="L_V_Separator4"/>
      <sheetName val="Eq__Mobilization4"/>
      <sheetName val="bldg_list4"/>
      <sheetName val="MTO_REV_2(ARMOR)3"/>
      <sheetName val="Steel-Main_Work3"/>
      <sheetName val="EL_표면적2"/>
      <sheetName val="D1_13"/>
      <sheetName val="D2_13"/>
      <sheetName val="Administrative_Prices3"/>
      <sheetName val="Proj_Cost_Sumry3"/>
      <sheetName val="Wt_of_Mod_3"/>
      <sheetName val="Bid_Summary2"/>
      <sheetName val="장비검사_사진2"/>
      <sheetName val="Air_Cooler-E2"/>
      <sheetName val="static_cal2"/>
      <sheetName val="SOS_PLC_&amp;_Panel2"/>
      <sheetName val="중간재_재공2"/>
      <sheetName val="EXT_CHECK2"/>
      <sheetName val="PKG_&quot;A&quot;_Detail_-_정풍1"/>
      <sheetName val="Part_A1"/>
      <sheetName val="Part_B1"/>
      <sheetName val="Part_C1"/>
      <sheetName val="EQUIPMENT_-21"/>
      <sheetName val="R01_p11"/>
      <sheetName val="Valve_Cl1"/>
      <sheetName val="Attach_4-181"/>
      <sheetName val="Page_21"/>
      <sheetName val="Subcon_TR1"/>
      <sheetName val="Malaysia_incl__RET1"/>
      <sheetName val="Paint_Mat_Summ1"/>
      <sheetName val="_표지1"/>
      <sheetName val="OCT_FDN8"/>
      <sheetName val="Summary_Sheets8"/>
      <sheetName val="Pipe_Supports8"/>
      <sheetName val="EQUIP_LIST8"/>
      <sheetName val="Process_Piping8"/>
      <sheetName val="P-HOT_XLS8"/>
      <sheetName val="3__GROUNDING_SYSTEM8"/>
      <sheetName val="Material_and_Manpower_data8"/>
      <sheetName val="Pricing_Summary8"/>
      <sheetName val="Alum_8"/>
      <sheetName val="9_Material_Rates8"/>
      <sheetName val="steam_table8"/>
      <sheetName val="2_2_STAFF_Scedule8"/>
      <sheetName val="HORI__VESSEL8"/>
      <sheetName val="97_사업추정(WEKI)8"/>
      <sheetName val="입출재고현황_(2)8"/>
      <sheetName val="Rate_Analysis8"/>
      <sheetName val="Civil_18"/>
      <sheetName val="Civil_28"/>
      <sheetName val="Civil_38"/>
      <sheetName val="Site_18"/>
      <sheetName val="Site_28"/>
      <sheetName val="Site_38"/>
      <sheetName val="Site_Faci8"/>
      <sheetName val="Man_Hole8"/>
      <sheetName val="Inst_Matl_Table8"/>
      <sheetName val="Loop_Type8"/>
      <sheetName val="GROUNDING_SYSTEM8"/>
      <sheetName val="1__설계조건_2_단면가정_3__하중계산8"/>
      <sheetName val="DATA_입력란8"/>
      <sheetName val="MP_MOB8"/>
      <sheetName val="General_Data8"/>
      <sheetName val="PAD_TR보호대기초8"/>
      <sheetName val="Car_park_lease8"/>
      <sheetName val="8_PILE__(돌출)6"/>
      <sheetName val="Utility_and_Fire_flange8"/>
      <sheetName val="sum1_(2)8"/>
      <sheetName val="L_V_Separator5"/>
      <sheetName val="Eq__Mobilization5"/>
      <sheetName val="bldg_list5"/>
      <sheetName val="MTO_REV_2(ARMOR)4"/>
      <sheetName val="Steel-Main_Work4"/>
      <sheetName val="EL_표면적3"/>
      <sheetName val="D1_14"/>
      <sheetName val="D2_14"/>
      <sheetName val="Administrative_Prices4"/>
      <sheetName val="Proj_Cost_Sumry4"/>
      <sheetName val="Wt_of_Mod_4"/>
      <sheetName val="Bid_Summary3"/>
      <sheetName val="장비검사_사진3"/>
      <sheetName val="Air_Cooler-E3"/>
      <sheetName val="static_cal3"/>
      <sheetName val="SOS_PLC_&amp;_Panel3"/>
      <sheetName val="중간재_재공3"/>
      <sheetName val="118_세금과공과2"/>
      <sheetName val="108_수선비2"/>
      <sheetName val="EXT_CHECK3"/>
      <sheetName val="1_설계조건2"/>
      <sheetName val="12월_수선비_사용실적2"/>
      <sheetName val="Based_Data_WACC2"/>
      <sheetName val="PKG_&quot;A&quot;_Detail_-_정풍2"/>
      <sheetName val="M_112"/>
      <sheetName val="Part_A2"/>
      <sheetName val="Part_B2"/>
      <sheetName val="Part_C2"/>
      <sheetName val="EQUIPMENT_-22"/>
      <sheetName val="R01_p12"/>
      <sheetName val="Valve_Cl2"/>
      <sheetName val="Attach_4-182"/>
      <sheetName val="Page_22"/>
      <sheetName val="Subcon_TR2"/>
      <sheetName val="Malaysia_incl__RET2"/>
      <sheetName val="Paint_Mat_Summ2"/>
      <sheetName val="_표지2"/>
      <sheetName val="LANGUAGE"/>
      <sheetName val="PART_DISCOUNT"/>
      <sheetName val="Bag_1"/>
      <sheetName val="DAFTAR 7"/>
      <sheetName val="DAF_1"/>
      <sheetName val="DAFTAR_8"/>
      <sheetName val="Rekap Direct Cost"/>
      <sheetName val="Rekap Prelim"/>
      <sheetName val="DAFTAR_7"/>
      <sheetName val="Rekap_Direct_Cost"/>
      <sheetName val="Rekap_Prelim"/>
      <sheetName val="References"/>
      <sheetName val="DeltaAmount"/>
      <sheetName val="Material Database"/>
      <sheetName val="CBS Code"/>
      <sheetName val="Material Code"/>
      <sheetName val="0865"/>
      <sheetName val="8000"/>
      <sheetName val="8002"/>
      <sheetName val="8004"/>
      <sheetName val="8005"/>
      <sheetName val="8007"/>
      <sheetName val="8008"/>
      <sheetName val="8009"/>
      <sheetName val="8010"/>
      <sheetName val="8011"/>
      <sheetName val="8302"/>
      <sheetName val="8309"/>
      <sheetName val="8310"/>
      <sheetName val="8311"/>
      <sheetName val="8312"/>
      <sheetName val="8313"/>
      <sheetName val="8314"/>
      <sheetName val="8315"/>
      <sheetName val="8316"/>
      <sheetName val="8317"/>
      <sheetName val="8318"/>
      <sheetName val="8319"/>
      <sheetName val="8320"/>
      <sheetName val="8321"/>
      <sheetName val="8322"/>
      <sheetName val="8323"/>
      <sheetName val="8324"/>
      <sheetName val="8325"/>
      <sheetName val="8327"/>
      <sheetName val="9772"/>
      <sheetName val="9773"/>
      <sheetName val="9918"/>
      <sheetName val="9919"/>
      <sheetName val="Consolidated"/>
      <sheetName val="PSRLIC"/>
      <sheetName val="CONST OD"/>
      <sheetName val="DMPOWER"/>
      <sheetName val="D CONSUMABLE"/>
      <sheetName val="D MATERIAL"/>
      <sheetName val="EQPTMNT"/>
      <sheetName val="FINAL"/>
      <sheetName val="OTHER OD"/>
      <sheetName val="SITE FCT"/>
      <sheetName val="CCTR wise cost summ"/>
      <sheetName val="SUPERVISION"/>
      <sheetName val="Price Sheet TP AD"/>
      <sheetName val="Material"/>
      <sheetName val="Works"/>
      <sheetName val="Form MF - 2"/>
      <sheetName val="BQ INSUL"/>
      <sheetName val="BQ PIPE"/>
      <sheetName val="제출계산서"/>
      <sheetName val="TPAD"/>
      <sheetName val="data sheet"/>
      <sheetName val="OCT_FDN9"/>
      <sheetName val="Summary_Sheets9"/>
      <sheetName val="Pipe_Supports9"/>
      <sheetName val="EQUIP_LIST9"/>
      <sheetName val="Process_Piping9"/>
      <sheetName val="P-HOT_XLS9"/>
      <sheetName val="3__GROUNDING_SYSTEM9"/>
      <sheetName val="Material_and_Manpower_data9"/>
      <sheetName val="Pricing_Summary9"/>
      <sheetName val="Alum_9"/>
      <sheetName val="9_Material_Rates9"/>
      <sheetName val="steam_table9"/>
      <sheetName val="2_2_STAFF_Scedule9"/>
      <sheetName val="HORI__VESSEL9"/>
      <sheetName val="97_사업추정(WEKI)9"/>
      <sheetName val="입출재고현황_(2)9"/>
      <sheetName val="Rate_Analysis9"/>
      <sheetName val="Civil_19"/>
      <sheetName val="Civil_29"/>
      <sheetName val="Civil_39"/>
      <sheetName val="Site_19"/>
      <sheetName val="Site_29"/>
      <sheetName val="Site_39"/>
      <sheetName val="Site_Faci9"/>
      <sheetName val="Man_Hole9"/>
      <sheetName val="Inst_Matl_Table9"/>
      <sheetName val="Loop_Type9"/>
      <sheetName val="GROUNDING_SYSTEM9"/>
      <sheetName val="1__설계조건_2_단면가정_3__하중계산9"/>
      <sheetName val="DATA_입력란9"/>
      <sheetName val="MP_MOB9"/>
      <sheetName val="General_Data9"/>
      <sheetName val="PAD_TR보호대기초9"/>
      <sheetName val="Car_park_lease9"/>
      <sheetName val="8_PILE__(돌출)7"/>
      <sheetName val="Utility_and_Fire_flange9"/>
      <sheetName val="sum1_(2)9"/>
      <sheetName val="L_V_Separator6"/>
      <sheetName val="Eq__Mobilization6"/>
      <sheetName val="bldg_list6"/>
      <sheetName val="MTO_REV_2(ARMOR)5"/>
      <sheetName val="Steel-Main_Work5"/>
      <sheetName val="EL_표면적4"/>
      <sheetName val="D1_15"/>
      <sheetName val="D2_15"/>
      <sheetName val="Administrative_Prices5"/>
      <sheetName val="Proj_Cost_Sumry5"/>
      <sheetName val="Wt_of_Mod_5"/>
      <sheetName val="Bid_Summary4"/>
      <sheetName val="장비검사_사진4"/>
      <sheetName val="Air_Cooler-E4"/>
      <sheetName val="static_cal4"/>
      <sheetName val="SOS_PLC_&amp;_Panel4"/>
      <sheetName val="중간재_재공4"/>
      <sheetName val="118_세금과공과3"/>
      <sheetName val="108_수선비3"/>
      <sheetName val="EXT_CHECK4"/>
      <sheetName val="1_설계조건3"/>
      <sheetName val="12월_수선비_사용실적3"/>
      <sheetName val="Based_Data_WACC3"/>
      <sheetName val="PKG_&quot;A&quot;_Detail_-_정풍3"/>
      <sheetName val="M_113"/>
      <sheetName val="Part_A3"/>
      <sheetName val="Part_B3"/>
      <sheetName val="Part_C3"/>
      <sheetName val="EQUIPMENT_-23"/>
      <sheetName val="R01_p13"/>
      <sheetName val="Valve_Cl3"/>
      <sheetName val="Attach_4-183"/>
      <sheetName val="Page_23"/>
      <sheetName val="Subcon_TR3"/>
      <sheetName val="Malaysia_incl__RET3"/>
      <sheetName val="Paint_Mat_Summ3"/>
      <sheetName val="_표지3"/>
      <sheetName val="Subcon_A2"/>
      <sheetName val="Land_Dev't__Ph-11"/>
      <sheetName val="Hac_Lots1"/>
      <sheetName val="4-Lane_bridge1"/>
      <sheetName val="Res_Lots1"/>
      <sheetName val="Spine_Road1"/>
      <sheetName val="7__Aeration_Tanks_(ATV)1"/>
      <sheetName val="8__Aeration1"/>
      <sheetName val="1__Project_Base1"/>
      <sheetName val="Total_Staff1"/>
      <sheetName val="0__SUMMARY1"/>
      <sheetName val="1__Engineering1"/>
      <sheetName val="2__Check_point1"/>
      <sheetName val="II_Changes_11"/>
      <sheetName val="III_Changes_21"/>
      <sheetName val="Qty_1"/>
      <sheetName val="OQC_Summary1"/>
      <sheetName val="6_Unit_Rates1"/>
      <sheetName val="OCT_FDN10"/>
      <sheetName val="Summary_Sheets10"/>
      <sheetName val="Pipe_Supports10"/>
      <sheetName val="EQUIP_LIST10"/>
      <sheetName val="Process_Piping10"/>
      <sheetName val="P-HOT_XLS10"/>
      <sheetName val="3__GROUNDING_SYSTEM10"/>
      <sheetName val="Material_and_Manpower_data10"/>
      <sheetName val="Pricing_Summary10"/>
      <sheetName val="Alum_10"/>
      <sheetName val="9_Material_Rates10"/>
      <sheetName val="steam_table10"/>
      <sheetName val="2_2_STAFF_Scedule10"/>
      <sheetName val="HORI__VESSEL10"/>
      <sheetName val="97_사업추정(WEKI)10"/>
      <sheetName val="입출재고현황_(2)10"/>
      <sheetName val="Rate_Analysis10"/>
      <sheetName val="Civil_110"/>
      <sheetName val="Civil_210"/>
      <sheetName val="Civil_310"/>
      <sheetName val="Site_110"/>
      <sheetName val="Site_210"/>
      <sheetName val="Site_310"/>
      <sheetName val="Site_Faci10"/>
      <sheetName val="Man_Hole10"/>
      <sheetName val="Inst_Matl_Table10"/>
      <sheetName val="Loop_Type10"/>
      <sheetName val="GROUNDING_SYSTEM10"/>
      <sheetName val="1__설계조건_2_단면가정_3__하중계산10"/>
      <sheetName val="DATA_입력란10"/>
      <sheetName val="MP_MOB10"/>
      <sheetName val="General_Data10"/>
      <sheetName val="PAD_TR보호대기초10"/>
      <sheetName val="Car_park_lease10"/>
      <sheetName val="8_PILE__(돌출)8"/>
      <sheetName val="Utility_and_Fire_flange10"/>
      <sheetName val="sum1_(2)10"/>
      <sheetName val="L_V_Separator7"/>
      <sheetName val="Eq__Mobilization7"/>
      <sheetName val="bldg_list7"/>
      <sheetName val="MTO_REV_2(ARMOR)6"/>
      <sheetName val="Steel-Main_Work6"/>
      <sheetName val="EL_표면적5"/>
      <sheetName val="D1_16"/>
      <sheetName val="D2_16"/>
      <sheetName val="Administrative_Prices6"/>
      <sheetName val="Proj_Cost_Sumry6"/>
      <sheetName val="Wt_of_Mod_6"/>
      <sheetName val="Bid_Summary5"/>
      <sheetName val="장비검사_사진5"/>
      <sheetName val="Air_Cooler-E5"/>
      <sheetName val="static_cal5"/>
      <sheetName val="SOS_PLC_&amp;_Panel5"/>
      <sheetName val="중간재_재공5"/>
      <sheetName val="118_세금과공과4"/>
      <sheetName val="108_수선비4"/>
      <sheetName val="EXT_CHECK5"/>
      <sheetName val="1_설계조건4"/>
      <sheetName val="12월_수선비_사용실적4"/>
      <sheetName val="Based_Data_WACC4"/>
      <sheetName val="PKG_&quot;A&quot;_Detail_-_정풍4"/>
      <sheetName val="M_114"/>
      <sheetName val="Part_A4"/>
      <sheetName val="Part_B4"/>
      <sheetName val="Part_C4"/>
      <sheetName val="EQUIPMENT_-24"/>
      <sheetName val="R01_p14"/>
      <sheetName val="Valve_Cl4"/>
      <sheetName val="Attach_4-184"/>
      <sheetName val="Page_24"/>
      <sheetName val="Subcon_TR4"/>
      <sheetName val="Malaysia_incl__RET4"/>
      <sheetName val="Paint_Mat_Summ4"/>
      <sheetName val="_표지4"/>
      <sheetName val="Subcon_A3"/>
      <sheetName val="Land_Dev't__Ph-12"/>
      <sheetName val="Hac_Lots2"/>
      <sheetName val="4-Lane_bridge2"/>
      <sheetName val="Res_Lots2"/>
      <sheetName val="Spine_Road2"/>
      <sheetName val="7__Aeration_Tanks_(ATV)2"/>
      <sheetName val="8__Aeration2"/>
      <sheetName val="1__Project_Base2"/>
      <sheetName val="Total_Staff2"/>
      <sheetName val="0__SUMMARY2"/>
      <sheetName val="1__Engineering2"/>
      <sheetName val="2__Check_point2"/>
      <sheetName val="II_Changes_12"/>
      <sheetName val="III_Changes_22"/>
      <sheetName val="Qty_2"/>
      <sheetName val="OQC_Summary2"/>
      <sheetName val="6_Unit_Rates2"/>
      <sheetName val="Cost Components"/>
      <sheetName val="CPS"/>
      <sheetName val="BORDGC"/>
      <sheetName val="WPA_Mechanical Equipment AMP2"/>
      <sheetName val="office"/>
      <sheetName val="Lab"/>
      <sheetName val="Material&amp;equipment"/>
      <sheetName val="TBEAM"/>
      <sheetName val="Sales &amp; Prod"/>
      <sheetName val="Internet"/>
      <sheetName val="Project_Brief"/>
      <sheetName val="Payment_Certificate-1"/>
      <sheetName val="Floor_wet"/>
      <sheetName val="Floor_Balcony"/>
      <sheetName val="Hard_scape_Floor"/>
      <sheetName val="P03_Skirting"/>
      <sheetName val="GF_wall"/>
      <sheetName val="Kitchen_Wall_wet_LIN-701"/>
      <sheetName val="Wall_wet_LIN-601_"/>
      <sheetName val="BOQ_(2)"/>
      <sheetName val="VO_Schedule-1"/>
      <sheetName val="HOLD_AMOUNT"/>
      <sheetName val="Back_Charge_(2)"/>
      <sheetName val="Temporary_Deductions-1_"/>
      <sheetName val="Contracharges_Check_list-1_"/>
      <sheetName val="PC_03"/>
      <sheetName val="Measurement_sheet"/>
      <sheetName val="Material_Only"/>
      <sheetName val="Man_power_supply"/>
      <sheetName val="Camp_Deduction"/>
      <sheetName val="BLR_1"/>
      <sheetName val="IRR_sponsor"/>
      <sheetName val="LAST_UPDATE"/>
      <sheetName val="Dir-Conc_"/>
      <sheetName val="ﾄﾞﾊﾞｲFUEL_GAS追見"/>
      <sheetName val="203_Eqpt_r1"/>
      <sheetName val="project_management"/>
      <sheetName val="1)_COMMON_FACILITIES"/>
      <sheetName val="upah_bahan"/>
      <sheetName val="Wind_Calculation(cpi-0_4)"/>
      <sheetName val="1_PPC_Summary_EN"/>
      <sheetName val="2_Price_List"/>
      <sheetName val="3_Fireproofing"/>
      <sheetName val="FP_List"/>
      <sheetName val="4_Equip__Insulation"/>
      <sheetName val="Insulation_list"/>
      <sheetName val="5_Piping_Insulation"/>
      <sheetName val="6_Painting"/>
      <sheetName val="7_RWEs"/>
      <sheetName val="8_CD&amp;VAT_rbst"/>
      <sheetName val="detail_vat_and_CD"/>
      <sheetName val="A_&amp;_B"/>
      <sheetName val="Manpower_List-1"/>
      <sheetName val="Index_Daily_Alloaction"/>
      <sheetName val="SUMMARY_FOR_DPR"/>
      <sheetName val="Manpower_List"/>
      <sheetName val="Form_6"/>
      <sheetName val="final_abstract"/>
      <sheetName val="Material_"/>
      <sheetName val="Labour_&amp;_Plant"/>
      <sheetName val="Material_Standards"/>
      <sheetName val="G_R300경비"/>
      <sheetName val="견적금액(2003_12_22)"/>
      <sheetName val="FREE"/>
      <sheetName val="Sch.1"/>
      <sheetName val="List of prices"/>
      <sheetName val="List_of_prices"/>
      <sheetName val="33628-Rev. A"/>
      <sheetName val="을"/>
      <sheetName val="1.0표준품셈"/>
      <sheetName val="1.0계산품셈"/>
      <sheetName val="ISO_input"/>
      <sheetName val="lookup"/>
      <sheetName val="BQMP"/>
      <sheetName val="Micro"/>
      <sheetName val="Macro"/>
      <sheetName val="Titles"/>
      <sheetName val="Information"/>
      <sheetName val="공용정보"/>
      <sheetName val="음료실행"/>
      <sheetName val="schtng"/>
      <sheetName val="schbhn"/>
      <sheetName val="schalt"/>
      <sheetName val="Fixset"/>
      <sheetName val="CBE (Vendor)"/>
      <sheetName val="HRG BAHAN &amp; UPAH okk"/>
      <sheetName val="Analis Kusen okk"/>
      <sheetName val="Konfirm"/>
      <sheetName val="CRUDE PSV LIST"/>
      <sheetName val="安装取费"/>
      <sheetName val="土建取费"/>
      <sheetName val="引进表"/>
      <sheetName val="磨煤加压"/>
      <sheetName val="空分"/>
      <sheetName val="KP1590_E"/>
      <sheetName val="Project Details"/>
      <sheetName val="7-2"/>
      <sheetName val="TIE-INS"/>
      <sheetName val="MTO REV.0"/>
      <sheetName val="B101"/>
      <sheetName val="Main Bldg."/>
      <sheetName val="표지"/>
      <sheetName val="CERTIFICATE"/>
      <sheetName val="CapitalMetrics"/>
      <sheetName val="03"/>
      <sheetName val="INPUT DATA HERE"/>
      <sheetName val="Account Summary"/>
      <sheetName val="ITB COST"/>
      <sheetName val="Regenerator  Concrete Structure"/>
      <sheetName val="INTERIOR WALLS"/>
      <sheetName val="bridge # 1"/>
      <sheetName val="MANHOLE"/>
      <sheetName val="MATL"/>
      <sheetName val="CIM"/>
      <sheetName val="Electrical Pricelist"/>
      <sheetName val="Candy ee"/>
      <sheetName val="수안보-MBR1"/>
      <sheetName val="COPING"/>
      <sheetName val="0000"/>
      <sheetName val="Computed Floor Area"/>
      <sheetName val="10현장조직"/>
      <sheetName val="AROMIN"/>
      <sheetName val="FOOTING"/>
      <sheetName val="마감물량"/>
      <sheetName val="MU"/>
      <sheetName val="FINISHES"/>
      <sheetName val="예산M12A"/>
      <sheetName val="本体取纏"/>
      <sheetName val="S-curve"/>
      <sheetName val="subcon sched"/>
      <sheetName val="PL Plumbing"/>
      <sheetName val="Floor Level"/>
      <sheetName val="FINANCIAL (FLR)"/>
      <sheetName val="structural ratios"/>
      <sheetName val="ok slab on grade"/>
      <sheetName val="Bill 3 -BPO1"/>
      <sheetName val="Bill 3 -BPO2"/>
      <sheetName val="Bill 2 -RETAIL"/>
      <sheetName val="RFP Codes"/>
      <sheetName val="설계내역서"/>
      <sheetName val="예산대비"/>
      <sheetName val="실행"/>
      <sheetName val="주식"/>
      <sheetName val="SPARE PART"/>
      <sheetName val="MCC제원"/>
      <sheetName val="VXXXX"/>
      <sheetName val="COVER "/>
      <sheetName val="CAL-SHEET"/>
      <sheetName val="개별표지"/>
      <sheetName val="DESIGN CRITERIA"/>
      <sheetName val="1~5 (2)"/>
      <sheetName val="DeltaCom wan orders"/>
      <sheetName val="업무처리전"/>
      <sheetName val="TEST1"/>
      <sheetName val="ITEM"/>
      <sheetName val="확인서"/>
      <sheetName val="LOADDAT"/>
      <sheetName val="6MONTHS"/>
      <sheetName val="여흥"/>
      <sheetName val="TACE"/>
      <sheetName val="금융비용"/>
      <sheetName val="2.설계제원"/>
      <sheetName val="Rot-Pack"/>
      <sheetName val="STEP"/>
      <sheetName val="MASTER"/>
      <sheetName val="Dwg_List"/>
      <sheetName val="tabulation_of_deductions1"/>
      <sheetName val="2_223M_due_to_adj_profit1"/>
      <sheetName val="co-no_21"/>
      <sheetName val="Code_071"/>
      <sheetName val="Assump_(Time)_-_Project_Co_1"/>
      <sheetName val="UPA(Part_C,D,E,G,H)1"/>
      <sheetName val="UPA(Part_F)1"/>
      <sheetName val="일위대가_(Part_C,D,E,G,H)1"/>
      <sheetName val="H_Satuan1"/>
      <sheetName val="HOURS_INDEX1"/>
      <sheetName val="RATE_INDEX1"/>
      <sheetName val="beam-reinft-IIInd_floor"/>
      <sheetName val="an__struktur"/>
      <sheetName val="BOQ_for_HRSG_&amp;_BOP-mech_"/>
      <sheetName val="Customize_Your_Invoice"/>
      <sheetName val="HRSG_SMALL07220"/>
      <sheetName val="Pipe_Sizes"/>
      <sheetName val="EQUIVALENT_LENGTH"/>
      <sheetName val="VERTICAL_CENTR__PUMP_Sh__2"/>
      <sheetName val="List_Equip"/>
      <sheetName val="Process_C_(1-166)"/>
      <sheetName val="Schedule_S-Curve_Revision#3"/>
      <sheetName val="Bach_Dang"/>
      <sheetName val="Bill_summary_of_cost"/>
      <sheetName val="MATERIAL'S_PRICE"/>
      <sheetName val="EqptRate_(2)"/>
      <sheetName val="Cash_Flow_bulanan"/>
      <sheetName val="6PILE__(돌출)"/>
      <sheetName val="RATES_G-5"/>
      <sheetName val="Summary-In_House"/>
      <sheetName val="BSD_(2)"/>
      <sheetName val="man_150221"/>
      <sheetName val="MH_RATE"/>
      <sheetName val="RAB_ALT_(2)"/>
      <sheetName val="_Armaflex_"/>
      <sheetName val="___Basis-Kalk____"/>
      <sheetName val="MW-Schale,_alukasch_"/>
      <sheetName val="UK,_Kleinmaterial"/>
      <sheetName val="PUR,_FOAMGLAS"/>
      <sheetName val="Cashflow_Analysis"/>
      <sheetName val="Pengalaman_Per"/>
      <sheetName val="Exch_Rates_&amp;_duties"/>
      <sheetName val="JGC_Weekly_MH_"/>
      <sheetName val="REKAP_VOLUME"/>
      <sheetName val="HMB_Case_1"/>
      <sheetName val="PROG_"/>
      <sheetName val="Ts&amp;Cs"/>
      <sheetName val="sal"/>
      <sheetName val="유림골조"/>
      <sheetName val="공통비총괄표"/>
      <sheetName val="Repilogo"/>
      <sheetName val="Pipe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/>
      <sheetData sheetId="1561"/>
      <sheetData sheetId="1562"/>
      <sheetData sheetId="1563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ense claim"/>
      <sheetName val="Categories"/>
    </sheetNames>
    <sheetDataSet>
      <sheetData sheetId="0" refreshError="1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Dbase"/>
      <sheetName val="Page 2"/>
      <sheetName val="Transport"/>
      <sheetName val="Mtls"/>
      <sheetName val="Cost Source"/>
      <sheetName val="Curves"/>
      <sheetName val="Tables"/>
      <sheetName val="Heads"/>
      <sheetName val="Macros"/>
      <sheetName val="Macro 04"/>
      <sheetName val="Macro 07"/>
      <sheetName val="Macro 09"/>
      <sheetName val="Macro 11"/>
      <sheetName val="cover"/>
      <sheetName val="XZLC004_PART2"/>
      <sheetName val="CAT_5"/>
      <sheetName val="EQUIPMENT"/>
      <sheetName val="기본DATA"/>
      <sheetName val="Y-WORK"/>
      <sheetName val="AIR SHOWER(3인용)"/>
      <sheetName val="COA-17"/>
      <sheetName val="C-18"/>
      <sheetName val="Pbutil1"/>
      <sheetName val="Factor"/>
      <sheetName val="환율change"/>
      <sheetName val="당초"/>
      <sheetName val="01.가설-파일"/>
      <sheetName val="#REF"/>
      <sheetName val="7.6.3(B) UG Piping"/>
      <sheetName val="Sheet1"/>
      <sheetName val="XZLC003_PAR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12">
          <cell r="E112" t="str">
            <v>M0101</v>
          </cell>
          <cell r="F112" t="str">
            <v>003/1828 HDS GREECE+1846 HDSU GREECE (HE CS/CS) 12-1994</v>
          </cell>
          <cell r="I112">
            <v>16.084947004724398</v>
          </cell>
          <cell r="J112">
            <v>-1.24656465790945</v>
          </cell>
          <cell r="K112">
            <v>4.9497055525748401E-2</v>
          </cell>
          <cell r="L112">
            <v>16.385051597174737</v>
          </cell>
        </row>
        <row r="113">
          <cell r="E113" t="str">
            <v>M3001</v>
          </cell>
          <cell r="F113" t="str">
            <v>004/1864 AMOCO GEEEL No. 3 PTA BELGIUM (30/30) 05-1996</v>
          </cell>
          <cell r="I113">
            <v>17.919841905717298</v>
          </cell>
          <cell r="J113">
            <v>-1.4749999467863599</v>
          </cell>
          <cell r="K113">
            <v>6.5954240247760296E-2</v>
          </cell>
          <cell r="L113">
            <v>17.868548611329746</v>
          </cell>
        </row>
        <row r="114">
          <cell r="E114" t="str">
            <v>M</v>
          </cell>
          <cell r="L114">
            <v>0</v>
          </cell>
        </row>
        <row r="115">
          <cell r="E115" t="str">
            <v>M</v>
          </cell>
          <cell r="L115">
            <v>0</v>
          </cell>
        </row>
        <row r="116">
          <cell r="E116" t="str">
            <v>M</v>
          </cell>
          <cell r="L116">
            <v>0</v>
          </cell>
        </row>
        <row r="117">
          <cell r="E117" t="str">
            <v>M</v>
          </cell>
          <cell r="L117">
            <v>0</v>
          </cell>
        </row>
        <row r="118">
          <cell r="E118" t="str">
            <v>M</v>
          </cell>
          <cell r="L118">
            <v>0</v>
          </cell>
        </row>
        <row r="119">
          <cell r="E119" t="str">
            <v>M</v>
          </cell>
          <cell r="L119">
            <v>0</v>
          </cell>
        </row>
        <row r="120">
          <cell r="E120" t="str">
            <v>M</v>
          </cell>
          <cell r="L120">
            <v>0</v>
          </cell>
        </row>
        <row r="121">
          <cell r="E121" t="str">
            <v>M</v>
          </cell>
          <cell r="L121">
            <v>0</v>
          </cell>
        </row>
        <row r="122">
          <cell r="E122" t="str">
            <v>M</v>
          </cell>
          <cell r="L122">
            <v>0</v>
          </cell>
        </row>
        <row r="123">
          <cell r="E123" t="str">
            <v>M</v>
          </cell>
          <cell r="L123">
            <v>0</v>
          </cell>
        </row>
      </sheetData>
      <sheetData sheetId="7" refreshError="1">
        <row r="2">
          <cell r="C2">
            <v>-999</v>
          </cell>
          <cell r="D2">
            <v>38</v>
          </cell>
          <cell r="E2">
            <v>93</v>
          </cell>
          <cell r="F2">
            <v>149</v>
          </cell>
          <cell r="G2">
            <v>204</v>
          </cell>
          <cell r="H2">
            <v>260</v>
          </cell>
          <cell r="I2">
            <v>316</v>
          </cell>
          <cell r="J2">
            <v>343</v>
          </cell>
          <cell r="K2">
            <v>371</v>
          </cell>
          <cell r="L2">
            <v>399</v>
          </cell>
          <cell r="M2">
            <v>427</v>
          </cell>
          <cell r="N2">
            <v>454</v>
          </cell>
          <cell r="O2">
            <v>482</v>
          </cell>
          <cell r="P2">
            <v>510</v>
          </cell>
          <cell r="Q2">
            <v>538</v>
          </cell>
          <cell r="R2">
            <v>566</v>
          </cell>
          <cell r="S2">
            <v>593</v>
          </cell>
          <cell r="T2">
            <v>621</v>
          </cell>
          <cell r="U2">
            <v>649</v>
          </cell>
          <cell r="V2">
            <v>677</v>
          </cell>
          <cell r="W2">
            <v>704</v>
          </cell>
          <cell r="X2">
            <v>732</v>
          </cell>
          <cell r="Y2">
            <v>760</v>
          </cell>
          <cell r="Z2">
            <v>788</v>
          </cell>
          <cell r="AA2">
            <v>816</v>
          </cell>
        </row>
        <row r="3">
          <cell r="C3">
            <v>12.3</v>
          </cell>
          <cell r="D3">
            <v>12.3</v>
          </cell>
          <cell r="E3">
            <v>12.3</v>
          </cell>
          <cell r="F3">
            <v>12.3</v>
          </cell>
          <cell r="G3">
            <v>12.3</v>
          </cell>
          <cell r="H3">
            <v>12.3</v>
          </cell>
          <cell r="I3">
            <v>12.3</v>
          </cell>
          <cell r="J3">
            <v>12.3</v>
          </cell>
          <cell r="K3">
            <v>11.7</v>
          </cell>
          <cell r="L3">
            <v>10.4</v>
          </cell>
          <cell r="M3">
            <v>8.4</v>
          </cell>
          <cell r="N3">
            <v>6.5</v>
          </cell>
          <cell r="O3">
            <v>4.5999999999999996</v>
          </cell>
          <cell r="P3">
            <v>3.2</v>
          </cell>
          <cell r="Q3">
            <v>1.8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</row>
        <row r="4">
          <cell r="C4">
            <v>12.3</v>
          </cell>
          <cell r="D4">
            <v>12.3</v>
          </cell>
          <cell r="E4">
            <v>12.3</v>
          </cell>
          <cell r="F4">
            <v>12.3</v>
          </cell>
          <cell r="G4">
            <v>12.3</v>
          </cell>
          <cell r="H4">
            <v>12.3</v>
          </cell>
          <cell r="I4">
            <v>12.3</v>
          </cell>
          <cell r="J4">
            <v>12.3</v>
          </cell>
          <cell r="K4">
            <v>11.7</v>
          </cell>
          <cell r="L4">
            <v>10.4</v>
          </cell>
          <cell r="M4">
            <v>8.4</v>
          </cell>
          <cell r="N4">
            <v>6.5</v>
          </cell>
          <cell r="O4">
            <v>4.5999999999999996</v>
          </cell>
          <cell r="P4">
            <v>3.2</v>
          </cell>
          <cell r="Q4">
            <v>1.8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</row>
        <row r="5">
          <cell r="C5">
            <v>12.3</v>
          </cell>
          <cell r="D5">
            <v>12.3</v>
          </cell>
          <cell r="E5">
            <v>12.3</v>
          </cell>
          <cell r="F5">
            <v>12.3</v>
          </cell>
          <cell r="G5">
            <v>12.3</v>
          </cell>
          <cell r="H5">
            <v>12.3</v>
          </cell>
          <cell r="I5">
            <v>12.3</v>
          </cell>
          <cell r="J5">
            <v>12.3</v>
          </cell>
          <cell r="K5">
            <v>11.7</v>
          </cell>
          <cell r="L5">
            <v>10.4</v>
          </cell>
          <cell r="M5">
            <v>8.4</v>
          </cell>
          <cell r="N5">
            <v>6.5</v>
          </cell>
          <cell r="O5">
            <v>4.5999999999999996</v>
          </cell>
          <cell r="P5">
            <v>3.2</v>
          </cell>
          <cell r="Q5">
            <v>1.8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</row>
        <row r="6">
          <cell r="C6">
            <v>13.2</v>
          </cell>
          <cell r="D6">
            <v>13.2</v>
          </cell>
          <cell r="E6">
            <v>13.2</v>
          </cell>
          <cell r="F6">
            <v>13.2</v>
          </cell>
          <cell r="G6">
            <v>13.2</v>
          </cell>
          <cell r="H6">
            <v>13.2</v>
          </cell>
          <cell r="I6">
            <v>13.2</v>
          </cell>
          <cell r="J6">
            <v>13.2</v>
          </cell>
          <cell r="K6">
            <v>13.2</v>
          </cell>
          <cell r="L6">
            <v>13.2</v>
          </cell>
          <cell r="M6">
            <v>13.2</v>
          </cell>
          <cell r="N6">
            <v>12.9</v>
          </cell>
          <cell r="O6">
            <v>9.6</v>
          </cell>
          <cell r="P6">
            <v>5.8</v>
          </cell>
          <cell r="Q6">
            <v>3.4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</row>
        <row r="7">
          <cell r="C7">
            <v>13.2</v>
          </cell>
          <cell r="D7">
            <v>13.2</v>
          </cell>
          <cell r="E7">
            <v>13.2</v>
          </cell>
          <cell r="F7">
            <v>13.2</v>
          </cell>
          <cell r="G7">
            <v>13.2</v>
          </cell>
          <cell r="H7">
            <v>13.2</v>
          </cell>
          <cell r="I7">
            <v>13.2</v>
          </cell>
          <cell r="J7">
            <v>13.2</v>
          </cell>
          <cell r="K7">
            <v>13.2</v>
          </cell>
          <cell r="L7">
            <v>13.2</v>
          </cell>
          <cell r="M7">
            <v>13.2</v>
          </cell>
          <cell r="N7">
            <v>12.9</v>
          </cell>
          <cell r="O7">
            <v>11.2</v>
          </cell>
          <cell r="P7">
            <v>7.7</v>
          </cell>
          <cell r="Q7">
            <v>4.9000000000000004</v>
          </cell>
          <cell r="R7">
            <v>3.2</v>
          </cell>
          <cell r="S7">
            <v>2</v>
          </cell>
          <cell r="T7">
            <v>1.5</v>
          </cell>
          <cell r="U7">
            <v>0.8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</row>
        <row r="8">
          <cell r="C8">
            <v>13.2</v>
          </cell>
          <cell r="D8">
            <v>13.2</v>
          </cell>
          <cell r="E8">
            <v>13.2</v>
          </cell>
          <cell r="F8">
            <v>13.2</v>
          </cell>
          <cell r="G8">
            <v>13.2</v>
          </cell>
          <cell r="H8">
            <v>13.2</v>
          </cell>
          <cell r="I8">
            <v>13.2</v>
          </cell>
          <cell r="J8">
            <v>13.2</v>
          </cell>
          <cell r="K8">
            <v>13.2</v>
          </cell>
          <cell r="L8">
            <v>13.2</v>
          </cell>
          <cell r="M8">
            <v>13.2</v>
          </cell>
          <cell r="N8">
            <v>12.9</v>
          </cell>
          <cell r="O8">
            <v>11.2</v>
          </cell>
          <cell r="P8">
            <v>7.7</v>
          </cell>
          <cell r="Q8">
            <v>4.9000000000000004</v>
          </cell>
          <cell r="R8">
            <v>3.2</v>
          </cell>
          <cell r="S8">
            <v>2</v>
          </cell>
          <cell r="T8">
            <v>1.5</v>
          </cell>
          <cell r="U8">
            <v>0.8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</row>
        <row r="9">
          <cell r="C9">
            <v>13.2</v>
          </cell>
          <cell r="D9">
            <v>13.2</v>
          </cell>
          <cell r="E9">
            <v>12.5</v>
          </cell>
          <cell r="F9">
            <v>11.7</v>
          </cell>
          <cell r="G9">
            <v>11.4</v>
          </cell>
          <cell r="H9">
            <v>11.2</v>
          </cell>
          <cell r="I9">
            <v>11.2</v>
          </cell>
          <cell r="J9">
            <v>11.2</v>
          </cell>
          <cell r="K9">
            <v>11.2</v>
          </cell>
          <cell r="L9">
            <v>10.9</v>
          </cell>
          <cell r="M9">
            <v>10.7</v>
          </cell>
          <cell r="N9">
            <v>10.5</v>
          </cell>
          <cell r="O9">
            <v>10.3</v>
          </cell>
          <cell r="P9">
            <v>10.1</v>
          </cell>
          <cell r="Q9">
            <v>9.6999999999999993</v>
          </cell>
          <cell r="R9">
            <v>8.6</v>
          </cell>
          <cell r="S9">
            <v>6.9</v>
          </cell>
          <cell r="T9">
            <v>5.4</v>
          </cell>
          <cell r="U9">
            <v>4.3</v>
          </cell>
          <cell r="V9">
            <v>3.3</v>
          </cell>
          <cell r="W9">
            <v>2.6</v>
          </cell>
          <cell r="X9">
            <v>2</v>
          </cell>
          <cell r="Y9">
            <v>1.6</v>
          </cell>
          <cell r="Z9">
            <v>1.3</v>
          </cell>
          <cell r="AA9">
            <v>1</v>
          </cell>
        </row>
        <row r="10">
          <cell r="C10">
            <v>11</v>
          </cell>
          <cell r="D10">
            <v>11</v>
          </cell>
          <cell r="E10">
            <v>11</v>
          </cell>
          <cell r="F10">
            <v>10.8</v>
          </cell>
          <cell r="G10">
            <v>10.3</v>
          </cell>
          <cell r="H10">
            <v>10.1</v>
          </cell>
          <cell r="I10">
            <v>9.8000000000000007</v>
          </cell>
          <cell r="J10">
            <v>9.6</v>
          </cell>
          <cell r="K10">
            <v>9.5</v>
          </cell>
          <cell r="L10">
            <v>9.4</v>
          </cell>
          <cell r="M10">
            <v>9.1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C11">
            <v>13.2</v>
          </cell>
          <cell r="D11">
            <v>13.2</v>
          </cell>
          <cell r="E11">
            <v>13.2</v>
          </cell>
          <cell r="F11">
            <v>12.9</v>
          </cell>
          <cell r="G11">
            <v>12.7</v>
          </cell>
          <cell r="H11">
            <v>12.7</v>
          </cell>
          <cell r="I11">
            <v>12</v>
          </cell>
          <cell r="J11">
            <v>11.7</v>
          </cell>
          <cell r="K11">
            <v>11.5</v>
          </cell>
          <cell r="L11">
            <v>11.3</v>
          </cell>
          <cell r="M11">
            <v>11.2</v>
          </cell>
          <cell r="N11">
            <v>11</v>
          </cell>
          <cell r="O11">
            <v>10.9</v>
          </cell>
          <cell r="P11">
            <v>10.8</v>
          </cell>
          <cell r="Q11">
            <v>10.8</v>
          </cell>
          <cell r="R11">
            <v>10.199999999999999</v>
          </cell>
          <cell r="S11">
            <v>8.6999999999999993</v>
          </cell>
          <cell r="T11">
            <v>6.9</v>
          </cell>
          <cell r="U11">
            <v>5.2</v>
          </cell>
          <cell r="V11">
            <v>3.9</v>
          </cell>
          <cell r="W11">
            <v>2.9</v>
          </cell>
          <cell r="X11">
            <v>2.2000000000000002</v>
          </cell>
          <cell r="Y11">
            <v>1.6</v>
          </cell>
          <cell r="Z11">
            <v>1.2</v>
          </cell>
          <cell r="AA11">
            <v>0.9</v>
          </cell>
        </row>
        <row r="12">
          <cell r="C12">
            <v>11</v>
          </cell>
          <cell r="D12">
            <v>11</v>
          </cell>
          <cell r="E12">
            <v>11</v>
          </cell>
          <cell r="F12">
            <v>11</v>
          </cell>
          <cell r="G12">
            <v>10.9</v>
          </cell>
          <cell r="H12">
            <v>10.1</v>
          </cell>
          <cell r="I12">
            <v>9.5</v>
          </cell>
          <cell r="J12">
            <v>9.3000000000000007</v>
          </cell>
          <cell r="K12">
            <v>9.1</v>
          </cell>
          <cell r="L12">
            <v>8.9</v>
          </cell>
          <cell r="M12">
            <v>8.6999999999999993</v>
          </cell>
          <cell r="N12">
            <v>8.5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C13">
            <v>13.2</v>
          </cell>
          <cell r="D13">
            <v>13.2</v>
          </cell>
          <cell r="E13">
            <v>12.9</v>
          </cell>
          <cell r="F13">
            <v>12.2</v>
          </cell>
          <cell r="G13">
            <v>12</v>
          </cell>
          <cell r="H13">
            <v>12</v>
          </cell>
          <cell r="I13">
            <v>11.5</v>
          </cell>
          <cell r="J13">
            <v>11.3</v>
          </cell>
          <cell r="K13">
            <v>11.1</v>
          </cell>
          <cell r="L13">
            <v>11</v>
          </cell>
          <cell r="M13">
            <v>10.9</v>
          </cell>
          <cell r="N13">
            <v>10.8</v>
          </cell>
          <cell r="O13">
            <v>10.8</v>
          </cell>
          <cell r="P13">
            <v>10.7</v>
          </cell>
          <cell r="Q13">
            <v>9.6999999999999993</v>
          </cell>
          <cell r="R13">
            <v>6.7</v>
          </cell>
          <cell r="S13">
            <v>4.9000000000000004</v>
          </cell>
          <cell r="T13">
            <v>3.5</v>
          </cell>
          <cell r="U13">
            <v>2.5</v>
          </cell>
          <cell r="V13">
            <v>1.8</v>
          </cell>
          <cell r="W13">
            <v>1.2</v>
          </cell>
          <cell r="X13">
            <v>0.8</v>
          </cell>
          <cell r="Y13">
            <v>0.6</v>
          </cell>
          <cell r="Z13">
            <v>0.4</v>
          </cell>
          <cell r="AA13">
            <v>0.2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24">
          <cell r="B24" t="str">
            <v>AEM</v>
          </cell>
          <cell r="C24" t="str">
            <v>AES</v>
          </cell>
          <cell r="D24" t="str">
            <v>AET</v>
          </cell>
          <cell r="E24" t="str">
            <v>AEU</v>
          </cell>
          <cell r="F24" t="str">
            <v>AKM</v>
          </cell>
          <cell r="G24" t="str">
            <v>AKS</v>
          </cell>
          <cell r="H24" t="str">
            <v>AKT</v>
          </cell>
          <cell r="I24" t="str">
            <v>AKU</v>
          </cell>
          <cell r="J24" t="str">
            <v>BEM</v>
          </cell>
          <cell r="K24" t="str">
            <v>BES</v>
          </cell>
          <cell r="L24" t="str">
            <v>BET</v>
          </cell>
          <cell r="M24" t="str">
            <v>BEU</v>
          </cell>
          <cell r="N24" t="str">
            <v>BKM</v>
          </cell>
          <cell r="O24" t="str">
            <v>BKS</v>
          </cell>
          <cell r="P24" t="str">
            <v>BKT</v>
          </cell>
          <cell r="Q24" t="str">
            <v>BKU</v>
          </cell>
        </row>
        <row r="25">
          <cell r="B25">
            <v>0.92</v>
          </cell>
          <cell r="C25">
            <v>1</v>
          </cell>
          <cell r="D25">
            <v>1</v>
          </cell>
          <cell r="E25">
            <v>0.9</v>
          </cell>
          <cell r="F25">
            <v>1.1499999999999999</v>
          </cell>
          <cell r="G25">
            <v>1.25</v>
          </cell>
          <cell r="H25">
            <v>1.25</v>
          </cell>
          <cell r="I25">
            <v>0.95</v>
          </cell>
          <cell r="J25">
            <v>0.9</v>
          </cell>
          <cell r="K25">
            <v>0.95</v>
          </cell>
          <cell r="L25">
            <v>0.95</v>
          </cell>
          <cell r="M25">
            <v>0.85</v>
          </cell>
          <cell r="N25">
            <v>1.1000000000000001</v>
          </cell>
          <cell r="O25">
            <v>1.2</v>
          </cell>
          <cell r="P25">
            <v>1.2</v>
          </cell>
          <cell r="Q25">
            <v>0.9</v>
          </cell>
        </row>
        <row r="28">
          <cell r="B28" t="str">
            <v>A</v>
          </cell>
          <cell r="C28" t="str">
            <v>B</v>
          </cell>
          <cell r="D28" t="str">
            <v>C</v>
          </cell>
          <cell r="E28" t="str">
            <v>D</v>
          </cell>
          <cell r="F28" t="str">
            <v>E</v>
          </cell>
          <cell r="G28" t="str">
            <v>F</v>
          </cell>
          <cell r="H28" t="str">
            <v>G</v>
          </cell>
          <cell r="I28" t="str">
            <v>H</v>
          </cell>
          <cell r="J28" t="str">
            <v>I</v>
          </cell>
          <cell r="K28" t="str">
            <v>J</v>
          </cell>
          <cell r="L28" t="str">
            <v>K</v>
          </cell>
          <cell r="M28" t="str">
            <v>L</v>
          </cell>
          <cell r="N28" t="str">
            <v>M</v>
          </cell>
          <cell r="O28" t="str">
            <v>N</v>
          </cell>
          <cell r="P28" t="str">
            <v>O</v>
          </cell>
          <cell r="Q28" t="str">
            <v>P</v>
          </cell>
          <cell r="R28" t="str">
            <v>Q</v>
          </cell>
          <cell r="S28" t="str">
            <v>R</v>
          </cell>
          <cell r="T28" t="str">
            <v>S</v>
          </cell>
          <cell r="U28" t="str">
            <v>T</v>
          </cell>
          <cell r="V28" t="str">
            <v>U</v>
          </cell>
          <cell r="W28" t="str">
            <v>V</v>
          </cell>
          <cell r="X28" t="str">
            <v>W</v>
          </cell>
          <cell r="Y28" t="str">
            <v>X</v>
          </cell>
          <cell r="Z28" t="str">
            <v>Y</v>
          </cell>
          <cell r="AA28" t="str">
            <v>Z</v>
          </cell>
        </row>
        <row r="29">
          <cell r="B29" t="str">
            <v>A</v>
          </cell>
          <cell r="C29" t="str">
            <v>B</v>
          </cell>
          <cell r="D29" t="str">
            <v>A</v>
          </cell>
          <cell r="E29" t="str">
            <v>A</v>
          </cell>
          <cell r="F29" t="str">
            <v>.</v>
          </cell>
          <cell r="G29" t="str">
            <v>.</v>
          </cell>
          <cell r="H29" t="str">
            <v>.</v>
          </cell>
          <cell r="I29" t="str">
            <v>.</v>
          </cell>
          <cell r="J29" t="str">
            <v>.</v>
          </cell>
          <cell r="K29" t="str">
            <v>.</v>
          </cell>
          <cell r="L29" t="str">
            <v>.</v>
          </cell>
          <cell r="M29" t="str">
            <v>.</v>
          </cell>
          <cell r="N29" t="str">
            <v>.</v>
          </cell>
          <cell r="O29" t="str">
            <v>A</v>
          </cell>
          <cell r="P29" t="str">
            <v>.</v>
          </cell>
          <cell r="Q29" t="str">
            <v>.</v>
          </cell>
          <cell r="R29" t="str">
            <v>.</v>
          </cell>
          <cell r="S29" t="str">
            <v>.</v>
          </cell>
          <cell r="T29" t="str">
            <v>.</v>
          </cell>
          <cell r="U29" t="str">
            <v>.</v>
          </cell>
          <cell r="V29" t="str">
            <v>.</v>
          </cell>
          <cell r="W29" t="str">
            <v>.</v>
          </cell>
          <cell r="X29" t="str">
            <v>.</v>
          </cell>
          <cell r="Y29" t="str">
            <v>.</v>
          </cell>
          <cell r="Z29" t="str">
            <v>.</v>
          </cell>
          <cell r="AA29" t="str">
            <v>.</v>
          </cell>
        </row>
        <row r="30">
          <cell r="B30" t="str">
            <v>.</v>
          </cell>
          <cell r="C30" t="str">
            <v>.</v>
          </cell>
          <cell r="D30" t="str">
            <v>.</v>
          </cell>
          <cell r="E30" t="str">
            <v>.</v>
          </cell>
          <cell r="F30" t="str">
            <v>E</v>
          </cell>
          <cell r="G30" t="str">
            <v>E</v>
          </cell>
          <cell r="H30" t="str">
            <v>E</v>
          </cell>
          <cell r="I30" t="str">
            <v>E</v>
          </cell>
          <cell r="J30" t="str">
            <v>.</v>
          </cell>
          <cell r="K30" t="str">
            <v>E</v>
          </cell>
          <cell r="L30" t="str">
            <v>K</v>
          </cell>
          <cell r="M30" t="str">
            <v>.</v>
          </cell>
          <cell r="N30" t="str">
            <v>.</v>
          </cell>
          <cell r="O30" t="str">
            <v>.</v>
          </cell>
          <cell r="P30" t="str">
            <v>.</v>
          </cell>
          <cell r="Q30" t="str">
            <v>.</v>
          </cell>
          <cell r="R30" t="str">
            <v>.</v>
          </cell>
          <cell r="S30" t="str">
            <v>.</v>
          </cell>
          <cell r="T30" t="str">
            <v>.</v>
          </cell>
          <cell r="U30" t="str">
            <v>.</v>
          </cell>
          <cell r="V30" t="str">
            <v>.</v>
          </cell>
          <cell r="W30" t="str">
            <v>.</v>
          </cell>
          <cell r="X30" t="str">
            <v>.</v>
          </cell>
          <cell r="Y30" t="str">
            <v>E</v>
          </cell>
          <cell r="Z30" t="str">
            <v>.</v>
          </cell>
          <cell r="AA30" t="str">
            <v>.</v>
          </cell>
        </row>
        <row r="31">
          <cell r="B31" t="str">
            <v>.</v>
          </cell>
          <cell r="C31" t="str">
            <v>.</v>
          </cell>
          <cell r="D31" t="str">
            <v>.</v>
          </cell>
          <cell r="E31" t="str">
            <v>.</v>
          </cell>
          <cell r="F31" t="str">
            <v>.</v>
          </cell>
          <cell r="G31" t="str">
            <v>.</v>
          </cell>
          <cell r="H31" t="str">
            <v>.</v>
          </cell>
          <cell r="I31" t="str">
            <v>.</v>
          </cell>
          <cell r="J31" t="str">
            <v>.</v>
          </cell>
          <cell r="K31" t="str">
            <v>.</v>
          </cell>
          <cell r="L31" t="str">
            <v>.</v>
          </cell>
          <cell r="M31" t="str">
            <v>M</v>
          </cell>
          <cell r="N31" t="str">
            <v>M</v>
          </cell>
          <cell r="O31" t="str">
            <v>M</v>
          </cell>
          <cell r="P31" t="str">
            <v>.</v>
          </cell>
          <cell r="Q31" t="str">
            <v>S</v>
          </cell>
          <cell r="R31" t="str">
            <v>.</v>
          </cell>
          <cell r="S31" t="str">
            <v>.</v>
          </cell>
          <cell r="T31" t="str">
            <v>S</v>
          </cell>
          <cell r="U31" t="str">
            <v>T</v>
          </cell>
          <cell r="V31" t="str">
            <v>U</v>
          </cell>
          <cell r="W31" t="str">
            <v>.</v>
          </cell>
          <cell r="X31" t="str">
            <v>S</v>
          </cell>
          <cell r="Y31" t="str">
            <v>.</v>
          </cell>
          <cell r="Z31" t="str">
            <v>.</v>
          </cell>
          <cell r="AA31" t="str">
            <v>.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Sum"/>
      <sheetName val="Summary"/>
      <sheetName val="MD근거"/>
      <sheetName val="PROCESS"/>
      <sheetName val="UTILITIES"/>
      <sheetName val="OFF-SITES"/>
      <sheetName val="REVAMPING"/>
      <sheetName val="cover"/>
      <sheetName val="Curves"/>
      <sheetName val="Tables"/>
      <sheetName val="DOC"/>
      <sheetName val="Steel"/>
      <sheetName val="RFP002"/>
      <sheetName val="piping"/>
      <sheetName val="ABUT수량-A1"/>
      <sheetName val="터널조도"/>
      <sheetName val="Graph (LGEN)"/>
      <sheetName val="out_prog"/>
      <sheetName val="선적schedule (2)"/>
      <sheetName val="Y-WORK"/>
      <sheetName val="노임"/>
      <sheetName val="Load List"/>
      <sheetName val="CBL_OD"/>
      <sheetName val="IN"/>
      <sheetName val="BEAM"/>
      <sheetName val="CAT_5"/>
      <sheetName val="COA-17"/>
      <sheetName val="C-18"/>
      <sheetName val="EQUIPMENT"/>
      <sheetName val="Sitec120"/>
      <sheetName val="당초"/>
      <sheetName val="PIPE내역(FCN)"/>
      <sheetName val="정부노임단가"/>
      <sheetName val="SELTDATA"/>
      <sheetName val="SP&amp;ST 제출가"/>
      <sheetName val="DATE"/>
      <sheetName val="현금"/>
      <sheetName val="AILC004"/>
      <sheetName val="XZLC004_PART2"/>
      <sheetName val="말뚝물량"/>
      <sheetName val="Fax"/>
      <sheetName val="Main"/>
      <sheetName val="Data"/>
      <sheetName val="MC-1"/>
      <sheetName val="작성기준"/>
      <sheetName val="Tbl 1y 4"/>
      <sheetName val="´çÃÊ"/>
      <sheetName val="Sharq mto sum"/>
      <sheetName val="XZLC003_PART1"/>
      <sheetName val="VA_code"/>
      <sheetName val="ANX3A11"/>
      <sheetName val="BQ"/>
      <sheetName val="F-302"/>
      <sheetName val="F301.303"/>
      <sheetName val="Inputs"/>
      <sheetName val="Note"/>
      <sheetName val="Heads"/>
      <sheetName val="Dbase"/>
      <sheetName val="Page 2"/>
      <sheetName val="EQUIPMENT -2"/>
      <sheetName val="SILICATE"/>
      <sheetName val="BQMPALOC"/>
      <sheetName val="기계내역서"/>
      <sheetName val="CB"/>
      <sheetName val="3. GROUNDING SYSTEM"/>
      <sheetName val="적용환율"/>
      <sheetName val="현장관리비"/>
      <sheetName val="실행내역"/>
      <sheetName val="Take-Off"/>
      <sheetName val="Piping(Methanol)"/>
      <sheetName val="basic"/>
      <sheetName val="장비비검토"/>
      <sheetName val="B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LIST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계내역서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  <sheetName val="Breech_Duct"/>
      <sheetName val="Schedule(overall)"/>
      <sheetName val="Lists"/>
      <sheetName val="DATA_LIST"/>
      <sheetName val="Outlet"/>
      <sheetName val="Input"/>
      <sheetName val="Base"/>
      <sheetName val="Breaching"/>
      <sheetName val="Wind"/>
      <sheetName val="Ladders"/>
      <sheetName val="IBC"/>
      <sheetName val="Seismic"/>
      <sheetName val="Vibration"/>
      <sheetName val="Shell"/>
      <sheetName val="Properties"/>
      <sheetName val="Price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기준"/>
      <sheetName val="inspecton plan"/>
      <sheetName val="Sheet1"/>
      <sheetName val="valve설치"/>
      <sheetName val="valve수량"/>
      <sheetName val="건설공사비"/>
      <sheetName val="견적기준"/>
      <sheetName val="배관 공사 물량"/>
      <sheetName val="CAT_5"/>
      <sheetName val="Administrative Prices"/>
      <sheetName val="Summary"/>
      <sheetName val="XZLC003_PART1"/>
      <sheetName val="견"/>
      <sheetName val="Curves"/>
      <sheetName val="Tables"/>
      <sheetName val="산근"/>
      <sheetName val="단가비교"/>
      <sheetName val="F-302"/>
      <sheetName val="F301.303"/>
      <sheetName val="XZLC004_PART2"/>
      <sheetName val="data_dci"/>
      <sheetName val="data_mci"/>
      <sheetName val="behind"/>
      <sheetName val="Main"/>
      <sheetName val="지계"/>
      <sheetName val="Inputs"/>
      <sheetName val="BD"/>
      <sheetName val="REDUCER"/>
      <sheetName val="WE'T"/>
      <sheetName val="DATA"/>
      <sheetName val="Cash2"/>
      <sheetName val="Z"/>
      <sheetName val="EQUIPMENT -2"/>
      <sheetName val="INPUT"/>
      <sheetName val="STATIC"/>
      <sheetName val="Cost_total_배관-3차_한남현"/>
      <sheetName val="CCC"/>
      <sheetName val="MTL(AG)"/>
      <sheetName val="당초"/>
      <sheetName val="ABUT수량-A1"/>
      <sheetName val="Summary Sheets"/>
      <sheetName val="Factor"/>
      <sheetName val="갑지"/>
      <sheetName val="상수도토공집계표"/>
      <sheetName val="BOQ"/>
      <sheetName val="기계내역서"/>
      <sheetName val="Activity(new)"/>
      <sheetName val="Equipment"/>
      <sheetName val="Labor"/>
      <sheetName val="Note"/>
      <sheetName val="Heads"/>
      <sheetName val="Dbase"/>
      <sheetName val="Page 2"/>
      <sheetName val="노임"/>
      <sheetName val=" ｹ-ﾌﾞﾙ"/>
      <sheetName val="내역서"/>
      <sheetName val="투찰(하수)"/>
      <sheetName val="최종견"/>
      <sheetName val="견적"/>
      <sheetName val="계약신규"/>
      <sheetName val="C"/>
      <sheetName val="주관사업"/>
      <sheetName val="요약배부"/>
      <sheetName val="PIPE"/>
      <sheetName val="QMCT"/>
      <sheetName val="LinerWt"/>
      <sheetName val="기본DATA"/>
      <sheetName val="MTO"/>
      <sheetName val="Price Comparison"/>
      <sheetName val="Equip Sch."/>
      <sheetName val="Code03"/>
      <sheetName val="DCS"/>
      <sheetName val="ANALYSER"/>
      <sheetName val="품셈(기초)"/>
      <sheetName val="CAL(1)."/>
      <sheetName val="일위대가표"/>
      <sheetName val="6.Base"/>
      <sheetName val="Pipe Hot"/>
      <sheetName val="LV CDB"/>
      <sheetName val="SH &amp; Control"/>
      <sheetName val="Cable Schedule"/>
      <sheetName val="Motor DB"/>
      <sheetName val="Precios por Administración"/>
      <sheetName val="Resumen"/>
      <sheetName val="Precios Unitarios"/>
      <sheetName val="5-Digit"/>
      <sheetName val="RATES"/>
      <sheetName val="FPSO COST LEVEL 0"/>
      <sheetName val="11FEB"/>
      <sheetName val="ETC"/>
      <sheetName val="KAZAK"/>
      <sheetName val="Design"/>
      <sheetName val="수입"/>
      <sheetName val="BOQ_1"/>
      <sheetName val="inspecton_plan"/>
      <sheetName val="배관_공사_물량"/>
      <sheetName val="Administrative_Prices"/>
      <sheetName val="F301_303"/>
      <sheetName val="EQUIPMENT_-2"/>
      <sheetName val="Summary_Sheets"/>
      <sheetName val="Price_Comparison"/>
      <sheetName val="Equip_Sch_"/>
      <sheetName val="Page_2"/>
      <sheetName val="_ｹ-ﾌﾞﾙ"/>
      <sheetName val="CAL(1)_"/>
      <sheetName val="Precios_por_Administración"/>
      <sheetName val="Precios_Unitarios"/>
      <sheetName val="FPSO_COST_LEVEL_0"/>
      <sheetName val="入力"/>
      <sheetName val="적용환율"/>
      <sheetName val="Other ODC's"/>
      <sheetName val="Project Info"/>
      <sheetName val="Material Rates"/>
      <sheetName val="Subcontracts"/>
      <sheetName val="Salary &amp; Hr Sum"/>
      <sheetName val="Review Summary"/>
      <sheetName val="P3"/>
      <sheetName val="Total(new)"/>
      <sheetName val="BSD (2)"/>
      <sheetName val="Sheet5"/>
      <sheetName val="cal-BF"/>
      <sheetName val="FORMULA"/>
      <sheetName val="LV induction motors"/>
      <sheetName val="Airy"/>
      <sheetName val="Type"/>
      <sheetName val="Discipline"/>
      <sheetName val="Deliverable"/>
      <sheetName val="Area"/>
      <sheetName val="Phase"/>
      <sheetName val="YesNo"/>
      <sheetName val="Notes"/>
      <sheetName val="attach(2)"/>
      <sheetName val="CAMP - CONSTRUCTION"/>
      <sheetName val="Tipo Terzi"/>
      <sheetName val="lookup"/>
      <sheetName val="CBE-VSL"/>
      <sheetName val="LOCAL RATES"/>
      <sheetName val="DATA SHEET"/>
      <sheetName val="Information"/>
      <sheetName val="CalCu"/>
      <sheetName val="당진1,2호기전선관설치및접지4차공사내역서-을지"/>
      <sheetName val="inspecton_plan1"/>
      <sheetName val="배관_공사_물량1"/>
      <sheetName val="Administrative_Prices1"/>
      <sheetName val="F301_3031"/>
      <sheetName val="Summary_Sheets1"/>
      <sheetName val="EQUIPMENT_-21"/>
      <sheetName val="Page_21"/>
      <sheetName val="_ｹ-ﾌﾞﾙ1"/>
      <sheetName val="Price_Comparison1"/>
      <sheetName val="Equip_Sch_1"/>
      <sheetName val="CAL(1)_1"/>
      <sheetName val="6_Base"/>
      <sheetName val="Pipe_Hot"/>
      <sheetName val="LV_induction_motors"/>
      <sheetName val="Precios_por_Administración1"/>
      <sheetName val="Precios_Unitarios1"/>
      <sheetName val="CAMP_-_CONSTRUCTION"/>
      <sheetName val="Tipo_Terzi"/>
      <sheetName val="FPSO_COST_LEVEL_01"/>
      <sheetName val="Other_ODC's"/>
      <sheetName val="Project_Info"/>
      <sheetName val="Material_Rates"/>
      <sheetName val="Salary_&amp;_Hr_Sum"/>
      <sheetName val="Review_Summary"/>
      <sheetName val="Equipment List"/>
      <sheetName val="SILICATE"/>
      <sheetName val="Bases"/>
      <sheetName val="Input - Process"/>
      <sheetName val="Input - General"/>
      <sheetName val="Input - Exchangers"/>
      <sheetName val="B. Fiyatlar"/>
      <sheetName val="Guidance"/>
      <sheetName val="Option Lists"/>
      <sheetName val="ITB COST"/>
      <sheetName val="POWER"/>
      <sheetName val="cable data"/>
      <sheetName val="D+I (Expat)"/>
      <sheetName val="CWLIV"/>
      <sheetName val="3인도계획"/>
      <sheetName val="항목분류끌어오기"/>
      <sheetName val="집계표(OPTION)"/>
      <sheetName val="GAEYO"/>
      <sheetName val="음료실행"/>
      <sheetName val="Product-part-a"/>
      <sheetName val="inter"/>
      <sheetName val="CONCRETE"/>
      <sheetName val="찍기"/>
      <sheetName val="공사비 내역 (가)"/>
      <sheetName val="Take-Off"/>
      <sheetName val="PROCURE"/>
      <sheetName val="HVAC"/>
      <sheetName val="산출근거#2-3"/>
      <sheetName val="BFP"/>
      <sheetName val="inspecton_plan2"/>
      <sheetName val="배관_공사_물량2"/>
      <sheetName val="Administrative_Prices2"/>
      <sheetName val="F301_3032"/>
      <sheetName val="EQUIPMENT_-22"/>
      <sheetName val="Summary_Sheets2"/>
      <sheetName val="Price_Comparison2"/>
      <sheetName val="Equip_Sch_2"/>
      <sheetName val="Page_22"/>
      <sheetName val="_ｹ-ﾌﾞﾙ2"/>
      <sheetName val="CAL(1)_2"/>
      <sheetName val="Precios_por_Administración2"/>
      <sheetName val="Precios_Unitarios2"/>
      <sheetName val="FPSO_COST_LEVEL_02"/>
      <sheetName val="6_Base1"/>
      <sheetName val="Pipe_Hot1"/>
      <sheetName val="LV_induction_motors1"/>
      <sheetName val="Other_ODC's1"/>
      <sheetName val="Project_Info1"/>
      <sheetName val="Material_Rates1"/>
      <sheetName val="Salary_&amp;_Hr_Sum1"/>
      <sheetName val="Review_Summary1"/>
      <sheetName val="CAMP_-_CONSTRUCTION1"/>
      <sheetName val="Tipo_Terzi1"/>
      <sheetName val="BSD_(2)"/>
      <sheetName val="LOCAL_RATES"/>
      <sheetName val="DATA_SHEET"/>
      <sheetName val="Equipment_List"/>
      <sheetName val="Input_-_Process"/>
      <sheetName val="Input_-_General"/>
      <sheetName val="Input_-_Exchangers"/>
      <sheetName val="B__Fiyatlar"/>
      <sheetName val="Option_Lists"/>
      <sheetName val="ITB_COST"/>
      <sheetName val="Tut 1"/>
      <sheetName val="BM"/>
    </sheetNames>
    <sheetDataSet>
      <sheetData sheetId="0" refreshError="1">
        <row r="20">
          <cell r="C20">
            <v>18572.5</v>
          </cell>
        </row>
        <row r="21">
          <cell r="C21">
            <v>24034.999999999996</v>
          </cell>
        </row>
        <row r="23">
          <cell r="C23">
            <v>22643.5</v>
          </cell>
        </row>
        <row r="25">
          <cell r="C25">
            <v>25690.999999999996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2"/>
      <sheetName val="Z"/>
    </sheetNames>
    <sheetDataSet>
      <sheetData sheetId="0" refreshError="1"/>
      <sheetData sheetId="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 History"/>
      <sheetName val="Input (1)"/>
      <sheetName val="Process calculation (2)"/>
      <sheetName val="Noise (3)"/>
      <sheetName val="Stack (4)"/>
      <sheetName val="Total attenuation"/>
      <sheetName val="Material for Silencers (8)"/>
      <sheetName val="Weigth Calculation (5)"/>
      <sheetName val="Prices"/>
      <sheetName val="Sheet1"/>
      <sheetName val="Helical Strakes"/>
      <sheetName val="Radiation (6)"/>
      <sheetName val="Shroud"/>
      <sheetName val="Cost Calculation (9)"/>
      <sheetName val="Tables"/>
      <sheetName val="Pressure Drop (7)"/>
      <sheetName val="24Jan"/>
      <sheetName val="Datasheet Acoustics"/>
      <sheetName val="Estimation of splitter length"/>
      <sheetName val="Insulation (10)"/>
      <sheetName val="Bought out items"/>
      <sheetName val="Prelimenary Packing List"/>
      <sheetName val="Quote Data"/>
      <sheetName val="Pressure Drop"/>
      <sheetName val="Rates"/>
      <sheetName val="Price overview"/>
      <sheetName val="R2564AHDTS"/>
      <sheetName val="Cashflow Analysis"/>
      <sheetName val="Cash2"/>
      <sheetName val="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Oct Trans Duct"/>
      <sheetName val="Vert Duct 1"/>
      <sheetName val="Stack"/>
      <sheetName val="Support Steel"/>
      <sheetName val="Lists"/>
      <sheetName val="Sheet8"/>
      <sheetName val="Sheet4"/>
      <sheetName val="Elbow"/>
      <sheetName val="Sq Baffles"/>
      <sheetName val="Rnd Baffles"/>
      <sheetName val="Vert Duct 1 (2)"/>
      <sheetName val="Component List"/>
      <sheetName val="BOM Summary"/>
      <sheetName val="Horiz Transition"/>
      <sheetName val="Horiz Duct"/>
      <sheetName val="Sheet3"/>
      <sheetName val="Sheet5"/>
      <sheetName val="Sheet1"/>
      <sheetName val="Horiz Duct 1"/>
      <sheetName val="Cashflow Analysis"/>
      <sheetName val="Quantity"/>
      <sheetName val="CCS"/>
      <sheetName val="HD-XUAT"/>
      <sheetName val="GM 000"/>
      <sheetName val="Rate Analysis"/>
      <sheetName val="Labor Sum"/>
      <sheetName val="Cover"/>
      <sheetName val="Noise (3)"/>
      <sheetName val="Estimation of splitter length"/>
      <sheetName val="Tables"/>
      <sheetName val="Radiation (6)"/>
      <sheetName val="Material for Silencers (8)"/>
      <sheetName val="Rates"/>
      <sheetName val="Input (1)"/>
      <sheetName val="Cash2"/>
      <sheetName val="R2564AHDTS"/>
      <sheetName val="Z"/>
      <sheetName val="Oct_Trans_Duct"/>
      <sheetName val="Vert_Duct_1"/>
      <sheetName val="Support_Steel"/>
      <sheetName val="Sq_Baffles"/>
      <sheetName val="Rnd_Baffles"/>
      <sheetName val="Vert_Duct_1_(2)"/>
      <sheetName val="Component_List"/>
      <sheetName val="BOM_Summary"/>
      <sheetName val="Horiz_Transition"/>
      <sheetName val="Horiz_Duct"/>
      <sheetName val="Horiz_Duct_1"/>
      <sheetName val="Cashflow_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G. CONDITION"/>
      <sheetName val="견적 조건"/>
      <sheetName val="Table"/>
      <sheetName val="TEMP POWER(X)"/>
      <sheetName val="BQ"/>
      <sheetName val="Pivot"/>
      <sheetName val="SUMMARY"/>
      <sheetName val="작성기준"/>
      <sheetName val="costing_CV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기준"/>
      <sheetName val="Sheet2"/>
      <sheetName val="Sheet1"/>
      <sheetName val="건설공사비"/>
      <sheetName val="견적기준"/>
      <sheetName val="BSD (2)"/>
      <sheetName val="Alum."/>
      <sheetName val="Factor"/>
      <sheetName val="Summary Sheets"/>
      <sheetName val="LEGEND"/>
      <sheetName val="AILC004"/>
      <sheetName val="BLDG_DCI"/>
      <sheetName val="BLDG_MCI"/>
      <sheetName val="GC_1_4,000"/>
      <sheetName val="ASME B 36.10 M"/>
      <sheetName val="Joints"/>
      <sheetName val="Cash2"/>
      <sheetName val="Z"/>
      <sheetName val="Electrical (2)"/>
      <sheetName val="Data"/>
      <sheetName val="Calc"/>
      <sheetName val="Main"/>
      <sheetName val="Cost_total_배관-이창수2차"/>
      <sheetName val="look-up"/>
      <sheetName val="Fax"/>
      <sheetName val="´çÃÊ"/>
      <sheetName val="CAT_5"/>
      <sheetName val="ANX3A11"/>
      <sheetName val="BQ"/>
      <sheetName val="F-302"/>
      <sheetName val="F301.303"/>
      <sheetName val="Inputs"/>
      <sheetName val="손익분석"/>
      <sheetName val="LIST"/>
      <sheetName val="Engrg Est"/>
      <sheetName val="S0"/>
      <sheetName val="송라터널총괄"/>
      <sheetName val="SILICATE"/>
      <sheetName val="203 Eqpt r1"/>
      <sheetName val="XZLC004_PART2"/>
      <sheetName val="XZLC003_PART1"/>
      <sheetName val="당초"/>
      <sheetName val="도급"/>
      <sheetName val="공정계획(내부계획25%,내부w.f)"/>
      <sheetName val="95삼성급(본사)"/>
      <sheetName val="B31.1"/>
      <sheetName val="PSIZE"/>
      <sheetName val="guard(mac)"/>
      <sheetName val="DNT OSBL"/>
      <sheetName val="PIPE"/>
      <sheetName val="parts-V2"/>
      <sheetName val="적용환율"/>
      <sheetName val="계화배수(3대)"/>
      <sheetName val="DESIGN"/>
      <sheetName val="대치판정"/>
      <sheetName val="표지"/>
      <sheetName val="CBS"/>
      <sheetName val="FLANGE"/>
      <sheetName val="VALVE"/>
      <sheetName val="csdim"/>
      <sheetName val="cdsload"/>
      <sheetName val="chsload"/>
      <sheetName val="대비표"/>
      <sheetName val="내역서"/>
      <sheetName val="POWER"/>
      <sheetName val="laroux"/>
      <sheetName val="ITB COST"/>
      <sheetName val="Price Shee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Allowances"/>
      <sheetName val="5-Digit"/>
      <sheetName val="간접비내역-1"/>
      <sheetName val="교각1"/>
      <sheetName val="간선계산"/>
      <sheetName val="Notes"/>
      <sheetName val="003"/>
      <sheetName val="COST-SUM"/>
      <sheetName val="Kode"/>
      <sheetName val="사기도장"/>
      <sheetName val="General Data"/>
      <sheetName val="Bill of QuantityCIVL"/>
      <sheetName val="Prec.OTS"/>
      <sheetName val="Summary_Sheets"/>
      <sheetName val="Alum_"/>
      <sheetName val="BSD_(2)"/>
      <sheetName val="Electrical_(2)"/>
      <sheetName val="Engrg_Est"/>
      <sheetName val="ITB_COST"/>
      <sheetName val="Price_Sheet"/>
      <sheetName val="F301_303"/>
      <sheetName val="203_Eqpt_r1"/>
      <sheetName val="공정계획(내부계획25%,내부w_f)"/>
      <sheetName val="B31_1"/>
      <sheetName val="Prec_OTS"/>
      <sheetName val="Walls"/>
      <sheetName val="Estimate"/>
      <sheetName val="CAL(1)."/>
      <sheetName val="DATE"/>
      <sheetName val="TYPE-B 평균H"/>
      <sheetName val="95신규호표"/>
      <sheetName val="cable"/>
      <sheetName val="기기리스트"/>
      <sheetName val="Rates"/>
      <sheetName val="MCCSUM"/>
      <sheetName val="HVAC"/>
      <sheetName val="EPC"/>
      <sheetName val="GTG"/>
      <sheetName val="camp"/>
      <sheetName val="CAL"/>
      <sheetName val="CABLE DATA"/>
      <sheetName val="7422CW00"/>
      <sheetName val="#3E1_GCR"/>
      <sheetName val="jobhist"/>
      <sheetName val="BB ATV A 131 "/>
      <sheetName val="PAGE 2"/>
      <sheetName val="Dropdown list"/>
      <sheetName val="Breaker size"/>
      <sheetName val="CCC-1C-PVC-XLPE"/>
      <sheetName val="CCC-4C-PVC-XLPE"/>
      <sheetName val="CCC-BTS"/>
      <sheetName val="VD-BTS"/>
      <sheetName val="Resistance_Reactance_Cables"/>
      <sheetName val="CTS_1C_PVC_Armoured"/>
      <sheetName val="CTS_1C_PVC_Unarmoured"/>
      <sheetName val="CTS_1C_XLPE_Armoured"/>
      <sheetName val="CTS_1C_XLPE_Unarmoured"/>
      <sheetName val="CTS_3C_PVC_Armoured"/>
      <sheetName val="CTS_3C_PVC_Unarmoured"/>
      <sheetName val="CTS_3C_XLPE_Armoured"/>
      <sheetName val="CTS_3C_XLPE_Unarmoured"/>
      <sheetName val="CTS_4C_PVC_Armoured"/>
      <sheetName val="CTS_4C_PVC_Unarmoured"/>
      <sheetName val="CTS_4C_XLPE_Armoured"/>
      <sheetName val="List-CTS"/>
      <sheetName val="Final(1)summary"/>
      <sheetName val="Alum_1"/>
      <sheetName val="Summary_Sheets1"/>
      <sheetName val="BSD_(2)1"/>
      <sheetName val="Engrg_Est1"/>
      <sheetName val="Electrical_(2)1"/>
      <sheetName val="F301_3031"/>
      <sheetName val="203_Eqpt_r11"/>
      <sheetName val="B31_11"/>
      <sheetName val="공정계획(내부계획25%,내부w_f)1"/>
      <sheetName val="ASME_B_36_10_M"/>
      <sheetName val="ITB_COST1"/>
      <sheetName val="Price_Sheet1"/>
      <sheetName val="DNT_OSBL"/>
      <sheetName val="Prec_OTS1"/>
      <sheetName val="General_Data"/>
      <sheetName val="Bill_of_QuantityCIVL"/>
      <sheetName val="CAL(1)_"/>
      <sheetName val="간접비내역_1"/>
      <sheetName val="Y-WORK"/>
      <sheetName val="Units"/>
      <sheetName val="Pump Matls."/>
      <sheetName val="15100"/>
      <sheetName val="일위대가 "/>
      <sheetName val="spec"/>
      <sheetName val="studbolt no."/>
      <sheetName val="studbolt size"/>
      <sheetName val="item sort no"/>
      <sheetName val="program"/>
      <sheetName val="MixBed"/>
      <sheetName val="Reference"/>
      <sheetName val="Chart"/>
      <sheetName val="PUMP"/>
      <sheetName val="Summary_Sheets2"/>
      <sheetName val="Summary_Sheets3"/>
      <sheetName val="Summary_Sheets4"/>
      <sheetName val=" ｹ-ﾌﾞﾙ"/>
      <sheetName val="INS-Piping"/>
      <sheetName val="도급양식"/>
    </sheetNames>
    <sheetDataSet>
      <sheetData sheetId="0" refreshError="1">
        <row r="19">
          <cell r="C19">
            <v>15524.999999999998</v>
          </cell>
        </row>
        <row r="22">
          <cell r="C22">
            <v>7762.4999999999991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 refreshError="1"/>
      <sheetData sheetId="220" refreshError="1"/>
      <sheetData sheetId="22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일러"/>
      <sheetName val="수처리"/>
      <sheetName val="GGH"/>
      <sheetName val="집진기"/>
      <sheetName val="북제주내부매출"/>
      <sheetName val="취수설비"/>
      <sheetName val="탈황"/>
      <sheetName val="ash"/>
      <sheetName val="소각로"/>
      <sheetName val="매출TOTAL"/>
      <sheetName val="표지 및 목차"/>
      <sheetName val="정량목표계획"/>
      <sheetName val="PJT매출계획"/>
      <sheetName val="PJT기성계획"/>
      <sheetName val="목표분석"/>
      <sheetName val="목표할당"/>
      <sheetName val="과제분석서_매출"/>
      <sheetName val="과제분석서_매출원가율"/>
      <sheetName val="과제분석서_품질손실비용"/>
      <sheetName val="과제분석서_원가절감"/>
      <sheetName val="과제분석서_기성"/>
      <sheetName val="시책도출매트릭스"/>
      <sheetName val="담당 MAP카드"/>
      <sheetName val="상하MAP조정표"/>
      <sheetName val="관리항목 일람표"/>
      <sheetName val="시책전개표"/>
      <sheetName val="과제분석표 챠트 DATA"/>
      <sheetName val="pjt별계획실적"/>
      <sheetName val="매출계획map전후"/>
      <sheetName val="매출계획 map후"/>
      <sheetName val="부서별 원가절감 계획"/>
      <sheetName val="매출2안"/>
      <sheetName val="기성2안"/>
      <sheetName val="map전매출"/>
      <sheetName val="Sheet1"/>
      <sheetName val="당진포함(사내)"/>
      <sheetName val="SANAE-3"/>
      <sheetName val="부하전망"/>
      <sheetName val="부하"/>
      <sheetName val="기성"/>
      <sheetName val="Sheet4"/>
      <sheetName val="기성 (2)"/>
      <sheetName val="문제점,대책 (2)"/>
      <sheetName val="Invoice(016)"/>
      <sheetName val="Pkg(A)"/>
      <sheetName val="Pkg(B)"/>
      <sheetName val="Sheet5"/>
      <sheetName val="Cash2"/>
      <sheetName val="Z"/>
    </sheetNames>
    <definedNames>
      <definedName name="BULYANGPNT"/>
      <definedName name="GUESTPNT"/>
      <definedName name="MONITORPNT"/>
      <definedName name="RTPNT"/>
      <definedName name="UTPNT" sheetId="0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sdim"/>
      <sheetName val="SUPTYPE"/>
      <sheetName val="Sheet1"/>
      <sheetName val="cdsload"/>
      <sheetName val="chsload"/>
      <sheetName val="cvsload"/>
      <sheetName val="csdim"/>
      <sheetName val="CLAMP"/>
      <sheetName val="pipe"/>
      <sheetName val="Cash2"/>
      <sheetName val="Z"/>
      <sheetName val="Code03"/>
      <sheetName val="Summary"/>
      <sheetName val="MixBed"/>
      <sheetName val="CondPol"/>
      <sheetName val="eq_data"/>
      <sheetName val="Testing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환산표"/>
      <sheetName val="VSDATA"/>
      <sheetName val="보일러"/>
      <sheetName val="TTL"/>
      <sheetName val="S N"/>
      <sheetName val="Sheet3"/>
      <sheetName val="RFP007"/>
      <sheetName val="RFP006"/>
      <sheetName val="RFP005"/>
      <sheetName val="RFP009"/>
      <sheetName val="QMCT"/>
      <sheetName val="제출계산서"/>
      <sheetName val="insulation"/>
      <sheetName val="변수 정의"/>
      <sheetName val="18 BL 배관 내역"/>
      <sheetName val="#3E1_GCR"/>
      <sheetName val="B31.1"/>
      <sheetName val="PSIZE"/>
      <sheetName val="ITEM-LIST"/>
      <sheetName val="변수정리"/>
      <sheetName val="공정율(기초자료)"/>
      <sheetName val="환율표"/>
      <sheetName val="BQ"/>
      <sheetName val="TABLE"/>
      <sheetName val="Desal-E&amp;I"/>
      <sheetName val="BOQ for HRSG &amp; BOP-mech."/>
      <sheetName val="손익현황"/>
      <sheetName val="현황CODE"/>
      <sheetName val="CBE-VSL"/>
      <sheetName val="당초"/>
      <sheetName val="내역서"/>
      <sheetName val="IT-BAT"/>
      <sheetName val="SAN"/>
      <sheetName val="2. 집계표"/>
      <sheetName val="CF Rev.0"/>
      <sheetName val="견적"/>
      <sheetName val="C3"/>
      <sheetName val="견적서을"/>
      <sheetName val="FWBS7000,8000"/>
      <sheetName val="ANALYSER"/>
      <sheetName val="산근"/>
      <sheetName val="SPT vs PHI"/>
      <sheetName val="石炭性状"/>
      <sheetName val="가격분석@1100(990104)"/>
      <sheetName val="Escalation"/>
      <sheetName val="NCCALC11"/>
      <sheetName val="-15.0"/>
      <sheetName val="노임단가"/>
      <sheetName val="자재단가"/>
      <sheetName val="36신설수량"/>
      <sheetName val="물가대비표"/>
      <sheetName val="Sheet6"/>
      <sheetName val="Sheet1 (2)"/>
      <sheetName val="#REF"/>
      <sheetName val="출력X"/>
      <sheetName val="1.설계조건"/>
      <sheetName val="5-Digit"/>
      <sheetName val="교각1"/>
      <sheetName val="점수계산1-2"/>
      <sheetName val="건축내역"/>
      <sheetName val="DCS"/>
      <sheetName val="갑지"/>
      <sheetName val="작성기준"/>
      <sheetName val="REDUCER"/>
      <sheetName val="WE'T"/>
      <sheetName val="co-no.2"/>
    </sheetNames>
    <sheetDataSet>
      <sheetData sheetId="0">
        <row r="2">
          <cell r="A2" t="str">
            <v>CD05001</v>
          </cell>
        </row>
      </sheetData>
      <sheetData sheetId="1">
        <row r="2">
          <cell r="A2" t="str">
            <v>NPCX-L-020</v>
          </cell>
        </row>
      </sheetData>
      <sheetData sheetId="2">
        <row r="3">
          <cell r="A3">
            <v>0.75</v>
          </cell>
        </row>
      </sheetData>
      <sheetData sheetId="3" refreshError="1"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2">
          <cell r="A12">
            <v>10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</row>
        <row r="16">
          <cell r="A16">
            <v>14</v>
          </cell>
        </row>
        <row r="17">
          <cell r="A17">
            <v>15</v>
          </cell>
        </row>
        <row r="18">
          <cell r="A18">
            <v>16</v>
          </cell>
        </row>
        <row r="19">
          <cell r="A19">
            <v>17</v>
          </cell>
        </row>
        <row r="20">
          <cell r="A20">
            <v>18</v>
          </cell>
        </row>
        <row r="21">
          <cell r="A21">
            <v>19</v>
          </cell>
        </row>
        <row r="22">
          <cell r="A22">
            <v>20</v>
          </cell>
        </row>
        <row r="23">
          <cell r="A23">
            <v>21</v>
          </cell>
        </row>
        <row r="24">
          <cell r="A24">
            <v>22</v>
          </cell>
        </row>
        <row r="25">
          <cell r="A25">
            <v>23</v>
          </cell>
        </row>
        <row r="26">
          <cell r="A26">
            <v>24</v>
          </cell>
        </row>
        <row r="27">
          <cell r="A27">
            <v>25</v>
          </cell>
        </row>
        <row r="28">
          <cell r="A28">
            <v>26</v>
          </cell>
        </row>
        <row r="29">
          <cell r="A29">
            <v>27</v>
          </cell>
        </row>
        <row r="30">
          <cell r="A30">
            <v>28</v>
          </cell>
        </row>
        <row r="31">
          <cell r="A31">
            <v>29</v>
          </cell>
        </row>
        <row r="32">
          <cell r="A32">
            <v>30</v>
          </cell>
        </row>
        <row r="33">
          <cell r="A33">
            <v>31</v>
          </cell>
        </row>
        <row r="34">
          <cell r="A34">
            <v>32</v>
          </cell>
        </row>
        <row r="35">
          <cell r="A35">
            <v>33</v>
          </cell>
        </row>
        <row r="36">
          <cell r="A36">
            <v>34</v>
          </cell>
        </row>
        <row r="37">
          <cell r="A37">
            <v>35</v>
          </cell>
        </row>
        <row r="38">
          <cell r="A38">
            <v>36</v>
          </cell>
        </row>
        <row r="39">
          <cell r="A39">
            <v>37</v>
          </cell>
        </row>
        <row r="40">
          <cell r="A40">
            <v>38</v>
          </cell>
        </row>
        <row r="41">
          <cell r="A41">
            <v>39</v>
          </cell>
        </row>
        <row r="42">
          <cell r="A42">
            <v>40</v>
          </cell>
        </row>
        <row r="43">
          <cell r="A43">
            <v>41</v>
          </cell>
        </row>
        <row r="44">
          <cell r="A44">
            <v>42</v>
          </cell>
        </row>
        <row r="45">
          <cell r="A45">
            <v>43</v>
          </cell>
        </row>
        <row r="46">
          <cell r="A46">
            <v>44</v>
          </cell>
        </row>
        <row r="47">
          <cell r="A47">
            <v>45</v>
          </cell>
        </row>
        <row r="48">
          <cell r="A48">
            <v>46</v>
          </cell>
        </row>
        <row r="49">
          <cell r="A49">
            <v>47</v>
          </cell>
        </row>
        <row r="50">
          <cell r="A50">
            <v>48</v>
          </cell>
        </row>
        <row r="51">
          <cell r="A51">
            <v>49</v>
          </cell>
        </row>
        <row r="52">
          <cell r="A52">
            <v>50</v>
          </cell>
        </row>
        <row r="53">
          <cell r="A53">
            <v>51</v>
          </cell>
        </row>
        <row r="54">
          <cell r="A54">
            <v>52</v>
          </cell>
        </row>
        <row r="55">
          <cell r="A55">
            <v>53</v>
          </cell>
        </row>
        <row r="56">
          <cell r="A56">
            <v>54</v>
          </cell>
        </row>
        <row r="57">
          <cell r="A57">
            <v>55</v>
          </cell>
        </row>
        <row r="58">
          <cell r="A58">
            <v>56</v>
          </cell>
        </row>
        <row r="59">
          <cell r="A59">
            <v>57</v>
          </cell>
        </row>
        <row r="60">
          <cell r="A60">
            <v>58</v>
          </cell>
        </row>
        <row r="61">
          <cell r="A61">
            <v>59</v>
          </cell>
        </row>
        <row r="62">
          <cell r="A62">
            <v>60</v>
          </cell>
        </row>
        <row r="63">
          <cell r="A63">
            <v>61</v>
          </cell>
        </row>
        <row r="64">
          <cell r="A64">
            <v>62</v>
          </cell>
        </row>
        <row r="65">
          <cell r="A65">
            <v>63</v>
          </cell>
        </row>
        <row r="66">
          <cell r="A66">
            <v>64</v>
          </cell>
        </row>
        <row r="67">
          <cell r="A67">
            <v>65</v>
          </cell>
        </row>
        <row r="68">
          <cell r="A68">
            <v>66</v>
          </cell>
        </row>
        <row r="69">
          <cell r="A69">
            <v>67</v>
          </cell>
        </row>
        <row r="70">
          <cell r="A70">
            <v>68</v>
          </cell>
        </row>
      </sheetData>
      <sheetData sheetId="4" refreshError="1"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2">
          <cell r="A12">
            <v>10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</row>
        <row r="16">
          <cell r="A16">
            <v>14</v>
          </cell>
        </row>
        <row r="17">
          <cell r="A17">
            <v>15</v>
          </cell>
        </row>
        <row r="18">
          <cell r="A18">
            <v>16</v>
          </cell>
        </row>
        <row r="19">
          <cell r="A19">
            <v>17</v>
          </cell>
        </row>
        <row r="20">
          <cell r="A20">
            <v>18</v>
          </cell>
        </row>
        <row r="21">
          <cell r="A21">
            <v>19</v>
          </cell>
        </row>
        <row r="22">
          <cell r="A22">
            <v>20</v>
          </cell>
        </row>
        <row r="23">
          <cell r="A23">
            <v>21</v>
          </cell>
        </row>
        <row r="24">
          <cell r="A24">
            <v>22</v>
          </cell>
        </row>
        <row r="25">
          <cell r="A25">
            <v>23</v>
          </cell>
        </row>
        <row r="26">
          <cell r="A26">
            <v>24</v>
          </cell>
        </row>
        <row r="27">
          <cell r="A27">
            <v>25</v>
          </cell>
        </row>
        <row r="28">
          <cell r="A28">
            <v>26</v>
          </cell>
        </row>
        <row r="29">
          <cell r="A29">
            <v>27</v>
          </cell>
        </row>
        <row r="30">
          <cell r="A30">
            <v>28</v>
          </cell>
        </row>
        <row r="31">
          <cell r="A31">
            <v>29</v>
          </cell>
        </row>
        <row r="32">
          <cell r="A32">
            <v>30</v>
          </cell>
        </row>
        <row r="33">
          <cell r="A33">
            <v>31</v>
          </cell>
        </row>
        <row r="34">
          <cell r="A34">
            <v>32</v>
          </cell>
        </row>
        <row r="35">
          <cell r="A35">
            <v>33</v>
          </cell>
        </row>
        <row r="36">
          <cell r="A36">
            <v>34</v>
          </cell>
        </row>
        <row r="37">
          <cell r="A37">
            <v>35</v>
          </cell>
        </row>
        <row r="38">
          <cell r="A38">
            <v>36</v>
          </cell>
        </row>
        <row r="39">
          <cell r="A39">
            <v>37</v>
          </cell>
        </row>
        <row r="40">
          <cell r="A40">
            <v>38</v>
          </cell>
        </row>
        <row r="41">
          <cell r="A41">
            <v>39</v>
          </cell>
        </row>
        <row r="42">
          <cell r="A42">
            <v>40</v>
          </cell>
        </row>
        <row r="43">
          <cell r="A43">
            <v>41</v>
          </cell>
        </row>
        <row r="44">
          <cell r="A44">
            <v>42</v>
          </cell>
        </row>
        <row r="45">
          <cell r="A45">
            <v>43</v>
          </cell>
        </row>
        <row r="46">
          <cell r="A46">
            <v>44</v>
          </cell>
        </row>
        <row r="47">
          <cell r="A47">
            <v>45</v>
          </cell>
        </row>
        <row r="48">
          <cell r="A48">
            <v>46</v>
          </cell>
        </row>
        <row r="49">
          <cell r="A49">
            <v>47</v>
          </cell>
        </row>
        <row r="50">
          <cell r="A50">
            <v>48</v>
          </cell>
        </row>
        <row r="51">
          <cell r="A51">
            <v>49</v>
          </cell>
        </row>
        <row r="52">
          <cell r="A52">
            <v>50</v>
          </cell>
        </row>
        <row r="53">
          <cell r="A53">
            <v>51</v>
          </cell>
        </row>
        <row r="54">
          <cell r="A54">
            <v>52</v>
          </cell>
        </row>
        <row r="55">
          <cell r="A55">
            <v>53</v>
          </cell>
        </row>
        <row r="56">
          <cell r="A56">
            <v>54</v>
          </cell>
        </row>
        <row r="57">
          <cell r="A57">
            <v>55</v>
          </cell>
        </row>
        <row r="58">
          <cell r="A58">
            <v>56</v>
          </cell>
        </row>
        <row r="59">
          <cell r="A59">
            <v>57</v>
          </cell>
        </row>
        <row r="60">
          <cell r="A60">
            <v>58</v>
          </cell>
        </row>
        <row r="61">
          <cell r="A61">
            <v>59</v>
          </cell>
        </row>
        <row r="62">
          <cell r="A62">
            <v>60</v>
          </cell>
        </row>
      </sheetData>
      <sheetData sheetId="5" refreshError="1"/>
      <sheetData sheetId="6" refreshError="1">
        <row r="2">
          <cell r="A2" t="str">
            <v>CD05001</v>
          </cell>
        </row>
        <row r="3">
          <cell r="A3" t="str">
            <v>CD05002</v>
          </cell>
        </row>
        <row r="4">
          <cell r="A4" t="str">
            <v>CD05003</v>
          </cell>
        </row>
        <row r="5">
          <cell r="A5" t="str">
            <v>CD05004</v>
          </cell>
        </row>
        <row r="6">
          <cell r="A6" t="str">
            <v>CD05005</v>
          </cell>
        </row>
        <row r="7">
          <cell r="A7" t="str">
            <v>CD05006</v>
          </cell>
        </row>
        <row r="8">
          <cell r="A8" t="str">
            <v>CD05007</v>
          </cell>
        </row>
        <row r="9">
          <cell r="A9" t="str">
            <v>CD05008</v>
          </cell>
        </row>
        <row r="10">
          <cell r="A10" t="str">
            <v>CD05009</v>
          </cell>
        </row>
        <row r="11">
          <cell r="A11" t="str">
            <v>CD05010</v>
          </cell>
        </row>
        <row r="12">
          <cell r="A12" t="str">
            <v>CD05011</v>
          </cell>
        </row>
        <row r="13">
          <cell r="A13" t="str">
            <v>CD05012</v>
          </cell>
        </row>
        <row r="14">
          <cell r="A14" t="str">
            <v>CD06001</v>
          </cell>
        </row>
        <row r="15">
          <cell r="A15" t="str">
            <v>CD06002</v>
          </cell>
        </row>
        <row r="16">
          <cell r="A16" t="str">
            <v>CD06003</v>
          </cell>
        </row>
        <row r="17">
          <cell r="A17" t="str">
            <v>CD06004</v>
          </cell>
        </row>
        <row r="18">
          <cell r="A18" t="str">
            <v>CD06005</v>
          </cell>
        </row>
        <row r="19">
          <cell r="A19" t="str">
            <v>CD06006</v>
          </cell>
        </row>
        <row r="20">
          <cell r="A20" t="str">
            <v>CD06007</v>
          </cell>
        </row>
        <row r="21">
          <cell r="A21" t="str">
            <v>CD06008</v>
          </cell>
        </row>
        <row r="22">
          <cell r="A22" t="str">
            <v>CD06009</v>
          </cell>
        </row>
        <row r="23">
          <cell r="A23" t="str">
            <v>CD06010</v>
          </cell>
        </row>
        <row r="24">
          <cell r="A24" t="str">
            <v>CD06011</v>
          </cell>
        </row>
        <row r="25">
          <cell r="A25" t="str">
            <v>CD06012</v>
          </cell>
        </row>
        <row r="26">
          <cell r="A26" t="str">
            <v>CD06013</v>
          </cell>
        </row>
        <row r="27">
          <cell r="A27" t="str">
            <v>CD06014</v>
          </cell>
        </row>
        <row r="28">
          <cell r="A28" t="str">
            <v>CD06015</v>
          </cell>
        </row>
        <row r="29">
          <cell r="A29" t="str">
            <v>CD06016</v>
          </cell>
        </row>
        <row r="30">
          <cell r="A30" t="str">
            <v>CD06017</v>
          </cell>
        </row>
        <row r="31">
          <cell r="A31" t="str">
            <v>CD06018</v>
          </cell>
        </row>
        <row r="32">
          <cell r="A32" t="str">
            <v>CD06019</v>
          </cell>
        </row>
        <row r="33">
          <cell r="A33" t="str">
            <v>CD06020</v>
          </cell>
        </row>
        <row r="34">
          <cell r="A34" t="str">
            <v>CD06021</v>
          </cell>
        </row>
        <row r="35">
          <cell r="A35" t="str">
            <v>CD06022</v>
          </cell>
        </row>
        <row r="36">
          <cell r="A36" t="str">
            <v>CD06023</v>
          </cell>
        </row>
        <row r="37">
          <cell r="A37" t="str">
            <v>CD06024</v>
          </cell>
        </row>
        <row r="38">
          <cell r="A38" t="str">
            <v>CD06025</v>
          </cell>
        </row>
        <row r="39">
          <cell r="A39" t="str">
            <v>CD06026</v>
          </cell>
        </row>
        <row r="40">
          <cell r="A40" t="str">
            <v>CD06027</v>
          </cell>
        </row>
        <row r="41">
          <cell r="A41" t="str">
            <v>CD06028</v>
          </cell>
        </row>
        <row r="42">
          <cell r="A42" t="str">
            <v>CD07001</v>
          </cell>
        </row>
        <row r="43">
          <cell r="A43" t="str">
            <v>CD07002</v>
          </cell>
        </row>
        <row r="44">
          <cell r="A44" t="str">
            <v>CD07003</v>
          </cell>
        </row>
        <row r="45">
          <cell r="A45" t="str">
            <v>CD07004</v>
          </cell>
        </row>
        <row r="46">
          <cell r="A46" t="str">
            <v>CD07005</v>
          </cell>
        </row>
        <row r="47">
          <cell r="A47" t="str">
            <v>CD07006</v>
          </cell>
        </row>
        <row r="48">
          <cell r="A48" t="str">
            <v>CD07007</v>
          </cell>
        </row>
        <row r="49">
          <cell r="A49" t="str">
            <v>CD07008</v>
          </cell>
        </row>
        <row r="50">
          <cell r="A50" t="str">
            <v>CD07009</v>
          </cell>
        </row>
        <row r="51">
          <cell r="A51" t="str">
            <v>CD07010</v>
          </cell>
        </row>
        <row r="52">
          <cell r="A52" t="str">
            <v>CD07011</v>
          </cell>
        </row>
        <row r="53">
          <cell r="A53" t="str">
            <v>CD07012</v>
          </cell>
        </row>
        <row r="54">
          <cell r="A54" t="str">
            <v>CD07013</v>
          </cell>
        </row>
        <row r="55">
          <cell r="A55" t="str">
            <v>CD07014</v>
          </cell>
        </row>
        <row r="56">
          <cell r="A56" t="str">
            <v>CD07015</v>
          </cell>
        </row>
        <row r="57">
          <cell r="A57" t="str">
            <v>CD07016</v>
          </cell>
        </row>
        <row r="58">
          <cell r="A58" t="str">
            <v>CD07017</v>
          </cell>
        </row>
        <row r="59">
          <cell r="A59" t="str">
            <v>CD07018</v>
          </cell>
        </row>
        <row r="60">
          <cell r="A60" t="str">
            <v>CD07019</v>
          </cell>
        </row>
        <row r="61">
          <cell r="A61" t="str">
            <v>CD07020</v>
          </cell>
        </row>
        <row r="62">
          <cell r="A62" t="str">
            <v>CD07021</v>
          </cell>
        </row>
        <row r="63">
          <cell r="A63" t="str">
            <v>CD07022</v>
          </cell>
        </row>
        <row r="64">
          <cell r="A64" t="str">
            <v>CD07023</v>
          </cell>
        </row>
        <row r="65">
          <cell r="A65" t="str">
            <v>CD07024</v>
          </cell>
        </row>
        <row r="66">
          <cell r="A66" t="str">
            <v>CD07025</v>
          </cell>
        </row>
        <row r="67">
          <cell r="A67" t="str">
            <v>CD07026</v>
          </cell>
        </row>
        <row r="68">
          <cell r="A68" t="str">
            <v>CD07027</v>
          </cell>
        </row>
        <row r="69">
          <cell r="A69" t="str">
            <v>CD07028</v>
          </cell>
        </row>
        <row r="70">
          <cell r="A70" t="str">
            <v>CD08001</v>
          </cell>
        </row>
        <row r="71">
          <cell r="A71" t="str">
            <v>CD08002</v>
          </cell>
        </row>
        <row r="72">
          <cell r="A72" t="str">
            <v>CD08003</v>
          </cell>
        </row>
        <row r="73">
          <cell r="A73" t="str">
            <v>CD08004</v>
          </cell>
        </row>
        <row r="74">
          <cell r="A74" t="str">
            <v>CD08005</v>
          </cell>
        </row>
        <row r="75">
          <cell r="A75" t="str">
            <v>CD08006</v>
          </cell>
        </row>
        <row r="76">
          <cell r="A76" t="str">
            <v>CD08007</v>
          </cell>
        </row>
        <row r="77">
          <cell r="A77" t="str">
            <v>CD08008</v>
          </cell>
        </row>
        <row r="78">
          <cell r="A78" t="str">
            <v>CD08009</v>
          </cell>
        </row>
        <row r="79">
          <cell r="A79" t="str">
            <v>CD08010</v>
          </cell>
        </row>
        <row r="80">
          <cell r="A80" t="str">
            <v>CD08011</v>
          </cell>
        </row>
        <row r="81">
          <cell r="A81" t="str">
            <v>CD08012</v>
          </cell>
        </row>
        <row r="82">
          <cell r="A82" t="str">
            <v>CD08013</v>
          </cell>
        </row>
        <row r="83">
          <cell r="A83" t="str">
            <v>CD08014</v>
          </cell>
        </row>
        <row r="84">
          <cell r="A84" t="str">
            <v>CD08015</v>
          </cell>
        </row>
        <row r="85">
          <cell r="A85" t="str">
            <v>CD08016</v>
          </cell>
        </row>
        <row r="86">
          <cell r="A86" t="str">
            <v>CD08017</v>
          </cell>
        </row>
        <row r="87">
          <cell r="A87" t="str">
            <v>CD08018</v>
          </cell>
        </row>
        <row r="88">
          <cell r="A88" t="str">
            <v>CD08019</v>
          </cell>
        </row>
        <row r="89">
          <cell r="A89" t="str">
            <v>CD08020</v>
          </cell>
        </row>
        <row r="90">
          <cell r="A90" t="str">
            <v>CD08021</v>
          </cell>
        </row>
        <row r="91">
          <cell r="A91" t="str">
            <v>CD08022</v>
          </cell>
        </row>
        <row r="92">
          <cell r="A92" t="str">
            <v>CD08023</v>
          </cell>
        </row>
        <row r="93">
          <cell r="A93" t="str">
            <v>CD08024</v>
          </cell>
        </row>
        <row r="94">
          <cell r="A94" t="str">
            <v>CD08025</v>
          </cell>
        </row>
        <row r="95">
          <cell r="A95" t="str">
            <v>CD08026</v>
          </cell>
        </row>
        <row r="96">
          <cell r="A96" t="str">
            <v>CD08027</v>
          </cell>
        </row>
        <row r="97">
          <cell r="A97" t="str">
            <v>CD08028</v>
          </cell>
        </row>
        <row r="98">
          <cell r="A98" t="str">
            <v>CD08029</v>
          </cell>
        </row>
        <row r="99">
          <cell r="A99" t="str">
            <v>CD08030</v>
          </cell>
        </row>
        <row r="100">
          <cell r="A100" t="str">
            <v>CD08031</v>
          </cell>
        </row>
        <row r="101">
          <cell r="A101" t="str">
            <v>CD08032</v>
          </cell>
        </row>
        <row r="102">
          <cell r="A102" t="str">
            <v>CD08033</v>
          </cell>
        </row>
        <row r="103">
          <cell r="A103" t="str">
            <v>CD08034</v>
          </cell>
        </row>
        <row r="104">
          <cell r="A104" t="str">
            <v>CD08035</v>
          </cell>
        </row>
        <row r="105">
          <cell r="A105" t="str">
            <v>CD08036</v>
          </cell>
        </row>
        <row r="106">
          <cell r="A106" t="str">
            <v>CD09001</v>
          </cell>
        </row>
        <row r="107">
          <cell r="A107" t="str">
            <v>CD09002</v>
          </cell>
        </row>
        <row r="108">
          <cell r="A108" t="str">
            <v>CD09003</v>
          </cell>
        </row>
        <row r="109">
          <cell r="A109" t="str">
            <v>CD09004</v>
          </cell>
        </row>
        <row r="110">
          <cell r="A110" t="str">
            <v>CD09005</v>
          </cell>
        </row>
        <row r="111">
          <cell r="A111" t="str">
            <v>CD09006</v>
          </cell>
        </row>
        <row r="112">
          <cell r="A112" t="str">
            <v>CD09007</v>
          </cell>
        </row>
        <row r="113">
          <cell r="A113" t="str">
            <v>CD09008</v>
          </cell>
        </row>
        <row r="114">
          <cell r="A114" t="str">
            <v>CD09009</v>
          </cell>
        </row>
        <row r="115">
          <cell r="A115" t="str">
            <v>CD09010</v>
          </cell>
        </row>
        <row r="116">
          <cell r="A116" t="str">
            <v>CD09011</v>
          </cell>
        </row>
        <row r="117">
          <cell r="A117" t="str">
            <v>CD09012</v>
          </cell>
        </row>
        <row r="118">
          <cell r="A118" t="str">
            <v>CD09013</v>
          </cell>
        </row>
        <row r="119">
          <cell r="A119" t="str">
            <v>CD09014</v>
          </cell>
        </row>
        <row r="120">
          <cell r="A120" t="str">
            <v>CD09015</v>
          </cell>
        </row>
        <row r="121">
          <cell r="A121" t="str">
            <v>CD09016</v>
          </cell>
        </row>
        <row r="122">
          <cell r="A122" t="str">
            <v>CD09017</v>
          </cell>
        </row>
        <row r="123">
          <cell r="A123" t="str">
            <v>CD09018</v>
          </cell>
        </row>
        <row r="124">
          <cell r="A124" t="str">
            <v>CD09019</v>
          </cell>
        </row>
        <row r="125">
          <cell r="A125" t="str">
            <v>CD09020</v>
          </cell>
        </row>
        <row r="126">
          <cell r="A126" t="str">
            <v>CD09021</v>
          </cell>
        </row>
        <row r="127">
          <cell r="A127" t="str">
            <v>CD09022</v>
          </cell>
        </row>
        <row r="128">
          <cell r="A128" t="str">
            <v>CD09023</v>
          </cell>
        </row>
        <row r="129">
          <cell r="A129" t="str">
            <v>CD09024</v>
          </cell>
        </row>
        <row r="130">
          <cell r="A130" t="str">
            <v>CD09025</v>
          </cell>
        </row>
        <row r="131">
          <cell r="A131" t="str">
            <v>CD09026</v>
          </cell>
        </row>
        <row r="132">
          <cell r="A132" t="str">
            <v>CD09027</v>
          </cell>
        </row>
        <row r="133">
          <cell r="A133" t="str">
            <v>CD09028</v>
          </cell>
        </row>
        <row r="134">
          <cell r="A134" t="str">
            <v>CD09029</v>
          </cell>
        </row>
        <row r="135">
          <cell r="A135" t="str">
            <v>CD09030</v>
          </cell>
        </row>
        <row r="136">
          <cell r="A136" t="str">
            <v>CD09031</v>
          </cell>
        </row>
        <row r="137">
          <cell r="A137" t="str">
            <v>CD09032</v>
          </cell>
        </row>
        <row r="138">
          <cell r="A138" t="str">
            <v>CD09033</v>
          </cell>
        </row>
        <row r="139">
          <cell r="A139" t="str">
            <v>CD09034</v>
          </cell>
        </row>
        <row r="140">
          <cell r="A140" t="str">
            <v>CD09035</v>
          </cell>
        </row>
        <row r="141">
          <cell r="A141" t="str">
            <v>CD09036</v>
          </cell>
        </row>
        <row r="142">
          <cell r="A142" t="str">
            <v>CD10001</v>
          </cell>
        </row>
        <row r="143">
          <cell r="A143" t="str">
            <v>CD10002</v>
          </cell>
        </row>
        <row r="144">
          <cell r="A144" t="str">
            <v>CD10003</v>
          </cell>
        </row>
        <row r="145">
          <cell r="A145" t="str">
            <v>CD10004</v>
          </cell>
        </row>
        <row r="146">
          <cell r="A146" t="str">
            <v>CD10005</v>
          </cell>
        </row>
        <row r="147">
          <cell r="A147" t="str">
            <v>CD10006</v>
          </cell>
        </row>
        <row r="148">
          <cell r="A148" t="str">
            <v>CD10007</v>
          </cell>
        </row>
        <row r="149">
          <cell r="A149" t="str">
            <v>CD10008</v>
          </cell>
        </row>
        <row r="150">
          <cell r="A150" t="str">
            <v>CD10009</v>
          </cell>
        </row>
        <row r="151">
          <cell r="A151" t="str">
            <v>CD10010</v>
          </cell>
        </row>
        <row r="152">
          <cell r="A152" t="str">
            <v>CD10011</v>
          </cell>
        </row>
        <row r="153">
          <cell r="A153" t="str">
            <v>CD10012</v>
          </cell>
        </row>
        <row r="154">
          <cell r="A154" t="str">
            <v>CD10013</v>
          </cell>
        </row>
        <row r="155">
          <cell r="A155" t="str">
            <v>CD10014</v>
          </cell>
        </row>
        <row r="156">
          <cell r="A156" t="str">
            <v>CD10015</v>
          </cell>
        </row>
        <row r="157">
          <cell r="A157" t="str">
            <v>CD10016</v>
          </cell>
        </row>
        <row r="158">
          <cell r="A158" t="str">
            <v>CD10017</v>
          </cell>
        </row>
        <row r="159">
          <cell r="A159" t="str">
            <v>CD10018</v>
          </cell>
        </row>
        <row r="160">
          <cell r="A160" t="str">
            <v>CD10019</v>
          </cell>
        </row>
        <row r="161">
          <cell r="A161" t="str">
            <v>CD10020</v>
          </cell>
        </row>
        <row r="162">
          <cell r="A162" t="str">
            <v>CD10021</v>
          </cell>
        </row>
        <row r="163">
          <cell r="A163" t="str">
            <v>CD10022</v>
          </cell>
        </row>
        <row r="164">
          <cell r="A164" t="str">
            <v>CD10023</v>
          </cell>
        </row>
        <row r="165">
          <cell r="A165" t="str">
            <v>CD10024</v>
          </cell>
        </row>
        <row r="166">
          <cell r="A166" t="str">
            <v>CD10025</v>
          </cell>
        </row>
        <row r="167">
          <cell r="A167" t="str">
            <v>CD10026</v>
          </cell>
        </row>
        <row r="168">
          <cell r="A168" t="str">
            <v>CD10027</v>
          </cell>
        </row>
        <row r="169">
          <cell r="A169" t="str">
            <v>CD10028</v>
          </cell>
        </row>
        <row r="170">
          <cell r="A170" t="str">
            <v>CD10029</v>
          </cell>
        </row>
        <row r="171">
          <cell r="A171" t="str">
            <v>CD10030</v>
          </cell>
        </row>
        <row r="172">
          <cell r="A172" t="str">
            <v>CD10031</v>
          </cell>
        </row>
        <row r="173">
          <cell r="A173" t="str">
            <v>CD10032</v>
          </cell>
        </row>
        <row r="174">
          <cell r="A174" t="str">
            <v>CD10033</v>
          </cell>
        </row>
        <row r="175">
          <cell r="A175" t="str">
            <v>CD10034</v>
          </cell>
        </row>
        <row r="176">
          <cell r="A176" t="str">
            <v>CD10035</v>
          </cell>
        </row>
        <row r="177">
          <cell r="A177" t="str">
            <v>CD10036</v>
          </cell>
        </row>
        <row r="178">
          <cell r="A178" t="str">
            <v>CD10037</v>
          </cell>
        </row>
        <row r="179">
          <cell r="A179" t="str">
            <v>CD10038</v>
          </cell>
        </row>
        <row r="180">
          <cell r="A180" t="str">
            <v>CD10039</v>
          </cell>
        </row>
        <row r="181">
          <cell r="A181" t="str">
            <v>CD10040</v>
          </cell>
        </row>
        <row r="182">
          <cell r="A182" t="str">
            <v>CD10041</v>
          </cell>
        </row>
        <row r="183">
          <cell r="A183" t="str">
            <v>CD10042</v>
          </cell>
        </row>
        <row r="184">
          <cell r="A184" t="str">
            <v>CD10043</v>
          </cell>
        </row>
        <row r="185">
          <cell r="A185" t="str">
            <v>CD10044</v>
          </cell>
        </row>
        <row r="186">
          <cell r="A186" t="str">
            <v>CD10045</v>
          </cell>
        </row>
        <row r="187">
          <cell r="A187" t="str">
            <v>CD10046</v>
          </cell>
        </row>
        <row r="188">
          <cell r="A188" t="str">
            <v>CD11001</v>
          </cell>
        </row>
        <row r="189">
          <cell r="A189" t="str">
            <v>CD11002</v>
          </cell>
        </row>
        <row r="190">
          <cell r="A190" t="str">
            <v>CD11003</v>
          </cell>
        </row>
        <row r="191">
          <cell r="A191" t="str">
            <v>CD11004</v>
          </cell>
        </row>
        <row r="192">
          <cell r="A192" t="str">
            <v>CD11005</v>
          </cell>
        </row>
        <row r="193">
          <cell r="A193" t="str">
            <v>CD11006</v>
          </cell>
        </row>
        <row r="194">
          <cell r="A194" t="str">
            <v>CD11007</v>
          </cell>
        </row>
        <row r="195">
          <cell r="A195" t="str">
            <v>CD11008</v>
          </cell>
        </row>
        <row r="196">
          <cell r="A196" t="str">
            <v>CD11009</v>
          </cell>
        </row>
        <row r="197">
          <cell r="A197" t="str">
            <v>CD11010</v>
          </cell>
        </row>
        <row r="198">
          <cell r="A198" t="str">
            <v>CD11011</v>
          </cell>
        </row>
        <row r="199">
          <cell r="A199" t="str">
            <v>CD11012</v>
          </cell>
        </row>
        <row r="200">
          <cell r="A200" t="str">
            <v>CD11013</v>
          </cell>
        </row>
        <row r="201">
          <cell r="A201" t="str">
            <v>CD11014</v>
          </cell>
        </row>
        <row r="202">
          <cell r="A202" t="str">
            <v>CD11015</v>
          </cell>
        </row>
        <row r="203">
          <cell r="A203" t="str">
            <v>CD11016</v>
          </cell>
        </row>
        <row r="204">
          <cell r="A204" t="str">
            <v>CD11017</v>
          </cell>
        </row>
        <row r="205">
          <cell r="A205" t="str">
            <v>CD11018</v>
          </cell>
        </row>
        <row r="206">
          <cell r="A206" t="str">
            <v>CD11019</v>
          </cell>
        </row>
        <row r="207">
          <cell r="A207" t="str">
            <v>CD11020</v>
          </cell>
        </row>
        <row r="208">
          <cell r="A208" t="str">
            <v>CD11021</v>
          </cell>
        </row>
        <row r="209">
          <cell r="A209" t="str">
            <v>CD11022</v>
          </cell>
        </row>
        <row r="210">
          <cell r="A210" t="str">
            <v>CD11023</v>
          </cell>
        </row>
        <row r="211">
          <cell r="A211" t="str">
            <v>CD11024</v>
          </cell>
        </row>
        <row r="212">
          <cell r="A212" t="str">
            <v>CD11025</v>
          </cell>
        </row>
        <row r="213">
          <cell r="A213" t="str">
            <v>CD11026</v>
          </cell>
        </row>
        <row r="214">
          <cell r="A214" t="str">
            <v>CD11027</v>
          </cell>
        </row>
        <row r="215">
          <cell r="A215" t="str">
            <v>CD11028</v>
          </cell>
        </row>
        <row r="216">
          <cell r="A216" t="str">
            <v>CD11029</v>
          </cell>
        </row>
        <row r="217">
          <cell r="A217" t="str">
            <v>CD11030</v>
          </cell>
        </row>
        <row r="218">
          <cell r="A218" t="str">
            <v>CD11031</v>
          </cell>
        </row>
        <row r="219">
          <cell r="A219" t="str">
            <v>CD11032</v>
          </cell>
        </row>
        <row r="220">
          <cell r="A220" t="str">
            <v>CD11033</v>
          </cell>
        </row>
        <row r="221">
          <cell r="A221" t="str">
            <v>CD11034</v>
          </cell>
        </row>
        <row r="222">
          <cell r="A222" t="str">
            <v>CD11035</v>
          </cell>
        </row>
        <row r="223">
          <cell r="A223" t="str">
            <v>CD11036</v>
          </cell>
        </row>
        <row r="224">
          <cell r="A224" t="str">
            <v>CD11037</v>
          </cell>
        </row>
        <row r="225">
          <cell r="A225" t="str">
            <v>CD11038</v>
          </cell>
        </row>
        <row r="226">
          <cell r="A226" t="str">
            <v>CD11039</v>
          </cell>
        </row>
        <row r="227">
          <cell r="A227" t="str">
            <v>CD11040</v>
          </cell>
        </row>
        <row r="228">
          <cell r="A228" t="str">
            <v>CD11041</v>
          </cell>
        </row>
        <row r="229">
          <cell r="A229" t="str">
            <v>CD11042</v>
          </cell>
        </row>
        <row r="230">
          <cell r="A230" t="str">
            <v>CD11043</v>
          </cell>
        </row>
        <row r="231">
          <cell r="A231" t="str">
            <v>CD11044</v>
          </cell>
        </row>
        <row r="232">
          <cell r="A232" t="str">
            <v>CD11045</v>
          </cell>
        </row>
        <row r="233">
          <cell r="A233" t="str">
            <v>CD11046</v>
          </cell>
        </row>
        <row r="234">
          <cell r="A234" t="str">
            <v>CD11047</v>
          </cell>
        </row>
        <row r="235">
          <cell r="A235" t="str">
            <v>CD11048</v>
          </cell>
        </row>
        <row r="236">
          <cell r="A236" t="str">
            <v>CD11049</v>
          </cell>
        </row>
        <row r="237">
          <cell r="A237" t="str">
            <v>CD11050</v>
          </cell>
        </row>
        <row r="238">
          <cell r="A238" t="str">
            <v>CD11051</v>
          </cell>
        </row>
        <row r="239">
          <cell r="A239" t="str">
            <v>CD11052</v>
          </cell>
        </row>
        <row r="240">
          <cell r="A240" t="str">
            <v>CD11053</v>
          </cell>
        </row>
        <row r="241">
          <cell r="A241" t="str">
            <v>CD11054</v>
          </cell>
        </row>
        <row r="242">
          <cell r="A242" t="str">
            <v>CD11055</v>
          </cell>
        </row>
        <row r="243">
          <cell r="A243" t="str">
            <v>CD11056</v>
          </cell>
        </row>
        <row r="244">
          <cell r="A244" t="str">
            <v>CD11057</v>
          </cell>
        </row>
        <row r="245">
          <cell r="A245" t="str">
            <v>CD11058</v>
          </cell>
        </row>
        <row r="246">
          <cell r="A246" t="str">
            <v>CD11059</v>
          </cell>
        </row>
        <row r="247">
          <cell r="A247" t="str">
            <v>CD11060</v>
          </cell>
        </row>
        <row r="248">
          <cell r="A248" t="str">
            <v>CD12001</v>
          </cell>
        </row>
        <row r="249">
          <cell r="A249" t="str">
            <v>CD12002</v>
          </cell>
        </row>
        <row r="250">
          <cell r="A250" t="str">
            <v>CD12003</v>
          </cell>
        </row>
        <row r="251">
          <cell r="A251" t="str">
            <v>CD12004</v>
          </cell>
        </row>
        <row r="252">
          <cell r="A252" t="str">
            <v>CD12005</v>
          </cell>
        </row>
        <row r="253">
          <cell r="A253" t="str">
            <v>CD12006</v>
          </cell>
        </row>
        <row r="254">
          <cell r="A254" t="str">
            <v>CD12007</v>
          </cell>
        </row>
        <row r="255">
          <cell r="A255" t="str">
            <v>CD12008</v>
          </cell>
        </row>
        <row r="256">
          <cell r="A256" t="str">
            <v>CD12009</v>
          </cell>
        </row>
        <row r="257">
          <cell r="A257" t="str">
            <v>CD12010</v>
          </cell>
        </row>
        <row r="258">
          <cell r="A258" t="str">
            <v>CD12011</v>
          </cell>
        </row>
        <row r="259">
          <cell r="A259" t="str">
            <v>CD12012</v>
          </cell>
        </row>
        <row r="260">
          <cell r="A260" t="str">
            <v>CD12013</v>
          </cell>
        </row>
        <row r="261">
          <cell r="A261" t="str">
            <v>CD12014</v>
          </cell>
        </row>
        <row r="262">
          <cell r="A262" t="str">
            <v>CD12015</v>
          </cell>
        </row>
        <row r="263">
          <cell r="A263" t="str">
            <v>CD12016</v>
          </cell>
        </row>
        <row r="264">
          <cell r="A264" t="str">
            <v>CD12017</v>
          </cell>
        </row>
        <row r="265">
          <cell r="A265" t="str">
            <v>CD12018</v>
          </cell>
        </row>
        <row r="266">
          <cell r="A266" t="str">
            <v>CD12019</v>
          </cell>
        </row>
        <row r="267">
          <cell r="A267" t="str">
            <v>CD12020</v>
          </cell>
        </row>
        <row r="268">
          <cell r="A268" t="str">
            <v>CD12021</v>
          </cell>
        </row>
        <row r="269">
          <cell r="A269" t="str">
            <v>CD12022</v>
          </cell>
        </row>
        <row r="270">
          <cell r="A270" t="str">
            <v>CD12023</v>
          </cell>
        </row>
        <row r="271">
          <cell r="A271" t="str">
            <v>CD12024</v>
          </cell>
        </row>
        <row r="272">
          <cell r="A272" t="str">
            <v>CD12025</v>
          </cell>
        </row>
        <row r="273">
          <cell r="A273" t="str">
            <v>CD12026</v>
          </cell>
        </row>
        <row r="274">
          <cell r="A274" t="str">
            <v>CD12027</v>
          </cell>
        </row>
        <row r="275">
          <cell r="A275" t="str">
            <v>CD12028</v>
          </cell>
        </row>
        <row r="276">
          <cell r="A276" t="str">
            <v>CD12029</v>
          </cell>
        </row>
        <row r="277">
          <cell r="A277" t="str">
            <v>CD12030</v>
          </cell>
        </row>
        <row r="278">
          <cell r="A278" t="str">
            <v>CD12031</v>
          </cell>
        </row>
        <row r="279">
          <cell r="A279" t="str">
            <v>CD12032</v>
          </cell>
        </row>
        <row r="280">
          <cell r="A280" t="str">
            <v>CD12033</v>
          </cell>
        </row>
        <row r="281">
          <cell r="A281" t="str">
            <v>CD12034</v>
          </cell>
        </row>
        <row r="282">
          <cell r="A282" t="str">
            <v>CD12035</v>
          </cell>
        </row>
        <row r="283">
          <cell r="A283" t="str">
            <v>CD12036</v>
          </cell>
        </row>
        <row r="284">
          <cell r="A284" t="str">
            <v>CD12037</v>
          </cell>
        </row>
        <row r="285">
          <cell r="A285" t="str">
            <v>CD12038</v>
          </cell>
        </row>
        <row r="286">
          <cell r="A286" t="str">
            <v>CD12039</v>
          </cell>
        </row>
        <row r="287">
          <cell r="A287" t="str">
            <v>CD12040</v>
          </cell>
        </row>
        <row r="288">
          <cell r="A288" t="str">
            <v>CD12041</v>
          </cell>
        </row>
        <row r="289">
          <cell r="A289" t="str">
            <v>CD12042</v>
          </cell>
        </row>
        <row r="290">
          <cell r="A290" t="str">
            <v>CD12043</v>
          </cell>
        </row>
        <row r="291">
          <cell r="A291" t="str">
            <v>CD12044</v>
          </cell>
        </row>
        <row r="292">
          <cell r="A292" t="str">
            <v>CD12045</v>
          </cell>
        </row>
        <row r="293">
          <cell r="A293" t="str">
            <v>CD12046</v>
          </cell>
        </row>
        <row r="294">
          <cell r="A294" t="str">
            <v>CD12047</v>
          </cell>
        </row>
        <row r="295">
          <cell r="A295" t="str">
            <v>CD12048</v>
          </cell>
        </row>
        <row r="296">
          <cell r="A296" t="str">
            <v>CD12049</v>
          </cell>
        </row>
        <row r="297">
          <cell r="A297" t="str">
            <v>CD12050</v>
          </cell>
        </row>
        <row r="298">
          <cell r="A298" t="str">
            <v>CD12051</v>
          </cell>
        </row>
        <row r="299">
          <cell r="A299" t="str">
            <v>CD12052</v>
          </cell>
        </row>
        <row r="300">
          <cell r="A300" t="str">
            <v>CD12053</v>
          </cell>
        </row>
        <row r="301">
          <cell r="A301" t="str">
            <v>CD12054</v>
          </cell>
        </row>
        <row r="302">
          <cell r="A302" t="str">
            <v>CD12055</v>
          </cell>
        </row>
        <row r="303">
          <cell r="A303" t="str">
            <v>CD12056</v>
          </cell>
        </row>
        <row r="304">
          <cell r="A304" t="str">
            <v>CD12057</v>
          </cell>
        </row>
        <row r="305">
          <cell r="A305" t="str">
            <v>CD12058</v>
          </cell>
        </row>
        <row r="306">
          <cell r="A306" t="str">
            <v>CD12059</v>
          </cell>
        </row>
        <row r="307">
          <cell r="A307" t="str">
            <v>CD12060</v>
          </cell>
        </row>
        <row r="308">
          <cell r="A308" t="str">
            <v>CD13001</v>
          </cell>
        </row>
        <row r="309">
          <cell r="A309" t="str">
            <v>CD13002</v>
          </cell>
        </row>
        <row r="310">
          <cell r="A310" t="str">
            <v>CD13003</v>
          </cell>
        </row>
        <row r="311">
          <cell r="A311" t="str">
            <v>CD13004</v>
          </cell>
        </row>
        <row r="312">
          <cell r="A312" t="str">
            <v>CD13005</v>
          </cell>
        </row>
        <row r="313">
          <cell r="A313" t="str">
            <v>CD13006</v>
          </cell>
        </row>
        <row r="314">
          <cell r="A314" t="str">
            <v>CD13007</v>
          </cell>
        </row>
        <row r="315">
          <cell r="A315" t="str">
            <v>CD13008</v>
          </cell>
        </row>
        <row r="316">
          <cell r="A316" t="str">
            <v>CD13009</v>
          </cell>
        </row>
        <row r="317">
          <cell r="A317" t="str">
            <v>CD13010</v>
          </cell>
        </row>
        <row r="318">
          <cell r="A318" t="str">
            <v>CD13011</v>
          </cell>
        </row>
        <row r="319">
          <cell r="A319" t="str">
            <v>CD13012</v>
          </cell>
        </row>
        <row r="320">
          <cell r="A320" t="str">
            <v>CD13013</v>
          </cell>
        </row>
        <row r="321">
          <cell r="A321" t="str">
            <v>CD13014</v>
          </cell>
        </row>
        <row r="322">
          <cell r="A322" t="str">
            <v>CD13015</v>
          </cell>
        </row>
        <row r="323">
          <cell r="A323" t="str">
            <v>CD13016</v>
          </cell>
        </row>
        <row r="324">
          <cell r="A324" t="str">
            <v>CD13017</v>
          </cell>
        </row>
        <row r="325">
          <cell r="A325" t="str">
            <v>CD13018</v>
          </cell>
        </row>
        <row r="326">
          <cell r="A326" t="str">
            <v>CD13019</v>
          </cell>
        </row>
        <row r="327">
          <cell r="A327" t="str">
            <v>CD13020</v>
          </cell>
        </row>
        <row r="328">
          <cell r="A328" t="str">
            <v>CD13021</v>
          </cell>
        </row>
        <row r="329">
          <cell r="A329" t="str">
            <v>CD13022</v>
          </cell>
        </row>
        <row r="330">
          <cell r="A330" t="str">
            <v>CD13023</v>
          </cell>
        </row>
        <row r="331">
          <cell r="A331" t="str">
            <v>CD13024</v>
          </cell>
        </row>
        <row r="332">
          <cell r="A332" t="str">
            <v>CD13025</v>
          </cell>
        </row>
        <row r="333">
          <cell r="A333" t="str">
            <v>CD13026</v>
          </cell>
        </row>
        <row r="334">
          <cell r="A334" t="str">
            <v>CD13027</v>
          </cell>
        </row>
        <row r="335">
          <cell r="A335" t="str">
            <v>CD13028</v>
          </cell>
        </row>
        <row r="336">
          <cell r="A336" t="str">
            <v>CD13029</v>
          </cell>
        </row>
        <row r="337">
          <cell r="A337" t="str">
            <v>CD13030</v>
          </cell>
        </row>
        <row r="338">
          <cell r="A338" t="str">
            <v>CD13031</v>
          </cell>
        </row>
        <row r="339">
          <cell r="A339" t="str">
            <v>CD13032</v>
          </cell>
        </row>
        <row r="340">
          <cell r="A340" t="str">
            <v>CD13033</v>
          </cell>
        </row>
        <row r="341">
          <cell r="A341" t="str">
            <v>CD13034</v>
          </cell>
        </row>
        <row r="342">
          <cell r="A342" t="str">
            <v>CD13035</v>
          </cell>
        </row>
        <row r="343">
          <cell r="A343" t="str">
            <v>CD13036</v>
          </cell>
        </row>
        <row r="344">
          <cell r="A344" t="str">
            <v>CD13037</v>
          </cell>
        </row>
        <row r="345">
          <cell r="A345" t="str">
            <v>CD13038</v>
          </cell>
        </row>
        <row r="346">
          <cell r="A346" t="str">
            <v>CD13039</v>
          </cell>
        </row>
        <row r="347">
          <cell r="A347" t="str">
            <v>CD13040</v>
          </cell>
        </row>
        <row r="348">
          <cell r="A348" t="str">
            <v>CD13041</v>
          </cell>
        </row>
        <row r="349">
          <cell r="A349" t="str">
            <v>CD13042</v>
          </cell>
        </row>
        <row r="350">
          <cell r="A350" t="str">
            <v>CD13043</v>
          </cell>
        </row>
        <row r="351">
          <cell r="A351" t="str">
            <v>CD13044</v>
          </cell>
        </row>
        <row r="352">
          <cell r="A352" t="str">
            <v>CD13045</v>
          </cell>
        </row>
        <row r="353">
          <cell r="A353" t="str">
            <v>CD13046</v>
          </cell>
        </row>
        <row r="354">
          <cell r="A354" t="str">
            <v>CD13047</v>
          </cell>
        </row>
        <row r="355">
          <cell r="A355" t="str">
            <v>CD13048</v>
          </cell>
        </row>
        <row r="356">
          <cell r="A356" t="str">
            <v>CD13049</v>
          </cell>
        </row>
        <row r="357">
          <cell r="A357" t="str">
            <v>CD13050</v>
          </cell>
        </row>
        <row r="358">
          <cell r="A358" t="str">
            <v>CD13051</v>
          </cell>
        </row>
        <row r="359">
          <cell r="A359" t="str">
            <v>CD13052</v>
          </cell>
        </row>
        <row r="360">
          <cell r="A360" t="str">
            <v>CD13053</v>
          </cell>
        </row>
        <row r="361">
          <cell r="A361" t="str">
            <v>CD13054</v>
          </cell>
        </row>
        <row r="362">
          <cell r="A362" t="str">
            <v>CD13055</v>
          </cell>
        </row>
        <row r="363">
          <cell r="A363" t="str">
            <v>CD13056</v>
          </cell>
        </row>
        <row r="364">
          <cell r="A364" t="str">
            <v>CD13057</v>
          </cell>
        </row>
        <row r="365">
          <cell r="A365" t="str">
            <v>CD13058</v>
          </cell>
        </row>
        <row r="366">
          <cell r="A366" t="str">
            <v>CD13059</v>
          </cell>
        </row>
        <row r="367">
          <cell r="A367" t="str">
            <v>CD13060</v>
          </cell>
        </row>
        <row r="368">
          <cell r="A368" t="str">
            <v>CD13061</v>
          </cell>
        </row>
        <row r="369">
          <cell r="A369" t="str">
            <v>CD13062</v>
          </cell>
        </row>
        <row r="370">
          <cell r="A370" t="str">
            <v>CD13063</v>
          </cell>
        </row>
        <row r="371">
          <cell r="A371" t="str">
            <v>CD13064</v>
          </cell>
        </row>
        <row r="372">
          <cell r="A372" t="str">
            <v>CD14001</v>
          </cell>
        </row>
        <row r="373">
          <cell r="A373" t="str">
            <v>CD14002</v>
          </cell>
        </row>
        <row r="374">
          <cell r="A374" t="str">
            <v>CD14003</v>
          </cell>
        </row>
        <row r="375">
          <cell r="A375" t="str">
            <v>CD14004</v>
          </cell>
        </row>
        <row r="376">
          <cell r="A376" t="str">
            <v>CD14005</v>
          </cell>
        </row>
        <row r="377">
          <cell r="A377" t="str">
            <v>CD14006</v>
          </cell>
        </row>
        <row r="378">
          <cell r="A378" t="str">
            <v>CD14007</v>
          </cell>
        </row>
        <row r="379">
          <cell r="A379" t="str">
            <v>CD14008</v>
          </cell>
        </row>
        <row r="380">
          <cell r="A380" t="str">
            <v>CD14009</v>
          </cell>
        </row>
        <row r="381">
          <cell r="A381" t="str">
            <v>CD14010</v>
          </cell>
        </row>
        <row r="382">
          <cell r="A382" t="str">
            <v>CD14011</v>
          </cell>
        </row>
        <row r="383">
          <cell r="A383" t="str">
            <v>CD14012</v>
          </cell>
        </row>
        <row r="384">
          <cell r="A384" t="str">
            <v>CD14013</v>
          </cell>
        </row>
        <row r="385">
          <cell r="A385" t="str">
            <v>CD14014</v>
          </cell>
        </row>
        <row r="386">
          <cell r="A386" t="str">
            <v>CD14015</v>
          </cell>
        </row>
        <row r="387">
          <cell r="A387" t="str">
            <v>CD14016</v>
          </cell>
        </row>
        <row r="388">
          <cell r="A388" t="str">
            <v>CD14017</v>
          </cell>
        </row>
        <row r="389">
          <cell r="A389" t="str">
            <v>CD14018</v>
          </cell>
        </row>
        <row r="390">
          <cell r="A390" t="str">
            <v>CD14019</v>
          </cell>
        </row>
        <row r="391">
          <cell r="A391" t="str">
            <v>CD14020</v>
          </cell>
        </row>
        <row r="392">
          <cell r="A392" t="str">
            <v>CD14021</v>
          </cell>
        </row>
        <row r="393">
          <cell r="A393" t="str">
            <v>CD14022</v>
          </cell>
        </row>
        <row r="394">
          <cell r="A394" t="str">
            <v>CD14023</v>
          </cell>
        </row>
        <row r="395">
          <cell r="A395" t="str">
            <v>CD14024</v>
          </cell>
        </row>
        <row r="396">
          <cell r="A396" t="str">
            <v>CD14025</v>
          </cell>
        </row>
        <row r="397">
          <cell r="A397" t="str">
            <v>CD14026</v>
          </cell>
        </row>
        <row r="398">
          <cell r="A398" t="str">
            <v>CD14027</v>
          </cell>
        </row>
        <row r="399">
          <cell r="A399" t="str">
            <v>CD14028</v>
          </cell>
        </row>
        <row r="400">
          <cell r="A400" t="str">
            <v>CD14029</v>
          </cell>
        </row>
        <row r="401">
          <cell r="A401" t="str">
            <v>CD14030</v>
          </cell>
        </row>
        <row r="402">
          <cell r="A402" t="str">
            <v>CD14031</v>
          </cell>
        </row>
        <row r="403">
          <cell r="A403" t="str">
            <v>CD14032</v>
          </cell>
        </row>
        <row r="404">
          <cell r="A404" t="str">
            <v>CD14033</v>
          </cell>
        </row>
        <row r="405">
          <cell r="A405" t="str">
            <v>CD14034</v>
          </cell>
        </row>
        <row r="406">
          <cell r="A406" t="str">
            <v>CD14035</v>
          </cell>
        </row>
        <row r="407">
          <cell r="A407" t="str">
            <v>CD14036</v>
          </cell>
        </row>
        <row r="408">
          <cell r="A408" t="str">
            <v>CD14037</v>
          </cell>
        </row>
        <row r="409">
          <cell r="A409" t="str">
            <v>CD14038</v>
          </cell>
        </row>
        <row r="410">
          <cell r="A410" t="str">
            <v>CD14039</v>
          </cell>
        </row>
        <row r="411">
          <cell r="A411" t="str">
            <v>CD14040</v>
          </cell>
        </row>
        <row r="412">
          <cell r="A412" t="str">
            <v>CD14041</v>
          </cell>
        </row>
        <row r="413">
          <cell r="A413" t="str">
            <v>CD14042</v>
          </cell>
        </row>
        <row r="414">
          <cell r="A414" t="str">
            <v>CD14043</v>
          </cell>
        </row>
        <row r="415">
          <cell r="A415" t="str">
            <v>CD14044</v>
          </cell>
        </row>
        <row r="416">
          <cell r="A416" t="str">
            <v>CD14045</v>
          </cell>
        </row>
        <row r="417">
          <cell r="A417" t="str">
            <v>CD14046</v>
          </cell>
        </row>
        <row r="418">
          <cell r="A418" t="str">
            <v>CD14047</v>
          </cell>
        </row>
        <row r="419">
          <cell r="A419" t="str">
            <v>CD14048</v>
          </cell>
        </row>
        <row r="420">
          <cell r="A420" t="str">
            <v>CD14049</v>
          </cell>
        </row>
        <row r="421">
          <cell r="A421" t="str">
            <v>CD14050</v>
          </cell>
        </row>
        <row r="422">
          <cell r="A422" t="str">
            <v>CD14051</v>
          </cell>
        </row>
        <row r="423">
          <cell r="A423" t="str">
            <v>CD14052</v>
          </cell>
        </row>
        <row r="424">
          <cell r="A424" t="str">
            <v>CD14053</v>
          </cell>
        </row>
        <row r="425">
          <cell r="A425" t="str">
            <v>CD14054</v>
          </cell>
        </row>
        <row r="426">
          <cell r="A426" t="str">
            <v>CD14055</v>
          </cell>
        </row>
        <row r="427">
          <cell r="A427" t="str">
            <v>CD14056</v>
          </cell>
        </row>
        <row r="428">
          <cell r="A428" t="str">
            <v>CD14057</v>
          </cell>
        </row>
        <row r="429">
          <cell r="A429" t="str">
            <v>CD14058</v>
          </cell>
        </row>
        <row r="430">
          <cell r="A430" t="str">
            <v>CD14059</v>
          </cell>
        </row>
        <row r="431">
          <cell r="A431" t="str">
            <v>CD14060</v>
          </cell>
        </row>
        <row r="432">
          <cell r="A432" t="str">
            <v>CD14061</v>
          </cell>
        </row>
        <row r="433">
          <cell r="A433" t="str">
            <v>CD14062</v>
          </cell>
        </row>
        <row r="434">
          <cell r="A434" t="str">
            <v>CD14063</v>
          </cell>
        </row>
        <row r="435">
          <cell r="A435" t="str">
            <v>CD14064</v>
          </cell>
        </row>
        <row r="436">
          <cell r="A436" t="str">
            <v>CD15001</v>
          </cell>
        </row>
        <row r="437">
          <cell r="A437" t="str">
            <v>CD15002</v>
          </cell>
        </row>
        <row r="438">
          <cell r="A438" t="str">
            <v>CD15003</v>
          </cell>
        </row>
        <row r="439">
          <cell r="A439" t="str">
            <v>CD15004</v>
          </cell>
        </row>
        <row r="440">
          <cell r="A440" t="str">
            <v>CD15005</v>
          </cell>
        </row>
        <row r="441">
          <cell r="A441" t="str">
            <v>CD15006</v>
          </cell>
        </row>
        <row r="442">
          <cell r="A442" t="str">
            <v>CD15007</v>
          </cell>
        </row>
        <row r="443">
          <cell r="A443" t="str">
            <v>CD15008</v>
          </cell>
        </row>
        <row r="444">
          <cell r="A444" t="str">
            <v>CD15009</v>
          </cell>
        </row>
        <row r="445">
          <cell r="A445" t="str">
            <v>CD15010</v>
          </cell>
        </row>
        <row r="446">
          <cell r="A446" t="str">
            <v>CD15011</v>
          </cell>
        </row>
        <row r="447">
          <cell r="A447" t="str">
            <v>CD15012</v>
          </cell>
        </row>
        <row r="448">
          <cell r="A448" t="str">
            <v>CD15013</v>
          </cell>
        </row>
        <row r="449">
          <cell r="A449" t="str">
            <v>CD15014</v>
          </cell>
        </row>
        <row r="450">
          <cell r="A450" t="str">
            <v>CD15015</v>
          </cell>
        </row>
        <row r="451">
          <cell r="A451" t="str">
            <v>CD15016</v>
          </cell>
        </row>
        <row r="452">
          <cell r="A452" t="str">
            <v>CD15017</v>
          </cell>
        </row>
        <row r="453">
          <cell r="A453" t="str">
            <v>CD15018</v>
          </cell>
        </row>
        <row r="454">
          <cell r="A454" t="str">
            <v>CD15019</v>
          </cell>
        </row>
        <row r="455">
          <cell r="A455" t="str">
            <v>CD15020</v>
          </cell>
        </row>
        <row r="456">
          <cell r="A456" t="str">
            <v>CD15021</v>
          </cell>
        </row>
        <row r="457">
          <cell r="A457" t="str">
            <v>CD15022</v>
          </cell>
        </row>
        <row r="458">
          <cell r="A458" t="str">
            <v>CD15023</v>
          </cell>
        </row>
        <row r="459">
          <cell r="A459" t="str">
            <v>CD15024</v>
          </cell>
        </row>
        <row r="460">
          <cell r="A460" t="str">
            <v>CD15025</v>
          </cell>
        </row>
        <row r="461">
          <cell r="A461" t="str">
            <v>CD15026</v>
          </cell>
        </row>
        <row r="462">
          <cell r="A462" t="str">
            <v>CD15027</v>
          </cell>
        </row>
        <row r="463">
          <cell r="A463" t="str">
            <v>CD15028</v>
          </cell>
        </row>
        <row r="464">
          <cell r="A464" t="str">
            <v>CD15029</v>
          </cell>
        </row>
        <row r="465">
          <cell r="A465" t="str">
            <v>CD15030</v>
          </cell>
        </row>
        <row r="466">
          <cell r="A466" t="str">
            <v>CD15031</v>
          </cell>
        </row>
        <row r="467">
          <cell r="A467" t="str">
            <v>CD15032</v>
          </cell>
        </row>
        <row r="468">
          <cell r="A468" t="str">
            <v>CD15033</v>
          </cell>
        </row>
        <row r="469">
          <cell r="A469" t="str">
            <v>CD15034</v>
          </cell>
        </row>
        <row r="470">
          <cell r="A470" t="str">
            <v>CD15035</v>
          </cell>
        </row>
        <row r="471">
          <cell r="A471" t="str">
            <v>CD15036</v>
          </cell>
        </row>
        <row r="472">
          <cell r="A472" t="str">
            <v>CD15037</v>
          </cell>
        </row>
        <row r="473">
          <cell r="A473" t="str">
            <v>CD15038</v>
          </cell>
        </row>
        <row r="474">
          <cell r="A474" t="str">
            <v>CD15039</v>
          </cell>
        </row>
        <row r="475">
          <cell r="A475" t="str">
            <v>CD15040</v>
          </cell>
        </row>
        <row r="476">
          <cell r="A476" t="str">
            <v>CD15041</v>
          </cell>
        </row>
        <row r="477">
          <cell r="A477" t="str">
            <v>CD15042</v>
          </cell>
        </row>
        <row r="478">
          <cell r="A478" t="str">
            <v>CD15043</v>
          </cell>
        </row>
        <row r="479">
          <cell r="A479" t="str">
            <v>CD15044</v>
          </cell>
        </row>
        <row r="480">
          <cell r="A480" t="str">
            <v>CD15045</v>
          </cell>
        </row>
        <row r="481">
          <cell r="A481" t="str">
            <v>CD15046</v>
          </cell>
        </row>
        <row r="482">
          <cell r="A482" t="str">
            <v>CD15047</v>
          </cell>
        </row>
        <row r="483">
          <cell r="A483" t="str">
            <v>CD15048</v>
          </cell>
        </row>
        <row r="484">
          <cell r="A484" t="str">
            <v>CD15049</v>
          </cell>
        </row>
        <row r="485">
          <cell r="A485" t="str">
            <v>CD15050</v>
          </cell>
        </row>
        <row r="486">
          <cell r="A486" t="str">
            <v>CD15051</v>
          </cell>
        </row>
        <row r="487">
          <cell r="A487" t="str">
            <v>CD15052</v>
          </cell>
        </row>
        <row r="488">
          <cell r="A488" t="str">
            <v>CD15053</v>
          </cell>
        </row>
        <row r="489">
          <cell r="A489" t="str">
            <v>CD15054</v>
          </cell>
        </row>
        <row r="490">
          <cell r="A490" t="str">
            <v>CD15055</v>
          </cell>
        </row>
        <row r="491">
          <cell r="A491" t="str">
            <v>CD15056</v>
          </cell>
        </row>
        <row r="492">
          <cell r="A492" t="str">
            <v>CD15057</v>
          </cell>
        </row>
        <row r="493">
          <cell r="A493" t="str">
            <v>CD15058</v>
          </cell>
        </row>
        <row r="494">
          <cell r="A494" t="str">
            <v>CD15059</v>
          </cell>
        </row>
        <row r="495">
          <cell r="A495" t="str">
            <v>CD15060</v>
          </cell>
        </row>
        <row r="496">
          <cell r="A496" t="str">
            <v>CD15061</v>
          </cell>
        </row>
        <row r="497">
          <cell r="A497" t="str">
            <v>CD15062</v>
          </cell>
        </row>
        <row r="498">
          <cell r="A498" t="str">
            <v>CD15063</v>
          </cell>
        </row>
        <row r="499">
          <cell r="A499" t="str">
            <v>CD15064</v>
          </cell>
        </row>
        <row r="500">
          <cell r="A500" t="str">
            <v>CD16001</v>
          </cell>
        </row>
        <row r="501">
          <cell r="A501" t="str">
            <v>CD16002</v>
          </cell>
        </row>
        <row r="502">
          <cell r="A502" t="str">
            <v>CD16003</v>
          </cell>
        </row>
        <row r="503">
          <cell r="A503" t="str">
            <v>CD16004</v>
          </cell>
        </row>
        <row r="504">
          <cell r="A504" t="str">
            <v>CD16005</v>
          </cell>
        </row>
        <row r="505">
          <cell r="A505" t="str">
            <v>CD16006</v>
          </cell>
        </row>
        <row r="506">
          <cell r="A506" t="str">
            <v>CD16007</v>
          </cell>
        </row>
        <row r="507">
          <cell r="A507" t="str">
            <v>CD16008</v>
          </cell>
        </row>
        <row r="508">
          <cell r="A508" t="str">
            <v>CD16009</v>
          </cell>
        </row>
        <row r="509">
          <cell r="A509" t="str">
            <v>CD16010</v>
          </cell>
        </row>
        <row r="510">
          <cell r="A510" t="str">
            <v>CD16011</v>
          </cell>
        </row>
        <row r="511">
          <cell r="A511" t="str">
            <v>CD16012</v>
          </cell>
        </row>
        <row r="512">
          <cell r="A512" t="str">
            <v>CD16013</v>
          </cell>
        </row>
        <row r="513">
          <cell r="A513" t="str">
            <v>CD16014</v>
          </cell>
        </row>
        <row r="514">
          <cell r="A514" t="str">
            <v>CD16015</v>
          </cell>
        </row>
        <row r="515">
          <cell r="A515" t="str">
            <v>CD16016</v>
          </cell>
        </row>
        <row r="516">
          <cell r="A516" t="str">
            <v>CD16017</v>
          </cell>
        </row>
        <row r="517">
          <cell r="A517" t="str">
            <v>CD16018</v>
          </cell>
        </row>
        <row r="518">
          <cell r="A518" t="str">
            <v>CD16019</v>
          </cell>
        </row>
        <row r="519">
          <cell r="A519" t="str">
            <v>CD16020</v>
          </cell>
        </row>
        <row r="520">
          <cell r="A520" t="str">
            <v>CD16021</v>
          </cell>
        </row>
        <row r="521">
          <cell r="A521" t="str">
            <v>CD16022</v>
          </cell>
        </row>
        <row r="522">
          <cell r="A522" t="str">
            <v>CD16023</v>
          </cell>
        </row>
        <row r="523">
          <cell r="A523" t="str">
            <v>CD16024</v>
          </cell>
        </row>
        <row r="524">
          <cell r="A524" t="str">
            <v>CD16025</v>
          </cell>
        </row>
        <row r="525">
          <cell r="A525" t="str">
            <v>CD16026</v>
          </cell>
        </row>
        <row r="526">
          <cell r="A526" t="str">
            <v>CD16027</v>
          </cell>
        </row>
        <row r="527">
          <cell r="A527" t="str">
            <v>CD16028</v>
          </cell>
        </row>
        <row r="528">
          <cell r="A528" t="str">
            <v>CD16029</v>
          </cell>
        </row>
        <row r="529">
          <cell r="A529" t="str">
            <v>CD16030</v>
          </cell>
        </row>
        <row r="530">
          <cell r="A530" t="str">
            <v>CD16031</v>
          </cell>
        </row>
        <row r="531">
          <cell r="A531" t="str">
            <v>CD16032</v>
          </cell>
        </row>
        <row r="532">
          <cell r="A532" t="str">
            <v>CD16033</v>
          </cell>
        </row>
        <row r="533">
          <cell r="A533" t="str">
            <v>CD16034</v>
          </cell>
        </row>
        <row r="534">
          <cell r="A534" t="str">
            <v>CD16035</v>
          </cell>
        </row>
        <row r="535">
          <cell r="A535" t="str">
            <v>CD16036</v>
          </cell>
        </row>
        <row r="536">
          <cell r="A536" t="str">
            <v>CD16037</v>
          </cell>
        </row>
        <row r="537">
          <cell r="A537" t="str">
            <v>CD16038</v>
          </cell>
        </row>
        <row r="538">
          <cell r="A538" t="str">
            <v>CD16039</v>
          </cell>
        </row>
        <row r="539">
          <cell r="A539" t="str">
            <v>CD16040</v>
          </cell>
        </row>
        <row r="540">
          <cell r="A540" t="str">
            <v>CD16041</v>
          </cell>
        </row>
        <row r="541">
          <cell r="A541" t="str">
            <v>CD16042</v>
          </cell>
        </row>
        <row r="542">
          <cell r="A542" t="str">
            <v>CD16043</v>
          </cell>
        </row>
        <row r="543">
          <cell r="A543" t="str">
            <v>CD16044</v>
          </cell>
        </row>
        <row r="544">
          <cell r="A544" t="str">
            <v>CD16045</v>
          </cell>
        </row>
        <row r="545">
          <cell r="A545" t="str">
            <v>CD16046</v>
          </cell>
        </row>
        <row r="546">
          <cell r="A546" t="str">
            <v>CD16047</v>
          </cell>
        </row>
        <row r="547">
          <cell r="A547" t="str">
            <v>CD16048</v>
          </cell>
        </row>
        <row r="548">
          <cell r="A548" t="str">
            <v>CD16049</v>
          </cell>
        </row>
        <row r="549">
          <cell r="A549" t="str">
            <v>CD16050</v>
          </cell>
        </row>
        <row r="550">
          <cell r="A550" t="str">
            <v>CD16051</v>
          </cell>
        </row>
        <row r="551">
          <cell r="A551" t="str">
            <v>CD16052</v>
          </cell>
        </row>
        <row r="552">
          <cell r="A552" t="str">
            <v>CD16053</v>
          </cell>
        </row>
        <row r="553">
          <cell r="A553" t="str">
            <v>CD16054</v>
          </cell>
        </row>
        <row r="554">
          <cell r="A554" t="str">
            <v>CD16055</v>
          </cell>
        </row>
        <row r="555">
          <cell r="A555" t="str">
            <v>CD16056</v>
          </cell>
        </row>
        <row r="556">
          <cell r="A556" t="str">
            <v>CD16057</v>
          </cell>
        </row>
        <row r="557">
          <cell r="A557" t="str">
            <v>CD16058</v>
          </cell>
        </row>
        <row r="558">
          <cell r="A558" t="str">
            <v>CD16059</v>
          </cell>
        </row>
        <row r="559">
          <cell r="A559" t="str">
            <v>CD16060</v>
          </cell>
        </row>
        <row r="560">
          <cell r="A560" t="str">
            <v>CD16061</v>
          </cell>
        </row>
        <row r="561">
          <cell r="A561" t="str">
            <v>CD16062</v>
          </cell>
        </row>
        <row r="562">
          <cell r="A562" t="str">
            <v>CD16063</v>
          </cell>
        </row>
        <row r="563">
          <cell r="A563" t="str">
            <v>CD16064</v>
          </cell>
        </row>
        <row r="564">
          <cell r="A564" t="str">
            <v>CD17001</v>
          </cell>
        </row>
        <row r="565">
          <cell r="A565" t="str">
            <v>CD17002</v>
          </cell>
        </row>
        <row r="566">
          <cell r="A566" t="str">
            <v>CD17003</v>
          </cell>
        </row>
        <row r="567">
          <cell r="A567" t="str">
            <v>CD17004</v>
          </cell>
        </row>
        <row r="568">
          <cell r="A568" t="str">
            <v>CD17005</v>
          </cell>
        </row>
        <row r="569">
          <cell r="A569" t="str">
            <v>CD17006</v>
          </cell>
        </row>
        <row r="570">
          <cell r="A570" t="str">
            <v>CD17007</v>
          </cell>
        </row>
        <row r="571">
          <cell r="A571" t="str">
            <v>CD17008</v>
          </cell>
        </row>
        <row r="572">
          <cell r="A572" t="str">
            <v>CD17009</v>
          </cell>
        </row>
        <row r="573">
          <cell r="A573" t="str">
            <v>CD17010</v>
          </cell>
        </row>
        <row r="574">
          <cell r="A574" t="str">
            <v>CD17011</v>
          </cell>
        </row>
        <row r="575">
          <cell r="A575" t="str">
            <v>CD17012</v>
          </cell>
        </row>
        <row r="576">
          <cell r="A576" t="str">
            <v>CD17013</v>
          </cell>
        </row>
        <row r="577">
          <cell r="A577" t="str">
            <v>CD17014</v>
          </cell>
        </row>
        <row r="578">
          <cell r="A578" t="str">
            <v>CD17015</v>
          </cell>
        </row>
        <row r="579">
          <cell r="A579" t="str">
            <v>CD17016</v>
          </cell>
        </row>
        <row r="580">
          <cell r="A580" t="str">
            <v>CD17017</v>
          </cell>
        </row>
        <row r="581">
          <cell r="A581" t="str">
            <v>CD17018</v>
          </cell>
        </row>
        <row r="582">
          <cell r="A582" t="str">
            <v>CD17019</v>
          </cell>
        </row>
        <row r="583">
          <cell r="A583" t="str">
            <v>CD17020</v>
          </cell>
        </row>
        <row r="584">
          <cell r="A584" t="str">
            <v>CD17021</v>
          </cell>
        </row>
        <row r="585">
          <cell r="A585" t="str">
            <v>CD17022</v>
          </cell>
        </row>
        <row r="586">
          <cell r="A586" t="str">
            <v>CD17023</v>
          </cell>
        </row>
        <row r="587">
          <cell r="A587" t="str">
            <v>CD17024</v>
          </cell>
        </row>
        <row r="588">
          <cell r="A588" t="str">
            <v>CD17025</v>
          </cell>
        </row>
        <row r="589">
          <cell r="A589" t="str">
            <v>CD17026</v>
          </cell>
        </row>
        <row r="590">
          <cell r="A590" t="str">
            <v>CD17027</v>
          </cell>
        </row>
        <row r="591">
          <cell r="A591" t="str">
            <v>CD17028</v>
          </cell>
        </row>
        <row r="592">
          <cell r="A592" t="str">
            <v>CD17029</v>
          </cell>
        </row>
        <row r="593">
          <cell r="A593" t="str">
            <v>CD17030</v>
          </cell>
        </row>
        <row r="594">
          <cell r="A594" t="str">
            <v>CD17031</v>
          </cell>
        </row>
        <row r="595">
          <cell r="A595" t="str">
            <v>CD17032</v>
          </cell>
        </row>
        <row r="596">
          <cell r="A596" t="str">
            <v>CD17033</v>
          </cell>
        </row>
        <row r="597">
          <cell r="A597" t="str">
            <v>CD17034</v>
          </cell>
        </row>
        <row r="598">
          <cell r="A598" t="str">
            <v>CD17035</v>
          </cell>
        </row>
        <row r="599">
          <cell r="A599" t="str">
            <v>CD17036</v>
          </cell>
        </row>
        <row r="600">
          <cell r="A600" t="str">
            <v>CD17037</v>
          </cell>
        </row>
        <row r="601">
          <cell r="A601" t="str">
            <v>CD17038</v>
          </cell>
        </row>
        <row r="602">
          <cell r="A602" t="str">
            <v>CD17039</v>
          </cell>
        </row>
        <row r="603">
          <cell r="A603" t="str">
            <v>CD17040</v>
          </cell>
        </row>
        <row r="604">
          <cell r="A604" t="str">
            <v>CD17041</v>
          </cell>
        </row>
        <row r="605">
          <cell r="A605" t="str">
            <v>CD17042</v>
          </cell>
        </row>
        <row r="606">
          <cell r="A606" t="str">
            <v>CD17043</v>
          </cell>
        </row>
        <row r="607">
          <cell r="A607" t="str">
            <v>CD17044</v>
          </cell>
        </row>
        <row r="608">
          <cell r="A608" t="str">
            <v>CD17045</v>
          </cell>
        </row>
        <row r="609">
          <cell r="A609" t="str">
            <v>CD17046</v>
          </cell>
        </row>
        <row r="610">
          <cell r="A610" t="str">
            <v>CD17047</v>
          </cell>
        </row>
        <row r="611">
          <cell r="A611" t="str">
            <v>CD17048</v>
          </cell>
        </row>
        <row r="612">
          <cell r="A612" t="str">
            <v>CD17049</v>
          </cell>
        </row>
        <row r="613">
          <cell r="A613" t="str">
            <v>CD17050</v>
          </cell>
        </row>
        <row r="614">
          <cell r="A614" t="str">
            <v>CD17051</v>
          </cell>
        </row>
        <row r="615">
          <cell r="A615" t="str">
            <v>CD17052</v>
          </cell>
        </row>
        <row r="616">
          <cell r="A616" t="str">
            <v>CD17053</v>
          </cell>
        </row>
        <row r="617">
          <cell r="A617" t="str">
            <v>CD17054</v>
          </cell>
        </row>
        <row r="618">
          <cell r="A618" t="str">
            <v>CD17055</v>
          </cell>
        </row>
        <row r="619">
          <cell r="A619" t="str">
            <v>CD17056</v>
          </cell>
        </row>
        <row r="620">
          <cell r="A620" t="str">
            <v>CD17057</v>
          </cell>
        </row>
        <row r="621">
          <cell r="A621" t="str">
            <v>CD17058</v>
          </cell>
        </row>
        <row r="622">
          <cell r="A622" t="str">
            <v>CD17059</v>
          </cell>
        </row>
        <row r="623">
          <cell r="A623" t="str">
            <v>CD17060</v>
          </cell>
        </row>
        <row r="624">
          <cell r="A624" t="str">
            <v>CD17061</v>
          </cell>
        </row>
        <row r="625">
          <cell r="A625" t="str">
            <v>CD17062</v>
          </cell>
        </row>
        <row r="626">
          <cell r="A626" t="str">
            <v>CD17063</v>
          </cell>
        </row>
        <row r="627">
          <cell r="A627" t="str">
            <v>CD17064</v>
          </cell>
        </row>
        <row r="628">
          <cell r="A628" t="str">
            <v>CD18001</v>
          </cell>
        </row>
        <row r="629">
          <cell r="A629" t="str">
            <v>CD18002</v>
          </cell>
        </row>
        <row r="630">
          <cell r="A630" t="str">
            <v>CD18003</v>
          </cell>
        </row>
        <row r="631">
          <cell r="A631" t="str">
            <v>CD18004</v>
          </cell>
        </row>
        <row r="632">
          <cell r="A632" t="str">
            <v>CD18005</v>
          </cell>
        </row>
        <row r="633">
          <cell r="A633" t="str">
            <v>CD18006</v>
          </cell>
        </row>
        <row r="634">
          <cell r="A634" t="str">
            <v>CD18007</v>
          </cell>
        </row>
        <row r="635">
          <cell r="A635" t="str">
            <v>CD18008</v>
          </cell>
        </row>
        <row r="636">
          <cell r="A636" t="str">
            <v>CD18009</v>
          </cell>
        </row>
        <row r="637">
          <cell r="A637" t="str">
            <v>CD18010</v>
          </cell>
        </row>
        <row r="638">
          <cell r="A638" t="str">
            <v>CD18011</v>
          </cell>
        </row>
        <row r="639">
          <cell r="A639" t="str">
            <v>CD18012</v>
          </cell>
        </row>
        <row r="640">
          <cell r="A640" t="str">
            <v>CD18013</v>
          </cell>
        </row>
        <row r="641">
          <cell r="A641" t="str">
            <v>CD18014</v>
          </cell>
        </row>
        <row r="642">
          <cell r="A642" t="str">
            <v>CD18015</v>
          </cell>
        </row>
        <row r="643">
          <cell r="A643" t="str">
            <v>CD18016</v>
          </cell>
        </row>
        <row r="644">
          <cell r="A644" t="str">
            <v>CD18017</v>
          </cell>
        </row>
        <row r="645">
          <cell r="A645" t="str">
            <v>CD18018</v>
          </cell>
        </row>
        <row r="646">
          <cell r="A646" t="str">
            <v>CD18019</v>
          </cell>
        </row>
        <row r="647">
          <cell r="A647" t="str">
            <v>CD18020</v>
          </cell>
        </row>
        <row r="648">
          <cell r="A648" t="str">
            <v>CD18021</v>
          </cell>
        </row>
        <row r="649">
          <cell r="A649" t="str">
            <v>CD18022</v>
          </cell>
        </row>
        <row r="650">
          <cell r="A650" t="str">
            <v>CD18023</v>
          </cell>
        </row>
        <row r="651">
          <cell r="A651" t="str">
            <v>CD18024</v>
          </cell>
        </row>
        <row r="652">
          <cell r="A652" t="str">
            <v>CD18025</v>
          </cell>
        </row>
        <row r="653">
          <cell r="A653" t="str">
            <v>CD18026</v>
          </cell>
        </row>
        <row r="654">
          <cell r="A654" t="str">
            <v>CD18027</v>
          </cell>
        </row>
        <row r="655">
          <cell r="A655" t="str">
            <v>CD18028</v>
          </cell>
        </row>
        <row r="656">
          <cell r="A656" t="str">
            <v>CD18029</v>
          </cell>
        </row>
        <row r="657">
          <cell r="A657" t="str">
            <v>CD18030</v>
          </cell>
        </row>
        <row r="658">
          <cell r="A658" t="str">
            <v>CD18031</v>
          </cell>
        </row>
        <row r="659">
          <cell r="A659" t="str">
            <v>CD18032</v>
          </cell>
        </row>
        <row r="660">
          <cell r="A660" t="str">
            <v>CD18033</v>
          </cell>
        </row>
        <row r="661">
          <cell r="A661" t="str">
            <v>CD18034</v>
          </cell>
        </row>
        <row r="662">
          <cell r="A662" t="str">
            <v>CD18035</v>
          </cell>
        </row>
        <row r="663">
          <cell r="A663" t="str">
            <v>CD18036</v>
          </cell>
        </row>
        <row r="664">
          <cell r="A664" t="str">
            <v>CD18037</v>
          </cell>
        </row>
        <row r="665">
          <cell r="A665" t="str">
            <v>CD18038</v>
          </cell>
        </row>
        <row r="666">
          <cell r="A666" t="str">
            <v>CD18039</v>
          </cell>
        </row>
        <row r="667">
          <cell r="A667" t="str">
            <v>CD18040</v>
          </cell>
        </row>
        <row r="668">
          <cell r="A668" t="str">
            <v>CD18041</v>
          </cell>
        </row>
        <row r="669">
          <cell r="A669" t="str">
            <v>CD18042</v>
          </cell>
        </row>
        <row r="670">
          <cell r="A670" t="str">
            <v>CD18043</v>
          </cell>
        </row>
        <row r="671">
          <cell r="A671" t="str">
            <v>CD18044</v>
          </cell>
        </row>
        <row r="672">
          <cell r="A672" t="str">
            <v>CD18045</v>
          </cell>
        </row>
        <row r="673">
          <cell r="A673" t="str">
            <v>CD18046</v>
          </cell>
        </row>
        <row r="674">
          <cell r="A674" t="str">
            <v>CD18047</v>
          </cell>
        </row>
        <row r="675">
          <cell r="A675" t="str">
            <v>CD18048</v>
          </cell>
        </row>
        <row r="676">
          <cell r="A676" t="str">
            <v>CD18049</v>
          </cell>
        </row>
        <row r="677">
          <cell r="A677" t="str">
            <v>CD18050</v>
          </cell>
        </row>
        <row r="678">
          <cell r="A678" t="str">
            <v>CD18051</v>
          </cell>
        </row>
        <row r="679">
          <cell r="A679" t="str">
            <v>CD18052</v>
          </cell>
        </row>
        <row r="680">
          <cell r="A680" t="str">
            <v>CD18053</v>
          </cell>
        </row>
        <row r="681">
          <cell r="A681" t="str">
            <v>CD18054</v>
          </cell>
        </row>
        <row r="682">
          <cell r="A682" t="str">
            <v>CD18055</v>
          </cell>
        </row>
        <row r="683">
          <cell r="A683" t="str">
            <v>CD18056</v>
          </cell>
        </row>
        <row r="684">
          <cell r="A684" t="str">
            <v>CD18057</v>
          </cell>
        </row>
        <row r="685">
          <cell r="A685" t="str">
            <v>CD18058</v>
          </cell>
        </row>
        <row r="686">
          <cell r="A686" t="str">
            <v>CD18059</v>
          </cell>
        </row>
        <row r="687">
          <cell r="A687" t="str">
            <v>CD18060</v>
          </cell>
        </row>
        <row r="688">
          <cell r="A688" t="str">
            <v>CD18061</v>
          </cell>
        </row>
        <row r="689">
          <cell r="A689" t="str">
            <v>CD18062</v>
          </cell>
        </row>
        <row r="690">
          <cell r="A690" t="str">
            <v>CD18063</v>
          </cell>
        </row>
        <row r="691">
          <cell r="A691" t="str">
            <v>CD18064</v>
          </cell>
        </row>
        <row r="692">
          <cell r="A692" t="str">
            <v>CD18065</v>
          </cell>
        </row>
        <row r="693">
          <cell r="A693" t="str">
            <v>CD18066</v>
          </cell>
        </row>
        <row r="694">
          <cell r="A694" t="str">
            <v>CD18067</v>
          </cell>
        </row>
        <row r="695">
          <cell r="A695" t="str">
            <v>CD18068</v>
          </cell>
        </row>
        <row r="696">
          <cell r="A696" t="str">
            <v>CD19001</v>
          </cell>
        </row>
        <row r="697">
          <cell r="A697" t="str">
            <v>CD19002</v>
          </cell>
        </row>
        <row r="698">
          <cell r="A698" t="str">
            <v>CD19003</v>
          </cell>
        </row>
        <row r="699">
          <cell r="A699" t="str">
            <v>CD19004</v>
          </cell>
        </row>
        <row r="700">
          <cell r="A700" t="str">
            <v>CD19005</v>
          </cell>
        </row>
        <row r="701">
          <cell r="A701" t="str">
            <v>CD19006</v>
          </cell>
        </row>
        <row r="702">
          <cell r="A702" t="str">
            <v>CD19007</v>
          </cell>
        </row>
        <row r="703">
          <cell r="A703" t="str">
            <v>CD19008</v>
          </cell>
        </row>
        <row r="704">
          <cell r="A704" t="str">
            <v>CD19009</v>
          </cell>
        </row>
        <row r="705">
          <cell r="A705" t="str">
            <v>CD19010</v>
          </cell>
        </row>
        <row r="706">
          <cell r="A706" t="str">
            <v>CD19011</v>
          </cell>
        </row>
        <row r="707">
          <cell r="A707" t="str">
            <v>CD19012</v>
          </cell>
        </row>
        <row r="708">
          <cell r="A708" t="str">
            <v>CD19013</v>
          </cell>
        </row>
        <row r="709">
          <cell r="A709" t="str">
            <v>CD19014</v>
          </cell>
        </row>
        <row r="710">
          <cell r="A710" t="str">
            <v>CD19015</v>
          </cell>
        </row>
        <row r="711">
          <cell r="A711" t="str">
            <v>CD19016</v>
          </cell>
        </row>
        <row r="712">
          <cell r="A712" t="str">
            <v>CD19017</v>
          </cell>
        </row>
        <row r="713">
          <cell r="A713" t="str">
            <v>CD19018</v>
          </cell>
        </row>
        <row r="714">
          <cell r="A714" t="str">
            <v>CD19019</v>
          </cell>
        </row>
        <row r="715">
          <cell r="A715" t="str">
            <v>CD19020</v>
          </cell>
        </row>
        <row r="716">
          <cell r="A716" t="str">
            <v>CD19021</v>
          </cell>
        </row>
        <row r="717">
          <cell r="A717" t="str">
            <v>CD19022</v>
          </cell>
        </row>
        <row r="718">
          <cell r="A718" t="str">
            <v>CD19023</v>
          </cell>
        </row>
        <row r="719">
          <cell r="A719" t="str">
            <v>CD19024</v>
          </cell>
        </row>
        <row r="720">
          <cell r="A720" t="str">
            <v>CD19025</v>
          </cell>
        </row>
        <row r="721">
          <cell r="A721" t="str">
            <v>CD19026</v>
          </cell>
        </row>
        <row r="722">
          <cell r="A722" t="str">
            <v>CD19027</v>
          </cell>
        </row>
        <row r="723">
          <cell r="A723" t="str">
            <v>CD19028</v>
          </cell>
        </row>
        <row r="724">
          <cell r="A724" t="str">
            <v>CD19029</v>
          </cell>
        </row>
        <row r="725">
          <cell r="A725" t="str">
            <v>CD19030</v>
          </cell>
        </row>
        <row r="726">
          <cell r="A726" t="str">
            <v>CD19031</v>
          </cell>
        </row>
        <row r="727">
          <cell r="A727" t="str">
            <v>CD19032</v>
          </cell>
        </row>
        <row r="728">
          <cell r="A728" t="str">
            <v>CD19033</v>
          </cell>
        </row>
        <row r="729">
          <cell r="A729" t="str">
            <v>CD19034</v>
          </cell>
        </row>
        <row r="730">
          <cell r="A730" t="str">
            <v>CD19035</v>
          </cell>
        </row>
        <row r="731">
          <cell r="A731" t="str">
            <v>CD19036</v>
          </cell>
        </row>
        <row r="732">
          <cell r="A732" t="str">
            <v>CD19037</v>
          </cell>
        </row>
        <row r="733">
          <cell r="A733" t="str">
            <v>CD19038</v>
          </cell>
        </row>
        <row r="734">
          <cell r="A734" t="str">
            <v>CD19039</v>
          </cell>
        </row>
        <row r="735">
          <cell r="A735" t="str">
            <v>CD19040</v>
          </cell>
        </row>
        <row r="736">
          <cell r="A736" t="str">
            <v>CD19041</v>
          </cell>
        </row>
        <row r="737">
          <cell r="A737" t="str">
            <v>CD19042</v>
          </cell>
        </row>
        <row r="738">
          <cell r="A738" t="str">
            <v>CD19043</v>
          </cell>
        </row>
        <row r="739">
          <cell r="A739" t="str">
            <v>CD19044</v>
          </cell>
        </row>
        <row r="740">
          <cell r="A740" t="str">
            <v>CD19045</v>
          </cell>
        </row>
        <row r="741">
          <cell r="A741" t="str">
            <v>CD19046</v>
          </cell>
        </row>
        <row r="742">
          <cell r="A742" t="str">
            <v>CD19047</v>
          </cell>
        </row>
        <row r="743">
          <cell r="A743" t="str">
            <v>CD19048</v>
          </cell>
        </row>
        <row r="744">
          <cell r="A744" t="str">
            <v>CD19049</v>
          </cell>
        </row>
        <row r="745">
          <cell r="A745" t="str">
            <v>CD19050</v>
          </cell>
        </row>
        <row r="746">
          <cell r="A746" t="str">
            <v>CD19051</v>
          </cell>
        </row>
        <row r="747">
          <cell r="A747" t="str">
            <v>CD19052</v>
          </cell>
        </row>
        <row r="748">
          <cell r="A748" t="str">
            <v>CD19053</v>
          </cell>
        </row>
        <row r="749">
          <cell r="A749" t="str">
            <v>CD19054</v>
          </cell>
        </row>
        <row r="750">
          <cell r="A750" t="str">
            <v>CD19055</v>
          </cell>
        </row>
        <row r="751">
          <cell r="A751" t="str">
            <v>CD19056</v>
          </cell>
        </row>
        <row r="752">
          <cell r="A752" t="str">
            <v>CD19057</v>
          </cell>
        </row>
        <row r="753">
          <cell r="A753" t="str">
            <v>CD19058</v>
          </cell>
        </row>
        <row r="754">
          <cell r="A754" t="str">
            <v>CD19059</v>
          </cell>
        </row>
        <row r="755">
          <cell r="A755" t="str">
            <v>CD19060</v>
          </cell>
        </row>
        <row r="756">
          <cell r="A756" t="str">
            <v>CD19061</v>
          </cell>
        </row>
        <row r="757">
          <cell r="A757" t="str">
            <v>CD19062</v>
          </cell>
        </row>
        <row r="758">
          <cell r="A758" t="str">
            <v>CD19063</v>
          </cell>
        </row>
        <row r="759">
          <cell r="A759" t="str">
            <v>CD19064</v>
          </cell>
        </row>
        <row r="760">
          <cell r="A760" t="str">
            <v>CD19065</v>
          </cell>
        </row>
        <row r="761">
          <cell r="A761" t="str">
            <v>CD19066</v>
          </cell>
        </row>
        <row r="762">
          <cell r="A762" t="str">
            <v>CD19067</v>
          </cell>
        </row>
        <row r="763">
          <cell r="A763" t="str">
            <v>CD19068</v>
          </cell>
        </row>
        <row r="764">
          <cell r="A764" t="str">
            <v>CD20001</v>
          </cell>
        </row>
        <row r="765">
          <cell r="A765" t="str">
            <v>CD20002</v>
          </cell>
        </row>
        <row r="766">
          <cell r="A766" t="str">
            <v>CD20003</v>
          </cell>
        </row>
        <row r="767">
          <cell r="A767" t="str">
            <v>CD20004</v>
          </cell>
        </row>
        <row r="768">
          <cell r="A768" t="str">
            <v>CD20005</v>
          </cell>
        </row>
        <row r="769">
          <cell r="A769" t="str">
            <v>CD20006</v>
          </cell>
        </row>
        <row r="770">
          <cell r="A770" t="str">
            <v>CD20007</v>
          </cell>
        </row>
        <row r="771">
          <cell r="A771" t="str">
            <v>CD20008</v>
          </cell>
        </row>
        <row r="772">
          <cell r="A772" t="str">
            <v>CD20009</v>
          </cell>
        </row>
        <row r="773">
          <cell r="A773" t="str">
            <v>CD20010</v>
          </cell>
        </row>
        <row r="774">
          <cell r="A774" t="str">
            <v>CD20011</v>
          </cell>
        </row>
        <row r="775">
          <cell r="A775" t="str">
            <v>CD20012</v>
          </cell>
        </row>
        <row r="776">
          <cell r="A776" t="str">
            <v>CD20013</v>
          </cell>
        </row>
        <row r="777">
          <cell r="A777" t="str">
            <v>CD20014</v>
          </cell>
        </row>
        <row r="778">
          <cell r="A778" t="str">
            <v>CD20015</v>
          </cell>
        </row>
        <row r="779">
          <cell r="A779" t="str">
            <v>CD20016</v>
          </cell>
        </row>
        <row r="780">
          <cell r="A780" t="str">
            <v>CD20017</v>
          </cell>
        </row>
        <row r="781">
          <cell r="A781" t="str">
            <v>CD20018</v>
          </cell>
        </row>
        <row r="782">
          <cell r="A782" t="str">
            <v>CD20019</v>
          </cell>
        </row>
        <row r="783">
          <cell r="A783" t="str">
            <v>CD20020</v>
          </cell>
        </row>
        <row r="784">
          <cell r="A784" t="str">
            <v>CD20021</v>
          </cell>
        </row>
        <row r="785">
          <cell r="A785" t="str">
            <v>CD20022</v>
          </cell>
        </row>
        <row r="786">
          <cell r="A786" t="str">
            <v>CD20023</v>
          </cell>
        </row>
        <row r="787">
          <cell r="A787" t="str">
            <v>CD20024</v>
          </cell>
        </row>
        <row r="788">
          <cell r="A788" t="str">
            <v>CD20025</v>
          </cell>
        </row>
        <row r="789">
          <cell r="A789" t="str">
            <v>CD20026</v>
          </cell>
        </row>
        <row r="790">
          <cell r="A790" t="str">
            <v>CD20027</v>
          </cell>
        </row>
        <row r="791">
          <cell r="A791" t="str">
            <v>CD20028</v>
          </cell>
        </row>
        <row r="792">
          <cell r="A792" t="str">
            <v>CD20029</v>
          </cell>
        </row>
        <row r="793">
          <cell r="A793" t="str">
            <v>CD20030</v>
          </cell>
        </row>
        <row r="794">
          <cell r="A794" t="str">
            <v>CD20031</v>
          </cell>
        </row>
        <row r="795">
          <cell r="A795" t="str">
            <v>CD20032</v>
          </cell>
        </row>
        <row r="796">
          <cell r="A796" t="str">
            <v>CD20033</v>
          </cell>
        </row>
        <row r="797">
          <cell r="A797" t="str">
            <v>CD20034</v>
          </cell>
        </row>
        <row r="798">
          <cell r="A798" t="str">
            <v>CD20035</v>
          </cell>
        </row>
        <row r="799">
          <cell r="A799" t="str">
            <v>CD20036</v>
          </cell>
        </row>
        <row r="800">
          <cell r="A800" t="str">
            <v>CD20037</v>
          </cell>
        </row>
        <row r="801">
          <cell r="A801" t="str">
            <v>CD20038</v>
          </cell>
        </row>
        <row r="802">
          <cell r="A802" t="str">
            <v>CD20039</v>
          </cell>
        </row>
        <row r="803">
          <cell r="A803" t="str">
            <v>CD20040</v>
          </cell>
        </row>
        <row r="804">
          <cell r="A804" t="str">
            <v>CD20041</v>
          </cell>
        </row>
        <row r="805">
          <cell r="A805" t="str">
            <v>CD20042</v>
          </cell>
        </row>
        <row r="806">
          <cell r="A806" t="str">
            <v>CD20043</v>
          </cell>
        </row>
        <row r="807">
          <cell r="A807" t="str">
            <v>CD20044</v>
          </cell>
        </row>
        <row r="808">
          <cell r="A808" t="str">
            <v>CD20045</v>
          </cell>
        </row>
        <row r="809">
          <cell r="A809" t="str">
            <v>CD20046</v>
          </cell>
        </row>
        <row r="810">
          <cell r="A810" t="str">
            <v>CD20047</v>
          </cell>
        </row>
        <row r="811">
          <cell r="A811" t="str">
            <v>CD20048</v>
          </cell>
        </row>
        <row r="812">
          <cell r="A812" t="str">
            <v>CD20049</v>
          </cell>
        </row>
        <row r="813">
          <cell r="A813" t="str">
            <v>CD20050</v>
          </cell>
        </row>
        <row r="814">
          <cell r="A814" t="str">
            <v>CD20051</v>
          </cell>
        </row>
        <row r="815">
          <cell r="A815" t="str">
            <v>CD20052</v>
          </cell>
        </row>
        <row r="816">
          <cell r="A816" t="str">
            <v>CD20053</v>
          </cell>
        </row>
        <row r="817">
          <cell r="A817" t="str">
            <v>CD20054</v>
          </cell>
        </row>
        <row r="818">
          <cell r="A818" t="str">
            <v>CD20055</v>
          </cell>
        </row>
        <row r="819">
          <cell r="A819" t="str">
            <v>CD20056</v>
          </cell>
        </row>
        <row r="820">
          <cell r="A820" t="str">
            <v>CD20057</v>
          </cell>
        </row>
        <row r="821">
          <cell r="A821" t="str">
            <v>CD20058</v>
          </cell>
        </row>
        <row r="822">
          <cell r="A822" t="str">
            <v>CD20059</v>
          </cell>
        </row>
        <row r="823">
          <cell r="A823" t="str">
            <v>CD20060</v>
          </cell>
        </row>
        <row r="824">
          <cell r="A824" t="str">
            <v>CD20061</v>
          </cell>
        </row>
        <row r="825">
          <cell r="A825" t="str">
            <v>CD20062</v>
          </cell>
        </row>
        <row r="826">
          <cell r="A826" t="str">
            <v>CD20063</v>
          </cell>
        </row>
        <row r="827">
          <cell r="A827" t="str">
            <v>CD20064</v>
          </cell>
        </row>
        <row r="828">
          <cell r="A828" t="str">
            <v>CD20065</v>
          </cell>
        </row>
        <row r="829">
          <cell r="A829" t="str">
            <v>CD20066</v>
          </cell>
        </row>
        <row r="830">
          <cell r="A830" t="str">
            <v>CD20067</v>
          </cell>
        </row>
        <row r="831">
          <cell r="A831" t="str">
            <v>CD20068</v>
          </cell>
        </row>
        <row r="832">
          <cell r="A832" t="str">
            <v>CD22007</v>
          </cell>
        </row>
        <row r="833">
          <cell r="A833" t="str">
            <v>CD22008</v>
          </cell>
        </row>
        <row r="834">
          <cell r="A834" t="str">
            <v>CD22009</v>
          </cell>
        </row>
        <row r="835">
          <cell r="A835" t="str">
            <v>CD22010</v>
          </cell>
        </row>
        <row r="836">
          <cell r="A836" t="str">
            <v>CD22011</v>
          </cell>
        </row>
        <row r="837">
          <cell r="A837" t="str">
            <v>CD22012</v>
          </cell>
        </row>
        <row r="838">
          <cell r="A838" t="str">
            <v>CD22013</v>
          </cell>
        </row>
        <row r="839">
          <cell r="A839" t="str">
            <v>CD22014</v>
          </cell>
        </row>
        <row r="840">
          <cell r="A840" t="str">
            <v>CD22015</v>
          </cell>
        </row>
        <row r="841">
          <cell r="A841" t="str">
            <v>CD22016</v>
          </cell>
        </row>
        <row r="842">
          <cell r="A842" t="str">
            <v>CD22017</v>
          </cell>
        </row>
        <row r="843">
          <cell r="A843" t="str">
            <v>CD22018</v>
          </cell>
        </row>
        <row r="844">
          <cell r="A844" t="str">
            <v>CD22019</v>
          </cell>
        </row>
        <row r="845">
          <cell r="A845" t="str">
            <v>CD22020</v>
          </cell>
        </row>
        <row r="846">
          <cell r="A846" t="str">
            <v>CD22021</v>
          </cell>
        </row>
        <row r="847">
          <cell r="A847" t="str">
            <v>CD22022</v>
          </cell>
        </row>
        <row r="848">
          <cell r="A848" t="str">
            <v>CD22023</v>
          </cell>
        </row>
        <row r="849">
          <cell r="A849" t="str">
            <v>CD22024</v>
          </cell>
        </row>
        <row r="850">
          <cell r="A850" t="str">
            <v>CD22025</v>
          </cell>
        </row>
        <row r="851">
          <cell r="A851" t="str">
            <v>CD22026</v>
          </cell>
        </row>
        <row r="852">
          <cell r="A852" t="str">
            <v>CD22027</v>
          </cell>
        </row>
        <row r="853">
          <cell r="A853" t="str">
            <v>CD22028</v>
          </cell>
        </row>
        <row r="854">
          <cell r="A854" t="str">
            <v>CD22029</v>
          </cell>
        </row>
        <row r="855">
          <cell r="A855" t="str">
            <v>CD22030</v>
          </cell>
        </row>
        <row r="856">
          <cell r="A856" t="str">
            <v>CD22031</v>
          </cell>
        </row>
        <row r="857">
          <cell r="A857" t="str">
            <v>CD22032</v>
          </cell>
        </row>
        <row r="858">
          <cell r="A858" t="str">
            <v>CD22033</v>
          </cell>
        </row>
        <row r="859">
          <cell r="A859" t="str">
            <v>CD22034</v>
          </cell>
        </row>
        <row r="860">
          <cell r="A860" t="str">
            <v>CD22035</v>
          </cell>
        </row>
        <row r="861">
          <cell r="A861" t="str">
            <v>CD22036</v>
          </cell>
        </row>
        <row r="862">
          <cell r="A862" t="str">
            <v>CD22037</v>
          </cell>
        </row>
        <row r="863">
          <cell r="A863" t="str">
            <v>CD22038</v>
          </cell>
        </row>
        <row r="864">
          <cell r="A864" t="str">
            <v>CD22039</v>
          </cell>
        </row>
        <row r="865">
          <cell r="A865" t="str">
            <v>CD22040</v>
          </cell>
        </row>
        <row r="866">
          <cell r="A866" t="str">
            <v>CD22041</v>
          </cell>
        </row>
        <row r="867">
          <cell r="A867" t="str">
            <v>CD22042</v>
          </cell>
        </row>
        <row r="868">
          <cell r="A868" t="str">
            <v>CD22043</v>
          </cell>
        </row>
        <row r="869">
          <cell r="A869" t="str">
            <v>CD22044</v>
          </cell>
        </row>
        <row r="870">
          <cell r="A870" t="str">
            <v>CD22045</v>
          </cell>
        </row>
        <row r="871">
          <cell r="A871" t="str">
            <v>CD22046</v>
          </cell>
        </row>
        <row r="872">
          <cell r="A872" t="str">
            <v>CD22047</v>
          </cell>
        </row>
        <row r="873">
          <cell r="A873" t="str">
            <v>CD22048</v>
          </cell>
        </row>
        <row r="874">
          <cell r="A874" t="str">
            <v>CD22049</v>
          </cell>
        </row>
        <row r="875">
          <cell r="A875" t="str">
            <v>CD22050</v>
          </cell>
        </row>
        <row r="876">
          <cell r="A876" t="str">
            <v>CD22051</v>
          </cell>
        </row>
        <row r="877">
          <cell r="A877" t="str">
            <v>CD22052</v>
          </cell>
        </row>
        <row r="878">
          <cell r="A878" t="str">
            <v>CD22053</v>
          </cell>
        </row>
        <row r="879">
          <cell r="A879" t="str">
            <v>CD22054</v>
          </cell>
        </row>
        <row r="880">
          <cell r="A880" t="str">
            <v>CD22055</v>
          </cell>
        </row>
        <row r="881">
          <cell r="A881" t="str">
            <v>CD22056</v>
          </cell>
        </row>
        <row r="882">
          <cell r="A882" t="str">
            <v>CD22057</v>
          </cell>
        </row>
        <row r="883">
          <cell r="A883" t="str">
            <v>CD22058</v>
          </cell>
        </row>
        <row r="884">
          <cell r="A884" t="str">
            <v>CD22059</v>
          </cell>
        </row>
        <row r="885">
          <cell r="A885" t="str">
            <v>CD22060</v>
          </cell>
        </row>
        <row r="886">
          <cell r="A886" t="str">
            <v>CD22061</v>
          </cell>
        </row>
        <row r="887">
          <cell r="A887" t="str">
            <v>CD22062</v>
          </cell>
        </row>
        <row r="888">
          <cell r="A888" t="str">
            <v>CD22063</v>
          </cell>
        </row>
        <row r="889">
          <cell r="A889" t="str">
            <v>CD22064</v>
          </cell>
        </row>
        <row r="890">
          <cell r="A890" t="str">
            <v>CD22065</v>
          </cell>
        </row>
        <row r="891">
          <cell r="A891" t="str">
            <v>CD22066</v>
          </cell>
        </row>
        <row r="892">
          <cell r="A892" t="str">
            <v>CD22067</v>
          </cell>
        </row>
        <row r="893">
          <cell r="A893" t="str">
            <v>CD22068</v>
          </cell>
        </row>
        <row r="894">
          <cell r="A894" t="str">
            <v>CD24007</v>
          </cell>
        </row>
        <row r="895">
          <cell r="A895" t="str">
            <v>CD24008</v>
          </cell>
        </row>
        <row r="896">
          <cell r="A896" t="str">
            <v>CD24009</v>
          </cell>
        </row>
        <row r="897">
          <cell r="A897" t="str">
            <v>CD24010</v>
          </cell>
        </row>
        <row r="898">
          <cell r="A898" t="str">
            <v>CD24011</v>
          </cell>
        </row>
        <row r="899">
          <cell r="A899" t="str">
            <v>CD24012</v>
          </cell>
        </row>
        <row r="900">
          <cell r="A900" t="str">
            <v>CD24013</v>
          </cell>
        </row>
        <row r="901">
          <cell r="A901" t="str">
            <v>CD24014</v>
          </cell>
        </row>
        <row r="902">
          <cell r="A902" t="str">
            <v>CD24015</v>
          </cell>
        </row>
        <row r="903">
          <cell r="A903" t="str">
            <v>CD24016</v>
          </cell>
        </row>
        <row r="904">
          <cell r="A904" t="str">
            <v>CD24017</v>
          </cell>
        </row>
        <row r="905">
          <cell r="A905" t="str">
            <v>CD24018</v>
          </cell>
        </row>
        <row r="906">
          <cell r="A906" t="str">
            <v>CD24019</v>
          </cell>
        </row>
        <row r="907">
          <cell r="A907" t="str">
            <v>CD24020</v>
          </cell>
        </row>
        <row r="908">
          <cell r="A908" t="str">
            <v>CD24021</v>
          </cell>
        </row>
        <row r="909">
          <cell r="A909" t="str">
            <v>CD24022</v>
          </cell>
        </row>
        <row r="910">
          <cell r="A910" t="str">
            <v>CD24023</v>
          </cell>
        </row>
        <row r="911">
          <cell r="A911" t="str">
            <v>CD24024</v>
          </cell>
        </row>
        <row r="912">
          <cell r="A912" t="str">
            <v>CD24025</v>
          </cell>
        </row>
        <row r="913">
          <cell r="A913" t="str">
            <v>CD24026</v>
          </cell>
        </row>
        <row r="914">
          <cell r="A914" t="str">
            <v>CD24027</v>
          </cell>
        </row>
        <row r="915">
          <cell r="A915" t="str">
            <v>CD24028</v>
          </cell>
        </row>
        <row r="916">
          <cell r="A916" t="str">
            <v>CD24029</v>
          </cell>
        </row>
        <row r="917">
          <cell r="A917" t="str">
            <v>CD24030</v>
          </cell>
        </row>
        <row r="918">
          <cell r="A918" t="str">
            <v>CD24031</v>
          </cell>
        </row>
        <row r="919">
          <cell r="A919" t="str">
            <v>CD24032</v>
          </cell>
        </row>
        <row r="920">
          <cell r="A920" t="str">
            <v>CD24033</v>
          </cell>
        </row>
        <row r="921">
          <cell r="A921" t="str">
            <v>CD24034</v>
          </cell>
        </row>
        <row r="922">
          <cell r="A922" t="str">
            <v>CD24035</v>
          </cell>
        </row>
        <row r="923">
          <cell r="A923" t="str">
            <v>CD24036</v>
          </cell>
        </row>
        <row r="924">
          <cell r="A924" t="str">
            <v>CD24037</v>
          </cell>
        </row>
        <row r="925">
          <cell r="A925" t="str">
            <v>CD24038</v>
          </cell>
        </row>
        <row r="926">
          <cell r="A926" t="str">
            <v>CD24039</v>
          </cell>
        </row>
        <row r="927">
          <cell r="A927" t="str">
            <v>CD24040</v>
          </cell>
        </row>
        <row r="928">
          <cell r="A928" t="str">
            <v>CD24041</v>
          </cell>
        </row>
        <row r="929">
          <cell r="A929" t="str">
            <v>CD24042</v>
          </cell>
        </row>
        <row r="930">
          <cell r="A930" t="str">
            <v>CD24043</v>
          </cell>
        </row>
        <row r="931">
          <cell r="A931" t="str">
            <v>CD24044</v>
          </cell>
        </row>
        <row r="932">
          <cell r="A932" t="str">
            <v>CD24045</v>
          </cell>
        </row>
        <row r="933">
          <cell r="A933" t="str">
            <v>CD24046</v>
          </cell>
        </row>
        <row r="934">
          <cell r="A934" t="str">
            <v>CD24047</v>
          </cell>
        </row>
        <row r="935">
          <cell r="A935" t="str">
            <v>CD24048</v>
          </cell>
        </row>
        <row r="936">
          <cell r="A936" t="str">
            <v>CD24049</v>
          </cell>
        </row>
        <row r="937">
          <cell r="A937" t="str">
            <v>CD24050</v>
          </cell>
        </row>
        <row r="938">
          <cell r="A938" t="str">
            <v>CD24051</v>
          </cell>
        </row>
        <row r="939">
          <cell r="A939" t="str">
            <v>CD24052</v>
          </cell>
        </row>
        <row r="940">
          <cell r="A940" t="str">
            <v>CD24053</v>
          </cell>
        </row>
        <row r="941">
          <cell r="A941" t="str">
            <v>CD24054</v>
          </cell>
        </row>
        <row r="942">
          <cell r="A942" t="str">
            <v>CD24055</v>
          </cell>
        </row>
        <row r="943">
          <cell r="A943" t="str">
            <v>CD24056</v>
          </cell>
        </row>
        <row r="944">
          <cell r="A944" t="str">
            <v>CD24057</v>
          </cell>
        </row>
        <row r="945">
          <cell r="A945" t="str">
            <v>CD24058</v>
          </cell>
        </row>
        <row r="946">
          <cell r="A946" t="str">
            <v>CD24059</v>
          </cell>
        </row>
        <row r="947">
          <cell r="A947" t="str">
            <v>CD24060</v>
          </cell>
        </row>
        <row r="948">
          <cell r="A948" t="str">
            <v>CD24061</v>
          </cell>
        </row>
        <row r="949">
          <cell r="A949" t="str">
            <v>CD24062</v>
          </cell>
        </row>
        <row r="950">
          <cell r="A950" t="str">
            <v>CD24063</v>
          </cell>
        </row>
        <row r="951">
          <cell r="A951" t="str">
            <v>CD24064</v>
          </cell>
        </row>
        <row r="952">
          <cell r="A952" t="str">
            <v>CD24065</v>
          </cell>
        </row>
        <row r="953">
          <cell r="A953" t="str">
            <v>CD24066</v>
          </cell>
        </row>
        <row r="954">
          <cell r="A954" t="str">
            <v>CD24067</v>
          </cell>
        </row>
        <row r="955">
          <cell r="A955" t="str">
            <v>CD24068</v>
          </cell>
        </row>
        <row r="956">
          <cell r="A956" t="str">
            <v>CD26013</v>
          </cell>
        </row>
        <row r="957">
          <cell r="A957" t="str">
            <v>CD26014</v>
          </cell>
        </row>
        <row r="958">
          <cell r="A958" t="str">
            <v>CD26015</v>
          </cell>
        </row>
        <row r="959">
          <cell r="A959" t="str">
            <v>CD26016</v>
          </cell>
        </row>
        <row r="960">
          <cell r="A960" t="str">
            <v>CD26017</v>
          </cell>
        </row>
        <row r="961">
          <cell r="A961" t="str">
            <v>CD26018</v>
          </cell>
        </row>
        <row r="962">
          <cell r="A962" t="str">
            <v>CD26019</v>
          </cell>
        </row>
        <row r="963">
          <cell r="A963" t="str">
            <v>CD26020</v>
          </cell>
        </row>
        <row r="964">
          <cell r="A964" t="str">
            <v>CD26021</v>
          </cell>
        </row>
        <row r="965">
          <cell r="A965" t="str">
            <v>CD26022</v>
          </cell>
        </row>
        <row r="966">
          <cell r="A966" t="str">
            <v>CD26023</v>
          </cell>
        </row>
        <row r="967">
          <cell r="A967" t="str">
            <v>CD26024</v>
          </cell>
        </row>
        <row r="968">
          <cell r="A968" t="str">
            <v>CD26025</v>
          </cell>
        </row>
        <row r="969">
          <cell r="A969" t="str">
            <v>CD26026</v>
          </cell>
        </row>
        <row r="970">
          <cell r="A970" t="str">
            <v>CD26027</v>
          </cell>
        </row>
        <row r="971">
          <cell r="A971" t="str">
            <v>CD26028</v>
          </cell>
        </row>
        <row r="972">
          <cell r="A972" t="str">
            <v>CD26029</v>
          </cell>
        </row>
        <row r="973">
          <cell r="A973" t="str">
            <v>CD26030</v>
          </cell>
        </row>
        <row r="974">
          <cell r="A974" t="str">
            <v>CD26031</v>
          </cell>
        </row>
        <row r="975">
          <cell r="A975" t="str">
            <v>CD26032</v>
          </cell>
        </row>
        <row r="976">
          <cell r="A976" t="str">
            <v>CD26033</v>
          </cell>
        </row>
        <row r="977">
          <cell r="A977" t="str">
            <v>CD26034</v>
          </cell>
        </row>
        <row r="978">
          <cell r="A978" t="str">
            <v>CD26035</v>
          </cell>
        </row>
        <row r="979">
          <cell r="A979" t="str">
            <v>CD26036</v>
          </cell>
        </row>
        <row r="980">
          <cell r="A980" t="str">
            <v>CD26037</v>
          </cell>
        </row>
        <row r="981">
          <cell r="A981" t="str">
            <v>CD26038</v>
          </cell>
        </row>
        <row r="982">
          <cell r="A982" t="str">
            <v>CD26039</v>
          </cell>
        </row>
        <row r="983">
          <cell r="A983" t="str">
            <v>CD26040</v>
          </cell>
        </row>
        <row r="984">
          <cell r="A984" t="str">
            <v>CD26041</v>
          </cell>
        </row>
        <row r="985">
          <cell r="A985" t="str">
            <v>CD26042</v>
          </cell>
        </row>
        <row r="986">
          <cell r="A986" t="str">
            <v>CD26043</v>
          </cell>
        </row>
        <row r="987">
          <cell r="A987" t="str">
            <v>CD26044</v>
          </cell>
        </row>
        <row r="988">
          <cell r="A988" t="str">
            <v>CD26045</v>
          </cell>
        </row>
        <row r="989">
          <cell r="A989" t="str">
            <v>CD26046</v>
          </cell>
        </row>
        <row r="990">
          <cell r="A990" t="str">
            <v>CD26047</v>
          </cell>
        </row>
        <row r="991">
          <cell r="A991" t="str">
            <v>CD26048</v>
          </cell>
        </row>
        <row r="992">
          <cell r="A992" t="str">
            <v>CD26049</v>
          </cell>
        </row>
        <row r="993">
          <cell r="A993" t="str">
            <v>CD26050</v>
          </cell>
        </row>
        <row r="994">
          <cell r="A994" t="str">
            <v>CD26051</v>
          </cell>
        </row>
        <row r="995">
          <cell r="A995" t="str">
            <v>CD26052</v>
          </cell>
        </row>
        <row r="996">
          <cell r="A996" t="str">
            <v>CD26053</v>
          </cell>
        </row>
        <row r="997">
          <cell r="A997" t="str">
            <v>CD26054</v>
          </cell>
        </row>
        <row r="998">
          <cell r="A998" t="str">
            <v>CD26055</v>
          </cell>
        </row>
        <row r="999">
          <cell r="A999" t="str">
            <v>CD26056</v>
          </cell>
        </row>
        <row r="1000">
          <cell r="A1000" t="str">
            <v>CD26057</v>
          </cell>
        </row>
        <row r="1001">
          <cell r="A1001" t="str">
            <v>CD26058</v>
          </cell>
        </row>
        <row r="1002">
          <cell r="A1002" t="str">
            <v>CD26059</v>
          </cell>
        </row>
        <row r="1003">
          <cell r="A1003" t="str">
            <v>CD26060</v>
          </cell>
        </row>
        <row r="1004">
          <cell r="A1004" t="str">
            <v>CD26061</v>
          </cell>
        </row>
        <row r="1005">
          <cell r="A1005" t="str">
            <v>CD26062</v>
          </cell>
        </row>
        <row r="1006">
          <cell r="A1006" t="str">
            <v>CD26063</v>
          </cell>
        </row>
        <row r="1007">
          <cell r="A1007" t="str">
            <v>CD26064</v>
          </cell>
        </row>
        <row r="1008">
          <cell r="A1008" t="str">
            <v>CD26065</v>
          </cell>
        </row>
        <row r="1009">
          <cell r="A1009" t="str">
            <v>CD26066</v>
          </cell>
        </row>
        <row r="1010">
          <cell r="A1010" t="str">
            <v>CD26067</v>
          </cell>
        </row>
        <row r="1011">
          <cell r="A1011" t="str">
            <v>CD26068</v>
          </cell>
        </row>
        <row r="1012">
          <cell r="A1012" t="str">
            <v>CD28013</v>
          </cell>
        </row>
        <row r="1013">
          <cell r="A1013" t="str">
            <v>CD28014</v>
          </cell>
        </row>
        <row r="1014">
          <cell r="A1014" t="str">
            <v>CD28015</v>
          </cell>
        </row>
        <row r="1015">
          <cell r="A1015" t="str">
            <v>CD28016</v>
          </cell>
        </row>
        <row r="1016">
          <cell r="A1016" t="str">
            <v>CD28017</v>
          </cell>
        </row>
        <row r="1017">
          <cell r="A1017" t="str">
            <v>CD28018</v>
          </cell>
        </row>
        <row r="1018">
          <cell r="A1018" t="str">
            <v>CD28019</v>
          </cell>
        </row>
        <row r="1019">
          <cell r="A1019" t="str">
            <v>CD28020</v>
          </cell>
        </row>
        <row r="1020">
          <cell r="A1020" t="str">
            <v>CD28021</v>
          </cell>
        </row>
        <row r="1021">
          <cell r="A1021" t="str">
            <v>CD28022</v>
          </cell>
        </row>
        <row r="1022">
          <cell r="A1022" t="str">
            <v>CD28023</v>
          </cell>
        </row>
        <row r="1023">
          <cell r="A1023" t="str">
            <v>CD28024</v>
          </cell>
        </row>
        <row r="1024">
          <cell r="A1024" t="str">
            <v>CD28025</v>
          </cell>
        </row>
        <row r="1025">
          <cell r="A1025" t="str">
            <v>CD28026</v>
          </cell>
        </row>
        <row r="1026">
          <cell r="A1026" t="str">
            <v>CD28027</v>
          </cell>
        </row>
        <row r="1027">
          <cell r="A1027" t="str">
            <v>CD28028</v>
          </cell>
        </row>
        <row r="1028">
          <cell r="A1028" t="str">
            <v>CD28029</v>
          </cell>
        </row>
        <row r="1029">
          <cell r="A1029" t="str">
            <v>CD28030</v>
          </cell>
        </row>
        <row r="1030">
          <cell r="A1030" t="str">
            <v>CD28031</v>
          </cell>
        </row>
        <row r="1031">
          <cell r="A1031" t="str">
            <v>CD28032</v>
          </cell>
        </row>
        <row r="1032">
          <cell r="A1032" t="str">
            <v>CD28033</v>
          </cell>
        </row>
        <row r="1033">
          <cell r="A1033" t="str">
            <v>CD28034</v>
          </cell>
        </row>
        <row r="1034">
          <cell r="A1034" t="str">
            <v>CD28035</v>
          </cell>
        </row>
        <row r="1035">
          <cell r="A1035" t="str">
            <v>CD28036</v>
          </cell>
        </row>
        <row r="1036">
          <cell r="A1036" t="str">
            <v>CD28037</v>
          </cell>
        </row>
        <row r="1037">
          <cell r="A1037" t="str">
            <v>CD28038</v>
          </cell>
        </row>
        <row r="1038">
          <cell r="A1038" t="str">
            <v>CD28039</v>
          </cell>
        </row>
        <row r="1039">
          <cell r="A1039" t="str">
            <v>CD28040</v>
          </cell>
        </row>
        <row r="1040">
          <cell r="A1040" t="str">
            <v>CD28041</v>
          </cell>
        </row>
        <row r="1041">
          <cell r="A1041" t="str">
            <v>CD28042</v>
          </cell>
        </row>
        <row r="1042">
          <cell r="A1042" t="str">
            <v>CD28043</v>
          </cell>
        </row>
        <row r="1043">
          <cell r="A1043" t="str">
            <v>CD28044</v>
          </cell>
        </row>
        <row r="1044">
          <cell r="A1044" t="str">
            <v>CD28045</v>
          </cell>
        </row>
        <row r="1045">
          <cell r="A1045" t="str">
            <v>CD28046</v>
          </cell>
        </row>
        <row r="1046">
          <cell r="A1046" t="str">
            <v>CD28047</v>
          </cell>
        </row>
        <row r="1047">
          <cell r="A1047" t="str">
            <v>CD28048</v>
          </cell>
        </row>
        <row r="1048">
          <cell r="A1048" t="str">
            <v>CD28049</v>
          </cell>
        </row>
        <row r="1049">
          <cell r="A1049" t="str">
            <v>CD28050</v>
          </cell>
        </row>
        <row r="1050">
          <cell r="A1050" t="str">
            <v>CD28051</v>
          </cell>
        </row>
        <row r="1051">
          <cell r="A1051" t="str">
            <v>CD28052</v>
          </cell>
        </row>
        <row r="1052">
          <cell r="A1052" t="str">
            <v>CD28053</v>
          </cell>
        </row>
        <row r="1053">
          <cell r="A1053" t="str">
            <v>CD28054</v>
          </cell>
        </row>
        <row r="1054">
          <cell r="A1054" t="str">
            <v>CD28055</v>
          </cell>
        </row>
        <row r="1055">
          <cell r="A1055" t="str">
            <v>CD28056</v>
          </cell>
        </row>
        <row r="1056">
          <cell r="A1056" t="str">
            <v>CD28057</v>
          </cell>
        </row>
        <row r="1057">
          <cell r="A1057" t="str">
            <v>CD28058</v>
          </cell>
        </row>
        <row r="1058">
          <cell r="A1058" t="str">
            <v>CD28059</v>
          </cell>
        </row>
        <row r="1059">
          <cell r="A1059" t="str">
            <v>CD28060</v>
          </cell>
        </row>
        <row r="1060">
          <cell r="A1060" t="str">
            <v>CD28061</v>
          </cell>
        </row>
        <row r="1061">
          <cell r="A1061" t="str">
            <v>CD28062</v>
          </cell>
        </row>
        <row r="1062">
          <cell r="A1062" t="str">
            <v>CD28063</v>
          </cell>
        </row>
        <row r="1063">
          <cell r="A1063" t="str">
            <v>CD28064</v>
          </cell>
        </row>
        <row r="1064">
          <cell r="A1064" t="str">
            <v>CD28065</v>
          </cell>
        </row>
        <row r="1065">
          <cell r="A1065" t="str">
            <v>CD28066</v>
          </cell>
        </row>
        <row r="1066">
          <cell r="A1066" t="str">
            <v>CD28067</v>
          </cell>
        </row>
        <row r="1067">
          <cell r="A1067" t="str">
            <v>CD28068</v>
          </cell>
        </row>
        <row r="1068">
          <cell r="A1068" t="str">
            <v>CD30013</v>
          </cell>
        </row>
        <row r="1069">
          <cell r="A1069" t="str">
            <v>CD30014</v>
          </cell>
        </row>
        <row r="1070">
          <cell r="A1070" t="str">
            <v>CD30015</v>
          </cell>
        </row>
        <row r="1071">
          <cell r="A1071" t="str">
            <v>CD30016</v>
          </cell>
        </row>
        <row r="1072">
          <cell r="A1072" t="str">
            <v>CD30017</v>
          </cell>
        </row>
        <row r="1073">
          <cell r="A1073" t="str">
            <v>CD30018</v>
          </cell>
        </row>
        <row r="1074">
          <cell r="A1074" t="str">
            <v>CD30019</v>
          </cell>
        </row>
        <row r="1075">
          <cell r="A1075" t="str">
            <v>CD30020</v>
          </cell>
        </row>
        <row r="1076">
          <cell r="A1076" t="str">
            <v>CD30021</v>
          </cell>
        </row>
        <row r="1077">
          <cell r="A1077" t="str">
            <v>CD30022</v>
          </cell>
        </row>
        <row r="1078">
          <cell r="A1078" t="str">
            <v>CD30023</v>
          </cell>
        </row>
        <row r="1079">
          <cell r="A1079" t="str">
            <v>CD30024</v>
          </cell>
        </row>
        <row r="1080">
          <cell r="A1080" t="str">
            <v>CD30025</v>
          </cell>
        </row>
        <row r="1081">
          <cell r="A1081" t="str">
            <v>CD30026</v>
          </cell>
        </row>
        <row r="1082">
          <cell r="A1082" t="str">
            <v>CD30027</v>
          </cell>
        </row>
        <row r="1083">
          <cell r="A1083" t="str">
            <v>CD30028</v>
          </cell>
        </row>
        <row r="1084">
          <cell r="A1084" t="str">
            <v>CD30029</v>
          </cell>
        </row>
        <row r="1085">
          <cell r="A1085" t="str">
            <v>CD30030</v>
          </cell>
        </row>
        <row r="1086">
          <cell r="A1086" t="str">
            <v>CD30031</v>
          </cell>
        </row>
        <row r="1087">
          <cell r="A1087" t="str">
            <v>CD30032</v>
          </cell>
        </row>
        <row r="1088">
          <cell r="A1088" t="str">
            <v>CD30033</v>
          </cell>
        </row>
        <row r="1089">
          <cell r="A1089" t="str">
            <v>CD30034</v>
          </cell>
        </row>
        <row r="1090">
          <cell r="A1090" t="str">
            <v>CD30035</v>
          </cell>
        </row>
        <row r="1091">
          <cell r="A1091" t="str">
            <v>CD30036</v>
          </cell>
        </row>
        <row r="1092">
          <cell r="A1092" t="str">
            <v>CD30037</v>
          </cell>
        </row>
        <row r="1093">
          <cell r="A1093" t="str">
            <v>CD30038</v>
          </cell>
        </row>
        <row r="1094">
          <cell r="A1094" t="str">
            <v>CD30039</v>
          </cell>
        </row>
        <row r="1095">
          <cell r="A1095" t="str">
            <v>CD30040</v>
          </cell>
        </row>
        <row r="1096">
          <cell r="A1096" t="str">
            <v>CD30041</v>
          </cell>
        </row>
        <row r="1097">
          <cell r="A1097" t="str">
            <v>CD30042</v>
          </cell>
        </row>
        <row r="1098">
          <cell r="A1098" t="str">
            <v>CD30043</v>
          </cell>
        </row>
        <row r="1099">
          <cell r="A1099" t="str">
            <v>CD30044</v>
          </cell>
        </row>
        <row r="1100">
          <cell r="A1100" t="str">
            <v>CD30045</v>
          </cell>
        </row>
        <row r="1101">
          <cell r="A1101" t="str">
            <v>CD30046</v>
          </cell>
        </row>
        <row r="1102">
          <cell r="A1102" t="str">
            <v>CD30047</v>
          </cell>
        </row>
        <row r="1103">
          <cell r="A1103" t="str">
            <v>CD30048</v>
          </cell>
        </row>
        <row r="1104">
          <cell r="A1104" t="str">
            <v>CD30049</v>
          </cell>
        </row>
        <row r="1105">
          <cell r="A1105" t="str">
            <v>CD30050</v>
          </cell>
        </row>
        <row r="1106">
          <cell r="A1106" t="str">
            <v>CD30051</v>
          </cell>
        </row>
        <row r="1107">
          <cell r="A1107" t="str">
            <v>CD30052</v>
          </cell>
        </row>
        <row r="1108">
          <cell r="A1108" t="str">
            <v>CD30053</v>
          </cell>
        </row>
        <row r="1109">
          <cell r="A1109" t="str">
            <v>CD30054</v>
          </cell>
        </row>
        <row r="1110">
          <cell r="A1110" t="str">
            <v>CD30055</v>
          </cell>
        </row>
        <row r="1111">
          <cell r="A1111" t="str">
            <v>CD30056</v>
          </cell>
        </row>
        <row r="1112">
          <cell r="A1112" t="str">
            <v>CD30057</v>
          </cell>
        </row>
        <row r="1113">
          <cell r="A1113" t="str">
            <v>CD30058</v>
          </cell>
        </row>
        <row r="1114">
          <cell r="A1114" t="str">
            <v>CD30059</v>
          </cell>
        </row>
        <row r="1115">
          <cell r="A1115" t="str">
            <v>CD30060</v>
          </cell>
        </row>
        <row r="1116">
          <cell r="A1116" t="str">
            <v>CD30061</v>
          </cell>
        </row>
        <row r="1117">
          <cell r="A1117" t="str">
            <v>CD30062</v>
          </cell>
        </row>
        <row r="1118">
          <cell r="A1118" t="str">
            <v>CD30063</v>
          </cell>
        </row>
        <row r="1119">
          <cell r="A1119" t="str">
            <v>CD30064</v>
          </cell>
        </row>
        <row r="1120">
          <cell r="A1120" t="str">
            <v>CD30065</v>
          </cell>
        </row>
        <row r="1121">
          <cell r="A1121" t="str">
            <v>CD30066</v>
          </cell>
        </row>
        <row r="1122">
          <cell r="A1122" t="str">
            <v>CD30067</v>
          </cell>
        </row>
        <row r="1123">
          <cell r="A1123" t="str">
            <v>CD30068</v>
          </cell>
        </row>
        <row r="1124">
          <cell r="A1124" t="str">
            <v>CD33029</v>
          </cell>
        </row>
        <row r="1125">
          <cell r="A1125" t="str">
            <v>CD33030</v>
          </cell>
        </row>
        <row r="1126">
          <cell r="A1126" t="str">
            <v>CD33031</v>
          </cell>
        </row>
        <row r="1127">
          <cell r="A1127" t="str">
            <v>CD33032</v>
          </cell>
        </row>
        <row r="1128">
          <cell r="A1128" t="str">
            <v>CD33033</v>
          </cell>
        </row>
        <row r="1129">
          <cell r="A1129" t="str">
            <v>CD33034</v>
          </cell>
        </row>
        <row r="1130">
          <cell r="A1130" t="str">
            <v>CD33035</v>
          </cell>
        </row>
        <row r="1131">
          <cell r="A1131" t="str">
            <v>CD33036</v>
          </cell>
        </row>
        <row r="1132">
          <cell r="A1132" t="str">
            <v>CD33037</v>
          </cell>
        </row>
        <row r="1133">
          <cell r="A1133" t="str">
            <v>CD33038</v>
          </cell>
        </row>
        <row r="1134">
          <cell r="A1134" t="str">
            <v>CD33039</v>
          </cell>
        </row>
        <row r="1135">
          <cell r="A1135" t="str">
            <v>CD33040</v>
          </cell>
        </row>
        <row r="1136">
          <cell r="A1136" t="str">
            <v>CD33041</v>
          </cell>
        </row>
        <row r="1137">
          <cell r="A1137" t="str">
            <v>CD33042</v>
          </cell>
        </row>
        <row r="1138">
          <cell r="A1138" t="str">
            <v>CD33043</v>
          </cell>
        </row>
        <row r="1139">
          <cell r="A1139" t="str">
            <v>CD33044</v>
          </cell>
        </row>
        <row r="1140">
          <cell r="A1140" t="str">
            <v>CD33045</v>
          </cell>
        </row>
        <row r="1141">
          <cell r="A1141" t="str">
            <v>CD33046</v>
          </cell>
        </row>
        <row r="1142">
          <cell r="A1142" t="str">
            <v>CD33047</v>
          </cell>
        </row>
        <row r="1143">
          <cell r="A1143" t="str">
            <v>CD33048</v>
          </cell>
        </row>
        <row r="1144">
          <cell r="A1144" t="str">
            <v>CD33049</v>
          </cell>
        </row>
        <row r="1145">
          <cell r="A1145" t="str">
            <v>CD33050</v>
          </cell>
        </row>
        <row r="1146">
          <cell r="A1146" t="str">
            <v>CD33051</v>
          </cell>
        </row>
        <row r="1147">
          <cell r="A1147" t="str">
            <v>CD33052</v>
          </cell>
        </row>
        <row r="1148">
          <cell r="A1148" t="str">
            <v>CD33053</v>
          </cell>
        </row>
        <row r="1149">
          <cell r="A1149" t="str">
            <v>CD33054</v>
          </cell>
        </row>
        <row r="1150">
          <cell r="A1150" t="str">
            <v>CD33055</v>
          </cell>
        </row>
        <row r="1151">
          <cell r="A1151" t="str">
            <v>CD33056</v>
          </cell>
        </row>
        <row r="1152">
          <cell r="A1152" t="str">
            <v>CD33057</v>
          </cell>
        </row>
        <row r="1153">
          <cell r="A1153" t="str">
            <v>CD33058</v>
          </cell>
        </row>
        <row r="1154">
          <cell r="A1154" t="str">
            <v>CD33059</v>
          </cell>
        </row>
        <row r="1155">
          <cell r="A1155" t="str">
            <v>CD33060</v>
          </cell>
        </row>
        <row r="1156">
          <cell r="A1156" t="str">
            <v>CD33061</v>
          </cell>
        </row>
        <row r="1157">
          <cell r="A1157" t="str">
            <v>CD33062</v>
          </cell>
        </row>
        <row r="1158">
          <cell r="A1158" t="str">
            <v>CD33063</v>
          </cell>
        </row>
        <row r="1159">
          <cell r="A1159" t="str">
            <v>CD33064</v>
          </cell>
        </row>
        <row r="1160">
          <cell r="A1160" t="str">
            <v>CD33065</v>
          </cell>
        </row>
        <row r="1161">
          <cell r="A1161" t="str">
            <v>CD33066</v>
          </cell>
        </row>
        <row r="1162">
          <cell r="A1162" t="str">
            <v>CD33067</v>
          </cell>
        </row>
        <row r="1163">
          <cell r="A1163" t="str">
            <v>CD33068</v>
          </cell>
        </row>
        <row r="1164">
          <cell r="A1164" t="str">
            <v>CD36029</v>
          </cell>
        </row>
        <row r="1165">
          <cell r="A1165" t="str">
            <v>CD36030</v>
          </cell>
        </row>
        <row r="1166">
          <cell r="A1166" t="str">
            <v>CD36031</v>
          </cell>
        </row>
        <row r="1167">
          <cell r="A1167" t="str">
            <v>CD36032</v>
          </cell>
        </row>
        <row r="1168">
          <cell r="A1168" t="str">
            <v>CD36033</v>
          </cell>
        </row>
        <row r="1169">
          <cell r="A1169" t="str">
            <v>CD36034</v>
          </cell>
        </row>
        <row r="1170">
          <cell r="A1170" t="str">
            <v>CD36035</v>
          </cell>
        </row>
        <row r="1171">
          <cell r="A1171" t="str">
            <v>CD36036</v>
          </cell>
        </row>
        <row r="1172">
          <cell r="A1172" t="str">
            <v>CD36037</v>
          </cell>
        </row>
        <row r="1173">
          <cell r="A1173" t="str">
            <v>CD36038</v>
          </cell>
        </row>
        <row r="1174">
          <cell r="A1174" t="str">
            <v>CD36039</v>
          </cell>
        </row>
        <row r="1175">
          <cell r="A1175" t="str">
            <v>CD36040</v>
          </cell>
        </row>
        <row r="1176">
          <cell r="A1176" t="str">
            <v>CD36041</v>
          </cell>
        </row>
        <row r="1177">
          <cell r="A1177" t="str">
            <v>CD36042</v>
          </cell>
        </row>
        <row r="1178">
          <cell r="A1178" t="str">
            <v>CD36043</v>
          </cell>
        </row>
        <row r="1179">
          <cell r="A1179" t="str">
            <v>CD36044</v>
          </cell>
        </row>
        <row r="1180">
          <cell r="A1180" t="str">
            <v>CD36045</v>
          </cell>
        </row>
        <row r="1181">
          <cell r="A1181" t="str">
            <v>CD36046</v>
          </cell>
        </row>
        <row r="1182">
          <cell r="A1182" t="str">
            <v>CD36047</v>
          </cell>
        </row>
        <row r="1183">
          <cell r="A1183" t="str">
            <v>CD36048</v>
          </cell>
        </row>
        <row r="1184">
          <cell r="A1184" t="str">
            <v>CD36049</v>
          </cell>
        </row>
        <row r="1185">
          <cell r="A1185" t="str">
            <v>CD36050</v>
          </cell>
        </row>
        <row r="1186">
          <cell r="A1186" t="str">
            <v>CD36051</v>
          </cell>
        </row>
        <row r="1187">
          <cell r="A1187" t="str">
            <v>CD36052</v>
          </cell>
        </row>
        <row r="1188">
          <cell r="A1188" t="str">
            <v>CD36053</v>
          </cell>
        </row>
        <row r="1189">
          <cell r="A1189" t="str">
            <v>CD36054</v>
          </cell>
        </row>
        <row r="1190">
          <cell r="A1190" t="str">
            <v>CD36055</v>
          </cell>
        </row>
        <row r="1191">
          <cell r="A1191" t="str">
            <v>CD36056</v>
          </cell>
        </row>
        <row r="1192">
          <cell r="A1192" t="str">
            <v>CD36057</v>
          </cell>
        </row>
        <row r="1193">
          <cell r="A1193" t="str">
            <v>CD36058</v>
          </cell>
        </row>
        <row r="1194">
          <cell r="A1194" t="str">
            <v>CD36059</v>
          </cell>
        </row>
        <row r="1195">
          <cell r="A1195" t="str">
            <v>CD36060</v>
          </cell>
        </row>
        <row r="1196">
          <cell r="A1196" t="str">
            <v>CD36061</v>
          </cell>
        </row>
        <row r="1197">
          <cell r="A1197" t="str">
            <v>CD36062</v>
          </cell>
        </row>
        <row r="1198">
          <cell r="A1198" t="str">
            <v>CD36063</v>
          </cell>
        </row>
        <row r="1199">
          <cell r="A1199" t="str">
            <v>CD36064</v>
          </cell>
        </row>
        <row r="1200">
          <cell r="A1200" t="str">
            <v>CD36065</v>
          </cell>
        </row>
        <row r="1201">
          <cell r="A1201" t="str">
            <v>CD36066</v>
          </cell>
        </row>
        <row r="1202">
          <cell r="A1202" t="str">
            <v>CD36067</v>
          </cell>
        </row>
        <row r="1203">
          <cell r="A1203" t="str">
            <v>CD36068</v>
          </cell>
        </row>
        <row r="1204">
          <cell r="A1204" t="str">
            <v>CD40029</v>
          </cell>
        </row>
        <row r="1205">
          <cell r="A1205" t="str">
            <v>CD40030</v>
          </cell>
        </row>
        <row r="1206">
          <cell r="A1206" t="str">
            <v>CD40031</v>
          </cell>
        </row>
        <row r="1207">
          <cell r="A1207" t="str">
            <v>CD40032</v>
          </cell>
        </row>
        <row r="1208">
          <cell r="A1208" t="str">
            <v>CD40033</v>
          </cell>
        </row>
        <row r="1209">
          <cell r="A1209" t="str">
            <v>CD40034</v>
          </cell>
        </row>
        <row r="1210">
          <cell r="A1210" t="str">
            <v>CD40035</v>
          </cell>
        </row>
        <row r="1211">
          <cell r="A1211" t="str">
            <v>CD40036</v>
          </cell>
        </row>
        <row r="1212">
          <cell r="A1212" t="str">
            <v>CD40037</v>
          </cell>
        </row>
        <row r="1213">
          <cell r="A1213" t="str">
            <v>CD40038</v>
          </cell>
        </row>
        <row r="1214">
          <cell r="A1214" t="str">
            <v>CD40039</v>
          </cell>
        </row>
        <row r="1215">
          <cell r="A1215" t="str">
            <v>CD40040</v>
          </cell>
        </row>
        <row r="1216">
          <cell r="A1216" t="str">
            <v>CD40041</v>
          </cell>
        </row>
        <row r="1217">
          <cell r="A1217" t="str">
            <v>CD40042</v>
          </cell>
        </row>
        <row r="1218">
          <cell r="A1218" t="str">
            <v>CD40043</v>
          </cell>
        </row>
        <row r="1219">
          <cell r="A1219" t="str">
            <v>CD40044</v>
          </cell>
        </row>
        <row r="1220">
          <cell r="A1220" t="str">
            <v>CD40045</v>
          </cell>
        </row>
        <row r="1221">
          <cell r="A1221" t="str">
            <v>CD40046</v>
          </cell>
        </row>
        <row r="1222">
          <cell r="A1222" t="str">
            <v>CD40047</v>
          </cell>
        </row>
        <row r="1223">
          <cell r="A1223" t="str">
            <v>CD40048</v>
          </cell>
        </row>
        <row r="1224">
          <cell r="A1224" t="str">
            <v>CD40049</v>
          </cell>
        </row>
        <row r="1225">
          <cell r="A1225" t="str">
            <v>CD40050</v>
          </cell>
        </row>
        <row r="1226">
          <cell r="A1226" t="str">
            <v>CD40051</v>
          </cell>
        </row>
        <row r="1227">
          <cell r="A1227" t="str">
            <v>CD40052</v>
          </cell>
        </row>
        <row r="1228">
          <cell r="A1228" t="str">
            <v>CD40053</v>
          </cell>
        </row>
        <row r="1229">
          <cell r="A1229" t="str">
            <v>CD40054</v>
          </cell>
        </row>
        <row r="1230">
          <cell r="A1230" t="str">
            <v>CD40055</v>
          </cell>
        </row>
        <row r="1231">
          <cell r="A1231" t="str">
            <v>CD40056</v>
          </cell>
        </row>
        <row r="1232">
          <cell r="A1232" t="str">
            <v>CD40057</v>
          </cell>
        </row>
        <row r="1233">
          <cell r="A1233" t="str">
            <v>CD40058</v>
          </cell>
        </row>
        <row r="1234">
          <cell r="A1234" t="str">
            <v>CD40059</v>
          </cell>
        </row>
        <row r="1235">
          <cell r="A1235" t="str">
            <v>CD40060</v>
          </cell>
        </row>
        <row r="1236">
          <cell r="A1236" t="str">
            <v>CD40061</v>
          </cell>
        </row>
        <row r="1237">
          <cell r="A1237" t="str">
            <v>CD40062</v>
          </cell>
        </row>
        <row r="1238">
          <cell r="A1238" t="str">
            <v>CD40063</v>
          </cell>
        </row>
        <row r="1239">
          <cell r="A1239" t="str">
            <v>CD40064</v>
          </cell>
        </row>
        <row r="1240">
          <cell r="A1240" t="str">
            <v>CD40065</v>
          </cell>
        </row>
        <row r="1241">
          <cell r="A1241" t="str">
            <v>CD40066</v>
          </cell>
        </row>
        <row r="1242">
          <cell r="A1242" t="str">
            <v>CD40067</v>
          </cell>
        </row>
        <row r="1243">
          <cell r="A1243" t="str">
            <v>CD40068</v>
          </cell>
        </row>
        <row r="1244">
          <cell r="A1244" t="str">
            <v>CH05001</v>
          </cell>
        </row>
        <row r="1245">
          <cell r="A1245" t="str">
            <v>CH05002</v>
          </cell>
        </row>
        <row r="1246">
          <cell r="A1246" t="str">
            <v>CH05003</v>
          </cell>
        </row>
        <row r="1247">
          <cell r="A1247" t="str">
            <v>CH05004</v>
          </cell>
        </row>
        <row r="1248">
          <cell r="A1248" t="str">
            <v>CH05005</v>
          </cell>
        </row>
        <row r="1249">
          <cell r="A1249" t="str">
            <v>CH05006</v>
          </cell>
        </row>
        <row r="1250">
          <cell r="A1250" t="str">
            <v>CH05007</v>
          </cell>
        </row>
        <row r="1251">
          <cell r="A1251" t="str">
            <v>CH05008</v>
          </cell>
        </row>
        <row r="1252">
          <cell r="A1252" t="str">
            <v>CH05009</v>
          </cell>
        </row>
        <row r="1253">
          <cell r="A1253" t="str">
            <v>CH05010</v>
          </cell>
        </row>
        <row r="1254">
          <cell r="A1254" t="str">
            <v>CH05011</v>
          </cell>
        </row>
        <row r="1255">
          <cell r="A1255" t="str">
            <v>CH05012</v>
          </cell>
        </row>
        <row r="1256">
          <cell r="A1256" t="str">
            <v>CH06001</v>
          </cell>
        </row>
        <row r="1257">
          <cell r="A1257" t="str">
            <v>CH06002</v>
          </cell>
        </row>
        <row r="1258">
          <cell r="A1258" t="str">
            <v>CH06003</v>
          </cell>
        </row>
        <row r="1259">
          <cell r="A1259" t="str">
            <v>CH06004</v>
          </cell>
        </row>
        <row r="1260">
          <cell r="A1260" t="str">
            <v>CH06005</v>
          </cell>
        </row>
        <row r="1261">
          <cell r="A1261" t="str">
            <v>CH06006</v>
          </cell>
        </row>
        <row r="1262">
          <cell r="A1262" t="str">
            <v>CH06007</v>
          </cell>
        </row>
        <row r="1263">
          <cell r="A1263" t="str">
            <v>CH06008</v>
          </cell>
        </row>
        <row r="1264">
          <cell r="A1264" t="str">
            <v>CH06009</v>
          </cell>
        </row>
        <row r="1265">
          <cell r="A1265" t="str">
            <v>CH06010</v>
          </cell>
        </row>
        <row r="1266">
          <cell r="A1266" t="str">
            <v>CH06011</v>
          </cell>
        </row>
        <row r="1267">
          <cell r="A1267" t="str">
            <v>CH06012</v>
          </cell>
        </row>
        <row r="1268">
          <cell r="A1268" t="str">
            <v>CH06013</v>
          </cell>
        </row>
        <row r="1269">
          <cell r="A1269" t="str">
            <v>CH06014</v>
          </cell>
        </row>
        <row r="1270">
          <cell r="A1270" t="str">
            <v>CH06015</v>
          </cell>
        </row>
        <row r="1271">
          <cell r="A1271" t="str">
            <v>CH06016</v>
          </cell>
        </row>
        <row r="1272">
          <cell r="A1272" t="str">
            <v>CH06017</v>
          </cell>
        </row>
        <row r="1273">
          <cell r="A1273" t="str">
            <v>CH06018</v>
          </cell>
        </row>
        <row r="1274">
          <cell r="A1274" t="str">
            <v>CH06019</v>
          </cell>
        </row>
        <row r="1275">
          <cell r="A1275" t="str">
            <v>CH06020</v>
          </cell>
        </row>
        <row r="1276">
          <cell r="A1276" t="str">
            <v>CH06021</v>
          </cell>
        </row>
        <row r="1277">
          <cell r="A1277" t="str">
            <v>CH06022</v>
          </cell>
        </row>
        <row r="1278">
          <cell r="A1278" t="str">
            <v>CH06023</v>
          </cell>
        </row>
        <row r="1279">
          <cell r="A1279" t="str">
            <v>CH06024</v>
          </cell>
        </row>
        <row r="1280">
          <cell r="A1280" t="str">
            <v>CH06025</v>
          </cell>
        </row>
        <row r="1281">
          <cell r="A1281" t="str">
            <v>CH06026</v>
          </cell>
        </row>
        <row r="1282">
          <cell r="A1282" t="str">
            <v>CH06027</v>
          </cell>
        </row>
        <row r="1283">
          <cell r="A1283" t="str">
            <v>CH06028</v>
          </cell>
        </row>
        <row r="1284">
          <cell r="A1284" t="str">
            <v>CH07001</v>
          </cell>
        </row>
        <row r="1285">
          <cell r="A1285" t="str">
            <v>CH07002</v>
          </cell>
        </row>
        <row r="1286">
          <cell r="A1286" t="str">
            <v>CH07003</v>
          </cell>
        </row>
        <row r="1287">
          <cell r="A1287" t="str">
            <v>CH07004</v>
          </cell>
        </row>
        <row r="1288">
          <cell r="A1288" t="str">
            <v>CH07005</v>
          </cell>
        </row>
        <row r="1289">
          <cell r="A1289" t="str">
            <v>CH07006</v>
          </cell>
        </row>
        <row r="1290">
          <cell r="A1290" t="str">
            <v>CH07007</v>
          </cell>
        </row>
        <row r="1291">
          <cell r="A1291" t="str">
            <v>CH07008</v>
          </cell>
        </row>
        <row r="1292">
          <cell r="A1292" t="str">
            <v>CH07009</v>
          </cell>
        </row>
        <row r="1293">
          <cell r="A1293" t="str">
            <v>CH07010</v>
          </cell>
        </row>
        <row r="1294">
          <cell r="A1294" t="str">
            <v>CH07011</v>
          </cell>
        </row>
        <row r="1295">
          <cell r="A1295" t="str">
            <v>CH07012</v>
          </cell>
        </row>
        <row r="1296">
          <cell r="A1296" t="str">
            <v>CH07013</v>
          </cell>
        </row>
        <row r="1297">
          <cell r="A1297" t="str">
            <v>CH07014</v>
          </cell>
        </row>
        <row r="1298">
          <cell r="A1298" t="str">
            <v>CH07015</v>
          </cell>
        </row>
        <row r="1299">
          <cell r="A1299" t="str">
            <v>CH07016</v>
          </cell>
        </row>
        <row r="1300">
          <cell r="A1300" t="str">
            <v>CH07017</v>
          </cell>
        </row>
        <row r="1301">
          <cell r="A1301" t="str">
            <v>CH07018</v>
          </cell>
        </row>
        <row r="1302">
          <cell r="A1302" t="str">
            <v>CH07019</v>
          </cell>
        </row>
        <row r="1303">
          <cell r="A1303" t="str">
            <v>CH07020</v>
          </cell>
        </row>
        <row r="1304">
          <cell r="A1304" t="str">
            <v>CH07021</v>
          </cell>
        </row>
        <row r="1305">
          <cell r="A1305" t="str">
            <v>CH07022</v>
          </cell>
        </row>
        <row r="1306">
          <cell r="A1306" t="str">
            <v>CH07023</v>
          </cell>
        </row>
        <row r="1307">
          <cell r="A1307" t="str">
            <v>CH07024</v>
          </cell>
        </row>
        <row r="1308">
          <cell r="A1308" t="str">
            <v>CH07025</v>
          </cell>
        </row>
        <row r="1309">
          <cell r="A1309" t="str">
            <v>CH07026</v>
          </cell>
        </row>
        <row r="1310">
          <cell r="A1310" t="str">
            <v>CH07027</v>
          </cell>
        </row>
        <row r="1311">
          <cell r="A1311" t="str">
            <v>CH07028</v>
          </cell>
        </row>
        <row r="1312">
          <cell r="A1312" t="str">
            <v>CH08001</v>
          </cell>
        </row>
        <row r="1313">
          <cell r="A1313" t="str">
            <v>CH08002</v>
          </cell>
        </row>
        <row r="1314">
          <cell r="A1314" t="str">
            <v>CH08003</v>
          </cell>
        </row>
        <row r="1315">
          <cell r="A1315" t="str">
            <v>CH08004</v>
          </cell>
        </row>
        <row r="1316">
          <cell r="A1316" t="str">
            <v>CH08005</v>
          </cell>
        </row>
        <row r="1317">
          <cell r="A1317" t="str">
            <v>CH08006</v>
          </cell>
        </row>
        <row r="1318">
          <cell r="A1318" t="str">
            <v>CH08007</v>
          </cell>
        </row>
        <row r="1319">
          <cell r="A1319" t="str">
            <v>CH08008</v>
          </cell>
        </row>
        <row r="1320">
          <cell r="A1320" t="str">
            <v>CH08009</v>
          </cell>
        </row>
        <row r="1321">
          <cell r="A1321" t="str">
            <v>CH08010</v>
          </cell>
        </row>
        <row r="1322">
          <cell r="A1322" t="str">
            <v>CH08011</v>
          </cell>
        </row>
        <row r="1323">
          <cell r="A1323" t="str">
            <v>CH08012</v>
          </cell>
        </row>
        <row r="1324">
          <cell r="A1324" t="str">
            <v>CH08013</v>
          </cell>
        </row>
        <row r="1325">
          <cell r="A1325" t="str">
            <v>CH08014</v>
          </cell>
        </row>
        <row r="1326">
          <cell r="A1326" t="str">
            <v>CH08015</v>
          </cell>
        </row>
        <row r="1327">
          <cell r="A1327" t="str">
            <v>CH08016</v>
          </cell>
        </row>
        <row r="1328">
          <cell r="A1328" t="str">
            <v>CH08017</v>
          </cell>
        </row>
        <row r="1329">
          <cell r="A1329" t="str">
            <v>CH08018</v>
          </cell>
        </row>
        <row r="1330">
          <cell r="A1330" t="str">
            <v>CH08019</v>
          </cell>
        </row>
        <row r="1331">
          <cell r="A1331" t="str">
            <v>CH08020</v>
          </cell>
        </row>
        <row r="1332">
          <cell r="A1332" t="str">
            <v>CH08021</v>
          </cell>
        </row>
        <row r="1333">
          <cell r="A1333" t="str">
            <v>CH08022</v>
          </cell>
        </row>
        <row r="1334">
          <cell r="A1334" t="str">
            <v>CH08023</v>
          </cell>
        </row>
        <row r="1335">
          <cell r="A1335" t="str">
            <v>CH08024</v>
          </cell>
        </row>
        <row r="1336">
          <cell r="A1336" t="str">
            <v>CH08025</v>
          </cell>
        </row>
        <row r="1337">
          <cell r="A1337" t="str">
            <v>CH08026</v>
          </cell>
        </row>
        <row r="1338">
          <cell r="A1338" t="str">
            <v>CH08027</v>
          </cell>
        </row>
        <row r="1339">
          <cell r="A1339" t="str">
            <v>CH08028</v>
          </cell>
        </row>
        <row r="1340">
          <cell r="A1340" t="str">
            <v>CH08029</v>
          </cell>
        </row>
        <row r="1341">
          <cell r="A1341" t="str">
            <v>CH08030</v>
          </cell>
        </row>
        <row r="1342">
          <cell r="A1342" t="str">
            <v>CH08031</v>
          </cell>
        </row>
        <row r="1343">
          <cell r="A1343" t="str">
            <v>CH08032</v>
          </cell>
        </row>
        <row r="1344">
          <cell r="A1344" t="str">
            <v>CH08033</v>
          </cell>
        </row>
        <row r="1345">
          <cell r="A1345" t="str">
            <v>CH08034</v>
          </cell>
        </row>
        <row r="1346">
          <cell r="A1346" t="str">
            <v>CH08035</v>
          </cell>
        </row>
        <row r="1347">
          <cell r="A1347" t="str">
            <v>CH08036</v>
          </cell>
        </row>
        <row r="1348">
          <cell r="A1348" t="str">
            <v>CH09001</v>
          </cell>
        </row>
        <row r="1349">
          <cell r="A1349" t="str">
            <v>CH09002</v>
          </cell>
        </row>
        <row r="1350">
          <cell r="A1350" t="str">
            <v>CH09003</v>
          </cell>
        </row>
        <row r="1351">
          <cell r="A1351" t="str">
            <v>CH09004</v>
          </cell>
        </row>
        <row r="1352">
          <cell r="A1352" t="str">
            <v>CH09005</v>
          </cell>
        </row>
        <row r="1353">
          <cell r="A1353" t="str">
            <v>CH09006</v>
          </cell>
        </row>
        <row r="1354">
          <cell r="A1354" t="str">
            <v>CH09007</v>
          </cell>
        </row>
        <row r="1355">
          <cell r="A1355" t="str">
            <v>CH09008</v>
          </cell>
        </row>
        <row r="1356">
          <cell r="A1356" t="str">
            <v>CH09009</v>
          </cell>
        </row>
        <row r="1357">
          <cell r="A1357" t="str">
            <v>CH09010</v>
          </cell>
        </row>
        <row r="1358">
          <cell r="A1358" t="str">
            <v>CH09011</v>
          </cell>
        </row>
        <row r="1359">
          <cell r="A1359" t="str">
            <v>CH09012</v>
          </cell>
        </row>
        <row r="1360">
          <cell r="A1360" t="str">
            <v>CH09013</v>
          </cell>
        </row>
        <row r="1361">
          <cell r="A1361" t="str">
            <v>CH09014</v>
          </cell>
        </row>
        <row r="1362">
          <cell r="A1362" t="str">
            <v>CH09015</v>
          </cell>
        </row>
        <row r="1363">
          <cell r="A1363" t="str">
            <v>CH09016</v>
          </cell>
        </row>
        <row r="1364">
          <cell r="A1364" t="str">
            <v>CH09017</v>
          </cell>
        </row>
        <row r="1365">
          <cell r="A1365" t="str">
            <v>CH09018</v>
          </cell>
        </row>
        <row r="1366">
          <cell r="A1366" t="str">
            <v>CH09019</v>
          </cell>
        </row>
        <row r="1367">
          <cell r="A1367" t="str">
            <v>CH09020</v>
          </cell>
        </row>
        <row r="1368">
          <cell r="A1368" t="str">
            <v>CH09021</v>
          </cell>
        </row>
        <row r="1369">
          <cell r="A1369" t="str">
            <v>CH09022</v>
          </cell>
        </row>
        <row r="1370">
          <cell r="A1370" t="str">
            <v>CH09023</v>
          </cell>
        </row>
        <row r="1371">
          <cell r="A1371" t="str">
            <v>CH09024</v>
          </cell>
        </row>
        <row r="1372">
          <cell r="A1372" t="str">
            <v>CH09025</v>
          </cell>
        </row>
        <row r="1373">
          <cell r="A1373" t="str">
            <v>CH09026</v>
          </cell>
        </row>
        <row r="1374">
          <cell r="A1374" t="str">
            <v>CH09027</v>
          </cell>
        </row>
        <row r="1375">
          <cell r="A1375" t="str">
            <v>CH09028</v>
          </cell>
        </row>
        <row r="1376">
          <cell r="A1376" t="str">
            <v>CH09029</v>
          </cell>
        </row>
        <row r="1377">
          <cell r="A1377" t="str">
            <v>CH09030</v>
          </cell>
        </row>
        <row r="1378">
          <cell r="A1378" t="str">
            <v>CH09031</v>
          </cell>
        </row>
        <row r="1379">
          <cell r="A1379" t="str">
            <v>CH09032</v>
          </cell>
        </row>
        <row r="1380">
          <cell r="A1380" t="str">
            <v>CH09033</v>
          </cell>
        </row>
        <row r="1381">
          <cell r="A1381" t="str">
            <v>CH09034</v>
          </cell>
        </row>
        <row r="1382">
          <cell r="A1382" t="str">
            <v>CH09035</v>
          </cell>
        </row>
        <row r="1383">
          <cell r="A1383" t="str">
            <v>CH09036</v>
          </cell>
        </row>
        <row r="1384">
          <cell r="A1384" t="str">
            <v>CH10001</v>
          </cell>
        </row>
        <row r="1385">
          <cell r="A1385" t="str">
            <v>CH10002</v>
          </cell>
        </row>
        <row r="1386">
          <cell r="A1386" t="str">
            <v>CH10003</v>
          </cell>
        </row>
        <row r="1387">
          <cell r="A1387" t="str">
            <v>CH10004</v>
          </cell>
        </row>
        <row r="1388">
          <cell r="A1388" t="str">
            <v>CH10005</v>
          </cell>
        </row>
        <row r="1389">
          <cell r="A1389" t="str">
            <v>CH10006</v>
          </cell>
        </row>
        <row r="1390">
          <cell r="A1390" t="str">
            <v>CH10007</v>
          </cell>
        </row>
        <row r="1391">
          <cell r="A1391" t="str">
            <v>CH10008</v>
          </cell>
        </row>
        <row r="1392">
          <cell r="A1392" t="str">
            <v>CH10009</v>
          </cell>
        </row>
        <row r="1393">
          <cell r="A1393" t="str">
            <v>CH10010</v>
          </cell>
        </row>
        <row r="1394">
          <cell r="A1394" t="str">
            <v>CH10011</v>
          </cell>
        </row>
        <row r="1395">
          <cell r="A1395" t="str">
            <v>CH10012</v>
          </cell>
        </row>
        <row r="1396">
          <cell r="A1396" t="str">
            <v>CH10013</v>
          </cell>
        </row>
        <row r="1397">
          <cell r="A1397" t="str">
            <v>CH10014</v>
          </cell>
        </row>
        <row r="1398">
          <cell r="A1398" t="str">
            <v>CH10015</v>
          </cell>
        </row>
        <row r="1399">
          <cell r="A1399" t="str">
            <v>CH10016</v>
          </cell>
        </row>
        <row r="1400">
          <cell r="A1400" t="str">
            <v>CH10017</v>
          </cell>
        </row>
        <row r="1401">
          <cell r="A1401" t="str">
            <v>CH10018</v>
          </cell>
        </row>
        <row r="1402">
          <cell r="A1402" t="str">
            <v>CH10019</v>
          </cell>
        </row>
        <row r="1403">
          <cell r="A1403" t="str">
            <v>CH10020</v>
          </cell>
        </row>
        <row r="1404">
          <cell r="A1404" t="str">
            <v>CH10021</v>
          </cell>
        </row>
        <row r="1405">
          <cell r="A1405" t="str">
            <v>CH10022</v>
          </cell>
        </row>
        <row r="1406">
          <cell r="A1406" t="str">
            <v>CH10023</v>
          </cell>
        </row>
        <row r="1407">
          <cell r="A1407" t="str">
            <v>CH10024</v>
          </cell>
        </row>
        <row r="1408">
          <cell r="A1408" t="str">
            <v>CH10025</v>
          </cell>
        </row>
        <row r="1409">
          <cell r="A1409" t="str">
            <v>CH10026</v>
          </cell>
        </row>
        <row r="1410">
          <cell r="A1410" t="str">
            <v>CH10027</v>
          </cell>
        </row>
        <row r="1411">
          <cell r="A1411" t="str">
            <v>CH10028</v>
          </cell>
        </row>
        <row r="1412">
          <cell r="A1412" t="str">
            <v>CH10029</v>
          </cell>
        </row>
        <row r="1413">
          <cell r="A1413" t="str">
            <v>CH10030</v>
          </cell>
        </row>
        <row r="1414">
          <cell r="A1414" t="str">
            <v>CH10031</v>
          </cell>
        </row>
        <row r="1415">
          <cell r="A1415" t="str">
            <v>CH10032</v>
          </cell>
        </row>
        <row r="1416">
          <cell r="A1416" t="str">
            <v>CH10033</v>
          </cell>
        </row>
        <row r="1417">
          <cell r="A1417" t="str">
            <v>CH10034</v>
          </cell>
        </row>
        <row r="1418">
          <cell r="A1418" t="str">
            <v>CH10035</v>
          </cell>
        </row>
        <row r="1419">
          <cell r="A1419" t="str">
            <v>CH10036</v>
          </cell>
        </row>
        <row r="1420">
          <cell r="A1420" t="str">
            <v>CH10037</v>
          </cell>
        </row>
        <row r="1421">
          <cell r="A1421" t="str">
            <v>CH10038</v>
          </cell>
        </row>
        <row r="1422">
          <cell r="A1422" t="str">
            <v>CH10039</v>
          </cell>
        </row>
        <row r="1423">
          <cell r="A1423" t="str">
            <v>CH10040</v>
          </cell>
        </row>
        <row r="1424">
          <cell r="A1424" t="str">
            <v>CH10041</v>
          </cell>
        </row>
        <row r="1425">
          <cell r="A1425" t="str">
            <v>CH10042</v>
          </cell>
        </row>
        <row r="1426">
          <cell r="A1426" t="str">
            <v>CH10043</v>
          </cell>
        </row>
        <row r="1427">
          <cell r="A1427" t="str">
            <v>CH10044</v>
          </cell>
        </row>
        <row r="1428">
          <cell r="A1428" t="str">
            <v>CH10045</v>
          </cell>
        </row>
        <row r="1429">
          <cell r="A1429" t="str">
            <v>CH10046</v>
          </cell>
        </row>
        <row r="1430">
          <cell r="A1430" t="str">
            <v>CH11001</v>
          </cell>
        </row>
        <row r="1431">
          <cell r="A1431" t="str">
            <v>CH11002</v>
          </cell>
        </row>
        <row r="1432">
          <cell r="A1432" t="str">
            <v>CH11003</v>
          </cell>
        </row>
        <row r="1433">
          <cell r="A1433" t="str">
            <v>CH11004</v>
          </cell>
        </row>
        <row r="1434">
          <cell r="A1434" t="str">
            <v>CH11005</v>
          </cell>
        </row>
        <row r="1435">
          <cell r="A1435" t="str">
            <v>CH11006</v>
          </cell>
        </row>
        <row r="1436">
          <cell r="A1436" t="str">
            <v>CH11007</v>
          </cell>
        </row>
        <row r="1437">
          <cell r="A1437" t="str">
            <v>CH11008</v>
          </cell>
        </row>
        <row r="1438">
          <cell r="A1438" t="str">
            <v>CH11009</v>
          </cell>
        </row>
        <row r="1439">
          <cell r="A1439" t="str">
            <v>CH11010</v>
          </cell>
        </row>
        <row r="1440">
          <cell r="A1440" t="str">
            <v>CH11011</v>
          </cell>
        </row>
        <row r="1441">
          <cell r="A1441" t="str">
            <v>CH11012</v>
          </cell>
        </row>
        <row r="1442">
          <cell r="A1442" t="str">
            <v>CH11013</v>
          </cell>
        </row>
        <row r="1443">
          <cell r="A1443" t="str">
            <v>CH11014</v>
          </cell>
        </row>
        <row r="1444">
          <cell r="A1444" t="str">
            <v>CH11015</v>
          </cell>
        </row>
        <row r="1445">
          <cell r="A1445" t="str">
            <v>CH11016</v>
          </cell>
        </row>
        <row r="1446">
          <cell r="A1446" t="str">
            <v>CH11017</v>
          </cell>
        </row>
        <row r="1447">
          <cell r="A1447" t="str">
            <v>CH11018</v>
          </cell>
        </row>
        <row r="1448">
          <cell r="A1448" t="str">
            <v>CH11019</v>
          </cell>
        </row>
        <row r="1449">
          <cell r="A1449" t="str">
            <v>CH11020</v>
          </cell>
        </row>
        <row r="1450">
          <cell r="A1450" t="str">
            <v>CH11021</v>
          </cell>
        </row>
        <row r="1451">
          <cell r="A1451" t="str">
            <v>CH11022</v>
          </cell>
        </row>
        <row r="1452">
          <cell r="A1452" t="str">
            <v>CH11023</v>
          </cell>
        </row>
        <row r="1453">
          <cell r="A1453" t="str">
            <v>CH11024</v>
          </cell>
        </row>
        <row r="1454">
          <cell r="A1454" t="str">
            <v>CH11025</v>
          </cell>
        </row>
        <row r="1455">
          <cell r="A1455" t="str">
            <v>CH11026</v>
          </cell>
        </row>
        <row r="1456">
          <cell r="A1456" t="str">
            <v>CH11027</v>
          </cell>
        </row>
        <row r="1457">
          <cell r="A1457" t="str">
            <v>CH11028</v>
          </cell>
        </row>
        <row r="1458">
          <cell r="A1458" t="str">
            <v>CH11029</v>
          </cell>
        </row>
        <row r="1459">
          <cell r="A1459" t="str">
            <v>CH11030</v>
          </cell>
        </row>
        <row r="1460">
          <cell r="A1460" t="str">
            <v>CH11031</v>
          </cell>
        </row>
        <row r="1461">
          <cell r="A1461" t="str">
            <v>CH11032</v>
          </cell>
        </row>
        <row r="1462">
          <cell r="A1462" t="str">
            <v>CH11033</v>
          </cell>
        </row>
        <row r="1463">
          <cell r="A1463" t="str">
            <v>CH11034</v>
          </cell>
        </row>
        <row r="1464">
          <cell r="A1464" t="str">
            <v>CH11035</v>
          </cell>
        </row>
        <row r="1465">
          <cell r="A1465" t="str">
            <v>CH11036</v>
          </cell>
        </row>
        <row r="1466">
          <cell r="A1466" t="str">
            <v>CH11037</v>
          </cell>
        </row>
        <row r="1467">
          <cell r="A1467" t="str">
            <v>CH11038</v>
          </cell>
        </row>
        <row r="1468">
          <cell r="A1468" t="str">
            <v>CH11039</v>
          </cell>
        </row>
        <row r="1469">
          <cell r="A1469" t="str">
            <v>CH11040</v>
          </cell>
        </row>
        <row r="1470">
          <cell r="A1470" t="str">
            <v>CH11041</v>
          </cell>
        </row>
        <row r="1471">
          <cell r="A1471" t="str">
            <v>CH11042</v>
          </cell>
        </row>
        <row r="1472">
          <cell r="A1472" t="str">
            <v>CH11043</v>
          </cell>
        </row>
        <row r="1473">
          <cell r="A1473" t="str">
            <v>CH11044</v>
          </cell>
        </row>
        <row r="1474">
          <cell r="A1474" t="str">
            <v>CH11045</v>
          </cell>
        </row>
        <row r="1475">
          <cell r="A1475" t="str">
            <v>CH11046</v>
          </cell>
        </row>
        <row r="1476">
          <cell r="A1476" t="str">
            <v>CH11047</v>
          </cell>
        </row>
        <row r="1477">
          <cell r="A1477" t="str">
            <v>CH11048</v>
          </cell>
        </row>
        <row r="1478">
          <cell r="A1478" t="str">
            <v>CH11049</v>
          </cell>
        </row>
        <row r="1479">
          <cell r="A1479" t="str">
            <v>CH11050</v>
          </cell>
        </row>
        <row r="1480">
          <cell r="A1480" t="str">
            <v>CH11051</v>
          </cell>
        </row>
        <row r="1481">
          <cell r="A1481" t="str">
            <v>CH11052</v>
          </cell>
        </row>
        <row r="1482">
          <cell r="A1482" t="str">
            <v>CH11053</v>
          </cell>
        </row>
        <row r="1483">
          <cell r="A1483" t="str">
            <v>CH11054</v>
          </cell>
        </row>
        <row r="1484">
          <cell r="A1484" t="str">
            <v>CH11055</v>
          </cell>
        </row>
        <row r="1485">
          <cell r="A1485" t="str">
            <v>CH11056</v>
          </cell>
        </row>
        <row r="1486">
          <cell r="A1486" t="str">
            <v>CH11057</v>
          </cell>
        </row>
        <row r="1487">
          <cell r="A1487" t="str">
            <v>CH11058</v>
          </cell>
        </row>
        <row r="1488">
          <cell r="A1488" t="str">
            <v>CH11059</v>
          </cell>
        </row>
        <row r="1489">
          <cell r="A1489" t="str">
            <v>CH11060</v>
          </cell>
        </row>
        <row r="1490">
          <cell r="A1490" t="str">
            <v>CH12001</v>
          </cell>
        </row>
        <row r="1491">
          <cell r="A1491" t="str">
            <v>CH12002</v>
          </cell>
        </row>
        <row r="1492">
          <cell r="A1492" t="str">
            <v>CH12003</v>
          </cell>
        </row>
        <row r="1493">
          <cell r="A1493" t="str">
            <v>CH12004</v>
          </cell>
        </row>
        <row r="1494">
          <cell r="A1494" t="str">
            <v>CH12005</v>
          </cell>
        </row>
        <row r="1495">
          <cell r="A1495" t="str">
            <v>CH12006</v>
          </cell>
        </row>
        <row r="1496">
          <cell r="A1496" t="str">
            <v>CH12007</v>
          </cell>
        </row>
        <row r="1497">
          <cell r="A1497" t="str">
            <v>CH12008</v>
          </cell>
        </row>
        <row r="1498">
          <cell r="A1498" t="str">
            <v>CH12009</v>
          </cell>
        </row>
        <row r="1499">
          <cell r="A1499" t="str">
            <v>CH12010</v>
          </cell>
        </row>
        <row r="1500">
          <cell r="A1500" t="str">
            <v>CH12011</v>
          </cell>
        </row>
        <row r="1501">
          <cell r="A1501" t="str">
            <v>CH12012</v>
          </cell>
        </row>
        <row r="1502">
          <cell r="A1502" t="str">
            <v>CH12013</v>
          </cell>
        </row>
        <row r="1503">
          <cell r="A1503" t="str">
            <v>CH12014</v>
          </cell>
        </row>
        <row r="1504">
          <cell r="A1504" t="str">
            <v>CH12015</v>
          </cell>
        </row>
        <row r="1505">
          <cell r="A1505" t="str">
            <v>CH12016</v>
          </cell>
        </row>
        <row r="1506">
          <cell r="A1506" t="str">
            <v>CH12017</v>
          </cell>
        </row>
        <row r="1507">
          <cell r="A1507" t="str">
            <v>CH12018</v>
          </cell>
        </row>
        <row r="1508">
          <cell r="A1508" t="str">
            <v>CH12019</v>
          </cell>
        </row>
        <row r="1509">
          <cell r="A1509" t="str">
            <v>CH12020</v>
          </cell>
        </row>
        <row r="1510">
          <cell r="A1510" t="str">
            <v>CH12021</v>
          </cell>
        </row>
        <row r="1511">
          <cell r="A1511" t="str">
            <v>CH12022</v>
          </cell>
        </row>
        <row r="1512">
          <cell r="A1512" t="str">
            <v>CH12023</v>
          </cell>
        </row>
        <row r="1513">
          <cell r="A1513" t="str">
            <v>CH12024</v>
          </cell>
        </row>
        <row r="1514">
          <cell r="A1514" t="str">
            <v>CH12025</v>
          </cell>
        </row>
        <row r="1515">
          <cell r="A1515" t="str">
            <v>CH12026</v>
          </cell>
        </row>
        <row r="1516">
          <cell r="A1516" t="str">
            <v>CH12027</v>
          </cell>
        </row>
        <row r="1517">
          <cell r="A1517" t="str">
            <v>CH12028</v>
          </cell>
        </row>
        <row r="1518">
          <cell r="A1518" t="str">
            <v>CH12029</v>
          </cell>
        </row>
        <row r="1519">
          <cell r="A1519" t="str">
            <v>CH12030</v>
          </cell>
        </row>
        <row r="1520">
          <cell r="A1520" t="str">
            <v>CH12031</v>
          </cell>
        </row>
        <row r="1521">
          <cell r="A1521" t="str">
            <v>CH12032</v>
          </cell>
        </row>
        <row r="1522">
          <cell r="A1522" t="str">
            <v>CH12033</v>
          </cell>
        </row>
        <row r="1523">
          <cell r="A1523" t="str">
            <v>CH12034</v>
          </cell>
        </row>
        <row r="1524">
          <cell r="A1524" t="str">
            <v>CH12035</v>
          </cell>
        </row>
        <row r="1525">
          <cell r="A1525" t="str">
            <v>CH12036</v>
          </cell>
        </row>
        <row r="1526">
          <cell r="A1526" t="str">
            <v>CH12037</v>
          </cell>
        </row>
        <row r="1527">
          <cell r="A1527" t="str">
            <v>CH12038</v>
          </cell>
        </row>
        <row r="1528">
          <cell r="A1528" t="str">
            <v>CH12039</v>
          </cell>
        </row>
        <row r="1529">
          <cell r="A1529" t="str">
            <v>CH12040</v>
          </cell>
        </row>
        <row r="1530">
          <cell r="A1530" t="str">
            <v>CH12041</v>
          </cell>
        </row>
        <row r="1531">
          <cell r="A1531" t="str">
            <v>CH12042</v>
          </cell>
        </row>
        <row r="1532">
          <cell r="A1532" t="str">
            <v>CH12043</v>
          </cell>
        </row>
        <row r="1533">
          <cell r="A1533" t="str">
            <v>CH12044</v>
          </cell>
        </row>
        <row r="1534">
          <cell r="A1534" t="str">
            <v>CH12045</v>
          </cell>
        </row>
        <row r="1535">
          <cell r="A1535" t="str">
            <v>CH12046</v>
          </cell>
        </row>
        <row r="1536">
          <cell r="A1536" t="str">
            <v>CH12047</v>
          </cell>
        </row>
        <row r="1537">
          <cell r="A1537" t="str">
            <v>CH12048</v>
          </cell>
        </row>
        <row r="1538">
          <cell r="A1538" t="str">
            <v>CH12049</v>
          </cell>
        </row>
        <row r="1539">
          <cell r="A1539" t="str">
            <v>CH12050</v>
          </cell>
        </row>
        <row r="1540">
          <cell r="A1540" t="str">
            <v>CH12051</v>
          </cell>
        </row>
        <row r="1541">
          <cell r="A1541" t="str">
            <v>CH12052</v>
          </cell>
        </row>
        <row r="1542">
          <cell r="A1542" t="str">
            <v>CH12053</v>
          </cell>
        </row>
        <row r="1543">
          <cell r="A1543" t="str">
            <v>CH12054</v>
          </cell>
        </row>
        <row r="1544">
          <cell r="A1544" t="str">
            <v>CH12055</v>
          </cell>
        </row>
        <row r="1545">
          <cell r="A1545" t="str">
            <v>CH12056</v>
          </cell>
        </row>
        <row r="1546">
          <cell r="A1546" t="str">
            <v>CH12057</v>
          </cell>
        </row>
        <row r="1547">
          <cell r="A1547" t="str">
            <v>CH12058</v>
          </cell>
        </row>
        <row r="1548">
          <cell r="A1548" t="str">
            <v>CH12059</v>
          </cell>
        </row>
        <row r="1549">
          <cell r="A1549" t="str">
            <v>CH12060</v>
          </cell>
        </row>
        <row r="1550">
          <cell r="A1550" t="str">
            <v>CH13001</v>
          </cell>
        </row>
        <row r="1551">
          <cell r="A1551" t="str">
            <v>CH13002</v>
          </cell>
        </row>
        <row r="1552">
          <cell r="A1552" t="str">
            <v>CH13003</v>
          </cell>
        </row>
        <row r="1553">
          <cell r="A1553" t="str">
            <v>CH13004</v>
          </cell>
        </row>
        <row r="1554">
          <cell r="A1554" t="str">
            <v>CH13005</v>
          </cell>
        </row>
        <row r="1555">
          <cell r="A1555" t="str">
            <v>CH13006</v>
          </cell>
        </row>
        <row r="1556">
          <cell r="A1556" t="str">
            <v>CH13007</v>
          </cell>
        </row>
        <row r="1557">
          <cell r="A1557" t="str">
            <v>CH13008</v>
          </cell>
        </row>
        <row r="1558">
          <cell r="A1558" t="str">
            <v>CH13009</v>
          </cell>
        </row>
        <row r="1559">
          <cell r="A1559" t="str">
            <v>CH13010</v>
          </cell>
        </row>
        <row r="1560">
          <cell r="A1560" t="str">
            <v>CH13011</v>
          </cell>
        </row>
        <row r="1561">
          <cell r="A1561" t="str">
            <v>CH13012</v>
          </cell>
        </row>
        <row r="1562">
          <cell r="A1562" t="str">
            <v>CH13013</v>
          </cell>
        </row>
        <row r="1563">
          <cell r="A1563" t="str">
            <v>CH13014</v>
          </cell>
        </row>
        <row r="1564">
          <cell r="A1564" t="str">
            <v>CH13015</v>
          </cell>
        </row>
        <row r="1565">
          <cell r="A1565" t="str">
            <v>CH13016</v>
          </cell>
        </row>
        <row r="1566">
          <cell r="A1566" t="str">
            <v>CH13017</v>
          </cell>
        </row>
        <row r="1567">
          <cell r="A1567" t="str">
            <v>CH13018</v>
          </cell>
        </row>
        <row r="1568">
          <cell r="A1568" t="str">
            <v>CH13019</v>
          </cell>
        </row>
        <row r="1569">
          <cell r="A1569" t="str">
            <v>CH13020</v>
          </cell>
        </row>
        <row r="1570">
          <cell r="A1570" t="str">
            <v>CH13021</v>
          </cell>
        </row>
        <row r="1571">
          <cell r="A1571" t="str">
            <v>CH13022</v>
          </cell>
        </row>
        <row r="1572">
          <cell r="A1572" t="str">
            <v>CH13023</v>
          </cell>
        </row>
        <row r="1573">
          <cell r="A1573" t="str">
            <v>CH13024</v>
          </cell>
        </row>
        <row r="1574">
          <cell r="A1574" t="str">
            <v>CH13025</v>
          </cell>
        </row>
        <row r="1575">
          <cell r="A1575" t="str">
            <v>CH13026</v>
          </cell>
        </row>
        <row r="1576">
          <cell r="A1576" t="str">
            <v>CH13027</v>
          </cell>
        </row>
        <row r="1577">
          <cell r="A1577" t="str">
            <v>CH13028</v>
          </cell>
        </row>
        <row r="1578">
          <cell r="A1578" t="str">
            <v>CH13029</v>
          </cell>
        </row>
        <row r="1579">
          <cell r="A1579" t="str">
            <v>CH13030</v>
          </cell>
        </row>
        <row r="1580">
          <cell r="A1580" t="str">
            <v>CH13031</v>
          </cell>
        </row>
        <row r="1581">
          <cell r="A1581" t="str">
            <v>CH13032</v>
          </cell>
        </row>
        <row r="1582">
          <cell r="A1582" t="str">
            <v>CH13033</v>
          </cell>
        </row>
        <row r="1583">
          <cell r="A1583" t="str">
            <v>CH13034</v>
          </cell>
        </row>
        <row r="1584">
          <cell r="A1584" t="str">
            <v>CH13035</v>
          </cell>
        </row>
        <row r="1585">
          <cell r="A1585" t="str">
            <v>CH13036</v>
          </cell>
        </row>
        <row r="1586">
          <cell r="A1586" t="str">
            <v>CH13037</v>
          </cell>
        </row>
        <row r="1587">
          <cell r="A1587" t="str">
            <v>CH13038</v>
          </cell>
        </row>
        <row r="1588">
          <cell r="A1588" t="str">
            <v>CH13039</v>
          </cell>
        </row>
        <row r="1589">
          <cell r="A1589" t="str">
            <v>CH13040</v>
          </cell>
        </row>
        <row r="1590">
          <cell r="A1590" t="str">
            <v>CH13041</v>
          </cell>
        </row>
        <row r="1591">
          <cell r="A1591" t="str">
            <v>CH13042</v>
          </cell>
        </row>
        <row r="1592">
          <cell r="A1592" t="str">
            <v>CH13043</v>
          </cell>
        </row>
        <row r="1593">
          <cell r="A1593" t="str">
            <v>CH13044</v>
          </cell>
        </row>
        <row r="1594">
          <cell r="A1594" t="str">
            <v>CH13045</v>
          </cell>
        </row>
        <row r="1595">
          <cell r="A1595" t="str">
            <v>CH13046</v>
          </cell>
        </row>
        <row r="1596">
          <cell r="A1596" t="str">
            <v>CH13047</v>
          </cell>
        </row>
        <row r="1597">
          <cell r="A1597" t="str">
            <v>CH13048</v>
          </cell>
        </row>
        <row r="1598">
          <cell r="A1598" t="str">
            <v>CH13049</v>
          </cell>
        </row>
        <row r="1599">
          <cell r="A1599" t="str">
            <v>CH13050</v>
          </cell>
        </row>
        <row r="1600">
          <cell r="A1600" t="str">
            <v>CH13051</v>
          </cell>
        </row>
        <row r="1601">
          <cell r="A1601" t="str">
            <v>CH13052</v>
          </cell>
        </row>
        <row r="1602">
          <cell r="A1602" t="str">
            <v>CH13053</v>
          </cell>
        </row>
        <row r="1603">
          <cell r="A1603" t="str">
            <v>CH13054</v>
          </cell>
        </row>
        <row r="1604">
          <cell r="A1604" t="str">
            <v>CH13055</v>
          </cell>
        </row>
        <row r="1605">
          <cell r="A1605" t="str">
            <v>CH13056</v>
          </cell>
        </row>
        <row r="1606">
          <cell r="A1606" t="str">
            <v>CH13057</v>
          </cell>
        </row>
        <row r="1607">
          <cell r="A1607" t="str">
            <v>CH13058</v>
          </cell>
        </row>
        <row r="1608">
          <cell r="A1608" t="str">
            <v>CH13059</v>
          </cell>
        </row>
        <row r="1609">
          <cell r="A1609" t="str">
            <v>CH13060</v>
          </cell>
        </row>
        <row r="1610">
          <cell r="A1610" t="str">
            <v>CH14001</v>
          </cell>
        </row>
        <row r="1611">
          <cell r="A1611" t="str">
            <v>CH14002</v>
          </cell>
        </row>
        <row r="1612">
          <cell r="A1612" t="str">
            <v>CH14003</v>
          </cell>
        </row>
        <row r="1613">
          <cell r="A1613" t="str">
            <v>CH14004</v>
          </cell>
        </row>
        <row r="1614">
          <cell r="A1614" t="str">
            <v>CH14005</v>
          </cell>
        </row>
        <row r="1615">
          <cell r="A1615" t="str">
            <v>CH14006</v>
          </cell>
        </row>
        <row r="1616">
          <cell r="A1616" t="str">
            <v>CH14007</v>
          </cell>
        </row>
        <row r="1617">
          <cell r="A1617" t="str">
            <v>CH14008</v>
          </cell>
        </row>
        <row r="1618">
          <cell r="A1618" t="str">
            <v>CH14009</v>
          </cell>
        </row>
        <row r="1619">
          <cell r="A1619" t="str">
            <v>CH14010</v>
          </cell>
        </row>
        <row r="1620">
          <cell r="A1620" t="str">
            <v>CH14011</v>
          </cell>
        </row>
        <row r="1621">
          <cell r="A1621" t="str">
            <v>CH14012</v>
          </cell>
        </row>
        <row r="1622">
          <cell r="A1622" t="str">
            <v>CH14013</v>
          </cell>
        </row>
        <row r="1623">
          <cell r="A1623" t="str">
            <v>CH14014</v>
          </cell>
        </row>
        <row r="1624">
          <cell r="A1624" t="str">
            <v>CH14015</v>
          </cell>
        </row>
        <row r="1625">
          <cell r="A1625" t="str">
            <v>CH14016</v>
          </cell>
        </row>
        <row r="1626">
          <cell r="A1626" t="str">
            <v>CH14017</v>
          </cell>
        </row>
        <row r="1627">
          <cell r="A1627" t="str">
            <v>CH14018</v>
          </cell>
        </row>
        <row r="1628">
          <cell r="A1628" t="str">
            <v>CH14019</v>
          </cell>
        </row>
        <row r="1629">
          <cell r="A1629" t="str">
            <v>CH14020</v>
          </cell>
        </row>
        <row r="1630">
          <cell r="A1630" t="str">
            <v>CH14021</v>
          </cell>
        </row>
        <row r="1631">
          <cell r="A1631" t="str">
            <v>CH14022</v>
          </cell>
        </row>
        <row r="1632">
          <cell r="A1632" t="str">
            <v>CH14023</v>
          </cell>
        </row>
        <row r="1633">
          <cell r="A1633" t="str">
            <v>CH14024</v>
          </cell>
        </row>
        <row r="1634">
          <cell r="A1634" t="str">
            <v>CH14025</v>
          </cell>
        </row>
        <row r="1635">
          <cell r="A1635" t="str">
            <v>CH14026</v>
          </cell>
        </row>
        <row r="1636">
          <cell r="A1636" t="str">
            <v>CH14027</v>
          </cell>
        </row>
        <row r="1637">
          <cell r="A1637" t="str">
            <v>CH14028</v>
          </cell>
        </row>
        <row r="1638">
          <cell r="A1638" t="str">
            <v>CH14029</v>
          </cell>
        </row>
        <row r="1639">
          <cell r="A1639" t="str">
            <v>CH14030</v>
          </cell>
        </row>
        <row r="1640">
          <cell r="A1640" t="str">
            <v>CH14031</v>
          </cell>
        </row>
        <row r="1641">
          <cell r="A1641" t="str">
            <v>CH14032</v>
          </cell>
        </row>
        <row r="1642">
          <cell r="A1642" t="str">
            <v>CH14033</v>
          </cell>
        </row>
        <row r="1643">
          <cell r="A1643" t="str">
            <v>CH14034</v>
          </cell>
        </row>
        <row r="1644">
          <cell r="A1644" t="str">
            <v>CH14035</v>
          </cell>
        </row>
        <row r="1645">
          <cell r="A1645" t="str">
            <v>CH14036</v>
          </cell>
        </row>
        <row r="1646">
          <cell r="A1646" t="str">
            <v>CH14037</v>
          </cell>
        </row>
        <row r="1647">
          <cell r="A1647" t="str">
            <v>CH14038</v>
          </cell>
        </row>
        <row r="1648">
          <cell r="A1648" t="str">
            <v>CH14039</v>
          </cell>
        </row>
        <row r="1649">
          <cell r="A1649" t="str">
            <v>CH14040</v>
          </cell>
        </row>
        <row r="1650">
          <cell r="A1650" t="str">
            <v>CH14041</v>
          </cell>
        </row>
        <row r="1651">
          <cell r="A1651" t="str">
            <v>CH14042</v>
          </cell>
        </row>
        <row r="1652">
          <cell r="A1652" t="str">
            <v>CH14043</v>
          </cell>
        </row>
        <row r="1653">
          <cell r="A1653" t="str">
            <v>CH14044</v>
          </cell>
        </row>
        <row r="1654">
          <cell r="A1654" t="str">
            <v>CH14045</v>
          </cell>
        </row>
        <row r="1655">
          <cell r="A1655" t="str">
            <v>CH14046</v>
          </cell>
        </row>
        <row r="1656">
          <cell r="A1656" t="str">
            <v>CH14047</v>
          </cell>
        </row>
        <row r="1657">
          <cell r="A1657" t="str">
            <v>CH14048</v>
          </cell>
        </row>
        <row r="1658">
          <cell r="A1658" t="str">
            <v>CH14049</v>
          </cell>
        </row>
        <row r="1659">
          <cell r="A1659" t="str">
            <v>CH14050</v>
          </cell>
        </row>
        <row r="1660">
          <cell r="A1660" t="str">
            <v>CH14051</v>
          </cell>
        </row>
        <row r="1661">
          <cell r="A1661" t="str">
            <v>CH14052</v>
          </cell>
        </row>
        <row r="1662">
          <cell r="A1662" t="str">
            <v>CH14053</v>
          </cell>
        </row>
        <row r="1663">
          <cell r="A1663" t="str">
            <v>CH14054</v>
          </cell>
        </row>
        <row r="1664">
          <cell r="A1664" t="str">
            <v>CH14055</v>
          </cell>
        </row>
        <row r="1665">
          <cell r="A1665" t="str">
            <v>CH14056</v>
          </cell>
        </row>
        <row r="1666">
          <cell r="A1666" t="str">
            <v>CH14057</v>
          </cell>
        </row>
        <row r="1667">
          <cell r="A1667" t="str">
            <v>CH14058</v>
          </cell>
        </row>
        <row r="1668">
          <cell r="A1668" t="str">
            <v>CH14059</v>
          </cell>
        </row>
        <row r="1669">
          <cell r="A1669" t="str">
            <v>CH14060</v>
          </cell>
        </row>
        <row r="1670">
          <cell r="A1670" t="str">
            <v>CH15001</v>
          </cell>
        </row>
        <row r="1671">
          <cell r="A1671" t="str">
            <v>CH15002</v>
          </cell>
        </row>
        <row r="1672">
          <cell r="A1672" t="str">
            <v>CH15003</v>
          </cell>
        </row>
        <row r="1673">
          <cell r="A1673" t="str">
            <v>CH15004</v>
          </cell>
        </row>
        <row r="1674">
          <cell r="A1674" t="str">
            <v>CH15005</v>
          </cell>
        </row>
        <row r="1675">
          <cell r="A1675" t="str">
            <v>CH15006</v>
          </cell>
        </row>
        <row r="1676">
          <cell r="A1676" t="str">
            <v>CH15007</v>
          </cell>
        </row>
        <row r="1677">
          <cell r="A1677" t="str">
            <v>CH15008</v>
          </cell>
        </row>
        <row r="1678">
          <cell r="A1678" t="str">
            <v>CH15009</v>
          </cell>
        </row>
        <row r="1679">
          <cell r="A1679" t="str">
            <v>CH15010</v>
          </cell>
        </row>
        <row r="1680">
          <cell r="A1680" t="str">
            <v>CH15011</v>
          </cell>
        </row>
        <row r="1681">
          <cell r="A1681" t="str">
            <v>CH15012</v>
          </cell>
        </row>
        <row r="1682">
          <cell r="A1682" t="str">
            <v>CH15013</v>
          </cell>
        </row>
        <row r="1683">
          <cell r="A1683" t="str">
            <v>CH15014</v>
          </cell>
        </row>
        <row r="1684">
          <cell r="A1684" t="str">
            <v>CH15015</v>
          </cell>
        </row>
        <row r="1685">
          <cell r="A1685" t="str">
            <v>CH15016</v>
          </cell>
        </row>
        <row r="1686">
          <cell r="A1686" t="str">
            <v>CH15017</v>
          </cell>
        </row>
        <row r="1687">
          <cell r="A1687" t="str">
            <v>CH15018</v>
          </cell>
        </row>
        <row r="1688">
          <cell r="A1688" t="str">
            <v>CH15019</v>
          </cell>
        </row>
        <row r="1689">
          <cell r="A1689" t="str">
            <v>CH15020</v>
          </cell>
        </row>
        <row r="1690">
          <cell r="A1690" t="str">
            <v>CH15021</v>
          </cell>
        </row>
        <row r="1691">
          <cell r="A1691" t="str">
            <v>CH15022</v>
          </cell>
        </row>
        <row r="1692">
          <cell r="A1692" t="str">
            <v>CH15023</v>
          </cell>
        </row>
        <row r="1693">
          <cell r="A1693" t="str">
            <v>CH15024</v>
          </cell>
        </row>
        <row r="1694">
          <cell r="A1694" t="str">
            <v>CH15025</v>
          </cell>
        </row>
        <row r="1695">
          <cell r="A1695" t="str">
            <v>CH15026</v>
          </cell>
        </row>
        <row r="1696">
          <cell r="A1696" t="str">
            <v>CH15027</v>
          </cell>
        </row>
        <row r="1697">
          <cell r="A1697" t="str">
            <v>CH15028</v>
          </cell>
        </row>
        <row r="1698">
          <cell r="A1698" t="str">
            <v>CH15029</v>
          </cell>
        </row>
        <row r="1699">
          <cell r="A1699" t="str">
            <v>CH15030</v>
          </cell>
        </row>
        <row r="1700">
          <cell r="A1700" t="str">
            <v>CH15031</v>
          </cell>
        </row>
        <row r="1701">
          <cell r="A1701" t="str">
            <v>CH15032</v>
          </cell>
        </row>
        <row r="1702">
          <cell r="A1702" t="str">
            <v>CH15033</v>
          </cell>
        </row>
        <row r="1703">
          <cell r="A1703" t="str">
            <v>CH15034</v>
          </cell>
        </row>
        <row r="1704">
          <cell r="A1704" t="str">
            <v>CH15035</v>
          </cell>
        </row>
        <row r="1705">
          <cell r="A1705" t="str">
            <v>CH15036</v>
          </cell>
        </row>
        <row r="1706">
          <cell r="A1706" t="str">
            <v>CH15037</v>
          </cell>
        </row>
        <row r="1707">
          <cell r="A1707" t="str">
            <v>CH15038</v>
          </cell>
        </row>
        <row r="1708">
          <cell r="A1708" t="str">
            <v>CH15039</v>
          </cell>
        </row>
        <row r="1709">
          <cell r="A1709" t="str">
            <v>CH15040</v>
          </cell>
        </row>
        <row r="1710">
          <cell r="A1710" t="str">
            <v>CH15041</v>
          </cell>
        </row>
        <row r="1711">
          <cell r="A1711" t="str">
            <v>CH15042</v>
          </cell>
        </row>
        <row r="1712">
          <cell r="A1712" t="str">
            <v>CH15043</v>
          </cell>
        </row>
        <row r="1713">
          <cell r="A1713" t="str">
            <v>CH15044</v>
          </cell>
        </row>
        <row r="1714">
          <cell r="A1714" t="str">
            <v>CH15045</v>
          </cell>
        </row>
        <row r="1715">
          <cell r="A1715" t="str">
            <v>CH15046</v>
          </cell>
        </row>
        <row r="1716">
          <cell r="A1716" t="str">
            <v>CH15047</v>
          </cell>
        </row>
        <row r="1717">
          <cell r="A1717" t="str">
            <v>CH15048</v>
          </cell>
        </row>
        <row r="1718">
          <cell r="A1718" t="str">
            <v>CH15049</v>
          </cell>
        </row>
        <row r="1719">
          <cell r="A1719" t="str">
            <v>CH15050</v>
          </cell>
        </row>
        <row r="1720">
          <cell r="A1720" t="str">
            <v>CH15051</v>
          </cell>
        </row>
        <row r="1721">
          <cell r="A1721" t="str">
            <v>CH15052</v>
          </cell>
        </row>
        <row r="1722">
          <cell r="A1722" t="str">
            <v>CH15053</v>
          </cell>
        </row>
        <row r="1723">
          <cell r="A1723" t="str">
            <v>CH15054</v>
          </cell>
        </row>
        <row r="1724">
          <cell r="A1724" t="str">
            <v>CH15055</v>
          </cell>
        </row>
        <row r="1725">
          <cell r="A1725" t="str">
            <v>CH15056</v>
          </cell>
        </row>
        <row r="1726">
          <cell r="A1726" t="str">
            <v>CH15057</v>
          </cell>
        </row>
        <row r="1727">
          <cell r="A1727" t="str">
            <v>CH15058</v>
          </cell>
        </row>
        <row r="1728">
          <cell r="A1728" t="str">
            <v>CH15059</v>
          </cell>
        </row>
        <row r="1729">
          <cell r="A1729" t="str">
            <v>CH15060</v>
          </cell>
        </row>
        <row r="1730">
          <cell r="A1730" t="str">
            <v>CH16001</v>
          </cell>
        </row>
        <row r="1731">
          <cell r="A1731" t="str">
            <v>CH16002</v>
          </cell>
        </row>
        <row r="1732">
          <cell r="A1732" t="str">
            <v>CH16003</v>
          </cell>
        </row>
        <row r="1733">
          <cell r="A1733" t="str">
            <v>CH16004</v>
          </cell>
        </row>
        <row r="1734">
          <cell r="A1734" t="str">
            <v>CH16005</v>
          </cell>
        </row>
        <row r="1735">
          <cell r="A1735" t="str">
            <v>CH16006</v>
          </cell>
        </row>
        <row r="1736">
          <cell r="A1736" t="str">
            <v>CH16007</v>
          </cell>
        </row>
        <row r="1737">
          <cell r="A1737" t="str">
            <v>CH16008</v>
          </cell>
        </row>
        <row r="1738">
          <cell r="A1738" t="str">
            <v>CH16009</v>
          </cell>
        </row>
        <row r="1739">
          <cell r="A1739" t="str">
            <v>CH16010</v>
          </cell>
        </row>
        <row r="1740">
          <cell r="A1740" t="str">
            <v>CH16011</v>
          </cell>
        </row>
        <row r="1741">
          <cell r="A1741" t="str">
            <v>CH16012</v>
          </cell>
        </row>
        <row r="1742">
          <cell r="A1742" t="str">
            <v>CH16013</v>
          </cell>
        </row>
        <row r="1743">
          <cell r="A1743" t="str">
            <v>CH16014</v>
          </cell>
        </row>
        <row r="1744">
          <cell r="A1744" t="str">
            <v>CH16015</v>
          </cell>
        </row>
        <row r="1745">
          <cell r="A1745" t="str">
            <v>CH16016</v>
          </cell>
        </row>
        <row r="1746">
          <cell r="A1746" t="str">
            <v>CH16017</v>
          </cell>
        </row>
        <row r="1747">
          <cell r="A1747" t="str">
            <v>CH16018</v>
          </cell>
        </row>
        <row r="1748">
          <cell r="A1748" t="str">
            <v>CH16019</v>
          </cell>
        </row>
        <row r="1749">
          <cell r="A1749" t="str">
            <v>CH16020</v>
          </cell>
        </row>
        <row r="1750">
          <cell r="A1750" t="str">
            <v>CH16021</v>
          </cell>
        </row>
        <row r="1751">
          <cell r="A1751" t="str">
            <v>CH16022</v>
          </cell>
        </row>
        <row r="1752">
          <cell r="A1752" t="str">
            <v>CH16023</v>
          </cell>
        </row>
        <row r="1753">
          <cell r="A1753" t="str">
            <v>CH16024</v>
          </cell>
        </row>
        <row r="1754">
          <cell r="A1754" t="str">
            <v>CH16025</v>
          </cell>
        </row>
        <row r="1755">
          <cell r="A1755" t="str">
            <v>CH16026</v>
          </cell>
        </row>
        <row r="1756">
          <cell r="A1756" t="str">
            <v>CH16027</v>
          </cell>
        </row>
        <row r="1757">
          <cell r="A1757" t="str">
            <v>CH16028</v>
          </cell>
        </row>
        <row r="1758">
          <cell r="A1758" t="str">
            <v>CH16029</v>
          </cell>
        </row>
        <row r="1759">
          <cell r="A1759" t="str">
            <v>CH16030</v>
          </cell>
        </row>
        <row r="1760">
          <cell r="A1760" t="str">
            <v>CH16031</v>
          </cell>
        </row>
        <row r="1761">
          <cell r="A1761" t="str">
            <v>CH16032</v>
          </cell>
        </row>
        <row r="1762">
          <cell r="A1762" t="str">
            <v>CH16033</v>
          </cell>
        </row>
        <row r="1763">
          <cell r="A1763" t="str">
            <v>CH16034</v>
          </cell>
        </row>
        <row r="1764">
          <cell r="A1764" t="str">
            <v>CH16035</v>
          </cell>
        </row>
        <row r="1765">
          <cell r="A1765" t="str">
            <v>CH16036</v>
          </cell>
        </row>
        <row r="1766">
          <cell r="A1766" t="str">
            <v>CH16037</v>
          </cell>
        </row>
        <row r="1767">
          <cell r="A1767" t="str">
            <v>CH16038</v>
          </cell>
        </row>
        <row r="1768">
          <cell r="A1768" t="str">
            <v>CH16039</v>
          </cell>
        </row>
        <row r="1769">
          <cell r="A1769" t="str">
            <v>CH16040</v>
          </cell>
        </row>
        <row r="1770">
          <cell r="A1770" t="str">
            <v>CH16041</v>
          </cell>
        </row>
        <row r="1771">
          <cell r="A1771" t="str">
            <v>CH16042</v>
          </cell>
        </row>
        <row r="1772">
          <cell r="A1772" t="str">
            <v>CH16043</v>
          </cell>
        </row>
        <row r="1773">
          <cell r="A1773" t="str">
            <v>CH16044</v>
          </cell>
        </row>
        <row r="1774">
          <cell r="A1774" t="str">
            <v>CH16045</v>
          </cell>
        </row>
        <row r="1775">
          <cell r="A1775" t="str">
            <v>CH16046</v>
          </cell>
        </row>
        <row r="1776">
          <cell r="A1776" t="str">
            <v>CH16047</v>
          </cell>
        </row>
        <row r="1777">
          <cell r="A1777" t="str">
            <v>CH16048</v>
          </cell>
        </row>
        <row r="1778">
          <cell r="A1778" t="str">
            <v>CH16049</v>
          </cell>
        </row>
        <row r="1779">
          <cell r="A1779" t="str">
            <v>CH16050</v>
          </cell>
        </row>
        <row r="1780">
          <cell r="A1780" t="str">
            <v>CH16051</v>
          </cell>
        </row>
        <row r="1781">
          <cell r="A1781" t="str">
            <v>CH16052</v>
          </cell>
        </row>
        <row r="1782">
          <cell r="A1782" t="str">
            <v>CH16053</v>
          </cell>
        </row>
        <row r="1783">
          <cell r="A1783" t="str">
            <v>CH16054</v>
          </cell>
        </row>
        <row r="1784">
          <cell r="A1784" t="str">
            <v>CH16055</v>
          </cell>
        </row>
        <row r="1785">
          <cell r="A1785" t="str">
            <v>CH16056</v>
          </cell>
        </row>
        <row r="1786">
          <cell r="A1786" t="str">
            <v>CH16057</v>
          </cell>
        </row>
        <row r="1787">
          <cell r="A1787" t="str">
            <v>CH16058</v>
          </cell>
        </row>
        <row r="1788">
          <cell r="A1788" t="str">
            <v>CH16059</v>
          </cell>
        </row>
        <row r="1789">
          <cell r="A1789" t="str">
            <v>CH16060</v>
          </cell>
        </row>
        <row r="1790">
          <cell r="A1790" t="str">
            <v>CH17001</v>
          </cell>
        </row>
        <row r="1791">
          <cell r="A1791" t="str">
            <v>CH17002</v>
          </cell>
        </row>
        <row r="1792">
          <cell r="A1792" t="str">
            <v>CH17003</v>
          </cell>
        </row>
        <row r="1793">
          <cell r="A1793" t="str">
            <v>CH17004</v>
          </cell>
        </row>
        <row r="1794">
          <cell r="A1794" t="str">
            <v>CH17005</v>
          </cell>
        </row>
        <row r="1795">
          <cell r="A1795" t="str">
            <v>CH17006</v>
          </cell>
        </row>
        <row r="1796">
          <cell r="A1796" t="str">
            <v>CH17007</v>
          </cell>
        </row>
        <row r="1797">
          <cell r="A1797" t="str">
            <v>CH17008</v>
          </cell>
        </row>
        <row r="1798">
          <cell r="A1798" t="str">
            <v>CH17009</v>
          </cell>
        </row>
        <row r="1799">
          <cell r="A1799" t="str">
            <v>CH17010</v>
          </cell>
        </row>
        <row r="1800">
          <cell r="A1800" t="str">
            <v>CH17011</v>
          </cell>
        </row>
        <row r="1801">
          <cell r="A1801" t="str">
            <v>CH17012</v>
          </cell>
        </row>
        <row r="1802">
          <cell r="A1802" t="str">
            <v>CH17013</v>
          </cell>
        </row>
        <row r="1803">
          <cell r="A1803" t="str">
            <v>CH17014</v>
          </cell>
        </row>
        <row r="1804">
          <cell r="A1804" t="str">
            <v>CH17015</v>
          </cell>
        </row>
        <row r="1805">
          <cell r="A1805" t="str">
            <v>CH17016</v>
          </cell>
        </row>
        <row r="1806">
          <cell r="A1806" t="str">
            <v>CH17017</v>
          </cell>
        </row>
        <row r="1807">
          <cell r="A1807" t="str">
            <v>CH17018</v>
          </cell>
        </row>
        <row r="1808">
          <cell r="A1808" t="str">
            <v>CH17019</v>
          </cell>
        </row>
        <row r="1809">
          <cell r="A1809" t="str">
            <v>CH17020</v>
          </cell>
        </row>
        <row r="1810">
          <cell r="A1810" t="str">
            <v>CH17021</v>
          </cell>
        </row>
        <row r="1811">
          <cell r="A1811" t="str">
            <v>CH17022</v>
          </cell>
        </row>
        <row r="1812">
          <cell r="A1812" t="str">
            <v>CH17023</v>
          </cell>
        </row>
        <row r="1813">
          <cell r="A1813" t="str">
            <v>CH17024</v>
          </cell>
        </row>
        <row r="1814">
          <cell r="A1814" t="str">
            <v>CH17025</v>
          </cell>
        </row>
        <row r="1815">
          <cell r="A1815" t="str">
            <v>CH17026</v>
          </cell>
        </row>
        <row r="1816">
          <cell r="A1816" t="str">
            <v>CH17027</v>
          </cell>
        </row>
        <row r="1817">
          <cell r="A1817" t="str">
            <v>CH17028</v>
          </cell>
        </row>
        <row r="1818">
          <cell r="A1818" t="str">
            <v>CH17029</v>
          </cell>
        </row>
        <row r="1819">
          <cell r="A1819" t="str">
            <v>CH17030</v>
          </cell>
        </row>
        <row r="1820">
          <cell r="A1820" t="str">
            <v>CH17031</v>
          </cell>
        </row>
        <row r="1821">
          <cell r="A1821" t="str">
            <v>CH17032</v>
          </cell>
        </row>
        <row r="1822">
          <cell r="A1822" t="str">
            <v>CH17033</v>
          </cell>
        </row>
        <row r="1823">
          <cell r="A1823" t="str">
            <v>CH17034</v>
          </cell>
        </row>
        <row r="1824">
          <cell r="A1824" t="str">
            <v>CH17035</v>
          </cell>
        </row>
        <row r="1825">
          <cell r="A1825" t="str">
            <v>CH17036</v>
          </cell>
        </row>
        <row r="1826">
          <cell r="A1826" t="str">
            <v>CH17037</v>
          </cell>
        </row>
        <row r="1827">
          <cell r="A1827" t="str">
            <v>CH17038</v>
          </cell>
        </row>
        <row r="1828">
          <cell r="A1828" t="str">
            <v>CH17039</v>
          </cell>
        </row>
        <row r="1829">
          <cell r="A1829" t="str">
            <v>CH17040</v>
          </cell>
        </row>
        <row r="1830">
          <cell r="A1830" t="str">
            <v>CH17041</v>
          </cell>
        </row>
        <row r="1831">
          <cell r="A1831" t="str">
            <v>CH17042</v>
          </cell>
        </row>
        <row r="1832">
          <cell r="A1832" t="str">
            <v>CH17043</v>
          </cell>
        </row>
        <row r="1833">
          <cell r="A1833" t="str">
            <v>CH17044</v>
          </cell>
        </row>
        <row r="1834">
          <cell r="A1834" t="str">
            <v>CH17045</v>
          </cell>
        </row>
        <row r="1835">
          <cell r="A1835" t="str">
            <v>CH17046</v>
          </cell>
        </row>
        <row r="1836">
          <cell r="A1836" t="str">
            <v>CH17047</v>
          </cell>
        </row>
        <row r="1837">
          <cell r="A1837" t="str">
            <v>CH17048</v>
          </cell>
        </row>
        <row r="1838">
          <cell r="A1838" t="str">
            <v>CH17049</v>
          </cell>
        </row>
        <row r="1839">
          <cell r="A1839" t="str">
            <v>CH17050</v>
          </cell>
        </row>
        <row r="1840">
          <cell r="A1840" t="str">
            <v>CH17051</v>
          </cell>
        </row>
        <row r="1841">
          <cell r="A1841" t="str">
            <v>CH17052</v>
          </cell>
        </row>
        <row r="1842">
          <cell r="A1842" t="str">
            <v>CH17053</v>
          </cell>
        </row>
        <row r="1843">
          <cell r="A1843" t="str">
            <v>CH17054</v>
          </cell>
        </row>
        <row r="1844">
          <cell r="A1844" t="str">
            <v>CH17055</v>
          </cell>
        </row>
        <row r="1845">
          <cell r="A1845" t="str">
            <v>CH17056</v>
          </cell>
        </row>
        <row r="1846">
          <cell r="A1846" t="str">
            <v>CH17057</v>
          </cell>
        </row>
        <row r="1847">
          <cell r="A1847" t="str">
            <v>CH17058</v>
          </cell>
        </row>
        <row r="1848">
          <cell r="A1848" t="str">
            <v>CH17059</v>
          </cell>
        </row>
        <row r="1849">
          <cell r="A1849" t="str">
            <v>CH17060</v>
          </cell>
        </row>
        <row r="1850">
          <cell r="A1850" t="str">
            <v>CH18001</v>
          </cell>
        </row>
        <row r="1851">
          <cell r="A1851" t="str">
            <v>CH18002</v>
          </cell>
        </row>
        <row r="1852">
          <cell r="A1852" t="str">
            <v>CH18003</v>
          </cell>
        </row>
        <row r="1853">
          <cell r="A1853" t="str">
            <v>CH18004</v>
          </cell>
        </row>
        <row r="1854">
          <cell r="A1854" t="str">
            <v>CH18005</v>
          </cell>
        </row>
        <row r="1855">
          <cell r="A1855" t="str">
            <v>CH18006</v>
          </cell>
        </row>
        <row r="1856">
          <cell r="A1856" t="str">
            <v>CH18007</v>
          </cell>
        </row>
        <row r="1857">
          <cell r="A1857" t="str">
            <v>CH18008</v>
          </cell>
        </row>
        <row r="1858">
          <cell r="A1858" t="str">
            <v>CH18009</v>
          </cell>
        </row>
        <row r="1859">
          <cell r="A1859" t="str">
            <v>CH18010</v>
          </cell>
        </row>
        <row r="1860">
          <cell r="A1860" t="str">
            <v>CH18011</v>
          </cell>
        </row>
        <row r="1861">
          <cell r="A1861" t="str">
            <v>CH18012</v>
          </cell>
        </row>
        <row r="1862">
          <cell r="A1862" t="str">
            <v>CH18013</v>
          </cell>
        </row>
        <row r="1863">
          <cell r="A1863" t="str">
            <v>CH18014</v>
          </cell>
        </row>
        <row r="1864">
          <cell r="A1864" t="str">
            <v>CH18015</v>
          </cell>
        </row>
        <row r="1865">
          <cell r="A1865" t="str">
            <v>CH18016</v>
          </cell>
        </row>
        <row r="1866">
          <cell r="A1866" t="str">
            <v>CH18017</v>
          </cell>
        </row>
        <row r="1867">
          <cell r="A1867" t="str">
            <v>CH18018</v>
          </cell>
        </row>
        <row r="1868">
          <cell r="A1868" t="str">
            <v>CH18019</v>
          </cell>
        </row>
        <row r="1869">
          <cell r="A1869" t="str">
            <v>CH18020</v>
          </cell>
        </row>
        <row r="1870">
          <cell r="A1870" t="str">
            <v>CH18021</v>
          </cell>
        </row>
        <row r="1871">
          <cell r="A1871" t="str">
            <v>CH18022</v>
          </cell>
        </row>
        <row r="1872">
          <cell r="A1872" t="str">
            <v>CH18023</v>
          </cell>
        </row>
        <row r="1873">
          <cell r="A1873" t="str">
            <v>CH18024</v>
          </cell>
        </row>
        <row r="1874">
          <cell r="A1874" t="str">
            <v>CH18025</v>
          </cell>
        </row>
        <row r="1875">
          <cell r="A1875" t="str">
            <v>CH18026</v>
          </cell>
        </row>
        <row r="1876">
          <cell r="A1876" t="str">
            <v>CH18027</v>
          </cell>
        </row>
        <row r="1877">
          <cell r="A1877" t="str">
            <v>CH18028</v>
          </cell>
        </row>
        <row r="1878">
          <cell r="A1878" t="str">
            <v>CH18029</v>
          </cell>
        </row>
        <row r="1879">
          <cell r="A1879" t="str">
            <v>CH18030</v>
          </cell>
        </row>
        <row r="1880">
          <cell r="A1880" t="str">
            <v>CH18031</v>
          </cell>
        </row>
        <row r="1881">
          <cell r="A1881" t="str">
            <v>CH18032</v>
          </cell>
        </row>
        <row r="1882">
          <cell r="A1882" t="str">
            <v>CH18033</v>
          </cell>
        </row>
        <row r="1883">
          <cell r="A1883" t="str">
            <v>CH18034</v>
          </cell>
        </row>
        <row r="1884">
          <cell r="A1884" t="str">
            <v>CH18035</v>
          </cell>
        </row>
        <row r="1885">
          <cell r="A1885" t="str">
            <v>CH18036</v>
          </cell>
        </row>
        <row r="1886">
          <cell r="A1886" t="str">
            <v>CH18037</v>
          </cell>
        </row>
        <row r="1887">
          <cell r="A1887" t="str">
            <v>CH18038</v>
          </cell>
        </row>
        <row r="1888">
          <cell r="A1888" t="str">
            <v>CH18039</v>
          </cell>
        </row>
        <row r="1889">
          <cell r="A1889" t="str">
            <v>CH18040</v>
          </cell>
        </row>
        <row r="1890">
          <cell r="A1890" t="str">
            <v>CH18041</v>
          </cell>
        </row>
        <row r="1891">
          <cell r="A1891" t="str">
            <v>CH18042</v>
          </cell>
        </row>
        <row r="1892">
          <cell r="A1892" t="str">
            <v>CH18043</v>
          </cell>
        </row>
        <row r="1893">
          <cell r="A1893" t="str">
            <v>CH18044</v>
          </cell>
        </row>
        <row r="1894">
          <cell r="A1894" t="str">
            <v>CH18045</v>
          </cell>
        </row>
        <row r="1895">
          <cell r="A1895" t="str">
            <v>CH18046</v>
          </cell>
        </row>
        <row r="1896">
          <cell r="A1896" t="str">
            <v>CH18047</v>
          </cell>
        </row>
        <row r="1897">
          <cell r="A1897" t="str">
            <v>CH18048</v>
          </cell>
        </row>
        <row r="1898">
          <cell r="A1898" t="str">
            <v>CH18049</v>
          </cell>
        </row>
        <row r="1899">
          <cell r="A1899" t="str">
            <v>CH18050</v>
          </cell>
        </row>
        <row r="1900">
          <cell r="A1900" t="str">
            <v>CH18051</v>
          </cell>
        </row>
        <row r="1901">
          <cell r="A1901" t="str">
            <v>CH18052</v>
          </cell>
        </row>
        <row r="1902">
          <cell r="A1902" t="str">
            <v>CH18053</v>
          </cell>
        </row>
        <row r="1903">
          <cell r="A1903" t="str">
            <v>CH18054</v>
          </cell>
        </row>
        <row r="1904">
          <cell r="A1904" t="str">
            <v>CH18055</v>
          </cell>
        </row>
        <row r="1905">
          <cell r="A1905" t="str">
            <v>CH18056</v>
          </cell>
        </row>
        <row r="1906">
          <cell r="A1906" t="str">
            <v>CH18057</v>
          </cell>
        </row>
        <row r="1907">
          <cell r="A1907" t="str">
            <v>CH18058</v>
          </cell>
        </row>
        <row r="1908">
          <cell r="A1908" t="str">
            <v>CH18059</v>
          </cell>
        </row>
        <row r="1909">
          <cell r="A1909" t="str">
            <v>CH18060</v>
          </cell>
        </row>
        <row r="1910">
          <cell r="A1910" t="str">
            <v>CH19001</v>
          </cell>
        </row>
        <row r="1911">
          <cell r="A1911" t="str">
            <v>CH19002</v>
          </cell>
        </row>
        <row r="1912">
          <cell r="A1912" t="str">
            <v>CH19003</v>
          </cell>
        </row>
        <row r="1913">
          <cell r="A1913" t="str">
            <v>CH19004</v>
          </cell>
        </row>
        <row r="1914">
          <cell r="A1914" t="str">
            <v>CH19005</v>
          </cell>
        </row>
        <row r="1915">
          <cell r="A1915" t="str">
            <v>CH19006</v>
          </cell>
        </row>
        <row r="1916">
          <cell r="A1916" t="str">
            <v>CH19007</v>
          </cell>
        </row>
        <row r="1917">
          <cell r="A1917" t="str">
            <v>CH19008</v>
          </cell>
        </row>
        <row r="1918">
          <cell r="A1918" t="str">
            <v>CH19009</v>
          </cell>
        </row>
        <row r="1919">
          <cell r="A1919" t="str">
            <v>CH19010</v>
          </cell>
        </row>
        <row r="1920">
          <cell r="A1920" t="str">
            <v>CH19011</v>
          </cell>
        </row>
        <row r="1921">
          <cell r="A1921" t="str">
            <v>CH19012</v>
          </cell>
        </row>
        <row r="1922">
          <cell r="A1922" t="str">
            <v>CH19013</v>
          </cell>
        </row>
        <row r="1923">
          <cell r="A1923" t="str">
            <v>CH19014</v>
          </cell>
        </row>
        <row r="1924">
          <cell r="A1924" t="str">
            <v>CH19015</v>
          </cell>
        </row>
        <row r="1925">
          <cell r="A1925" t="str">
            <v>CH19016</v>
          </cell>
        </row>
        <row r="1926">
          <cell r="A1926" t="str">
            <v>CH19017</v>
          </cell>
        </row>
        <row r="1927">
          <cell r="A1927" t="str">
            <v>CH19018</v>
          </cell>
        </row>
        <row r="1928">
          <cell r="A1928" t="str">
            <v>CH19019</v>
          </cell>
        </row>
        <row r="1929">
          <cell r="A1929" t="str">
            <v>CH19020</v>
          </cell>
        </row>
        <row r="1930">
          <cell r="A1930" t="str">
            <v>CH19021</v>
          </cell>
        </row>
        <row r="1931">
          <cell r="A1931" t="str">
            <v>CH19022</v>
          </cell>
        </row>
        <row r="1932">
          <cell r="A1932" t="str">
            <v>CH19023</v>
          </cell>
        </row>
        <row r="1933">
          <cell r="A1933" t="str">
            <v>CH19024</v>
          </cell>
        </row>
        <row r="1934">
          <cell r="A1934" t="str">
            <v>CH19025</v>
          </cell>
        </row>
        <row r="1935">
          <cell r="A1935" t="str">
            <v>CH19026</v>
          </cell>
        </row>
        <row r="1936">
          <cell r="A1936" t="str">
            <v>CH19027</v>
          </cell>
        </row>
        <row r="1937">
          <cell r="A1937" t="str">
            <v>CH19028</v>
          </cell>
        </row>
        <row r="1938">
          <cell r="A1938" t="str">
            <v>CH19029</v>
          </cell>
        </row>
        <row r="1939">
          <cell r="A1939" t="str">
            <v>CH19030</v>
          </cell>
        </row>
        <row r="1940">
          <cell r="A1940" t="str">
            <v>CH19031</v>
          </cell>
        </row>
        <row r="1941">
          <cell r="A1941" t="str">
            <v>CH19032</v>
          </cell>
        </row>
        <row r="1942">
          <cell r="A1942" t="str">
            <v>CH19033</v>
          </cell>
        </row>
        <row r="1943">
          <cell r="A1943" t="str">
            <v>CH19034</v>
          </cell>
        </row>
        <row r="1944">
          <cell r="A1944" t="str">
            <v>CH19035</v>
          </cell>
        </row>
        <row r="1945">
          <cell r="A1945" t="str">
            <v>CH19036</v>
          </cell>
        </row>
        <row r="1946">
          <cell r="A1946" t="str">
            <v>CH19037</v>
          </cell>
        </row>
        <row r="1947">
          <cell r="A1947" t="str">
            <v>CH19038</v>
          </cell>
        </row>
        <row r="1948">
          <cell r="A1948" t="str">
            <v>CH19039</v>
          </cell>
        </row>
        <row r="1949">
          <cell r="A1949" t="str">
            <v>CH19040</v>
          </cell>
        </row>
        <row r="1950">
          <cell r="A1950" t="str">
            <v>CH19041</v>
          </cell>
        </row>
        <row r="1951">
          <cell r="A1951" t="str">
            <v>CH19042</v>
          </cell>
        </row>
        <row r="1952">
          <cell r="A1952" t="str">
            <v>CH19043</v>
          </cell>
        </row>
        <row r="1953">
          <cell r="A1953" t="str">
            <v>CH19044</v>
          </cell>
        </row>
        <row r="1954">
          <cell r="A1954" t="str">
            <v>CH19045</v>
          </cell>
        </row>
        <row r="1955">
          <cell r="A1955" t="str">
            <v>CH19046</v>
          </cell>
        </row>
        <row r="1956">
          <cell r="A1956" t="str">
            <v>CH19047</v>
          </cell>
        </row>
        <row r="1957">
          <cell r="A1957" t="str">
            <v>CH19048</v>
          </cell>
        </row>
        <row r="1958">
          <cell r="A1958" t="str">
            <v>CH19049</v>
          </cell>
        </row>
        <row r="1959">
          <cell r="A1959" t="str">
            <v>CH19050</v>
          </cell>
        </row>
        <row r="1960">
          <cell r="A1960" t="str">
            <v>CH19051</v>
          </cell>
        </row>
        <row r="1961">
          <cell r="A1961" t="str">
            <v>CH19052</v>
          </cell>
        </row>
        <row r="1962">
          <cell r="A1962" t="str">
            <v>CH19053</v>
          </cell>
        </row>
        <row r="1963">
          <cell r="A1963" t="str">
            <v>CH19054</v>
          </cell>
        </row>
        <row r="1964">
          <cell r="A1964" t="str">
            <v>CH19055</v>
          </cell>
        </row>
        <row r="1965">
          <cell r="A1965" t="str">
            <v>CH19056</v>
          </cell>
        </row>
        <row r="1966">
          <cell r="A1966" t="str">
            <v>CH19057</v>
          </cell>
        </row>
        <row r="1967">
          <cell r="A1967" t="str">
            <v>CH19058</v>
          </cell>
        </row>
        <row r="1968">
          <cell r="A1968" t="str">
            <v>CH19059</v>
          </cell>
        </row>
        <row r="1969">
          <cell r="A1969" t="str">
            <v>CH19060</v>
          </cell>
        </row>
        <row r="1970">
          <cell r="A1970" t="str">
            <v>CH20001</v>
          </cell>
        </row>
        <row r="1971">
          <cell r="A1971" t="str">
            <v>CH20002</v>
          </cell>
        </row>
        <row r="1972">
          <cell r="A1972" t="str">
            <v>CH20003</v>
          </cell>
        </row>
        <row r="1973">
          <cell r="A1973" t="str">
            <v>CH20004</v>
          </cell>
        </row>
        <row r="1974">
          <cell r="A1974" t="str">
            <v>CH20005</v>
          </cell>
        </row>
        <row r="1975">
          <cell r="A1975" t="str">
            <v>CH20006</v>
          </cell>
        </row>
        <row r="1976">
          <cell r="A1976" t="str">
            <v>CH20007</v>
          </cell>
        </row>
        <row r="1977">
          <cell r="A1977" t="str">
            <v>CH20008</v>
          </cell>
        </row>
        <row r="1978">
          <cell r="A1978" t="str">
            <v>CH20009</v>
          </cell>
        </row>
        <row r="1979">
          <cell r="A1979" t="str">
            <v>CH20010</v>
          </cell>
        </row>
        <row r="1980">
          <cell r="A1980" t="str">
            <v>CH20011</v>
          </cell>
        </row>
        <row r="1981">
          <cell r="A1981" t="str">
            <v>CH20012</v>
          </cell>
        </row>
        <row r="1982">
          <cell r="A1982" t="str">
            <v>CH20013</v>
          </cell>
        </row>
        <row r="1983">
          <cell r="A1983" t="str">
            <v>CH20014</v>
          </cell>
        </row>
        <row r="1984">
          <cell r="A1984" t="str">
            <v>CH20015</v>
          </cell>
        </row>
        <row r="1985">
          <cell r="A1985" t="str">
            <v>CH20016</v>
          </cell>
        </row>
        <row r="1986">
          <cell r="A1986" t="str">
            <v>CH20017</v>
          </cell>
        </row>
        <row r="1987">
          <cell r="A1987" t="str">
            <v>CH20018</v>
          </cell>
        </row>
        <row r="1988">
          <cell r="A1988" t="str">
            <v>CH20019</v>
          </cell>
        </row>
        <row r="1989">
          <cell r="A1989" t="str">
            <v>CH20020</v>
          </cell>
        </row>
        <row r="1990">
          <cell r="A1990" t="str">
            <v>CH20021</v>
          </cell>
        </row>
        <row r="1991">
          <cell r="A1991" t="str">
            <v>CH20022</v>
          </cell>
        </row>
        <row r="1992">
          <cell r="A1992" t="str">
            <v>CH20023</v>
          </cell>
        </row>
        <row r="1993">
          <cell r="A1993" t="str">
            <v>CH20024</v>
          </cell>
        </row>
        <row r="1994">
          <cell r="A1994" t="str">
            <v>CH20025</v>
          </cell>
        </row>
        <row r="1995">
          <cell r="A1995" t="str">
            <v>CH20026</v>
          </cell>
        </row>
        <row r="1996">
          <cell r="A1996" t="str">
            <v>CH20027</v>
          </cell>
        </row>
        <row r="1997">
          <cell r="A1997" t="str">
            <v>CH20028</v>
          </cell>
        </row>
        <row r="1998">
          <cell r="A1998" t="str">
            <v>CH20029</v>
          </cell>
        </row>
        <row r="1999">
          <cell r="A1999" t="str">
            <v>CH20030</v>
          </cell>
        </row>
        <row r="2000">
          <cell r="A2000" t="str">
            <v>CH20031</v>
          </cell>
        </row>
        <row r="2001">
          <cell r="A2001" t="str">
            <v>CH20032</v>
          </cell>
        </row>
        <row r="2002">
          <cell r="A2002" t="str">
            <v>CH20033</v>
          </cell>
        </row>
        <row r="2003">
          <cell r="A2003" t="str">
            <v>CH20034</v>
          </cell>
        </row>
        <row r="2004">
          <cell r="A2004" t="str">
            <v>CH20035</v>
          </cell>
        </row>
        <row r="2005">
          <cell r="A2005" t="str">
            <v>CH20036</v>
          </cell>
        </row>
        <row r="2006">
          <cell r="A2006" t="str">
            <v>CH20037</v>
          </cell>
        </row>
        <row r="2007">
          <cell r="A2007" t="str">
            <v>CH20038</v>
          </cell>
        </row>
        <row r="2008">
          <cell r="A2008" t="str">
            <v>CH20039</v>
          </cell>
        </row>
        <row r="2009">
          <cell r="A2009" t="str">
            <v>CH20040</v>
          </cell>
        </row>
        <row r="2010">
          <cell r="A2010" t="str">
            <v>CH20041</v>
          </cell>
        </row>
        <row r="2011">
          <cell r="A2011" t="str">
            <v>CH20042</v>
          </cell>
        </row>
        <row r="2012">
          <cell r="A2012" t="str">
            <v>CH20043</v>
          </cell>
        </row>
        <row r="2013">
          <cell r="A2013" t="str">
            <v>CH20044</v>
          </cell>
        </row>
        <row r="2014">
          <cell r="A2014" t="str">
            <v>CH20045</v>
          </cell>
        </row>
        <row r="2015">
          <cell r="A2015" t="str">
            <v>CH20046</v>
          </cell>
        </row>
        <row r="2016">
          <cell r="A2016" t="str">
            <v>CH20047</v>
          </cell>
        </row>
        <row r="2017">
          <cell r="A2017" t="str">
            <v>CH20048</v>
          </cell>
        </row>
        <row r="2018">
          <cell r="A2018" t="str">
            <v>CH20049</v>
          </cell>
        </row>
        <row r="2019">
          <cell r="A2019" t="str">
            <v>CH20050</v>
          </cell>
        </row>
        <row r="2020">
          <cell r="A2020" t="str">
            <v>CH20051</v>
          </cell>
        </row>
        <row r="2021">
          <cell r="A2021" t="str">
            <v>CH20052</v>
          </cell>
        </row>
        <row r="2022">
          <cell r="A2022" t="str">
            <v>CH20053</v>
          </cell>
        </row>
        <row r="2023">
          <cell r="A2023" t="str">
            <v>CH20054</v>
          </cell>
        </row>
        <row r="2024">
          <cell r="A2024" t="str">
            <v>CH20055</v>
          </cell>
        </row>
        <row r="2025">
          <cell r="A2025" t="str">
            <v>CH20056</v>
          </cell>
        </row>
        <row r="2026">
          <cell r="A2026" t="str">
            <v>CH20057</v>
          </cell>
        </row>
        <row r="2027">
          <cell r="A2027" t="str">
            <v>CH20058</v>
          </cell>
        </row>
        <row r="2028">
          <cell r="A2028" t="str">
            <v>CH20059</v>
          </cell>
        </row>
        <row r="2029">
          <cell r="A2029" t="str">
            <v>CH20060</v>
          </cell>
        </row>
        <row r="2030">
          <cell r="A2030" t="str">
            <v>CH22007</v>
          </cell>
        </row>
        <row r="2031">
          <cell r="A2031" t="str">
            <v>CH22008</v>
          </cell>
        </row>
        <row r="2032">
          <cell r="A2032" t="str">
            <v>CH22009</v>
          </cell>
        </row>
        <row r="2033">
          <cell r="A2033" t="str">
            <v>CH22010</v>
          </cell>
        </row>
        <row r="2034">
          <cell r="A2034" t="str">
            <v>CH22011</v>
          </cell>
        </row>
        <row r="2035">
          <cell r="A2035" t="str">
            <v>CH22012</v>
          </cell>
        </row>
        <row r="2036">
          <cell r="A2036" t="str">
            <v>CH22013</v>
          </cell>
        </row>
        <row r="2037">
          <cell r="A2037" t="str">
            <v>CH22014</v>
          </cell>
        </row>
        <row r="2038">
          <cell r="A2038" t="str">
            <v>CH22015</v>
          </cell>
        </row>
        <row r="2039">
          <cell r="A2039" t="str">
            <v>CH22016</v>
          </cell>
        </row>
        <row r="2040">
          <cell r="A2040" t="str">
            <v>CH22017</v>
          </cell>
        </row>
        <row r="2041">
          <cell r="A2041" t="str">
            <v>CH22018</v>
          </cell>
        </row>
        <row r="2042">
          <cell r="A2042" t="str">
            <v>CH22019</v>
          </cell>
        </row>
        <row r="2043">
          <cell r="A2043" t="str">
            <v>CH22020</v>
          </cell>
        </row>
        <row r="2044">
          <cell r="A2044" t="str">
            <v>CH22021</v>
          </cell>
        </row>
        <row r="2045">
          <cell r="A2045" t="str">
            <v>CH22022</v>
          </cell>
        </row>
        <row r="2046">
          <cell r="A2046" t="str">
            <v>CH22023</v>
          </cell>
        </row>
        <row r="2047">
          <cell r="A2047" t="str">
            <v>CH22024</v>
          </cell>
        </row>
        <row r="2048">
          <cell r="A2048" t="str">
            <v>CH22025</v>
          </cell>
        </row>
        <row r="2049">
          <cell r="A2049" t="str">
            <v>CH22026</v>
          </cell>
        </row>
        <row r="2050">
          <cell r="A2050" t="str">
            <v>CH22027</v>
          </cell>
        </row>
        <row r="2051">
          <cell r="A2051" t="str">
            <v>CH22028</v>
          </cell>
        </row>
        <row r="2052">
          <cell r="A2052" t="str">
            <v>CH22029</v>
          </cell>
        </row>
        <row r="2053">
          <cell r="A2053" t="str">
            <v>CH22030</v>
          </cell>
        </row>
        <row r="2054">
          <cell r="A2054" t="str">
            <v>CH22031</v>
          </cell>
        </row>
        <row r="2055">
          <cell r="A2055" t="str">
            <v>CH22032</v>
          </cell>
        </row>
        <row r="2056">
          <cell r="A2056" t="str">
            <v>CH22033</v>
          </cell>
        </row>
        <row r="2057">
          <cell r="A2057" t="str">
            <v>CH22034</v>
          </cell>
        </row>
        <row r="2058">
          <cell r="A2058" t="str">
            <v>CH22035</v>
          </cell>
        </row>
        <row r="2059">
          <cell r="A2059" t="str">
            <v>CH22036</v>
          </cell>
        </row>
        <row r="2060">
          <cell r="A2060" t="str">
            <v>CH22037</v>
          </cell>
        </row>
        <row r="2061">
          <cell r="A2061" t="str">
            <v>CH22038</v>
          </cell>
        </row>
        <row r="2062">
          <cell r="A2062" t="str">
            <v>CH22039</v>
          </cell>
        </row>
        <row r="2063">
          <cell r="A2063" t="str">
            <v>CH22040</v>
          </cell>
        </row>
        <row r="2064">
          <cell r="A2064" t="str">
            <v>CH22041</v>
          </cell>
        </row>
        <row r="2065">
          <cell r="A2065" t="str">
            <v>CH22042</v>
          </cell>
        </row>
        <row r="2066">
          <cell r="A2066" t="str">
            <v>CH22043</v>
          </cell>
        </row>
        <row r="2067">
          <cell r="A2067" t="str">
            <v>CH22044</v>
          </cell>
        </row>
        <row r="2068">
          <cell r="A2068" t="str">
            <v>CH22045</v>
          </cell>
        </row>
        <row r="2069">
          <cell r="A2069" t="str">
            <v>CH22046</v>
          </cell>
        </row>
        <row r="2070">
          <cell r="A2070" t="str">
            <v>CH22047</v>
          </cell>
        </row>
        <row r="2071">
          <cell r="A2071" t="str">
            <v>CH22048</v>
          </cell>
        </row>
        <row r="2072">
          <cell r="A2072" t="str">
            <v>CH22049</v>
          </cell>
        </row>
        <row r="2073">
          <cell r="A2073" t="str">
            <v>CH22050</v>
          </cell>
        </row>
        <row r="2074">
          <cell r="A2074" t="str">
            <v>CH22051</v>
          </cell>
        </row>
        <row r="2075">
          <cell r="A2075" t="str">
            <v>CH22052</v>
          </cell>
        </row>
        <row r="2076">
          <cell r="A2076" t="str">
            <v>CH22053</v>
          </cell>
        </row>
        <row r="2077">
          <cell r="A2077" t="str">
            <v>CH22054</v>
          </cell>
        </row>
        <row r="2078">
          <cell r="A2078" t="str">
            <v>CH22055</v>
          </cell>
        </row>
        <row r="2079">
          <cell r="A2079" t="str">
            <v>CH22056</v>
          </cell>
        </row>
        <row r="2080">
          <cell r="A2080" t="str">
            <v>CH22057</v>
          </cell>
        </row>
        <row r="2081">
          <cell r="A2081" t="str">
            <v>CH22058</v>
          </cell>
        </row>
        <row r="2082">
          <cell r="A2082" t="str">
            <v>CH22059</v>
          </cell>
        </row>
        <row r="2083">
          <cell r="A2083" t="str">
            <v>CH22060</v>
          </cell>
        </row>
        <row r="2084">
          <cell r="A2084" t="str">
            <v>CH24007</v>
          </cell>
        </row>
        <row r="2085">
          <cell r="A2085" t="str">
            <v>CH24008</v>
          </cell>
        </row>
        <row r="2086">
          <cell r="A2086" t="str">
            <v>CH24009</v>
          </cell>
        </row>
        <row r="2087">
          <cell r="A2087" t="str">
            <v>CH24010</v>
          </cell>
        </row>
        <row r="2088">
          <cell r="A2088" t="str">
            <v>CH24011</v>
          </cell>
        </row>
        <row r="2089">
          <cell r="A2089" t="str">
            <v>CH24012</v>
          </cell>
        </row>
        <row r="2090">
          <cell r="A2090" t="str">
            <v>CH24013</v>
          </cell>
        </row>
        <row r="2091">
          <cell r="A2091" t="str">
            <v>CH24014</v>
          </cell>
        </row>
        <row r="2092">
          <cell r="A2092" t="str">
            <v>CH24015</v>
          </cell>
        </row>
        <row r="2093">
          <cell r="A2093" t="str">
            <v>CH24016</v>
          </cell>
        </row>
        <row r="2094">
          <cell r="A2094" t="str">
            <v>CH24017</v>
          </cell>
        </row>
        <row r="2095">
          <cell r="A2095" t="str">
            <v>CH24018</v>
          </cell>
        </row>
        <row r="2096">
          <cell r="A2096" t="str">
            <v>CH24019</v>
          </cell>
        </row>
        <row r="2097">
          <cell r="A2097" t="str">
            <v>CH24020</v>
          </cell>
        </row>
        <row r="2098">
          <cell r="A2098" t="str">
            <v>CH24021</v>
          </cell>
        </row>
        <row r="2099">
          <cell r="A2099" t="str">
            <v>CH24022</v>
          </cell>
        </row>
        <row r="2100">
          <cell r="A2100" t="str">
            <v>CH24023</v>
          </cell>
        </row>
        <row r="2101">
          <cell r="A2101" t="str">
            <v>CH24024</v>
          </cell>
        </row>
        <row r="2102">
          <cell r="A2102" t="str">
            <v>CH24025</v>
          </cell>
        </row>
        <row r="2103">
          <cell r="A2103" t="str">
            <v>CH24026</v>
          </cell>
        </row>
        <row r="2104">
          <cell r="A2104" t="str">
            <v>CH24027</v>
          </cell>
        </row>
        <row r="2105">
          <cell r="A2105" t="str">
            <v>CH24028</v>
          </cell>
        </row>
        <row r="2106">
          <cell r="A2106" t="str">
            <v>CH24029</v>
          </cell>
        </row>
        <row r="2107">
          <cell r="A2107" t="str">
            <v>CH24030</v>
          </cell>
        </row>
        <row r="2108">
          <cell r="A2108" t="str">
            <v>CH24031</v>
          </cell>
        </row>
        <row r="2109">
          <cell r="A2109" t="str">
            <v>CH24032</v>
          </cell>
        </row>
        <row r="2110">
          <cell r="A2110" t="str">
            <v>CH24033</v>
          </cell>
        </row>
        <row r="2111">
          <cell r="A2111" t="str">
            <v>CH24034</v>
          </cell>
        </row>
        <row r="2112">
          <cell r="A2112" t="str">
            <v>CH24035</v>
          </cell>
        </row>
        <row r="2113">
          <cell r="A2113" t="str">
            <v>CH24036</v>
          </cell>
        </row>
        <row r="2114">
          <cell r="A2114" t="str">
            <v>CH24037</v>
          </cell>
        </row>
        <row r="2115">
          <cell r="A2115" t="str">
            <v>CH24038</v>
          </cell>
        </row>
        <row r="2116">
          <cell r="A2116" t="str">
            <v>CH24039</v>
          </cell>
        </row>
        <row r="2117">
          <cell r="A2117" t="str">
            <v>CH24040</v>
          </cell>
        </row>
        <row r="2118">
          <cell r="A2118" t="str">
            <v>CH24041</v>
          </cell>
        </row>
        <row r="2119">
          <cell r="A2119" t="str">
            <v>CH24042</v>
          </cell>
        </row>
        <row r="2120">
          <cell r="A2120" t="str">
            <v>CH24043</v>
          </cell>
        </row>
        <row r="2121">
          <cell r="A2121" t="str">
            <v>CH24044</v>
          </cell>
        </row>
        <row r="2122">
          <cell r="A2122" t="str">
            <v>CH24045</v>
          </cell>
        </row>
        <row r="2123">
          <cell r="A2123" t="str">
            <v>CH24046</v>
          </cell>
        </row>
        <row r="2124">
          <cell r="A2124" t="str">
            <v>CH24047</v>
          </cell>
        </row>
        <row r="2125">
          <cell r="A2125" t="str">
            <v>CH24048</v>
          </cell>
        </row>
        <row r="2126">
          <cell r="A2126" t="str">
            <v>CH24049</v>
          </cell>
        </row>
        <row r="2127">
          <cell r="A2127" t="str">
            <v>CH24050</v>
          </cell>
        </row>
        <row r="2128">
          <cell r="A2128" t="str">
            <v>CH24051</v>
          </cell>
        </row>
        <row r="2129">
          <cell r="A2129" t="str">
            <v>CH24052</v>
          </cell>
        </row>
        <row r="2130">
          <cell r="A2130" t="str">
            <v>CH24053</v>
          </cell>
        </row>
        <row r="2131">
          <cell r="A2131" t="str">
            <v>CH24054</v>
          </cell>
        </row>
        <row r="2132">
          <cell r="A2132" t="str">
            <v>CH24055</v>
          </cell>
        </row>
        <row r="2133">
          <cell r="A2133" t="str">
            <v>CH24056</v>
          </cell>
        </row>
        <row r="2134">
          <cell r="A2134" t="str">
            <v>CH24057</v>
          </cell>
        </row>
        <row r="2135">
          <cell r="A2135" t="str">
            <v>CH24058</v>
          </cell>
        </row>
        <row r="2136">
          <cell r="A2136" t="str">
            <v>CH24059</v>
          </cell>
        </row>
        <row r="2137">
          <cell r="A2137" t="str">
            <v>CH24060</v>
          </cell>
        </row>
        <row r="2138">
          <cell r="A2138" t="str">
            <v>CH26013</v>
          </cell>
        </row>
        <row r="2139">
          <cell r="A2139" t="str">
            <v>CH26014</v>
          </cell>
        </row>
        <row r="2140">
          <cell r="A2140" t="str">
            <v>CH26015</v>
          </cell>
        </row>
        <row r="2141">
          <cell r="A2141" t="str">
            <v>CH26016</v>
          </cell>
        </row>
        <row r="2142">
          <cell r="A2142" t="str">
            <v>CH26017</v>
          </cell>
        </row>
        <row r="2143">
          <cell r="A2143" t="str">
            <v>CH26018</v>
          </cell>
        </row>
        <row r="2144">
          <cell r="A2144" t="str">
            <v>CH26019</v>
          </cell>
        </row>
        <row r="2145">
          <cell r="A2145" t="str">
            <v>CH26020</v>
          </cell>
        </row>
        <row r="2146">
          <cell r="A2146" t="str">
            <v>CH26021</v>
          </cell>
        </row>
        <row r="2147">
          <cell r="A2147" t="str">
            <v>CH26022</v>
          </cell>
        </row>
        <row r="2148">
          <cell r="A2148" t="str">
            <v>CH26023</v>
          </cell>
        </row>
        <row r="2149">
          <cell r="A2149" t="str">
            <v>CH26024</v>
          </cell>
        </row>
        <row r="2150">
          <cell r="A2150" t="str">
            <v>CH26025</v>
          </cell>
        </row>
        <row r="2151">
          <cell r="A2151" t="str">
            <v>CH26026</v>
          </cell>
        </row>
        <row r="2152">
          <cell r="A2152" t="str">
            <v>CH26027</v>
          </cell>
        </row>
        <row r="2153">
          <cell r="A2153" t="str">
            <v>CH26028</v>
          </cell>
        </row>
        <row r="2154">
          <cell r="A2154" t="str">
            <v>CH26029</v>
          </cell>
        </row>
        <row r="2155">
          <cell r="A2155" t="str">
            <v>CH26030</v>
          </cell>
        </row>
        <row r="2156">
          <cell r="A2156" t="str">
            <v>CH26031</v>
          </cell>
        </row>
        <row r="2157">
          <cell r="A2157" t="str">
            <v>CH26032</v>
          </cell>
        </row>
        <row r="2158">
          <cell r="A2158" t="str">
            <v>CH26033</v>
          </cell>
        </row>
        <row r="2159">
          <cell r="A2159" t="str">
            <v>CH26034</v>
          </cell>
        </row>
        <row r="2160">
          <cell r="A2160" t="str">
            <v>CH26035</v>
          </cell>
        </row>
        <row r="2161">
          <cell r="A2161" t="str">
            <v>CH26036</v>
          </cell>
        </row>
        <row r="2162">
          <cell r="A2162" t="str">
            <v>CH26037</v>
          </cell>
        </row>
        <row r="2163">
          <cell r="A2163" t="str">
            <v>CH26038</v>
          </cell>
        </row>
        <row r="2164">
          <cell r="A2164" t="str">
            <v>CH26039</v>
          </cell>
        </row>
        <row r="2165">
          <cell r="A2165" t="str">
            <v>CH26040</v>
          </cell>
        </row>
        <row r="2166">
          <cell r="A2166" t="str">
            <v>CH26041</v>
          </cell>
        </row>
        <row r="2167">
          <cell r="A2167" t="str">
            <v>CH26042</v>
          </cell>
        </row>
        <row r="2168">
          <cell r="A2168" t="str">
            <v>CH26043</v>
          </cell>
        </row>
        <row r="2169">
          <cell r="A2169" t="str">
            <v>CH26044</v>
          </cell>
        </row>
        <row r="2170">
          <cell r="A2170" t="str">
            <v>CH26045</v>
          </cell>
        </row>
        <row r="2171">
          <cell r="A2171" t="str">
            <v>CH26046</v>
          </cell>
        </row>
        <row r="2172">
          <cell r="A2172" t="str">
            <v>CH26047</v>
          </cell>
        </row>
        <row r="2173">
          <cell r="A2173" t="str">
            <v>CH26048</v>
          </cell>
        </row>
        <row r="2174">
          <cell r="A2174" t="str">
            <v>CH26049</v>
          </cell>
        </row>
        <row r="2175">
          <cell r="A2175" t="str">
            <v>CH26050</v>
          </cell>
        </row>
        <row r="2176">
          <cell r="A2176" t="str">
            <v>CH26051</v>
          </cell>
        </row>
        <row r="2177">
          <cell r="A2177" t="str">
            <v>CH26052</v>
          </cell>
        </row>
        <row r="2178">
          <cell r="A2178" t="str">
            <v>CH26053</v>
          </cell>
        </row>
        <row r="2179">
          <cell r="A2179" t="str">
            <v>CH26054</v>
          </cell>
        </row>
        <row r="2180">
          <cell r="A2180" t="str">
            <v>CH26055</v>
          </cell>
        </row>
        <row r="2181">
          <cell r="A2181" t="str">
            <v>CH26056</v>
          </cell>
        </row>
        <row r="2182">
          <cell r="A2182" t="str">
            <v>CH26057</v>
          </cell>
        </row>
        <row r="2183">
          <cell r="A2183" t="str">
            <v>CH26058</v>
          </cell>
        </row>
        <row r="2184">
          <cell r="A2184" t="str">
            <v>CH26059</v>
          </cell>
        </row>
        <row r="2185">
          <cell r="A2185" t="str">
            <v>CH26060</v>
          </cell>
        </row>
        <row r="2186">
          <cell r="A2186" t="str">
            <v>CH28013</v>
          </cell>
        </row>
        <row r="2187">
          <cell r="A2187" t="str">
            <v>CH28014</v>
          </cell>
        </row>
        <row r="2188">
          <cell r="A2188" t="str">
            <v>CH28015</v>
          </cell>
        </row>
        <row r="2189">
          <cell r="A2189" t="str">
            <v>CH28016</v>
          </cell>
        </row>
        <row r="2190">
          <cell r="A2190" t="str">
            <v>CH28017</v>
          </cell>
        </row>
        <row r="2191">
          <cell r="A2191" t="str">
            <v>CH28018</v>
          </cell>
        </row>
        <row r="2192">
          <cell r="A2192" t="str">
            <v>CH28019</v>
          </cell>
        </row>
        <row r="2193">
          <cell r="A2193" t="str">
            <v>CH28020</v>
          </cell>
        </row>
        <row r="2194">
          <cell r="A2194" t="str">
            <v>CH28021</v>
          </cell>
        </row>
        <row r="2195">
          <cell r="A2195" t="str">
            <v>CH28022</v>
          </cell>
        </row>
        <row r="2196">
          <cell r="A2196" t="str">
            <v>CH28023</v>
          </cell>
        </row>
        <row r="2197">
          <cell r="A2197" t="str">
            <v>CH28024</v>
          </cell>
        </row>
        <row r="2198">
          <cell r="A2198" t="str">
            <v>CH28025</v>
          </cell>
        </row>
        <row r="2199">
          <cell r="A2199" t="str">
            <v>CH28026</v>
          </cell>
        </row>
        <row r="2200">
          <cell r="A2200" t="str">
            <v>CH28027</v>
          </cell>
        </row>
        <row r="2201">
          <cell r="A2201" t="str">
            <v>CH28028</v>
          </cell>
        </row>
        <row r="2202">
          <cell r="A2202" t="str">
            <v>CH28029</v>
          </cell>
        </row>
        <row r="2203">
          <cell r="A2203" t="str">
            <v>CH28030</v>
          </cell>
        </row>
        <row r="2204">
          <cell r="A2204" t="str">
            <v>CH28031</v>
          </cell>
        </row>
        <row r="2205">
          <cell r="A2205" t="str">
            <v>CH28032</v>
          </cell>
        </row>
        <row r="2206">
          <cell r="A2206" t="str">
            <v>CH28033</v>
          </cell>
        </row>
        <row r="2207">
          <cell r="A2207" t="str">
            <v>CH28034</v>
          </cell>
        </row>
        <row r="2208">
          <cell r="A2208" t="str">
            <v>CH28035</v>
          </cell>
        </row>
        <row r="2209">
          <cell r="A2209" t="str">
            <v>CH28036</v>
          </cell>
        </row>
        <row r="2210">
          <cell r="A2210" t="str">
            <v>CH28037</v>
          </cell>
        </row>
        <row r="2211">
          <cell r="A2211" t="str">
            <v>CH28038</v>
          </cell>
        </row>
        <row r="2212">
          <cell r="A2212" t="str">
            <v>CH28039</v>
          </cell>
        </row>
        <row r="2213">
          <cell r="A2213" t="str">
            <v>CH28040</v>
          </cell>
        </row>
        <row r="2214">
          <cell r="A2214" t="str">
            <v>CH28041</v>
          </cell>
        </row>
        <row r="2215">
          <cell r="A2215" t="str">
            <v>CH28042</v>
          </cell>
        </row>
        <row r="2216">
          <cell r="A2216" t="str">
            <v>CH28043</v>
          </cell>
        </row>
        <row r="2217">
          <cell r="A2217" t="str">
            <v>CH28044</v>
          </cell>
        </row>
        <row r="2218">
          <cell r="A2218" t="str">
            <v>CH28045</v>
          </cell>
        </row>
        <row r="2219">
          <cell r="A2219" t="str">
            <v>CH28046</v>
          </cell>
        </row>
        <row r="2220">
          <cell r="A2220" t="str">
            <v>CH28047</v>
          </cell>
        </row>
        <row r="2221">
          <cell r="A2221" t="str">
            <v>CH28048</v>
          </cell>
        </row>
        <row r="2222">
          <cell r="A2222" t="str">
            <v>CH28049</v>
          </cell>
        </row>
        <row r="2223">
          <cell r="A2223" t="str">
            <v>CH28050</v>
          </cell>
        </row>
        <row r="2224">
          <cell r="A2224" t="str">
            <v>CH28051</v>
          </cell>
        </row>
        <row r="2225">
          <cell r="A2225" t="str">
            <v>CH28052</v>
          </cell>
        </row>
        <row r="2226">
          <cell r="A2226" t="str">
            <v>CH28053</v>
          </cell>
        </row>
        <row r="2227">
          <cell r="A2227" t="str">
            <v>CH28054</v>
          </cell>
        </row>
        <row r="2228">
          <cell r="A2228" t="str">
            <v>CH28055</v>
          </cell>
        </row>
        <row r="2229">
          <cell r="A2229" t="str">
            <v>CH28056</v>
          </cell>
        </row>
        <row r="2230">
          <cell r="A2230" t="str">
            <v>CH28057</v>
          </cell>
        </row>
        <row r="2231">
          <cell r="A2231" t="str">
            <v>CH28058</v>
          </cell>
        </row>
        <row r="2232">
          <cell r="A2232" t="str">
            <v>CH28059</v>
          </cell>
        </row>
        <row r="2233">
          <cell r="A2233" t="str">
            <v>CH28060</v>
          </cell>
        </row>
        <row r="2234">
          <cell r="A2234" t="str">
            <v>CH30013</v>
          </cell>
        </row>
        <row r="2235">
          <cell r="A2235" t="str">
            <v>CH30014</v>
          </cell>
        </row>
        <row r="2236">
          <cell r="A2236" t="str">
            <v>CH30015</v>
          </cell>
        </row>
        <row r="2237">
          <cell r="A2237" t="str">
            <v>CH30016</v>
          </cell>
        </row>
        <row r="2238">
          <cell r="A2238" t="str">
            <v>CH30017</v>
          </cell>
        </row>
        <row r="2239">
          <cell r="A2239" t="str">
            <v>CH30018</v>
          </cell>
        </row>
        <row r="2240">
          <cell r="A2240" t="str">
            <v>CH30019</v>
          </cell>
        </row>
        <row r="2241">
          <cell r="A2241" t="str">
            <v>CH30020</v>
          </cell>
        </row>
        <row r="2242">
          <cell r="A2242" t="str">
            <v>CH30021</v>
          </cell>
        </row>
        <row r="2243">
          <cell r="A2243" t="str">
            <v>CH30022</v>
          </cell>
        </row>
        <row r="2244">
          <cell r="A2244" t="str">
            <v>CH30023</v>
          </cell>
        </row>
        <row r="2245">
          <cell r="A2245" t="str">
            <v>CH30024</v>
          </cell>
        </row>
        <row r="2246">
          <cell r="A2246" t="str">
            <v>CH30025</v>
          </cell>
        </row>
        <row r="2247">
          <cell r="A2247" t="str">
            <v>CH30026</v>
          </cell>
        </row>
        <row r="2248">
          <cell r="A2248" t="str">
            <v>CH30027</v>
          </cell>
        </row>
        <row r="2249">
          <cell r="A2249" t="str">
            <v>CH30028</v>
          </cell>
        </row>
        <row r="2250">
          <cell r="A2250" t="str">
            <v>CH30029</v>
          </cell>
        </row>
        <row r="2251">
          <cell r="A2251" t="str">
            <v>CH30030</v>
          </cell>
        </row>
        <row r="2252">
          <cell r="A2252" t="str">
            <v>CH30031</v>
          </cell>
        </row>
        <row r="2253">
          <cell r="A2253" t="str">
            <v>CH30032</v>
          </cell>
        </row>
        <row r="2254">
          <cell r="A2254" t="str">
            <v>CH30033</v>
          </cell>
        </row>
        <row r="2255">
          <cell r="A2255" t="str">
            <v>CH30034</v>
          </cell>
        </row>
        <row r="2256">
          <cell r="A2256" t="str">
            <v>CH30035</v>
          </cell>
        </row>
        <row r="2257">
          <cell r="A2257" t="str">
            <v>CH30036</v>
          </cell>
        </row>
        <row r="2258">
          <cell r="A2258" t="str">
            <v>CH30037</v>
          </cell>
        </row>
        <row r="2259">
          <cell r="A2259" t="str">
            <v>CH30038</v>
          </cell>
        </row>
        <row r="2260">
          <cell r="A2260" t="str">
            <v>CH30039</v>
          </cell>
        </row>
        <row r="2261">
          <cell r="A2261" t="str">
            <v>CH30040</v>
          </cell>
        </row>
        <row r="2262">
          <cell r="A2262" t="str">
            <v>CH30041</v>
          </cell>
        </row>
        <row r="2263">
          <cell r="A2263" t="str">
            <v>CH30042</v>
          </cell>
        </row>
        <row r="2264">
          <cell r="A2264" t="str">
            <v>CH30043</v>
          </cell>
        </row>
        <row r="2265">
          <cell r="A2265" t="str">
            <v>CH30044</v>
          </cell>
        </row>
        <row r="2266">
          <cell r="A2266" t="str">
            <v>CH30045</v>
          </cell>
        </row>
        <row r="2267">
          <cell r="A2267" t="str">
            <v>CH30046</v>
          </cell>
        </row>
        <row r="2268">
          <cell r="A2268" t="str">
            <v>CH30047</v>
          </cell>
        </row>
        <row r="2269">
          <cell r="A2269" t="str">
            <v>CH30048</v>
          </cell>
        </row>
        <row r="2270">
          <cell r="A2270" t="str">
            <v>CH30049</v>
          </cell>
        </row>
        <row r="2271">
          <cell r="A2271" t="str">
            <v>CH30050</v>
          </cell>
        </row>
        <row r="2272">
          <cell r="A2272" t="str">
            <v>CH30051</v>
          </cell>
        </row>
        <row r="2273">
          <cell r="A2273" t="str">
            <v>CH30052</v>
          </cell>
        </row>
        <row r="2274">
          <cell r="A2274" t="str">
            <v>CH30053</v>
          </cell>
        </row>
        <row r="2275">
          <cell r="A2275" t="str">
            <v>CH30054</v>
          </cell>
        </row>
        <row r="2276">
          <cell r="A2276" t="str">
            <v>CH30055</v>
          </cell>
        </row>
        <row r="2277">
          <cell r="A2277" t="str">
            <v>CH30056</v>
          </cell>
        </row>
        <row r="2278">
          <cell r="A2278" t="str">
            <v>CH30057</v>
          </cell>
        </row>
        <row r="2279">
          <cell r="A2279" t="str">
            <v>CH30058</v>
          </cell>
        </row>
        <row r="2280">
          <cell r="A2280" t="str">
            <v>CH30059</v>
          </cell>
        </row>
        <row r="2281">
          <cell r="A2281" t="str">
            <v>CH30060</v>
          </cell>
        </row>
        <row r="2282">
          <cell r="A2282" t="str">
            <v>CH33029</v>
          </cell>
        </row>
        <row r="2283">
          <cell r="A2283" t="str">
            <v>CH33030</v>
          </cell>
        </row>
        <row r="2284">
          <cell r="A2284" t="str">
            <v>CH33031</v>
          </cell>
        </row>
        <row r="2285">
          <cell r="A2285" t="str">
            <v>CH33032</v>
          </cell>
        </row>
        <row r="2286">
          <cell r="A2286" t="str">
            <v>CH33033</v>
          </cell>
        </row>
        <row r="2287">
          <cell r="A2287" t="str">
            <v>CH33034</v>
          </cell>
        </row>
        <row r="2288">
          <cell r="A2288" t="str">
            <v>CH33035</v>
          </cell>
        </row>
        <row r="2289">
          <cell r="A2289" t="str">
            <v>CH33036</v>
          </cell>
        </row>
        <row r="2290">
          <cell r="A2290" t="str">
            <v>CH33037</v>
          </cell>
        </row>
        <row r="2291">
          <cell r="A2291" t="str">
            <v>CH33038</v>
          </cell>
        </row>
        <row r="2292">
          <cell r="A2292" t="str">
            <v>CH33039</v>
          </cell>
        </row>
        <row r="2293">
          <cell r="A2293" t="str">
            <v>CH33040</v>
          </cell>
        </row>
        <row r="2294">
          <cell r="A2294" t="str">
            <v>CH33041</v>
          </cell>
        </row>
        <row r="2295">
          <cell r="A2295" t="str">
            <v>CH33042</v>
          </cell>
        </row>
        <row r="2296">
          <cell r="A2296" t="str">
            <v>CH33043</v>
          </cell>
        </row>
        <row r="2297">
          <cell r="A2297" t="str">
            <v>CH33044</v>
          </cell>
        </row>
        <row r="2298">
          <cell r="A2298" t="str">
            <v>CH33045</v>
          </cell>
        </row>
        <row r="2299">
          <cell r="A2299" t="str">
            <v>CH33046</v>
          </cell>
        </row>
        <row r="2300">
          <cell r="A2300" t="str">
            <v>CH33047</v>
          </cell>
        </row>
        <row r="2301">
          <cell r="A2301" t="str">
            <v>CH33048</v>
          </cell>
        </row>
        <row r="2302">
          <cell r="A2302" t="str">
            <v>CH33049</v>
          </cell>
        </row>
        <row r="2303">
          <cell r="A2303" t="str">
            <v>CH33050</v>
          </cell>
        </row>
        <row r="2304">
          <cell r="A2304" t="str">
            <v>CH33051</v>
          </cell>
        </row>
        <row r="2305">
          <cell r="A2305" t="str">
            <v>CH33052</v>
          </cell>
        </row>
        <row r="2306">
          <cell r="A2306" t="str">
            <v>CH33053</v>
          </cell>
        </row>
        <row r="2307">
          <cell r="A2307" t="str">
            <v>CH33054</v>
          </cell>
        </row>
        <row r="2308">
          <cell r="A2308" t="str">
            <v>CH33055</v>
          </cell>
        </row>
        <row r="2309">
          <cell r="A2309" t="str">
            <v>CH33056</v>
          </cell>
        </row>
        <row r="2310">
          <cell r="A2310" t="str">
            <v>CH33057</v>
          </cell>
        </row>
        <row r="2311">
          <cell r="A2311" t="str">
            <v>CH33058</v>
          </cell>
        </row>
        <row r="2312">
          <cell r="A2312" t="str">
            <v>CH33059</v>
          </cell>
        </row>
        <row r="2313">
          <cell r="A2313" t="str">
            <v>CH33060</v>
          </cell>
        </row>
        <row r="2314">
          <cell r="A2314" t="str">
            <v>CH36029</v>
          </cell>
        </row>
        <row r="2315">
          <cell r="A2315" t="str">
            <v>CH36030</v>
          </cell>
        </row>
        <row r="2316">
          <cell r="A2316" t="str">
            <v>CH36031</v>
          </cell>
        </row>
        <row r="2317">
          <cell r="A2317" t="str">
            <v>CH36032</v>
          </cell>
        </row>
        <row r="2318">
          <cell r="A2318" t="str">
            <v>CH36033</v>
          </cell>
        </row>
        <row r="2319">
          <cell r="A2319" t="str">
            <v>CH36034</v>
          </cell>
        </row>
        <row r="2320">
          <cell r="A2320" t="str">
            <v>CH36035</v>
          </cell>
        </row>
        <row r="2321">
          <cell r="A2321" t="str">
            <v>CH36036</v>
          </cell>
        </row>
        <row r="2322">
          <cell r="A2322" t="str">
            <v>CH36037</v>
          </cell>
        </row>
        <row r="2323">
          <cell r="A2323" t="str">
            <v>CH36038</v>
          </cell>
        </row>
        <row r="2324">
          <cell r="A2324" t="str">
            <v>CH36039</v>
          </cell>
        </row>
        <row r="2325">
          <cell r="A2325" t="str">
            <v>CH36040</v>
          </cell>
        </row>
        <row r="2326">
          <cell r="A2326" t="str">
            <v>CH36041</v>
          </cell>
        </row>
        <row r="2327">
          <cell r="A2327" t="str">
            <v>CH36042</v>
          </cell>
        </row>
        <row r="2328">
          <cell r="A2328" t="str">
            <v>CH36043</v>
          </cell>
        </row>
        <row r="2329">
          <cell r="A2329" t="str">
            <v>CH36044</v>
          </cell>
        </row>
        <row r="2330">
          <cell r="A2330" t="str">
            <v>CH36045</v>
          </cell>
        </row>
        <row r="2331">
          <cell r="A2331" t="str">
            <v>CH36046</v>
          </cell>
        </row>
        <row r="2332">
          <cell r="A2332" t="str">
            <v>CH36047</v>
          </cell>
        </row>
        <row r="2333">
          <cell r="A2333" t="str">
            <v>CH36048</v>
          </cell>
        </row>
        <row r="2334">
          <cell r="A2334" t="str">
            <v>CH36049</v>
          </cell>
        </row>
        <row r="2335">
          <cell r="A2335" t="str">
            <v>CH36050</v>
          </cell>
        </row>
        <row r="2336">
          <cell r="A2336" t="str">
            <v>CH36051</v>
          </cell>
        </row>
        <row r="2337">
          <cell r="A2337" t="str">
            <v>CH36052</v>
          </cell>
        </row>
        <row r="2338">
          <cell r="A2338" t="str">
            <v>CH36053</v>
          </cell>
        </row>
        <row r="2339">
          <cell r="A2339" t="str">
            <v>CH36054</v>
          </cell>
        </row>
        <row r="2340">
          <cell r="A2340" t="str">
            <v>CH36055</v>
          </cell>
        </row>
        <row r="2341">
          <cell r="A2341" t="str">
            <v>CH36056</v>
          </cell>
        </row>
        <row r="2342">
          <cell r="A2342" t="str">
            <v>CH36057</v>
          </cell>
        </row>
        <row r="2343">
          <cell r="A2343" t="str">
            <v>CH36058</v>
          </cell>
        </row>
        <row r="2344">
          <cell r="A2344" t="str">
            <v>CH36059</v>
          </cell>
        </row>
        <row r="2345">
          <cell r="A2345" t="str">
            <v>CH36060</v>
          </cell>
        </row>
        <row r="2346">
          <cell r="A2346" t="str">
            <v>CH40029</v>
          </cell>
        </row>
        <row r="2347">
          <cell r="A2347" t="str">
            <v>CH40030</v>
          </cell>
        </row>
        <row r="2348">
          <cell r="A2348" t="str">
            <v>CH40031</v>
          </cell>
        </row>
        <row r="2349">
          <cell r="A2349" t="str">
            <v>CH40032</v>
          </cell>
        </row>
        <row r="2350">
          <cell r="A2350" t="str">
            <v>CH40033</v>
          </cell>
        </row>
        <row r="2351">
          <cell r="A2351" t="str">
            <v>CH40034</v>
          </cell>
        </row>
        <row r="2352">
          <cell r="A2352" t="str">
            <v>CH40035</v>
          </cell>
        </row>
        <row r="2353">
          <cell r="A2353" t="str">
            <v>CH40036</v>
          </cell>
        </row>
        <row r="2354">
          <cell r="A2354" t="str">
            <v>CH40037</v>
          </cell>
        </row>
        <row r="2355">
          <cell r="A2355" t="str">
            <v>CH40038</v>
          </cell>
        </row>
        <row r="2356">
          <cell r="A2356" t="str">
            <v>CH40039</v>
          </cell>
        </row>
        <row r="2357">
          <cell r="A2357" t="str">
            <v>CH40040</v>
          </cell>
        </row>
        <row r="2358">
          <cell r="A2358" t="str">
            <v>CH40041</v>
          </cell>
        </row>
        <row r="2359">
          <cell r="A2359" t="str">
            <v>CH40042</v>
          </cell>
        </row>
        <row r="2360">
          <cell r="A2360" t="str">
            <v>CH40043</v>
          </cell>
        </row>
        <row r="2361">
          <cell r="A2361" t="str">
            <v>CH40044</v>
          </cell>
        </row>
        <row r="2362">
          <cell r="A2362" t="str">
            <v>CH40045</v>
          </cell>
        </row>
        <row r="2363">
          <cell r="A2363" t="str">
            <v>CH40046</v>
          </cell>
        </row>
        <row r="2364">
          <cell r="A2364" t="str">
            <v>CH40047</v>
          </cell>
        </row>
        <row r="2365">
          <cell r="A2365" t="str">
            <v>CH40048</v>
          </cell>
        </row>
        <row r="2366">
          <cell r="A2366" t="str">
            <v>CH40049</v>
          </cell>
        </row>
        <row r="2367">
          <cell r="A2367" t="str">
            <v>CH40050</v>
          </cell>
        </row>
        <row r="2368">
          <cell r="A2368" t="str">
            <v>CH40051</v>
          </cell>
        </row>
        <row r="2369">
          <cell r="A2369" t="str">
            <v>CH40052</v>
          </cell>
        </row>
        <row r="2370">
          <cell r="A2370" t="str">
            <v>CH40053</v>
          </cell>
        </row>
        <row r="2371">
          <cell r="A2371" t="str">
            <v>CH40054</v>
          </cell>
        </row>
        <row r="2372">
          <cell r="A2372" t="str">
            <v>CH40055</v>
          </cell>
        </row>
        <row r="2373">
          <cell r="A2373" t="str">
            <v>CH40056</v>
          </cell>
        </row>
        <row r="2374">
          <cell r="A2374" t="str">
            <v>CH40057</v>
          </cell>
        </row>
        <row r="2375">
          <cell r="A2375" t="str">
            <v>CH40058</v>
          </cell>
        </row>
        <row r="2376">
          <cell r="A2376" t="str">
            <v>CH40059</v>
          </cell>
        </row>
        <row r="2377">
          <cell r="A2377" t="str">
            <v>CH40060</v>
          </cell>
        </row>
        <row r="2378">
          <cell r="A2378" t="str">
            <v>CV06008</v>
          </cell>
        </row>
        <row r="2379">
          <cell r="A2379" t="str">
            <v>CV06009</v>
          </cell>
        </row>
        <row r="2380">
          <cell r="A2380" t="str">
            <v>CV06010</v>
          </cell>
        </row>
        <row r="2381">
          <cell r="A2381" t="str">
            <v>CV06011</v>
          </cell>
        </row>
        <row r="2382">
          <cell r="A2382" t="str">
            <v>CV06012</v>
          </cell>
        </row>
        <row r="2383">
          <cell r="A2383" t="str">
            <v>CV07008</v>
          </cell>
        </row>
        <row r="2384">
          <cell r="A2384" t="str">
            <v>CV07009</v>
          </cell>
        </row>
        <row r="2385">
          <cell r="A2385" t="str">
            <v>CV07010</v>
          </cell>
        </row>
        <row r="2386">
          <cell r="A2386" t="str">
            <v>CV07011</v>
          </cell>
        </row>
        <row r="2387">
          <cell r="A2387" t="str">
            <v>CV07012</v>
          </cell>
        </row>
        <row r="2388">
          <cell r="A2388" t="str">
            <v>CV08008</v>
          </cell>
        </row>
        <row r="2389">
          <cell r="A2389" t="str">
            <v>CV08009</v>
          </cell>
        </row>
        <row r="2390">
          <cell r="A2390" t="str">
            <v>CV08010</v>
          </cell>
        </row>
        <row r="2391">
          <cell r="A2391" t="str">
            <v>CV08011</v>
          </cell>
        </row>
        <row r="2392">
          <cell r="A2392" t="str">
            <v>CV08012</v>
          </cell>
        </row>
        <row r="2393">
          <cell r="A2393" t="str">
            <v>CV08013</v>
          </cell>
        </row>
        <row r="2394">
          <cell r="A2394" t="str">
            <v>CV08014</v>
          </cell>
        </row>
        <row r="2395">
          <cell r="A2395" t="str">
            <v>CV08015</v>
          </cell>
        </row>
        <row r="2396">
          <cell r="A2396" t="str">
            <v>CV08016</v>
          </cell>
        </row>
        <row r="2397">
          <cell r="A2397" t="str">
            <v>CV08017</v>
          </cell>
        </row>
        <row r="2398">
          <cell r="A2398" t="str">
            <v>CV08018</v>
          </cell>
        </row>
        <row r="2399">
          <cell r="A2399" t="str">
            <v>CV08019</v>
          </cell>
        </row>
        <row r="2400">
          <cell r="A2400" t="str">
            <v>CV08020</v>
          </cell>
        </row>
        <row r="2401">
          <cell r="A2401" t="str">
            <v>CV08021</v>
          </cell>
        </row>
        <row r="2402">
          <cell r="A2402" t="str">
            <v>CV08022</v>
          </cell>
        </row>
        <row r="2403">
          <cell r="A2403" t="str">
            <v>CV08023</v>
          </cell>
        </row>
        <row r="2404">
          <cell r="A2404" t="str">
            <v>CV08024</v>
          </cell>
        </row>
        <row r="2405">
          <cell r="A2405" t="str">
            <v>CV08025</v>
          </cell>
        </row>
        <row r="2406">
          <cell r="A2406" t="str">
            <v>CV08026</v>
          </cell>
        </row>
        <row r="2407">
          <cell r="A2407" t="str">
            <v>CV08027</v>
          </cell>
        </row>
        <row r="2408">
          <cell r="A2408" t="str">
            <v>CV08028</v>
          </cell>
        </row>
        <row r="2409">
          <cell r="A2409" t="str">
            <v>CV09008</v>
          </cell>
        </row>
        <row r="2410">
          <cell r="A2410" t="str">
            <v>CV09009</v>
          </cell>
        </row>
        <row r="2411">
          <cell r="A2411" t="str">
            <v>CV09010</v>
          </cell>
        </row>
        <row r="2412">
          <cell r="A2412" t="str">
            <v>CV09011</v>
          </cell>
        </row>
        <row r="2413">
          <cell r="A2413" t="str">
            <v>CV09012</v>
          </cell>
        </row>
        <row r="2414">
          <cell r="A2414" t="str">
            <v>CV09013</v>
          </cell>
        </row>
        <row r="2415">
          <cell r="A2415" t="str">
            <v>CV09014</v>
          </cell>
        </row>
        <row r="2416">
          <cell r="A2416" t="str">
            <v>CV09015</v>
          </cell>
        </row>
        <row r="2417">
          <cell r="A2417" t="str">
            <v>CV09016</v>
          </cell>
        </row>
        <row r="2418">
          <cell r="A2418" t="str">
            <v>CV09017</v>
          </cell>
        </row>
        <row r="2419">
          <cell r="A2419" t="str">
            <v>CV09018</v>
          </cell>
        </row>
        <row r="2420">
          <cell r="A2420" t="str">
            <v>CV09019</v>
          </cell>
        </row>
        <row r="2421">
          <cell r="A2421" t="str">
            <v>CV09020</v>
          </cell>
        </row>
        <row r="2422">
          <cell r="A2422" t="str">
            <v>CV09021</v>
          </cell>
        </row>
        <row r="2423">
          <cell r="A2423" t="str">
            <v>CV09022</v>
          </cell>
        </row>
        <row r="2424">
          <cell r="A2424" t="str">
            <v>CV09023</v>
          </cell>
        </row>
        <row r="2425">
          <cell r="A2425" t="str">
            <v>CV09024</v>
          </cell>
        </row>
        <row r="2426">
          <cell r="A2426" t="str">
            <v>CV09025</v>
          </cell>
        </row>
        <row r="2427">
          <cell r="A2427" t="str">
            <v>CV09026</v>
          </cell>
        </row>
        <row r="2428">
          <cell r="A2428" t="str">
            <v>CV09027</v>
          </cell>
        </row>
        <row r="2429">
          <cell r="A2429" t="str">
            <v>CV09028</v>
          </cell>
        </row>
        <row r="2430">
          <cell r="A2430" t="str">
            <v>CV10008</v>
          </cell>
        </row>
        <row r="2431">
          <cell r="A2431" t="str">
            <v>CV10009</v>
          </cell>
        </row>
        <row r="2432">
          <cell r="A2432" t="str">
            <v>CV10010</v>
          </cell>
        </row>
        <row r="2433">
          <cell r="A2433" t="str">
            <v>CV10011</v>
          </cell>
        </row>
        <row r="2434">
          <cell r="A2434" t="str">
            <v>CV10012</v>
          </cell>
        </row>
        <row r="2435">
          <cell r="A2435" t="str">
            <v>CV10013</v>
          </cell>
        </row>
        <row r="2436">
          <cell r="A2436" t="str">
            <v>CV10014</v>
          </cell>
        </row>
        <row r="2437">
          <cell r="A2437" t="str">
            <v>CV10015</v>
          </cell>
        </row>
        <row r="2438">
          <cell r="A2438" t="str">
            <v>CV10016</v>
          </cell>
        </row>
        <row r="2439">
          <cell r="A2439" t="str">
            <v>CV10017</v>
          </cell>
        </row>
        <row r="2440">
          <cell r="A2440" t="str">
            <v>CV10018</v>
          </cell>
        </row>
        <row r="2441">
          <cell r="A2441" t="str">
            <v>CV10019</v>
          </cell>
        </row>
        <row r="2442">
          <cell r="A2442" t="str">
            <v>CV10020</v>
          </cell>
        </row>
        <row r="2443">
          <cell r="A2443" t="str">
            <v>CV10021</v>
          </cell>
        </row>
        <row r="2444">
          <cell r="A2444" t="str">
            <v>CV10022</v>
          </cell>
        </row>
        <row r="2445">
          <cell r="A2445" t="str">
            <v>CV10023</v>
          </cell>
        </row>
        <row r="2446">
          <cell r="A2446" t="str">
            <v>CV10024</v>
          </cell>
        </row>
        <row r="2447">
          <cell r="A2447" t="str">
            <v>CV10025</v>
          </cell>
        </row>
        <row r="2448">
          <cell r="A2448" t="str">
            <v>CV10026</v>
          </cell>
        </row>
        <row r="2449">
          <cell r="A2449" t="str">
            <v>CV10027</v>
          </cell>
        </row>
        <row r="2450">
          <cell r="A2450" t="str">
            <v>CV10028</v>
          </cell>
        </row>
        <row r="2451">
          <cell r="A2451" t="str">
            <v>CV11008</v>
          </cell>
        </row>
        <row r="2452">
          <cell r="A2452" t="str">
            <v>CV11009</v>
          </cell>
        </row>
        <row r="2453">
          <cell r="A2453" t="str">
            <v>CV11010</v>
          </cell>
        </row>
        <row r="2454">
          <cell r="A2454" t="str">
            <v>CV11011</v>
          </cell>
        </row>
        <row r="2455">
          <cell r="A2455" t="str">
            <v>CV11012</v>
          </cell>
        </row>
        <row r="2456">
          <cell r="A2456" t="str">
            <v>CV11013</v>
          </cell>
        </row>
        <row r="2457">
          <cell r="A2457" t="str">
            <v>CV11014</v>
          </cell>
        </row>
        <row r="2458">
          <cell r="A2458" t="str">
            <v>CV11015</v>
          </cell>
        </row>
        <row r="2459">
          <cell r="A2459" t="str">
            <v>CV11016</v>
          </cell>
        </row>
        <row r="2460">
          <cell r="A2460" t="str">
            <v>CV11017</v>
          </cell>
        </row>
        <row r="2461">
          <cell r="A2461" t="str">
            <v>CV11018</v>
          </cell>
        </row>
        <row r="2462">
          <cell r="A2462" t="str">
            <v>CV11019</v>
          </cell>
        </row>
        <row r="2463">
          <cell r="A2463" t="str">
            <v>CV11020</v>
          </cell>
        </row>
        <row r="2464">
          <cell r="A2464" t="str">
            <v>CV11021</v>
          </cell>
        </row>
        <row r="2465">
          <cell r="A2465" t="str">
            <v>CV11022</v>
          </cell>
        </row>
        <row r="2466">
          <cell r="A2466" t="str">
            <v>CV11023</v>
          </cell>
        </row>
        <row r="2467">
          <cell r="A2467" t="str">
            <v>CV11024</v>
          </cell>
        </row>
        <row r="2468">
          <cell r="A2468" t="str">
            <v>CV11025</v>
          </cell>
        </row>
        <row r="2469">
          <cell r="A2469" t="str">
            <v>CV11026</v>
          </cell>
        </row>
        <row r="2470">
          <cell r="A2470" t="str">
            <v>CV11027</v>
          </cell>
        </row>
        <row r="2471">
          <cell r="A2471" t="str">
            <v>CV11028</v>
          </cell>
        </row>
        <row r="2472">
          <cell r="A2472" t="str">
            <v>CV11029</v>
          </cell>
        </row>
        <row r="2473">
          <cell r="A2473" t="str">
            <v>CV11030</v>
          </cell>
        </row>
        <row r="2474">
          <cell r="A2474" t="str">
            <v>CV11031</v>
          </cell>
        </row>
        <row r="2475">
          <cell r="A2475" t="str">
            <v>CV11032</v>
          </cell>
        </row>
        <row r="2476">
          <cell r="A2476" t="str">
            <v>CV11033</v>
          </cell>
        </row>
        <row r="2477">
          <cell r="A2477" t="str">
            <v>CV11034</v>
          </cell>
        </row>
        <row r="2478">
          <cell r="A2478" t="str">
            <v>CV11035</v>
          </cell>
        </row>
        <row r="2479">
          <cell r="A2479" t="str">
            <v>CV11036</v>
          </cell>
        </row>
        <row r="2480">
          <cell r="A2480" t="str">
            <v>CV12008</v>
          </cell>
        </row>
        <row r="2481">
          <cell r="A2481" t="str">
            <v>CV12009</v>
          </cell>
        </row>
        <row r="2482">
          <cell r="A2482" t="str">
            <v>CV12010</v>
          </cell>
        </row>
        <row r="2483">
          <cell r="A2483" t="str">
            <v>CV12011</v>
          </cell>
        </row>
        <row r="2484">
          <cell r="A2484" t="str">
            <v>CV12012</v>
          </cell>
        </row>
        <row r="2485">
          <cell r="A2485" t="str">
            <v>CV12013</v>
          </cell>
        </row>
        <row r="2486">
          <cell r="A2486" t="str">
            <v>CV12014</v>
          </cell>
        </row>
        <row r="2487">
          <cell r="A2487" t="str">
            <v>CV12015</v>
          </cell>
        </row>
        <row r="2488">
          <cell r="A2488" t="str">
            <v>CV12016</v>
          </cell>
        </row>
        <row r="2489">
          <cell r="A2489" t="str">
            <v>CV12017</v>
          </cell>
        </row>
        <row r="2490">
          <cell r="A2490" t="str">
            <v>CV12018</v>
          </cell>
        </row>
        <row r="2491">
          <cell r="A2491" t="str">
            <v>CV12019</v>
          </cell>
        </row>
        <row r="2492">
          <cell r="A2492" t="str">
            <v>CV12020</v>
          </cell>
        </row>
        <row r="2493">
          <cell r="A2493" t="str">
            <v>CV12021</v>
          </cell>
        </row>
        <row r="2494">
          <cell r="A2494" t="str">
            <v>CV12022</v>
          </cell>
        </row>
        <row r="2495">
          <cell r="A2495" t="str">
            <v>CV12023</v>
          </cell>
        </row>
        <row r="2496">
          <cell r="A2496" t="str">
            <v>CV12024</v>
          </cell>
        </row>
        <row r="2497">
          <cell r="A2497" t="str">
            <v>CV12025</v>
          </cell>
        </row>
        <row r="2498">
          <cell r="A2498" t="str">
            <v>CV12026</v>
          </cell>
        </row>
        <row r="2499">
          <cell r="A2499" t="str">
            <v>CV12027</v>
          </cell>
        </row>
        <row r="2500">
          <cell r="A2500" t="str">
            <v>CV12028</v>
          </cell>
        </row>
        <row r="2501">
          <cell r="A2501" t="str">
            <v>CV12029</v>
          </cell>
        </row>
        <row r="2502">
          <cell r="A2502" t="str">
            <v>CV12030</v>
          </cell>
        </row>
        <row r="2503">
          <cell r="A2503" t="str">
            <v>CV12031</v>
          </cell>
        </row>
        <row r="2504">
          <cell r="A2504" t="str">
            <v>CV12032</v>
          </cell>
        </row>
        <row r="2505">
          <cell r="A2505" t="str">
            <v>CV12033</v>
          </cell>
        </row>
        <row r="2506">
          <cell r="A2506" t="str">
            <v>CV12034</v>
          </cell>
        </row>
        <row r="2507">
          <cell r="A2507" t="str">
            <v>CV12035</v>
          </cell>
        </row>
        <row r="2508">
          <cell r="A2508" t="str">
            <v>CV12036</v>
          </cell>
        </row>
        <row r="2509">
          <cell r="A2509" t="str">
            <v>CV13008</v>
          </cell>
        </row>
      </sheetData>
      <sheetData sheetId="7" refreshError="1">
        <row r="2">
          <cell r="A2" t="str">
            <v>NPCX-L-020</v>
          </cell>
          <cell r="B2">
            <v>35</v>
          </cell>
          <cell r="C2">
            <v>12</v>
          </cell>
          <cell r="D2">
            <v>18</v>
          </cell>
        </row>
        <row r="3">
          <cell r="A3" t="str">
            <v>NPCX-L-025</v>
          </cell>
          <cell r="B3">
            <v>40</v>
          </cell>
          <cell r="C3">
            <v>12</v>
          </cell>
          <cell r="D3">
            <v>18</v>
          </cell>
        </row>
        <row r="4">
          <cell r="A4" t="str">
            <v>NPCX-L-032</v>
          </cell>
          <cell r="B4">
            <v>45</v>
          </cell>
          <cell r="C4">
            <v>12</v>
          </cell>
          <cell r="D4">
            <v>18</v>
          </cell>
        </row>
        <row r="5">
          <cell r="A5" t="str">
            <v>NPCX-L-040</v>
          </cell>
          <cell r="B5">
            <v>55</v>
          </cell>
          <cell r="C5">
            <v>16</v>
          </cell>
          <cell r="D5">
            <v>22</v>
          </cell>
        </row>
        <row r="6">
          <cell r="A6" t="str">
            <v>NPCX-L-050</v>
          </cell>
          <cell r="B6">
            <v>60</v>
          </cell>
          <cell r="C6">
            <v>16</v>
          </cell>
          <cell r="D6">
            <v>22</v>
          </cell>
        </row>
        <row r="7">
          <cell r="A7" t="str">
            <v>NPCX-L-065</v>
          </cell>
          <cell r="B7">
            <v>65</v>
          </cell>
          <cell r="C7">
            <v>16</v>
          </cell>
          <cell r="D7">
            <v>22</v>
          </cell>
        </row>
        <row r="8">
          <cell r="A8" t="str">
            <v>NPCX-L-080</v>
          </cell>
          <cell r="B8">
            <v>75</v>
          </cell>
          <cell r="C8">
            <v>16</v>
          </cell>
          <cell r="D8">
            <v>22</v>
          </cell>
        </row>
        <row r="9">
          <cell r="A9" t="str">
            <v>NPCX-L-090</v>
          </cell>
          <cell r="B9">
            <v>90</v>
          </cell>
          <cell r="C9">
            <v>20</v>
          </cell>
          <cell r="D9">
            <v>28</v>
          </cell>
        </row>
        <row r="10">
          <cell r="A10" t="str">
            <v>NPCX-L-100</v>
          </cell>
          <cell r="B10">
            <v>95</v>
          </cell>
          <cell r="C10">
            <v>20</v>
          </cell>
          <cell r="D10">
            <v>28</v>
          </cell>
        </row>
        <row r="11">
          <cell r="A11" t="str">
            <v>NPCX-L-125</v>
          </cell>
          <cell r="B11">
            <v>110</v>
          </cell>
          <cell r="C11">
            <v>20</v>
          </cell>
          <cell r="D11">
            <v>28</v>
          </cell>
        </row>
        <row r="12">
          <cell r="A12" t="str">
            <v>NPCX-L-150</v>
          </cell>
          <cell r="B12">
            <v>125</v>
          </cell>
          <cell r="C12">
            <v>20</v>
          </cell>
          <cell r="D12">
            <v>28</v>
          </cell>
        </row>
        <row r="13">
          <cell r="A13" t="str">
            <v>NPCX-L-175</v>
          </cell>
          <cell r="B13">
            <v>140</v>
          </cell>
          <cell r="C13">
            <v>20</v>
          </cell>
          <cell r="D13">
            <v>28</v>
          </cell>
        </row>
        <row r="14">
          <cell r="A14" t="str">
            <v>NPCX-L-200</v>
          </cell>
          <cell r="B14">
            <v>150</v>
          </cell>
          <cell r="C14">
            <v>20</v>
          </cell>
          <cell r="D14">
            <v>28</v>
          </cell>
        </row>
        <row r="15">
          <cell r="A15" t="str">
            <v>NPCX-L-225</v>
          </cell>
          <cell r="B15">
            <v>185</v>
          </cell>
          <cell r="C15">
            <v>24</v>
          </cell>
          <cell r="D15">
            <v>28</v>
          </cell>
        </row>
        <row r="16">
          <cell r="A16" t="str">
            <v>NPCX-L-250</v>
          </cell>
          <cell r="B16">
            <v>200</v>
          </cell>
          <cell r="C16">
            <v>24</v>
          </cell>
          <cell r="D16">
            <v>28</v>
          </cell>
        </row>
        <row r="17">
          <cell r="A17" t="str">
            <v>NPCX-L-300</v>
          </cell>
          <cell r="B17">
            <v>225</v>
          </cell>
          <cell r="C17">
            <v>24</v>
          </cell>
          <cell r="D17">
            <v>28</v>
          </cell>
        </row>
        <row r="18">
          <cell r="A18" t="str">
            <v>NPCX-L-350</v>
          </cell>
          <cell r="B18">
            <v>245</v>
          </cell>
          <cell r="C18">
            <v>24</v>
          </cell>
          <cell r="D18">
            <v>28</v>
          </cell>
        </row>
        <row r="19">
          <cell r="A19" t="str">
            <v>NPCX-L-400</v>
          </cell>
          <cell r="B19">
            <v>280</v>
          </cell>
          <cell r="C19">
            <v>30</v>
          </cell>
          <cell r="D19">
            <v>34</v>
          </cell>
        </row>
        <row r="20">
          <cell r="A20" t="str">
            <v>NPCX-L-450</v>
          </cell>
          <cell r="B20">
            <v>310</v>
          </cell>
          <cell r="C20">
            <v>30</v>
          </cell>
          <cell r="D20">
            <v>34</v>
          </cell>
        </row>
        <row r="21">
          <cell r="A21" t="str">
            <v>NPCX-L-500</v>
          </cell>
          <cell r="B21">
            <v>350</v>
          </cell>
          <cell r="C21">
            <v>36</v>
          </cell>
          <cell r="D21">
            <v>40</v>
          </cell>
        </row>
        <row r="22">
          <cell r="A22" t="str">
            <v>NPCX-L-550</v>
          </cell>
          <cell r="B22">
            <v>370</v>
          </cell>
          <cell r="C22">
            <v>36</v>
          </cell>
          <cell r="D22">
            <v>40</v>
          </cell>
        </row>
        <row r="23">
          <cell r="A23" t="str">
            <v>NPCX-L-600</v>
          </cell>
          <cell r="B23">
            <v>400</v>
          </cell>
          <cell r="C23">
            <v>36</v>
          </cell>
          <cell r="D23">
            <v>40</v>
          </cell>
        </row>
        <row r="24">
          <cell r="A24" t="str">
            <v>NPCX-L-650</v>
          </cell>
          <cell r="B24">
            <v>430</v>
          </cell>
          <cell r="C24">
            <v>42</v>
          </cell>
          <cell r="D24">
            <v>47</v>
          </cell>
        </row>
        <row r="25">
          <cell r="A25" t="str">
            <v>NPCX-L-700</v>
          </cell>
          <cell r="B25">
            <v>450</v>
          </cell>
          <cell r="C25">
            <v>42</v>
          </cell>
          <cell r="D25">
            <v>47</v>
          </cell>
        </row>
        <row r="26">
          <cell r="A26" t="str">
            <v>NPCX-L-750</v>
          </cell>
          <cell r="B26">
            <v>480</v>
          </cell>
          <cell r="C26">
            <v>42</v>
          </cell>
          <cell r="D26">
            <v>47</v>
          </cell>
        </row>
        <row r="27">
          <cell r="A27" t="str">
            <v>NPCX-L-800</v>
          </cell>
          <cell r="B27">
            <v>505</v>
          </cell>
          <cell r="C27">
            <v>42</v>
          </cell>
          <cell r="D27">
            <v>47</v>
          </cell>
        </row>
        <row r="28">
          <cell r="A28" t="str">
            <v>NPCX-L-850</v>
          </cell>
          <cell r="B28">
            <v>545</v>
          </cell>
          <cell r="C28">
            <v>48</v>
          </cell>
          <cell r="D28">
            <v>54</v>
          </cell>
        </row>
        <row r="29">
          <cell r="A29" t="str">
            <v>NPCX-L-900</v>
          </cell>
          <cell r="B29">
            <v>565</v>
          </cell>
          <cell r="C29">
            <v>48</v>
          </cell>
          <cell r="D29">
            <v>54</v>
          </cell>
        </row>
        <row r="30">
          <cell r="A30" t="str">
            <v>NPCX-L-1000</v>
          </cell>
          <cell r="B30">
            <v>620</v>
          </cell>
          <cell r="C30">
            <v>48</v>
          </cell>
          <cell r="D30">
            <v>54</v>
          </cell>
        </row>
        <row r="31">
          <cell r="A31" t="str">
            <v>NPCX-L-1100</v>
          </cell>
          <cell r="B31">
            <v>670</v>
          </cell>
          <cell r="C31">
            <v>48</v>
          </cell>
          <cell r="D31">
            <v>54</v>
          </cell>
        </row>
        <row r="32">
          <cell r="A32" t="str">
            <v>NPCX-L-1200</v>
          </cell>
          <cell r="B32">
            <v>730</v>
          </cell>
          <cell r="C32">
            <v>48</v>
          </cell>
          <cell r="D32">
            <v>54</v>
          </cell>
        </row>
        <row r="33">
          <cell r="A33" t="str">
            <v>NPCX-M-300</v>
          </cell>
          <cell r="B33">
            <v>225</v>
          </cell>
          <cell r="C33">
            <v>24</v>
          </cell>
          <cell r="D33">
            <v>28</v>
          </cell>
        </row>
        <row r="34">
          <cell r="A34" t="str">
            <v>NPCX-M-350</v>
          </cell>
          <cell r="B34">
            <v>255</v>
          </cell>
          <cell r="C34">
            <v>30</v>
          </cell>
          <cell r="D34">
            <v>34</v>
          </cell>
        </row>
        <row r="35">
          <cell r="A35" t="str">
            <v>NPCX-M-400</v>
          </cell>
          <cell r="B35">
            <v>280</v>
          </cell>
          <cell r="C35">
            <v>30</v>
          </cell>
          <cell r="D35">
            <v>34</v>
          </cell>
        </row>
        <row r="36">
          <cell r="A36" t="str">
            <v>NPCX-M-450</v>
          </cell>
          <cell r="B36">
            <v>310</v>
          </cell>
          <cell r="C36">
            <v>30</v>
          </cell>
          <cell r="D36">
            <v>34</v>
          </cell>
        </row>
        <row r="37">
          <cell r="A37" t="str">
            <v>NPCX-M-500</v>
          </cell>
          <cell r="B37">
            <v>350</v>
          </cell>
          <cell r="C37">
            <v>36</v>
          </cell>
          <cell r="D37">
            <v>40</v>
          </cell>
        </row>
        <row r="38">
          <cell r="A38" t="str">
            <v>NPCX-M-550</v>
          </cell>
          <cell r="B38">
            <v>370</v>
          </cell>
          <cell r="C38">
            <v>36</v>
          </cell>
          <cell r="D38">
            <v>40</v>
          </cell>
        </row>
        <row r="39">
          <cell r="A39" t="str">
            <v>NPCX-M-600</v>
          </cell>
          <cell r="B39">
            <v>420</v>
          </cell>
          <cell r="C39">
            <v>42</v>
          </cell>
          <cell r="D39">
            <v>47</v>
          </cell>
        </row>
        <row r="40">
          <cell r="A40" t="str">
            <v>NPCX-M-650</v>
          </cell>
          <cell r="B40">
            <v>450</v>
          </cell>
          <cell r="C40">
            <v>42</v>
          </cell>
          <cell r="D40">
            <v>47</v>
          </cell>
        </row>
        <row r="41">
          <cell r="A41" t="str">
            <v>NPCX-M-700</v>
          </cell>
          <cell r="B41">
            <v>475</v>
          </cell>
          <cell r="C41">
            <v>48</v>
          </cell>
          <cell r="D41">
            <v>54</v>
          </cell>
        </row>
        <row r="42">
          <cell r="A42" t="str">
            <v>NPCX-M-750</v>
          </cell>
          <cell r="B42">
            <v>500</v>
          </cell>
          <cell r="C42">
            <v>48</v>
          </cell>
          <cell r="D42">
            <v>54</v>
          </cell>
        </row>
        <row r="43">
          <cell r="A43" t="str">
            <v>NPCX-M-800</v>
          </cell>
          <cell r="B43">
            <v>520</v>
          </cell>
          <cell r="C43">
            <v>48</v>
          </cell>
          <cell r="D43">
            <v>54</v>
          </cell>
        </row>
        <row r="44">
          <cell r="A44" t="str">
            <v>NPCX-M-850</v>
          </cell>
          <cell r="B44">
            <v>545</v>
          </cell>
          <cell r="C44">
            <v>48</v>
          </cell>
          <cell r="D44">
            <v>54</v>
          </cell>
        </row>
        <row r="45">
          <cell r="A45" t="str">
            <v>NPCX-M-900</v>
          </cell>
          <cell r="B45">
            <v>580</v>
          </cell>
          <cell r="C45">
            <v>56</v>
          </cell>
          <cell r="D45">
            <v>62</v>
          </cell>
        </row>
        <row r="46">
          <cell r="A46" t="str">
            <v>NPCX-M-1000</v>
          </cell>
          <cell r="B46">
            <v>650</v>
          </cell>
          <cell r="C46">
            <v>56</v>
          </cell>
          <cell r="D46">
            <v>62</v>
          </cell>
        </row>
        <row r="47">
          <cell r="A47" t="str">
            <v>NPCX-M-1100</v>
          </cell>
          <cell r="B47">
            <v>700</v>
          </cell>
          <cell r="C47">
            <v>56</v>
          </cell>
          <cell r="D47">
            <v>62</v>
          </cell>
        </row>
        <row r="48">
          <cell r="A48" t="str">
            <v>NPCX-M-1200</v>
          </cell>
          <cell r="B48">
            <v>750</v>
          </cell>
          <cell r="C48">
            <v>56</v>
          </cell>
          <cell r="D48">
            <v>62</v>
          </cell>
        </row>
        <row r="49">
          <cell r="A49" t="str">
            <v>NPCX-H-150</v>
          </cell>
          <cell r="B49">
            <v>130</v>
          </cell>
          <cell r="C49">
            <v>24</v>
          </cell>
          <cell r="D49">
            <v>28</v>
          </cell>
        </row>
        <row r="50">
          <cell r="A50" t="str">
            <v>NPCX-H-175</v>
          </cell>
          <cell r="B50">
            <v>150</v>
          </cell>
          <cell r="C50">
            <v>24</v>
          </cell>
          <cell r="D50">
            <v>28</v>
          </cell>
        </row>
        <row r="51">
          <cell r="A51" t="str">
            <v>NPCX-H-200</v>
          </cell>
          <cell r="B51">
            <v>165</v>
          </cell>
          <cell r="C51">
            <v>24</v>
          </cell>
          <cell r="D51">
            <v>28</v>
          </cell>
        </row>
        <row r="52">
          <cell r="A52" t="str">
            <v>NPCX-H-225</v>
          </cell>
          <cell r="B52">
            <v>180</v>
          </cell>
          <cell r="C52">
            <v>30</v>
          </cell>
          <cell r="D52">
            <v>34</v>
          </cell>
        </row>
        <row r="53">
          <cell r="A53" t="str">
            <v>NPCX-H-250</v>
          </cell>
          <cell r="B53">
            <v>200</v>
          </cell>
          <cell r="C53">
            <v>30</v>
          </cell>
          <cell r="D53">
            <v>34</v>
          </cell>
        </row>
        <row r="54">
          <cell r="A54" t="str">
            <v>NPCX-H-300</v>
          </cell>
          <cell r="B54">
            <v>230</v>
          </cell>
          <cell r="C54">
            <v>30</v>
          </cell>
          <cell r="D54">
            <v>34</v>
          </cell>
        </row>
        <row r="55">
          <cell r="A55" t="str">
            <v>NPCX-H-350</v>
          </cell>
          <cell r="B55">
            <v>260</v>
          </cell>
          <cell r="C55">
            <v>36</v>
          </cell>
          <cell r="D55">
            <v>42</v>
          </cell>
        </row>
        <row r="56">
          <cell r="A56" t="str">
            <v>NPCX-H-400</v>
          </cell>
          <cell r="B56">
            <v>300</v>
          </cell>
          <cell r="C56">
            <v>36</v>
          </cell>
          <cell r="D56">
            <v>42</v>
          </cell>
        </row>
        <row r="57">
          <cell r="A57" t="str">
            <v>NPCX-H-450</v>
          </cell>
          <cell r="B57">
            <v>335</v>
          </cell>
          <cell r="C57">
            <v>48</v>
          </cell>
          <cell r="D57">
            <v>54</v>
          </cell>
        </row>
        <row r="58">
          <cell r="A58" t="str">
            <v>NPCX-H-500</v>
          </cell>
          <cell r="B58">
            <v>360</v>
          </cell>
          <cell r="C58">
            <v>48</v>
          </cell>
          <cell r="D58">
            <v>54</v>
          </cell>
        </row>
        <row r="59">
          <cell r="A59" t="str">
            <v>NPCX-H-550</v>
          </cell>
          <cell r="B59">
            <v>400</v>
          </cell>
          <cell r="C59">
            <v>48</v>
          </cell>
          <cell r="D59">
            <v>54</v>
          </cell>
        </row>
        <row r="60">
          <cell r="A60" t="str">
            <v>NPCX-H-600</v>
          </cell>
          <cell r="B60">
            <v>430</v>
          </cell>
          <cell r="C60">
            <v>48</v>
          </cell>
          <cell r="D60">
            <v>54</v>
          </cell>
        </row>
        <row r="61">
          <cell r="A61" t="str">
            <v>NPCB-L-020</v>
          </cell>
          <cell r="B61">
            <v>85</v>
          </cell>
          <cell r="C61">
            <v>12</v>
          </cell>
          <cell r="D61">
            <v>18</v>
          </cell>
        </row>
        <row r="62">
          <cell r="A62" t="str">
            <v>NPCB-L-025</v>
          </cell>
          <cell r="B62">
            <v>90</v>
          </cell>
          <cell r="C62">
            <v>12</v>
          </cell>
          <cell r="D62">
            <v>18</v>
          </cell>
        </row>
        <row r="63">
          <cell r="A63" t="str">
            <v>NPCB-L-032</v>
          </cell>
          <cell r="B63">
            <v>105</v>
          </cell>
          <cell r="C63">
            <v>12</v>
          </cell>
          <cell r="D63">
            <v>18</v>
          </cell>
        </row>
        <row r="64">
          <cell r="A64" t="str">
            <v>NPCB-L-040</v>
          </cell>
          <cell r="B64">
            <v>115</v>
          </cell>
          <cell r="C64">
            <v>16</v>
          </cell>
          <cell r="D64">
            <v>22</v>
          </cell>
        </row>
        <row r="65">
          <cell r="A65" t="str">
            <v>NPCB-L-050</v>
          </cell>
          <cell r="B65">
            <v>120</v>
          </cell>
          <cell r="C65">
            <v>16</v>
          </cell>
          <cell r="D65">
            <v>22</v>
          </cell>
        </row>
        <row r="66">
          <cell r="A66" t="str">
            <v>NPCB-L-065</v>
          </cell>
          <cell r="B66">
            <v>130</v>
          </cell>
          <cell r="C66">
            <v>16</v>
          </cell>
          <cell r="D66">
            <v>22</v>
          </cell>
        </row>
        <row r="67">
          <cell r="A67" t="str">
            <v>NPCB-L-080</v>
          </cell>
          <cell r="B67">
            <v>145</v>
          </cell>
          <cell r="C67">
            <v>16</v>
          </cell>
          <cell r="D67">
            <v>22</v>
          </cell>
        </row>
        <row r="68">
          <cell r="A68" t="str">
            <v>NPCB-L-090</v>
          </cell>
          <cell r="B68">
            <v>155</v>
          </cell>
          <cell r="C68">
            <v>20</v>
          </cell>
          <cell r="D68">
            <v>28</v>
          </cell>
        </row>
        <row r="69">
          <cell r="A69" t="str">
            <v>NPCB-L-100</v>
          </cell>
          <cell r="B69">
            <v>165</v>
          </cell>
          <cell r="C69">
            <v>20</v>
          </cell>
          <cell r="D69">
            <v>28</v>
          </cell>
        </row>
        <row r="70">
          <cell r="A70" t="str">
            <v>NPCB-L-125</v>
          </cell>
          <cell r="B70">
            <v>185</v>
          </cell>
          <cell r="C70">
            <v>20</v>
          </cell>
          <cell r="D70">
            <v>28</v>
          </cell>
        </row>
        <row r="71">
          <cell r="A71" t="str">
            <v>NPCB-L-150</v>
          </cell>
          <cell r="B71">
            <v>215</v>
          </cell>
          <cell r="C71">
            <v>20</v>
          </cell>
          <cell r="D71">
            <v>28</v>
          </cell>
        </row>
        <row r="72">
          <cell r="A72" t="str">
            <v>NPCB-L-175</v>
          </cell>
          <cell r="B72">
            <v>240</v>
          </cell>
          <cell r="C72">
            <v>20</v>
          </cell>
          <cell r="D72">
            <v>28</v>
          </cell>
        </row>
        <row r="73">
          <cell r="A73" t="str">
            <v>NPCB-L-200</v>
          </cell>
          <cell r="B73">
            <v>255</v>
          </cell>
          <cell r="C73">
            <v>20</v>
          </cell>
          <cell r="D73">
            <v>28</v>
          </cell>
        </row>
        <row r="74">
          <cell r="A74" t="str">
            <v>NPCB-L-225</v>
          </cell>
          <cell r="B74">
            <v>275</v>
          </cell>
          <cell r="C74">
            <v>24</v>
          </cell>
          <cell r="D74">
            <v>28</v>
          </cell>
        </row>
        <row r="75">
          <cell r="A75" t="str">
            <v>NPCB-L-250</v>
          </cell>
          <cell r="B75">
            <v>290</v>
          </cell>
          <cell r="C75">
            <v>24</v>
          </cell>
          <cell r="D75">
            <v>28</v>
          </cell>
        </row>
        <row r="76">
          <cell r="A76" t="str">
            <v>NPCB-L-300</v>
          </cell>
          <cell r="B76">
            <v>325</v>
          </cell>
          <cell r="C76">
            <v>24</v>
          </cell>
          <cell r="D76">
            <v>28</v>
          </cell>
        </row>
        <row r="77">
          <cell r="A77" t="str">
            <v>NPCB-L-350</v>
          </cell>
          <cell r="B77">
            <v>365</v>
          </cell>
          <cell r="C77">
            <v>24</v>
          </cell>
          <cell r="D77">
            <v>28</v>
          </cell>
        </row>
        <row r="78">
          <cell r="A78" t="str">
            <v>NPCB-L-400</v>
          </cell>
          <cell r="B78">
            <v>400</v>
          </cell>
          <cell r="C78">
            <v>30</v>
          </cell>
          <cell r="D78">
            <v>34</v>
          </cell>
        </row>
        <row r="79">
          <cell r="A79" t="str">
            <v>NPCB-L-450</v>
          </cell>
          <cell r="B79">
            <v>430</v>
          </cell>
          <cell r="C79">
            <v>30</v>
          </cell>
          <cell r="D79">
            <v>34</v>
          </cell>
        </row>
        <row r="80">
          <cell r="A80" t="str">
            <v>NPCB-L-500</v>
          </cell>
          <cell r="B80">
            <v>470</v>
          </cell>
          <cell r="C80">
            <v>36</v>
          </cell>
          <cell r="D80">
            <v>40</v>
          </cell>
        </row>
        <row r="81">
          <cell r="A81" t="str">
            <v>NPCB-L-550</v>
          </cell>
          <cell r="B81">
            <v>495</v>
          </cell>
          <cell r="C81">
            <v>36</v>
          </cell>
          <cell r="D81">
            <v>40</v>
          </cell>
        </row>
        <row r="82">
          <cell r="A82" t="str">
            <v>NPCB-L-600</v>
          </cell>
          <cell r="B82">
            <v>520</v>
          </cell>
          <cell r="C82">
            <v>36</v>
          </cell>
          <cell r="D82">
            <v>40</v>
          </cell>
        </row>
        <row r="83">
          <cell r="A83" t="str">
            <v>NPCB-L-650</v>
          </cell>
          <cell r="B83">
            <v>590</v>
          </cell>
          <cell r="C83">
            <v>42</v>
          </cell>
          <cell r="D83">
            <v>47</v>
          </cell>
        </row>
        <row r="84">
          <cell r="A84" t="str">
            <v>NPCB-L-700</v>
          </cell>
          <cell r="B84">
            <v>620</v>
          </cell>
          <cell r="C84">
            <v>42</v>
          </cell>
          <cell r="D84">
            <v>47</v>
          </cell>
        </row>
        <row r="85">
          <cell r="A85" t="str">
            <v>NPCB-L-750</v>
          </cell>
          <cell r="B85">
            <v>650</v>
          </cell>
          <cell r="C85">
            <v>42</v>
          </cell>
          <cell r="D85">
            <v>47</v>
          </cell>
        </row>
        <row r="86">
          <cell r="A86" t="str">
            <v>NPCB-L-800</v>
          </cell>
          <cell r="B86">
            <v>700</v>
          </cell>
          <cell r="C86">
            <v>42</v>
          </cell>
          <cell r="D86">
            <v>47</v>
          </cell>
        </row>
        <row r="87">
          <cell r="A87" t="str">
            <v>NPCB-L-850</v>
          </cell>
          <cell r="B87">
            <v>730</v>
          </cell>
          <cell r="C87">
            <v>48</v>
          </cell>
          <cell r="D87">
            <v>54</v>
          </cell>
        </row>
        <row r="88">
          <cell r="A88" t="str">
            <v>NPCB-L-900</v>
          </cell>
          <cell r="B88">
            <v>760</v>
          </cell>
          <cell r="C88">
            <v>48</v>
          </cell>
          <cell r="D88">
            <v>54</v>
          </cell>
        </row>
        <row r="89">
          <cell r="A89" t="str">
            <v>NPCB-L-1000</v>
          </cell>
          <cell r="B89">
            <v>800</v>
          </cell>
          <cell r="C89">
            <v>48</v>
          </cell>
          <cell r="D89">
            <v>54</v>
          </cell>
        </row>
        <row r="90">
          <cell r="A90" t="str">
            <v>NPCB-L-1100</v>
          </cell>
          <cell r="B90">
            <v>850</v>
          </cell>
          <cell r="C90">
            <v>48</v>
          </cell>
          <cell r="D90">
            <v>54</v>
          </cell>
        </row>
        <row r="91">
          <cell r="A91" t="str">
            <v>NPCB-L-1200</v>
          </cell>
          <cell r="B91">
            <v>900</v>
          </cell>
          <cell r="C91">
            <v>48</v>
          </cell>
          <cell r="D91">
            <v>54</v>
          </cell>
        </row>
        <row r="92">
          <cell r="A92" t="str">
            <v>NPCB-M-300</v>
          </cell>
          <cell r="B92">
            <v>325</v>
          </cell>
          <cell r="C92">
            <v>24</v>
          </cell>
          <cell r="D92">
            <v>28</v>
          </cell>
        </row>
        <row r="93">
          <cell r="A93" t="str">
            <v>NPCB-M-350</v>
          </cell>
          <cell r="B93">
            <v>365</v>
          </cell>
          <cell r="C93">
            <v>30</v>
          </cell>
          <cell r="D93">
            <v>34</v>
          </cell>
        </row>
        <row r="94">
          <cell r="A94" t="str">
            <v>NPCB-M-400</v>
          </cell>
          <cell r="B94">
            <v>400</v>
          </cell>
          <cell r="C94">
            <v>30</v>
          </cell>
          <cell r="D94">
            <v>34</v>
          </cell>
        </row>
        <row r="95">
          <cell r="A95" t="str">
            <v>NPCB-M-450</v>
          </cell>
          <cell r="B95">
            <v>430</v>
          </cell>
          <cell r="C95">
            <v>30</v>
          </cell>
          <cell r="D95">
            <v>34</v>
          </cell>
        </row>
        <row r="96">
          <cell r="A96" t="str">
            <v>NPCB-M-500</v>
          </cell>
          <cell r="B96">
            <v>470</v>
          </cell>
          <cell r="C96">
            <v>36</v>
          </cell>
          <cell r="D96">
            <v>40</v>
          </cell>
        </row>
        <row r="97">
          <cell r="A97" t="str">
            <v>NPCB-M-550</v>
          </cell>
          <cell r="B97">
            <v>495</v>
          </cell>
          <cell r="C97">
            <v>36</v>
          </cell>
          <cell r="D97">
            <v>40</v>
          </cell>
        </row>
        <row r="98">
          <cell r="A98" t="str">
            <v>NPCB-M-600</v>
          </cell>
          <cell r="B98">
            <v>520</v>
          </cell>
          <cell r="C98">
            <v>42</v>
          </cell>
          <cell r="D98">
            <v>47</v>
          </cell>
        </row>
        <row r="99">
          <cell r="A99" t="str">
            <v>NPCB-M-650</v>
          </cell>
          <cell r="B99">
            <v>590</v>
          </cell>
          <cell r="C99">
            <v>42</v>
          </cell>
          <cell r="D99">
            <v>47</v>
          </cell>
        </row>
        <row r="100">
          <cell r="A100" t="str">
            <v>NPCB-M-700</v>
          </cell>
          <cell r="B100">
            <v>620</v>
          </cell>
          <cell r="C100">
            <v>48</v>
          </cell>
          <cell r="D100">
            <v>54</v>
          </cell>
        </row>
        <row r="101">
          <cell r="A101" t="str">
            <v>NPCB-M-750</v>
          </cell>
          <cell r="B101">
            <v>650</v>
          </cell>
          <cell r="C101">
            <v>48</v>
          </cell>
          <cell r="D101">
            <v>54</v>
          </cell>
        </row>
        <row r="102">
          <cell r="A102" t="str">
            <v>NPCB-M-800</v>
          </cell>
          <cell r="B102">
            <v>700</v>
          </cell>
          <cell r="C102">
            <v>48</v>
          </cell>
          <cell r="D102">
            <v>54</v>
          </cell>
        </row>
        <row r="103">
          <cell r="A103" t="str">
            <v>NPCB-M-850</v>
          </cell>
          <cell r="B103">
            <v>730</v>
          </cell>
          <cell r="C103">
            <v>48</v>
          </cell>
          <cell r="D103">
            <v>54</v>
          </cell>
        </row>
        <row r="104">
          <cell r="A104" t="str">
            <v>NPCB-M-900</v>
          </cell>
          <cell r="B104">
            <v>760</v>
          </cell>
          <cell r="C104">
            <v>56</v>
          </cell>
          <cell r="D104">
            <v>62</v>
          </cell>
        </row>
        <row r="105">
          <cell r="A105" t="str">
            <v>NPCB-M-1000</v>
          </cell>
          <cell r="B105">
            <v>800</v>
          </cell>
          <cell r="C105">
            <v>56</v>
          </cell>
          <cell r="D105">
            <v>62</v>
          </cell>
        </row>
        <row r="106">
          <cell r="A106" t="str">
            <v>NPCB-M-1100</v>
          </cell>
          <cell r="B106">
            <v>850</v>
          </cell>
          <cell r="C106">
            <v>56</v>
          </cell>
          <cell r="D106">
            <v>62</v>
          </cell>
        </row>
        <row r="107">
          <cell r="A107" t="str">
            <v>NPCB-M-1200</v>
          </cell>
          <cell r="B107">
            <v>900</v>
          </cell>
          <cell r="C107">
            <v>56</v>
          </cell>
          <cell r="D107">
            <v>62</v>
          </cell>
        </row>
        <row r="108">
          <cell r="A108" t="str">
            <v>NPCB-H-150</v>
          </cell>
          <cell r="B108">
            <v>215</v>
          </cell>
          <cell r="C108">
            <v>24</v>
          </cell>
          <cell r="D108">
            <v>28</v>
          </cell>
        </row>
        <row r="109">
          <cell r="A109" t="str">
            <v>NPCB-H-175</v>
          </cell>
          <cell r="B109">
            <v>240</v>
          </cell>
          <cell r="C109">
            <v>24</v>
          </cell>
          <cell r="D109">
            <v>28</v>
          </cell>
        </row>
        <row r="110">
          <cell r="A110" t="str">
            <v>NPCB-H-200</v>
          </cell>
          <cell r="B110">
            <v>255</v>
          </cell>
          <cell r="C110">
            <v>24</v>
          </cell>
          <cell r="D110">
            <v>28</v>
          </cell>
        </row>
        <row r="111">
          <cell r="A111" t="str">
            <v>NPCB-H-225</v>
          </cell>
          <cell r="B111">
            <v>275</v>
          </cell>
          <cell r="C111">
            <v>30</v>
          </cell>
          <cell r="D111">
            <v>34</v>
          </cell>
        </row>
        <row r="112">
          <cell r="A112" t="str">
            <v>NPCB-H-250</v>
          </cell>
          <cell r="B112">
            <v>290</v>
          </cell>
          <cell r="C112">
            <v>30</v>
          </cell>
          <cell r="D112">
            <v>34</v>
          </cell>
        </row>
        <row r="113">
          <cell r="A113" t="str">
            <v>NPCB-H-300</v>
          </cell>
          <cell r="B113">
            <v>325</v>
          </cell>
          <cell r="C113">
            <v>30</v>
          </cell>
          <cell r="D113">
            <v>34</v>
          </cell>
        </row>
        <row r="114">
          <cell r="A114" t="str">
            <v>NPCB-H-350</v>
          </cell>
          <cell r="B114">
            <v>365</v>
          </cell>
          <cell r="C114">
            <v>36</v>
          </cell>
          <cell r="D114">
            <v>42</v>
          </cell>
        </row>
        <row r="115">
          <cell r="A115" t="str">
            <v>NPCB-H-400</v>
          </cell>
          <cell r="B115">
            <v>400</v>
          </cell>
          <cell r="C115">
            <v>36</v>
          </cell>
          <cell r="D115">
            <v>42</v>
          </cell>
        </row>
        <row r="116">
          <cell r="A116" t="str">
            <v>NPCB-H-450</v>
          </cell>
          <cell r="B116">
            <v>430</v>
          </cell>
          <cell r="C116">
            <v>48</v>
          </cell>
          <cell r="D116">
            <v>54</v>
          </cell>
        </row>
        <row r="117">
          <cell r="A117" t="str">
            <v>NPCB-H-500</v>
          </cell>
          <cell r="B117">
            <v>470</v>
          </cell>
          <cell r="C117">
            <v>48</v>
          </cell>
          <cell r="D117">
            <v>54</v>
          </cell>
        </row>
        <row r="118">
          <cell r="A118" t="str">
            <v>NPCB-H-550</v>
          </cell>
          <cell r="B118">
            <v>495</v>
          </cell>
          <cell r="C118">
            <v>48</v>
          </cell>
          <cell r="D118">
            <v>54</v>
          </cell>
        </row>
        <row r="119">
          <cell r="A119" t="str">
            <v>NPCB-H-600</v>
          </cell>
          <cell r="B119">
            <v>520</v>
          </cell>
          <cell r="C119">
            <v>48</v>
          </cell>
          <cell r="D119">
            <v>54</v>
          </cell>
        </row>
        <row r="120">
          <cell r="A120" t="str">
            <v>NPCD-L-020</v>
          </cell>
          <cell r="B120">
            <v>110</v>
          </cell>
          <cell r="C120">
            <v>12</v>
          </cell>
          <cell r="D120">
            <v>18</v>
          </cell>
        </row>
        <row r="121">
          <cell r="A121" t="str">
            <v>NPCD-L-025</v>
          </cell>
          <cell r="B121">
            <v>110</v>
          </cell>
          <cell r="C121">
            <v>12</v>
          </cell>
          <cell r="D121">
            <v>18</v>
          </cell>
        </row>
        <row r="122">
          <cell r="A122" t="str">
            <v>NPCD-L-032</v>
          </cell>
          <cell r="B122">
            <v>125</v>
          </cell>
          <cell r="C122">
            <v>12</v>
          </cell>
          <cell r="D122">
            <v>18</v>
          </cell>
        </row>
        <row r="123">
          <cell r="A123" t="str">
            <v>NPCD-L-040</v>
          </cell>
          <cell r="B123">
            <v>135</v>
          </cell>
          <cell r="C123">
            <v>16</v>
          </cell>
          <cell r="D123">
            <v>22</v>
          </cell>
        </row>
        <row r="124">
          <cell r="A124" t="str">
            <v>NPCD-L-050</v>
          </cell>
          <cell r="B124">
            <v>145</v>
          </cell>
          <cell r="C124">
            <v>16</v>
          </cell>
          <cell r="D124">
            <v>22</v>
          </cell>
        </row>
        <row r="125">
          <cell r="A125" t="str">
            <v>NPCD-L-065</v>
          </cell>
          <cell r="B125">
            <v>155</v>
          </cell>
          <cell r="C125">
            <v>16</v>
          </cell>
          <cell r="D125">
            <v>22</v>
          </cell>
        </row>
        <row r="126">
          <cell r="A126" t="str">
            <v>NPCD-L-080</v>
          </cell>
          <cell r="B126">
            <v>165</v>
          </cell>
          <cell r="C126">
            <v>16</v>
          </cell>
          <cell r="D126">
            <v>22</v>
          </cell>
        </row>
        <row r="127">
          <cell r="A127" t="str">
            <v>NPCD-L-090</v>
          </cell>
          <cell r="B127">
            <v>185</v>
          </cell>
          <cell r="C127">
            <v>20</v>
          </cell>
          <cell r="D127">
            <v>28</v>
          </cell>
        </row>
        <row r="128">
          <cell r="A128" t="str">
            <v>NPCD-L-100</v>
          </cell>
          <cell r="B128">
            <v>195</v>
          </cell>
          <cell r="C128">
            <v>20</v>
          </cell>
          <cell r="D128">
            <v>28</v>
          </cell>
        </row>
        <row r="129">
          <cell r="A129" t="str">
            <v>NPCD-L-125</v>
          </cell>
          <cell r="B129">
            <v>215</v>
          </cell>
          <cell r="C129">
            <v>20</v>
          </cell>
          <cell r="D129">
            <v>28</v>
          </cell>
        </row>
        <row r="130">
          <cell r="A130" t="str">
            <v>NPCD-L-150</v>
          </cell>
          <cell r="B130">
            <v>255</v>
          </cell>
          <cell r="C130">
            <v>20</v>
          </cell>
          <cell r="D130">
            <v>28</v>
          </cell>
        </row>
        <row r="131">
          <cell r="A131" t="str">
            <v>NPCD-L-175</v>
          </cell>
          <cell r="B131">
            <v>280</v>
          </cell>
          <cell r="C131">
            <v>20</v>
          </cell>
          <cell r="D131">
            <v>28</v>
          </cell>
        </row>
        <row r="132">
          <cell r="A132" t="str">
            <v>NPCD-L-200</v>
          </cell>
          <cell r="B132">
            <v>300</v>
          </cell>
          <cell r="C132">
            <v>20</v>
          </cell>
          <cell r="D132">
            <v>28</v>
          </cell>
        </row>
        <row r="133">
          <cell r="A133" t="str">
            <v>NPCD-L-225</v>
          </cell>
          <cell r="B133">
            <v>320</v>
          </cell>
          <cell r="C133">
            <v>24</v>
          </cell>
          <cell r="D133">
            <v>28</v>
          </cell>
        </row>
        <row r="134">
          <cell r="A134" t="str">
            <v>NPCD-L-250</v>
          </cell>
          <cell r="B134">
            <v>340</v>
          </cell>
          <cell r="C134">
            <v>24</v>
          </cell>
          <cell r="D134">
            <v>28</v>
          </cell>
        </row>
        <row r="135">
          <cell r="A135" t="str">
            <v>NPCD-L-300</v>
          </cell>
          <cell r="B135">
            <v>370</v>
          </cell>
          <cell r="C135">
            <v>24</v>
          </cell>
          <cell r="D135">
            <v>28</v>
          </cell>
        </row>
        <row r="136">
          <cell r="A136" t="str">
            <v>NPCD-L-350</v>
          </cell>
          <cell r="B136">
            <v>420</v>
          </cell>
          <cell r="C136">
            <v>24</v>
          </cell>
          <cell r="D136">
            <v>28</v>
          </cell>
        </row>
        <row r="137">
          <cell r="A137" t="str">
            <v>NPCD-L-400</v>
          </cell>
          <cell r="B137">
            <v>445</v>
          </cell>
          <cell r="C137">
            <v>30</v>
          </cell>
          <cell r="D137">
            <v>34</v>
          </cell>
        </row>
        <row r="138">
          <cell r="A138" t="str">
            <v>NPCD-L-450</v>
          </cell>
          <cell r="B138">
            <v>470</v>
          </cell>
          <cell r="C138">
            <v>30</v>
          </cell>
          <cell r="D138">
            <v>34</v>
          </cell>
        </row>
        <row r="139">
          <cell r="A139" t="str">
            <v>NPCD-L-500</v>
          </cell>
          <cell r="B139">
            <v>520</v>
          </cell>
          <cell r="C139">
            <v>36</v>
          </cell>
          <cell r="D139">
            <v>40</v>
          </cell>
        </row>
        <row r="140">
          <cell r="A140" t="str">
            <v>NPCD-L-550</v>
          </cell>
          <cell r="B140">
            <v>550</v>
          </cell>
          <cell r="C140">
            <v>36</v>
          </cell>
          <cell r="D140">
            <v>40</v>
          </cell>
        </row>
        <row r="141">
          <cell r="A141" t="str">
            <v>NPCD-L-600</v>
          </cell>
          <cell r="B141">
            <v>580</v>
          </cell>
          <cell r="C141">
            <v>36</v>
          </cell>
          <cell r="D141">
            <v>40</v>
          </cell>
        </row>
        <row r="142">
          <cell r="A142" t="str">
            <v>NPCD-L-650</v>
          </cell>
          <cell r="B142">
            <v>590</v>
          </cell>
          <cell r="C142">
            <v>42</v>
          </cell>
          <cell r="D142">
            <v>47</v>
          </cell>
        </row>
        <row r="143">
          <cell r="A143" t="str">
            <v>NPCD-L-700</v>
          </cell>
          <cell r="B143">
            <v>620</v>
          </cell>
          <cell r="C143">
            <v>42</v>
          </cell>
          <cell r="D143">
            <v>47</v>
          </cell>
        </row>
        <row r="144">
          <cell r="A144" t="str">
            <v>NPCD-L-750</v>
          </cell>
          <cell r="B144">
            <v>650</v>
          </cell>
          <cell r="C144">
            <v>42</v>
          </cell>
          <cell r="D144">
            <v>47</v>
          </cell>
        </row>
        <row r="145">
          <cell r="A145" t="str">
            <v>NPCD-L-800</v>
          </cell>
          <cell r="B145">
            <v>700</v>
          </cell>
          <cell r="C145">
            <v>42</v>
          </cell>
          <cell r="D145">
            <v>47</v>
          </cell>
        </row>
        <row r="146">
          <cell r="A146" t="str">
            <v>NPCD-L-850</v>
          </cell>
          <cell r="B146">
            <v>730</v>
          </cell>
          <cell r="C146">
            <v>48</v>
          </cell>
          <cell r="D146">
            <v>54</v>
          </cell>
        </row>
        <row r="147">
          <cell r="A147" t="str">
            <v>NPCD-L-900</v>
          </cell>
          <cell r="B147">
            <v>760</v>
          </cell>
          <cell r="C147">
            <v>48</v>
          </cell>
          <cell r="D147">
            <v>54</v>
          </cell>
        </row>
        <row r="148">
          <cell r="A148" t="str">
            <v>NPCD-L-1000</v>
          </cell>
          <cell r="B148">
            <v>800</v>
          </cell>
          <cell r="C148">
            <v>48</v>
          </cell>
          <cell r="D148">
            <v>54</v>
          </cell>
        </row>
        <row r="149">
          <cell r="A149" t="str">
            <v>NPCD-L-1100</v>
          </cell>
          <cell r="B149">
            <v>850</v>
          </cell>
          <cell r="C149">
            <v>48</v>
          </cell>
          <cell r="D149">
            <v>54</v>
          </cell>
        </row>
        <row r="150">
          <cell r="A150" t="str">
            <v>NPCD-L-1200</v>
          </cell>
          <cell r="B150">
            <v>900</v>
          </cell>
          <cell r="C150">
            <v>48</v>
          </cell>
          <cell r="D150">
            <v>54</v>
          </cell>
        </row>
        <row r="151">
          <cell r="A151" t="str">
            <v>NPCD-M-300</v>
          </cell>
          <cell r="B151">
            <v>370</v>
          </cell>
          <cell r="C151">
            <v>24</v>
          </cell>
          <cell r="D151">
            <v>28</v>
          </cell>
        </row>
        <row r="152">
          <cell r="A152" t="str">
            <v>NPCD-M-350</v>
          </cell>
          <cell r="B152">
            <v>420</v>
          </cell>
          <cell r="C152">
            <v>30</v>
          </cell>
          <cell r="D152">
            <v>34</v>
          </cell>
        </row>
        <row r="153">
          <cell r="A153" t="str">
            <v>NPCD-M-400</v>
          </cell>
          <cell r="B153">
            <v>445</v>
          </cell>
          <cell r="C153">
            <v>30</v>
          </cell>
          <cell r="D153">
            <v>34</v>
          </cell>
        </row>
        <row r="154">
          <cell r="A154" t="str">
            <v>NPCD-M-450</v>
          </cell>
          <cell r="B154">
            <v>470</v>
          </cell>
          <cell r="C154">
            <v>30</v>
          </cell>
          <cell r="D154">
            <v>34</v>
          </cell>
        </row>
        <row r="155">
          <cell r="A155" t="str">
            <v>NPCD-M-500</v>
          </cell>
          <cell r="B155">
            <v>520</v>
          </cell>
          <cell r="C155">
            <v>36</v>
          </cell>
          <cell r="D155">
            <v>40</v>
          </cell>
        </row>
        <row r="156">
          <cell r="A156" t="str">
            <v>NPCD-M-550</v>
          </cell>
          <cell r="B156">
            <v>550</v>
          </cell>
          <cell r="C156">
            <v>36</v>
          </cell>
          <cell r="D156">
            <v>40</v>
          </cell>
        </row>
        <row r="157">
          <cell r="A157" t="str">
            <v>NPCD-M-600</v>
          </cell>
          <cell r="B157">
            <v>580</v>
          </cell>
          <cell r="C157">
            <v>42</v>
          </cell>
          <cell r="D157">
            <v>46</v>
          </cell>
        </row>
        <row r="158">
          <cell r="A158" t="str">
            <v>NPCD-M-650</v>
          </cell>
          <cell r="B158">
            <v>590</v>
          </cell>
          <cell r="C158">
            <v>42</v>
          </cell>
          <cell r="D158">
            <v>46</v>
          </cell>
        </row>
        <row r="159">
          <cell r="A159" t="str">
            <v>NPCD-M-700</v>
          </cell>
          <cell r="B159">
            <v>620</v>
          </cell>
          <cell r="C159">
            <v>48</v>
          </cell>
          <cell r="D159">
            <v>54</v>
          </cell>
        </row>
        <row r="160">
          <cell r="A160" t="str">
            <v>NPCD-M-750</v>
          </cell>
          <cell r="B160">
            <v>650</v>
          </cell>
          <cell r="C160">
            <v>48</v>
          </cell>
          <cell r="D160">
            <v>54</v>
          </cell>
        </row>
        <row r="161">
          <cell r="A161" t="str">
            <v>NPCD-M-800</v>
          </cell>
          <cell r="B161">
            <v>700</v>
          </cell>
          <cell r="C161">
            <v>48</v>
          </cell>
          <cell r="D161">
            <v>54</v>
          </cell>
        </row>
        <row r="162">
          <cell r="A162" t="str">
            <v>NPCD-M-850</v>
          </cell>
          <cell r="B162">
            <v>730</v>
          </cell>
          <cell r="C162">
            <v>48</v>
          </cell>
          <cell r="D162">
            <v>54</v>
          </cell>
        </row>
        <row r="163">
          <cell r="A163" t="str">
            <v>NPCD-M-900</v>
          </cell>
          <cell r="B163">
            <v>760</v>
          </cell>
          <cell r="C163">
            <v>56</v>
          </cell>
          <cell r="D163">
            <v>62</v>
          </cell>
        </row>
        <row r="164">
          <cell r="A164" t="str">
            <v>NPCD-M-1000</v>
          </cell>
          <cell r="B164">
            <v>800</v>
          </cell>
          <cell r="C164">
            <v>56</v>
          </cell>
          <cell r="D164">
            <v>62</v>
          </cell>
        </row>
        <row r="165">
          <cell r="A165" t="str">
            <v>NPCD-M-1100</v>
          </cell>
          <cell r="B165">
            <v>850</v>
          </cell>
          <cell r="C165">
            <v>56</v>
          </cell>
          <cell r="D165">
            <v>62</v>
          </cell>
        </row>
        <row r="166">
          <cell r="A166" t="str">
            <v>NPCD-M-1200</v>
          </cell>
          <cell r="B166">
            <v>900</v>
          </cell>
          <cell r="C166">
            <v>56</v>
          </cell>
          <cell r="D166">
            <v>62</v>
          </cell>
        </row>
        <row r="167">
          <cell r="A167" t="str">
            <v>NPCD-H-150</v>
          </cell>
          <cell r="B167">
            <v>255</v>
          </cell>
          <cell r="C167">
            <v>24</v>
          </cell>
          <cell r="D167">
            <v>28</v>
          </cell>
        </row>
        <row r="168">
          <cell r="A168" t="str">
            <v>NPCD-H-175</v>
          </cell>
          <cell r="B168">
            <v>280</v>
          </cell>
          <cell r="C168">
            <v>24</v>
          </cell>
          <cell r="D168">
            <v>28</v>
          </cell>
        </row>
        <row r="169">
          <cell r="A169" t="str">
            <v>NPCD-H-200</v>
          </cell>
          <cell r="B169">
            <v>300</v>
          </cell>
          <cell r="C169">
            <v>24</v>
          </cell>
          <cell r="D169">
            <v>28</v>
          </cell>
        </row>
        <row r="170">
          <cell r="A170" t="str">
            <v>NPCD-H-225</v>
          </cell>
          <cell r="B170">
            <v>320</v>
          </cell>
          <cell r="C170">
            <v>30</v>
          </cell>
          <cell r="D170">
            <v>34</v>
          </cell>
        </row>
        <row r="171">
          <cell r="A171" t="str">
            <v>NPCD-H-250</v>
          </cell>
          <cell r="B171">
            <v>340</v>
          </cell>
          <cell r="C171">
            <v>30</v>
          </cell>
          <cell r="D171">
            <v>34</v>
          </cell>
        </row>
        <row r="172">
          <cell r="A172" t="str">
            <v>NPCD-H-300</v>
          </cell>
          <cell r="B172">
            <v>370</v>
          </cell>
          <cell r="C172">
            <v>30</v>
          </cell>
          <cell r="D172">
            <v>34</v>
          </cell>
        </row>
        <row r="173">
          <cell r="A173" t="str">
            <v>NPCD-H-350</v>
          </cell>
          <cell r="B173">
            <v>420</v>
          </cell>
          <cell r="C173">
            <v>36</v>
          </cell>
          <cell r="D173">
            <v>42</v>
          </cell>
        </row>
        <row r="174">
          <cell r="A174" t="str">
            <v>NPCD-H-400</v>
          </cell>
          <cell r="B174">
            <v>445</v>
          </cell>
          <cell r="C174">
            <v>36</v>
          </cell>
          <cell r="D174">
            <v>42</v>
          </cell>
        </row>
        <row r="175">
          <cell r="A175" t="str">
            <v>NPCD-H-450</v>
          </cell>
          <cell r="B175">
            <v>470</v>
          </cell>
          <cell r="C175">
            <v>48</v>
          </cell>
          <cell r="D175">
            <v>54</v>
          </cell>
        </row>
        <row r="176">
          <cell r="A176" t="str">
            <v>NPCD-H-500</v>
          </cell>
          <cell r="B176">
            <v>520</v>
          </cell>
          <cell r="C176">
            <v>48</v>
          </cell>
          <cell r="D176">
            <v>54</v>
          </cell>
        </row>
        <row r="177">
          <cell r="A177" t="str">
            <v>NPCD-H-550</v>
          </cell>
          <cell r="B177">
            <v>550</v>
          </cell>
          <cell r="C177">
            <v>48</v>
          </cell>
          <cell r="D177">
            <v>54</v>
          </cell>
        </row>
        <row r="178">
          <cell r="A178" t="str">
            <v>NPCD-H-575</v>
          </cell>
          <cell r="B178">
            <v>580</v>
          </cell>
          <cell r="C178">
            <v>48</v>
          </cell>
          <cell r="D178">
            <v>54</v>
          </cell>
        </row>
        <row r="179">
          <cell r="A179" t="str">
            <v>NPCD-H-600</v>
          </cell>
          <cell r="B179">
            <v>580</v>
          </cell>
          <cell r="C179">
            <v>48</v>
          </cell>
          <cell r="D179">
            <v>54</v>
          </cell>
        </row>
        <row r="180">
          <cell r="A180" t="str">
            <v>NPCE-L-020</v>
          </cell>
          <cell r="B180">
            <v>110</v>
          </cell>
          <cell r="C180">
            <v>12</v>
          </cell>
          <cell r="D180">
            <v>18</v>
          </cell>
        </row>
        <row r="181">
          <cell r="A181" t="str">
            <v>NPCE-L-025</v>
          </cell>
          <cell r="B181">
            <v>110</v>
          </cell>
          <cell r="C181">
            <v>12</v>
          </cell>
          <cell r="D181">
            <v>18</v>
          </cell>
        </row>
        <row r="182">
          <cell r="A182" t="str">
            <v>NPCE-L-032</v>
          </cell>
          <cell r="B182">
            <v>125</v>
          </cell>
          <cell r="C182">
            <v>12</v>
          </cell>
          <cell r="D182">
            <v>18</v>
          </cell>
        </row>
        <row r="183">
          <cell r="A183" t="str">
            <v>NPCE-L-040</v>
          </cell>
          <cell r="B183">
            <v>135</v>
          </cell>
          <cell r="C183">
            <v>16</v>
          </cell>
          <cell r="D183">
            <v>22</v>
          </cell>
        </row>
        <row r="184">
          <cell r="A184" t="str">
            <v>NPCE-L-050</v>
          </cell>
          <cell r="B184">
            <v>145</v>
          </cell>
          <cell r="C184">
            <v>16</v>
          </cell>
          <cell r="D184">
            <v>22</v>
          </cell>
        </row>
        <row r="185">
          <cell r="A185" t="str">
            <v>NPCE-L-065</v>
          </cell>
          <cell r="B185">
            <v>155</v>
          </cell>
          <cell r="C185">
            <v>16</v>
          </cell>
          <cell r="D185">
            <v>22</v>
          </cell>
        </row>
        <row r="186">
          <cell r="A186" t="str">
            <v>NPCE-L-080</v>
          </cell>
          <cell r="B186">
            <v>165</v>
          </cell>
          <cell r="C186">
            <v>16</v>
          </cell>
          <cell r="D186">
            <v>22</v>
          </cell>
        </row>
        <row r="187">
          <cell r="A187" t="str">
            <v>NPCE-L-090</v>
          </cell>
          <cell r="B187">
            <v>185</v>
          </cell>
          <cell r="C187">
            <v>20</v>
          </cell>
          <cell r="D187">
            <v>28</v>
          </cell>
        </row>
        <row r="188">
          <cell r="A188" t="str">
            <v>NPCE-L-100</v>
          </cell>
          <cell r="B188">
            <v>195</v>
          </cell>
          <cell r="C188">
            <v>20</v>
          </cell>
          <cell r="D188">
            <v>28</v>
          </cell>
        </row>
        <row r="189">
          <cell r="A189" t="str">
            <v>NPCE-L-125</v>
          </cell>
          <cell r="B189">
            <v>215</v>
          </cell>
          <cell r="C189">
            <v>20</v>
          </cell>
          <cell r="D189">
            <v>28</v>
          </cell>
        </row>
        <row r="190">
          <cell r="A190" t="str">
            <v>NPCE-L-150</v>
          </cell>
          <cell r="B190">
            <v>255</v>
          </cell>
          <cell r="C190">
            <v>20</v>
          </cell>
          <cell r="D190">
            <v>28</v>
          </cell>
        </row>
        <row r="191">
          <cell r="A191" t="str">
            <v>NPCE-L-175</v>
          </cell>
          <cell r="B191">
            <v>280</v>
          </cell>
          <cell r="C191">
            <v>20</v>
          </cell>
          <cell r="D191">
            <v>28</v>
          </cell>
        </row>
        <row r="192">
          <cell r="A192" t="str">
            <v>NPCE-L-200</v>
          </cell>
          <cell r="B192">
            <v>300</v>
          </cell>
          <cell r="C192">
            <v>20</v>
          </cell>
          <cell r="D192">
            <v>28</v>
          </cell>
        </row>
        <row r="193">
          <cell r="A193" t="str">
            <v>NPCE-L-225</v>
          </cell>
          <cell r="B193">
            <v>320</v>
          </cell>
          <cell r="C193">
            <v>24</v>
          </cell>
          <cell r="D193">
            <v>28</v>
          </cell>
        </row>
        <row r="194">
          <cell r="A194" t="str">
            <v>NPCE-L-250</v>
          </cell>
          <cell r="B194">
            <v>340</v>
          </cell>
          <cell r="C194">
            <v>24</v>
          </cell>
          <cell r="D194">
            <v>28</v>
          </cell>
        </row>
        <row r="195">
          <cell r="A195" t="str">
            <v>NPCE-L-300</v>
          </cell>
          <cell r="B195">
            <v>370</v>
          </cell>
          <cell r="C195">
            <v>24</v>
          </cell>
          <cell r="D195">
            <v>28</v>
          </cell>
        </row>
        <row r="196">
          <cell r="A196" t="str">
            <v>NPCE-L-350</v>
          </cell>
          <cell r="B196">
            <v>420</v>
          </cell>
          <cell r="C196">
            <v>24</v>
          </cell>
          <cell r="D196">
            <v>28</v>
          </cell>
        </row>
        <row r="197">
          <cell r="A197" t="str">
            <v>NPCE-L-400</v>
          </cell>
          <cell r="B197">
            <v>445</v>
          </cell>
          <cell r="C197">
            <v>30</v>
          </cell>
          <cell r="D197">
            <v>34</v>
          </cell>
        </row>
        <row r="198">
          <cell r="A198" t="str">
            <v>NPCE-L-450</v>
          </cell>
          <cell r="B198">
            <v>470</v>
          </cell>
          <cell r="C198">
            <v>30</v>
          </cell>
          <cell r="D198">
            <v>34</v>
          </cell>
        </row>
        <row r="199">
          <cell r="A199" t="str">
            <v>NPCE-L-500</v>
          </cell>
          <cell r="B199">
            <v>520</v>
          </cell>
          <cell r="C199">
            <v>36</v>
          </cell>
          <cell r="D199">
            <v>40</v>
          </cell>
        </row>
        <row r="200">
          <cell r="A200" t="str">
            <v>NPCE-L-550</v>
          </cell>
          <cell r="B200">
            <v>550</v>
          </cell>
          <cell r="C200">
            <v>36</v>
          </cell>
          <cell r="D200">
            <v>40</v>
          </cell>
        </row>
        <row r="201">
          <cell r="A201" t="str">
            <v>NPCE-L-600</v>
          </cell>
          <cell r="B201">
            <v>580</v>
          </cell>
          <cell r="C201">
            <v>36</v>
          </cell>
          <cell r="D201">
            <v>40</v>
          </cell>
        </row>
        <row r="202">
          <cell r="A202" t="str">
            <v>NPCE-L-650</v>
          </cell>
          <cell r="B202">
            <v>590</v>
          </cell>
          <cell r="C202">
            <v>42</v>
          </cell>
          <cell r="D202">
            <v>47</v>
          </cell>
        </row>
        <row r="203">
          <cell r="A203" t="str">
            <v>NPCE-L-700</v>
          </cell>
          <cell r="B203">
            <v>620</v>
          </cell>
          <cell r="C203">
            <v>42</v>
          </cell>
          <cell r="D203">
            <v>47</v>
          </cell>
        </row>
        <row r="204">
          <cell r="A204" t="str">
            <v>NPCE-L-750</v>
          </cell>
          <cell r="B204">
            <v>650</v>
          </cell>
          <cell r="C204">
            <v>42</v>
          </cell>
          <cell r="D204">
            <v>47</v>
          </cell>
        </row>
        <row r="205">
          <cell r="A205" t="str">
            <v>NPCE-L-800</v>
          </cell>
          <cell r="B205">
            <v>700</v>
          </cell>
          <cell r="C205">
            <v>42</v>
          </cell>
          <cell r="D205">
            <v>47</v>
          </cell>
        </row>
        <row r="206">
          <cell r="A206" t="str">
            <v>NPCE-L-850</v>
          </cell>
          <cell r="B206">
            <v>730</v>
          </cell>
          <cell r="C206">
            <v>48</v>
          </cell>
          <cell r="D206">
            <v>54</v>
          </cell>
        </row>
        <row r="207">
          <cell r="A207" t="str">
            <v>NPCE-L-900</v>
          </cell>
          <cell r="B207">
            <v>760</v>
          </cell>
          <cell r="C207">
            <v>48</v>
          </cell>
          <cell r="D207">
            <v>54</v>
          </cell>
        </row>
        <row r="208">
          <cell r="A208" t="str">
            <v>NPCE-L-1000</v>
          </cell>
          <cell r="B208">
            <v>800</v>
          </cell>
          <cell r="C208">
            <v>48</v>
          </cell>
          <cell r="D208">
            <v>54</v>
          </cell>
        </row>
        <row r="209">
          <cell r="A209" t="str">
            <v>NPCE-L-1100</v>
          </cell>
          <cell r="B209">
            <v>850</v>
          </cell>
          <cell r="C209">
            <v>48</v>
          </cell>
          <cell r="D209">
            <v>54</v>
          </cell>
        </row>
        <row r="210">
          <cell r="A210" t="str">
            <v>NPCE-L-1200</v>
          </cell>
          <cell r="B210">
            <v>900</v>
          </cell>
          <cell r="C210">
            <v>48</v>
          </cell>
          <cell r="D210">
            <v>54</v>
          </cell>
        </row>
        <row r="211">
          <cell r="A211" t="str">
            <v>NPCE-M-300</v>
          </cell>
          <cell r="B211">
            <v>370</v>
          </cell>
          <cell r="C211">
            <v>24</v>
          </cell>
          <cell r="D211">
            <v>28</v>
          </cell>
        </row>
        <row r="212">
          <cell r="A212" t="str">
            <v>NPCE-M-350</v>
          </cell>
          <cell r="B212">
            <v>420</v>
          </cell>
          <cell r="C212">
            <v>30</v>
          </cell>
          <cell r="D212">
            <v>34</v>
          </cell>
        </row>
        <row r="213">
          <cell r="A213" t="str">
            <v>NPCE-M-400</v>
          </cell>
          <cell r="B213">
            <v>445</v>
          </cell>
          <cell r="C213">
            <v>30</v>
          </cell>
          <cell r="D213">
            <v>34</v>
          </cell>
        </row>
        <row r="214">
          <cell r="A214" t="str">
            <v>NPCE-M-450</v>
          </cell>
          <cell r="B214">
            <v>470</v>
          </cell>
          <cell r="C214">
            <v>30</v>
          </cell>
          <cell r="D214">
            <v>34</v>
          </cell>
        </row>
        <row r="215">
          <cell r="A215" t="str">
            <v>NPCE-M-500</v>
          </cell>
          <cell r="B215">
            <v>520</v>
          </cell>
          <cell r="C215">
            <v>36</v>
          </cell>
          <cell r="D215">
            <v>40</v>
          </cell>
        </row>
        <row r="216">
          <cell r="A216" t="str">
            <v>NPCE-M-550</v>
          </cell>
          <cell r="B216">
            <v>550</v>
          </cell>
          <cell r="C216">
            <v>36</v>
          </cell>
          <cell r="D216">
            <v>40</v>
          </cell>
        </row>
        <row r="217">
          <cell r="A217" t="str">
            <v>NPCE-M-600</v>
          </cell>
          <cell r="B217">
            <v>580</v>
          </cell>
          <cell r="C217">
            <v>42</v>
          </cell>
          <cell r="D217">
            <v>47</v>
          </cell>
        </row>
        <row r="218">
          <cell r="A218" t="str">
            <v>NPCE-M-650</v>
          </cell>
          <cell r="B218">
            <v>590</v>
          </cell>
          <cell r="C218">
            <v>42</v>
          </cell>
          <cell r="D218">
            <v>47</v>
          </cell>
        </row>
        <row r="219">
          <cell r="A219" t="str">
            <v>NPCE-M-700</v>
          </cell>
          <cell r="B219">
            <v>620</v>
          </cell>
          <cell r="C219">
            <v>48</v>
          </cell>
          <cell r="D219">
            <v>54</v>
          </cell>
        </row>
        <row r="220">
          <cell r="A220" t="str">
            <v>NPCE-M-750</v>
          </cell>
          <cell r="B220">
            <v>650</v>
          </cell>
          <cell r="C220">
            <v>48</v>
          </cell>
          <cell r="D220">
            <v>54</v>
          </cell>
        </row>
        <row r="221">
          <cell r="A221" t="str">
            <v>NPCE-M-800</v>
          </cell>
          <cell r="B221">
            <v>700</v>
          </cell>
          <cell r="C221">
            <v>48</v>
          </cell>
          <cell r="D221">
            <v>54</v>
          </cell>
        </row>
        <row r="222">
          <cell r="A222" t="str">
            <v>NPCE-M-850</v>
          </cell>
          <cell r="B222">
            <v>730</v>
          </cell>
          <cell r="C222">
            <v>48</v>
          </cell>
          <cell r="D222">
            <v>54</v>
          </cell>
        </row>
        <row r="223">
          <cell r="A223" t="str">
            <v>NPCE-M-900</v>
          </cell>
          <cell r="B223">
            <v>760</v>
          </cell>
          <cell r="C223">
            <v>56</v>
          </cell>
          <cell r="D223">
            <v>62</v>
          </cell>
        </row>
        <row r="224">
          <cell r="A224" t="str">
            <v>NPCE-M-1000</v>
          </cell>
          <cell r="B224">
            <v>800</v>
          </cell>
          <cell r="C224">
            <v>56</v>
          </cell>
          <cell r="D224">
            <v>62</v>
          </cell>
        </row>
        <row r="225">
          <cell r="A225" t="str">
            <v>NPCE-M-1100</v>
          </cell>
          <cell r="B225">
            <v>850</v>
          </cell>
          <cell r="C225">
            <v>56</v>
          </cell>
          <cell r="D225">
            <v>62</v>
          </cell>
        </row>
        <row r="226">
          <cell r="A226" t="str">
            <v>NPCE-M-1200</v>
          </cell>
          <cell r="B226">
            <v>900</v>
          </cell>
          <cell r="C226">
            <v>56</v>
          </cell>
          <cell r="D226">
            <v>62</v>
          </cell>
        </row>
        <row r="227">
          <cell r="A227" t="str">
            <v>NPCE-H-150</v>
          </cell>
          <cell r="B227">
            <v>255</v>
          </cell>
          <cell r="C227">
            <v>24</v>
          </cell>
          <cell r="D227">
            <v>28</v>
          </cell>
        </row>
        <row r="228">
          <cell r="A228" t="str">
            <v>NPCE-H-175</v>
          </cell>
          <cell r="B228">
            <v>280</v>
          </cell>
          <cell r="C228">
            <v>24</v>
          </cell>
          <cell r="D228">
            <v>28</v>
          </cell>
        </row>
        <row r="229">
          <cell r="A229" t="str">
            <v>NPCE-H-200</v>
          </cell>
          <cell r="B229">
            <v>300</v>
          </cell>
          <cell r="C229">
            <v>24</v>
          </cell>
          <cell r="D229">
            <v>28</v>
          </cell>
        </row>
        <row r="230">
          <cell r="A230" t="str">
            <v>NPCE-H-225</v>
          </cell>
          <cell r="B230">
            <v>320</v>
          </cell>
          <cell r="C230">
            <v>30</v>
          </cell>
          <cell r="D230">
            <v>34</v>
          </cell>
        </row>
        <row r="231">
          <cell r="A231" t="str">
            <v>NPCE-H-250</v>
          </cell>
          <cell r="B231">
            <v>340</v>
          </cell>
          <cell r="C231">
            <v>30</v>
          </cell>
          <cell r="D231">
            <v>34</v>
          </cell>
        </row>
        <row r="232">
          <cell r="A232" t="str">
            <v>NPCE-H-300</v>
          </cell>
          <cell r="B232">
            <v>370</v>
          </cell>
          <cell r="C232">
            <v>30</v>
          </cell>
          <cell r="D232">
            <v>34</v>
          </cell>
        </row>
        <row r="233">
          <cell r="A233" t="str">
            <v>NPCE-H-350</v>
          </cell>
          <cell r="B233">
            <v>420</v>
          </cell>
          <cell r="C233">
            <v>36</v>
          </cell>
          <cell r="D233">
            <v>42</v>
          </cell>
        </row>
        <row r="234">
          <cell r="A234" t="str">
            <v>NPCE-H-400</v>
          </cell>
          <cell r="B234">
            <v>445</v>
          </cell>
          <cell r="C234">
            <v>36</v>
          </cell>
          <cell r="D234">
            <v>42</v>
          </cell>
        </row>
        <row r="235">
          <cell r="A235" t="str">
            <v>NPCE-H-450</v>
          </cell>
          <cell r="B235">
            <v>470</v>
          </cell>
          <cell r="C235">
            <v>48</v>
          </cell>
          <cell r="D235">
            <v>54</v>
          </cell>
        </row>
        <row r="236">
          <cell r="A236" t="str">
            <v>NPCE-H-500</v>
          </cell>
          <cell r="B236">
            <v>520</v>
          </cell>
          <cell r="C236">
            <v>48</v>
          </cell>
          <cell r="D236">
            <v>54</v>
          </cell>
        </row>
        <row r="237">
          <cell r="A237" t="str">
            <v>NPCE-H-550</v>
          </cell>
          <cell r="B237">
            <v>550</v>
          </cell>
          <cell r="C237">
            <v>48</v>
          </cell>
          <cell r="D237">
            <v>54</v>
          </cell>
        </row>
        <row r="238">
          <cell r="A238" t="str">
            <v>NPCE-H-600</v>
          </cell>
          <cell r="B238">
            <v>580</v>
          </cell>
          <cell r="C238">
            <v>48</v>
          </cell>
          <cell r="D238">
            <v>54</v>
          </cell>
        </row>
        <row r="239">
          <cell r="A239" t="str">
            <v>NPCX-L-065A</v>
          </cell>
          <cell r="B239">
            <v>65</v>
          </cell>
        </row>
        <row r="240">
          <cell r="A240" t="str">
            <v>NPCX-L-150A</v>
          </cell>
          <cell r="B240">
            <v>125</v>
          </cell>
        </row>
        <row r="241">
          <cell r="A241" t="str">
            <v>NPCX-L-200A</v>
          </cell>
          <cell r="B241">
            <v>150</v>
          </cell>
        </row>
        <row r="242">
          <cell r="A242" t="str">
            <v>NPCX-L-250A</v>
          </cell>
          <cell r="B242">
            <v>200</v>
          </cell>
        </row>
        <row r="243">
          <cell r="A243" t="str">
            <v>NPCX-L-300A</v>
          </cell>
          <cell r="B243">
            <v>225</v>
          </cell>
        </row>
        <row r="244">
          <cell r="A244" t="str">
            <v>NPCX-M-300A</v>
          </cell>
          <cell r="B244">
            <v>225</v>
          </cell>
        </row>
        <row r="245">
          <cell r="A245" t="str">
            <v>NPCX-H-150A</v>
          </cell>
          <cell r="B245">
            <v>130</v>
          </cell>
        </row>
        <row r="246">
          <cell r="A246" t="str">
            <v>NPCX-H-200A</v>
          </cell>
          <cell r="B246">
            <v>165</v>
          </cell>
        </row>
        <row r="247">
          <cell r="A247" t="str">
            <v>NPCX-H-250A</v>
          </cell>
          <cell r="B247">
            <v>200</v>
          </cell>
        </row>
        <row r="248">
          <cell r="A248" t="str">
            <v>NPCX-H-300A</v>
          </cell>
          <cell r="B248">
            <v>230</v>
          </cell>
        </row>
        <row r="249">
          <cell r="A249" t="str">
            <v>NPCB-L-065A</v>
          </cell>
          <cell r="B249">
            <v>130</v>
          </cell>
        </row>
        <row r="250">
          <cell r="A250" t="str">
            <v>NPCB-L-150A</v>
          </cell>
          <cell r="B250">
            <v>215</v>
          </cell>
        </row>
        <row r="251">
          <cell r="A251" t="str">
            <v>NPCB-L-200A</v>
          </cell>
          <cell r="B251">
            <v>255</v>
          </cell>
        </row>
        <row r="252">
          <cell r="A252" t="str">
            <v>NPCB-L-250A</v>
          </cell>
          <cell r="B252">
            <v>290</v>
          </cell>
        </row>
        <row r="253">
          <cell r="A253" t="str">
            <v>NPCB-L-300A</v>
          </cell>
          <cell r="B253">
            <v>325</v>
          </cell>
        </row>
        <row r="254">
          <cell r="A254" t="str">
            <v>NPCB-M-300A</v>
          </cell>
          <cell r="B254">
            <v>325</v>
          </cell>
        </row>
        <row r="255">
          <cell r="A255" t="str">
            <v>NPCB-H-150A</v>
          </cell>
          <cell r="B255">
            <v>215</v>
          </cell>
        </row>
        <row r="256">
          <cell r="A256" t="str">
            <v>NPCB-H-200A</v>
          </cell>
          <cell r="B256">
            <v>255</v>
          </cell>
        </row>
        <row r="257">
          <cell r="A257" t="str">
            <v>NPCB-H-250A</v>
          </cell>
          <cell r="B257">
            <v>290</v>
          </cell>
        </row>
        <row r="258">
          <cell r="A258" t="str">
            <v>NPCB-H-300A</v>
          </cell>
          <cell r="B258">
            <v>325</v>
          </cell>
        </row>
        <row r="259">
          <cell r="A259" t="str">
            <v>NPCD-L-065A</v>
          </cell>
          <cell r="B259">
            <v>155</v>
          </cell>
        </row>
        <row r="260">
          <cell r="A260" t="str">
            <v>NPCD-L-150A</v>
          </cell>
          <cell r="B260">
            <v>255</v>
          </cell>
        </row>
        <row r="261">
          <cell r="A261" t="str">
            <v>NPCD-L-200A</v>
          </cell>
          <cell r="B261">
            <v>300</v>
          </cell>
        </row>
        <row r="262">
          <cell r="A262" t="str">
            <v>NPCD-L-250A</v>
          </cell>
          <cell r="B262">
            <v>340</v>
          </cell>
        </row>
        <row r="263">
          <cell r="A263" t="str">
            <v>NPCD-L-300A</v>
          </cell>
          <cell r="B263">
            <v>370</v>
          </cell>
        </row>
        <row r="264">
          <cell r="A264" t="str">
            <v>NPCD-M-300A</v>
          </cell>
          <cell r="B264">
            <v>370</v>
          </cell>
        </row>
        <row r="265">
          <cell r="A265" t="str">
            <v>NPCD-H-150A</v>
          </cell>
          <cell r="B265">
            <v>255</v>
          </cell>
        </row>
        <row r="266">
          <cell r="A266" t="str">
            <v>NPCD-H-200A</v>
          </cell>
          <cell r="B266">
            <v>300</v>
          </cell>
        </row>
        <row r="267">
          <cell r="A267" t="str">
            <v>NPCD-H-250A</v>
          </cell>
          <cell r="B267">
            <v>340</v>
          </cell>
        </row>
        <row r="268">
          <cell r="A268" t="str">
            <v>NPCD-H-300A</v>
          </cell>
          <cell r="B268">
            <v>370</v>
          </cell>
        </row>
        <row r="269">
          <cell r="A269" t="str">
            <v>NPCE-L-065A</v>
          </cell>
          <cell r="B269">
            <v>155</v>
          </cell>
        </row>
        <row r="270">
          <cell r="A270" t="str">
            <v>NPCE-L-150A</v>
          </cell>
          <cell r="B270">
            <v>255</v>
          </cell>
        </row>
        <row r="271">
          <cell r="A271" t="str">
            <v>NPCE-L-200A</v>
          </cell>
          <cell r="B271">
            <v>300</v>
          </cell>
        </row>
        <row r="272">
          <cell r="A272" t="str">
            <v>NPCE-L-250A</v>
          </cell>
          <cell r="B272">
            <v>340</v>
          </cell>
        </row>
        <row r="273">
          <cell r="A273" t="str">
            <v>NPCE-L-300A</v>
          </cell>
          <cell r="B273">
            <v>370</v>
          </cell>
        </row>
        <row r="274">
          <cell r="A274" t="str">
            <v>NPCE-M-300A</v>
          </cell>
          <cell r="B274">
            <v>370</v>
          </cell>
        </row>
        <row r="275">
          <cell r="A275" t="str">
            <v>NPCE-H-150A</v>
          </cell>
          <cell r="B275">
            <v>255</v>
          </cell>
        </row>
        <row r="276">
          <cell r="A276" t="str">
            <v>NPCE-H-200A</v>
          </cell>
          <cell r="B276">
            <v>300</v>
          </cell>
        </row>
        <row r="277">
          <cell r="A277" t="str">
            <v>NPCE-H-250A</v>
          </cell>
          <cell r="B277">
            <v>340</v>
          </cell>
        </row>
        <row r="278">
          <cell r="A278" t="str">
            <v>NPCE-H-300A</v>
          </cell>
          <cell r="B278">
            <v>370</v>
          </cell>
        </row>
        <row r="279">
          <cell r="A279" t="str">
            <v>EHC-080</v>
          </cell>
          <cell r="B279">
            <v>150</v>
          </cell>
        </row>
        <row r="280">
          <cell r="A280" t="str">
            <v>EHC-090</v>
          </cell>
          <cell r="B280">
            <v>150</v>
          </cell>
        </row>
        <row r="281">
          <cell r="A281" t="str">
            <v>EHC-100</v>
          </cell>
          <cell r="B281">
            <v>150</v>
          </cell>
        </row>
        <row r="282">
          <cell r="A282" t="str">
            <v>EHC-125</v>
          </cell>
          <cell r="B282">
            <v>200</v>
          </cell>
        </row>
        <row r="283">
          <cell r="A283" t="str">
            <v>EHC-150</v>
          </cell>
          <cell r="B283">
            <v>200</v>
          </cell>
        </row>
        <row r="284">
          <cell r="A284" t="str">
            <v>EHC-175</v>
          </cell>
          <cell r="B284">
            <v>200</v>
          </cell>
        </row>
        <row r="285">
          <cell r="A285" t="str">
            <v>EHC-200</v>
          </cell>
          <cell r="B285">
            <v>200</v>
          </cell>
        </row>
        <row r="286">
          <cell r="A286" t="str">
            <v>EHC-225</v>
          </cell>
          <cell r="B286">
            <v>200</v>
          </cell>
        </row>
        <row r="287">
          <cell r="A287" t="str">
            <v>EHC-250</v>
          </cell>
          <cell r="B287">
            <v>250</v>
          </cell>
          <cell r="C287">
            <v>0</v>
          </cell>
          <cell r="D287">
            <v>47</v>
          </cell>
        </row>
        <row r="288">
          <cell r="A288" t="str">
            <v>EHC-300</v>
          </cell>
          <cell r="B288">
            <v>250</v>
          </cell>
          <cell r="C288">
            <v>0</v>
          </cell>
          <cell r="D288">
            <v>47</v>
          </cell>
        </row>
        <row r="289">
          <cell r="A289" t="str">
            <v>EHC-350</v>
          </cell>
          <cell r="B289">
            <v>250</v>
          </cell>
          <cell r="D289">
            <v>47</v>
          </cell>
        </row>
        <row r="290">
          <cell r="A290" t="str">
            <v>EHC-400</v>
          </cell>
          <cell r="B290">
            <v>300</v>
          </cell>
          <cell r="D290">
            <v>54</v>
          </cell>
        </row>
        <row r="291">
          <cell r="A291" t="str">
            <v>EHC-450</v>
          </cell>
          <cell r="B291">
            <v>300</v>
          </cell>
          <cell r="D291">
            <v>54</v>
          </cell>
        </row>
        <row r="292">
          <cell r="A292" t="str">
            <v>EHC-500</v>
          </cell>
          <cell r="B292">
            <v>300</v>
          </cell>
          <cell r="D292">
            <v>54</v>
          </cell>
        </row>
        <row r="293">
          <cell r="A293" t="str">
            <v>EHC-550</v>
          </cell>
          <cell r="B293">
            <v>300</v>
          </cell>
          <cell r="D293">
            <v>62</v>
          </cell>
        </row>
        <row r="294">
          <cell r="A294" t="str">
            <v>EHC-600</v>
          </cell>
          <cell r="B294">
            <v>300</v>
          </cell>
          <cell r="D294">
            <v>62</v>
          </cell>
        </row>
        <row r="295">
          <cell r="A295" t="str">
            <v>EHA-080</v>
          </cell>
          <cell r="B295">
            <v>175</v>
          </cell>
        </row>
        <row r="296">
          <cell r="A296" t="str">
            <v>EHA-090</v>
          </cell>
          <cell r="B296">
            <v>200</v>
          </cell>
        </row>
        <row r="297">
          <cell r="A297" t="str">
            <v>EHA-100</v>
          </cell>
          <cell r="B297">
            <v>200</v>
          </cell>
        </row>
        <row r="298">
          <cell r="A298" t="str">
            <v>EHA-125</v>
          </cell>
          <cell r="B298">
            <v>200</v>
          </cell>
        </row>
        <row r="299">
          <cell r="A299" t="str">
            <v>EHA-150</v>
          </cell>
          <cell r="B299">
            <v>250</v>
          </cell>
        </row>
        <row r="300">
          <cell r="A300" t="str">
            <v>EHA-175</v>
          </cell>
          <cell r="B300">
            <v>250</v>
          </cell>
        </row>
        <row r="301">
          <cell r="A301" t="str">
            <v>EHA-200</v>
          </cell>
          <cell r="B301">
            <v>250</v>
          </cell>
        </row>
        <row r="302">
          <cell r="A302" t="str">
            <v>EHA-225</v>
          </cell>
          <cell r="B302">
            <v>250</v>
          </cell>
        </row>
        <row r="303">
          <cell r="A303" t="str">
            <v>EHA-250</v>
          </cell>
          <cell r="B303">
            <v>300</v>
          </cell>
          <cell r="D303">
            <v>47</v>
          </cell>
        </row>
        <row r="304">
          <cell r="A304" t="str">
            <v>EHA-300</v>
          </cell>
          <cell r="B304">
            <v>300</v>
          </cell>
          <cell r="D304">
            <v>47</v>
          </cell>
        </row>
        <row r="305">
          <cell r="A305" t="str">
            <v>EHA-350</v>
          </cell>
          <cell r="B305">
            <v>300</v>
          </cell>
          <cell r="D305">
            <v>47</v>
          </cell>
        </row>
        <row r="306">
          <cell r="A306" t="str">
            <v>EHA-400</v>
          </cell>
          <cell r="B306">
            <v>300</v>
          </cell>
          <cell r="D306">
            <v>54</v>
          </cell>
        </row>
        <row r="307">
          <cell r="A307" t="str">
            <v>EHA-450</v>
          </cell>
          <cell r="B307">
            <v>300</v>
          </cell>
          <cell r="D307">
            <v>54</v>
          </cell>
        </row>
        <row r="308">
          <cell r="A308" t="str">
            <v>EHA-500</v>
          </cell>
          <cell r="B308">
            <v>300</v>
          </cell>
          <cell r="D308">
            <v>54</v>
          </cell>
        </row>
        <row r="309">
          <cell r="A309" t="str">
            <v>EHA-550</v>
          </cell>
          <cell r="B309">
            <v>300</v>
          </cell>
          <cell r="D309">
            <v>62</v>
          </cell>
        </row>
        <row r="310">
          <cell r="A310" t="str">
            <v>EHA-600</v>
          </cell>
          <cell r="B310">
            <v>300</v>
          </cell>
          <cell r="D310">
            <v>62</v>
          </cell>
        </row>
        <row r="311">
          <cell r="A311" t="str">
            <v>NPCY-L-020</v>
          </cell>
          <cell r="B311">
            <v>35</v>
          </cell>
          <cell r="C311">
            <v>12</v>
          </cell>
          <cell r="D311">
            <v>18</v>
          </cell>
        </row>
        <row r="312">
          <cell r="A312" t="str">
            <v>NPCY-L-025</v>
          </cell>
          <cell r="B312">
            <v>40</v>
          </cell>
          <cell r="C312">
            <v>12</v>
          </cell>
          <cell r="D312">
            <v>18</v>
          </cell>
        </row>
        <row r="313">
          <cell r="A313" t="str">
            <v>NPCY-L-032</v>
          </cell>
          <cell r="B313">
            <v>45</v>
          </cell>
          <cell r="C313">
            <v>12</v>
          </cell>
          <cell r="D313">
            <v>18</v>
          </cell>
        </row>
        <row r="314">
          <cell r="A314" t="str">
            <v>NPCY-L-040</v>
          </cell>
          <cell r="B314">
            <v>55</v>
          </cell>
          <cell r="C314">
            <v>16</v>
          </cell>
          <cell r="D314">
            <v>22</v>
          </cell>
        </row>
        <row r="315">
          <cell r="A315" t="str">
            <v>NPCY-L-050</v>
          </cell>
          <cell r="B315">
            <v>60</v>
          </cell>
          <cell r="C315">
            <v>16</v>
          </cell>
          <cell r="D315">
            <v>22</v>
          </cell>
        </row>
        <row r="316">
          <cell r="A316" t="str">
            <v>NPCY-L-065</v>
          </cell>
          <cell r="B316">
            <v>65</v>
          </cell>
          <cell r="C316">
            <v>16</v>
          </cell>
          <cell r="D316">
            <v>22</v>
          </cell>
        </row>
        <row r="317">
          <cell r="A317" t="str">
            <v>NPCY-L-080</v>
          </cell>
          <cell r="B317">
            <v>75</v>
          </cell>
          <cell r="C317">
            <v>16</v>
          </cell>
          <cell r="D317">
            <v>22</v>
          </cell>
        </row>
        <row r="318">
          <cell r="A318" t="str">
            <v>NPCY-L-090</v>
          </cell>
          <cell r="B318">
            <v>90</v>
          </cell>
          <cell r="C318">
            <v>20</v>
          </cell>
          <cell r="D318">
            <v>28</v>
          </cell>
        </row>
        <row r="319">
          <cell r="A319" t="str">
            <v>NPCY-L-100</v>
          </cell>
          <cell r="B319">
            <v>95</v>
          </cell>
          <cell r="C319">
            <v>20</v>
          </cell>
          <cell r="D319">
            <v>28</v>
          </cell>
        </row>
        <row r="320">
          <cell r="A320" t="str">
            <v>NPCY-L-125</v>
          </cell>
          <cell r="B320">
            <v>110</v>
          </cell>
          <cell r="C320">
            <v>20</v>
          </cell>
          <cell r="D320">
            <v>28</v>
          </cell>
        </row>
        <row r="321">
          <cell r="A321" t="str">
            <v>NPCY-L-150</v>
          </cell>
          <cell r="B321">
            <v>125</v>
          </cell>
          <cell r="C321">
            <v>20</v>
          </cell>
          <cell r="D321">
            <v>28</v>
          </cell>
        </row>
        <row r="322">
          <cell r="A322" t="str">
            <v>NPCY-L-175</v>
          </cell>
          <cell r="B322">
            <v>140</v>
          </cell>
          <cell r="C322">
            <v>20</v>
          </cell>
          <cell r="D322">
            <v>28</v>
          </cell>
        </row>
        <row r="323">
          <cell r="A323" t="str">
            <v>NPCY-L-200</v>
          </cell>
          <cell r="B323">
            <v>150</v>
          </cell>
          <cell r="C323">
            <v>20</v>
          </cell>
          <cell r="D323">
            <v>28</v>
          </cell>
        </row>
        <row r="324">
          <cell r="A324" t="str">
            <v>NPCY-L-225</v>
          </cell>
          <cell r="B324">
            <v>185</v>
          </cell>
          <cell r="C324">
            <v>24</v>
          </cell>
          <cell r="D324">
            <v>28</v>
          </cell>
        </row>
        <row r="325">
          <cell r="A325" t="str">
            <v>NPCY-L-250</v>
          </cell>
          <cell r="B325">
            <v>200</v>
          </cell>
          <cell r="C325">
            <v>24</v>
          </cell>
          <cell r="D325">
            <v>28</v>
          </cell>
        </row>
        <row r="326">
          <cell r="A326" t="str">
            <v>NPCY-L-300</v>
          </cell>
          <cell r="B326">
            <v>225</v>
          </cell>
          <cell r="C326">
            <v>24</v>
          </cell>
          <cell r="D326">
            <v>28</v>
          </cell>
        </row>
        <row r="327">
          <cell r="A327" t="str">
            <v>NPCY-L-350</v>
          </cell>
          <cell r="B327">
            <v>245</v>
          </cell>
          <cell r="C327">
            <v>24</v>
          </cell>
          <cell r="D327">
            <v>28</v>
          </cell>
        </row>
        <row r="328">
          <cell r="A328" t="str">
            <v>NPCY-L-400</v>
          </cell>
          <cell r="B328">
            <v>280</v>
          </cell>
          <cell r="C328">
            <v>30</v>
          </cell>
          <cell r="D328">
            <v>34</v>
          </cell>
        </row>
        <row r="329">
          <cell r="A329" t="str">
            <v>NPCY-L-450</v>
          </cell>
          <cell r="B329">
            <v>310</v>
          </cell>
          <cell r="C329">
            <v>30</v>
          </cell>
          <cell r="D329">
            <v>34</v>
          </cell>
        </row>
        <row r="330">
          <cell r="A330" t="str">
            <v>NPCY-L-500</v>
          </cell>
          <cell r="B330">
            <v>350</v>
          </cell>
          <cell r="C330">
            <v>36</v>
          </cell>
          <cell r="D330">
            <v>40</v>
          </cell>
        </row>
        <row r="331">
          <cell r="A331" t="str">
            <v>NPCY-L-550</v>
          </cell>
          <cell r="B331">
            <v>370</v>
          </cell>
          <cell r="C331">
            <v>36</v>
          </cell>
          <cell r="D331">
            <v>40</v>
          </cell>
        </row>
        <row r="332">
          <cell r="A332" t="str">
            <v>NPCY-L-600</v>
          </cell>
          <cell r="B332">
            <v>400</v>
          </cell>
          <cell r="C332">
            <v>36</v>
          </cell>
          <cell r="D332">
            <v>40</v>
          </cell>
        </row>
        <row r="333">
          <cell r="A333" t="str">
            <v>NPCY-L-650</v>
          </cell>
          <cell r="B333">
            <v>430</v>
          </cell>
          <cell r="C333">
            <v>42</v>
          </cell>
          <cell r="D333">
            <v>47</v>
          </cell>
        </row>
        <row r="334">
          <cell r="A334" t="str">
            <v>NPCY-L-700</v>
          </cell>
          <cell r="B334">
            <v>450</v>
          </cell>
          <cell r="C334">
            <v>42</v>
          </cell>
          <cell r="D334">
            <v>47</v>
          </cell>
        </row>
        <row r="335">
          <cell r="A335" t="str">
            <v>NPCY-L-750</v>
          </cell>
          <cell r="B335">
            <v>480</v>
          </cell>
          <cell r="C335">
            <v>42</v>
          </cell>
          <cell r="D335">
            <v>47</v>
          </cell>
        </row>
        <row r="336">
          <cell r="A336" t="str">
            <v>NPCY-L-800</v>
          </cell>
          <cell r="B336">
            <v>505</v>
          </cell>
          <cell r="C336">
            <v>42</v>
          </cell>
          <cell r="D336">
            <v>47</v>
          </cell>
        </row>
        <row r="337">
          <cell r="A337" t="str">
            <v>NPCY-L-850</v>
          </cell>
          <cell r="B337">
            <v>545</v>
          </cell>
          <cell r="C337">
            <v>48</v>
          </cell>
          <cell r="D337">
            <v>54</v>
          </cell>
        </row>
        <row r="338">
          <cell r="A338" t="str">
            <v>NPCY-L-900</v>
          </cell>
          <cell r="B338">
            <v>565</v>
          </cell>
          <cell r="C338">
            <v>48</v>
          </cell>
          <cell r="D338">
            <v>54</v>
          </cell>
        </row>
        <row r="339">
          <cell r="A339" t="str">
            <v>NPCY-L-1000</v>
          </cell>
          <cell r="B339">
            <v>620</v>
          </cell>
          <cell r="C339">
            <v>48</v>
          </cell>
          <cell r="D339">
            <v>54</v>
          </cell>
        </row>
        <row r="340">
          <cell r="A340" t="str">
            <v>NPCY-L-1100</v>
          </cell>
          <cell r="B340">
            <v>670</v>
          </cell>
          <cell r="C340">
            <v>48</v>
          </cell>
          <cell r="D340">
            <v>54</v>
          </cell>
        </row>
        <row r="341">
          <cell r="A341" t="str">
            <v>NPCY-L-1200</v>
          </cell>
          <cell r="B341">
            <v>730</v>
          </cell>
          <cell r="C341">
            <v>48</v>
          </cell>
          <cell r="D341">
            <v>54</v>
          </cell>
        </row>
        <row r="342">
          <cell r="A342" t="str">
            <v>NPCZ-L-020</v>
          </cell>
          <cell r="B342">
            <v>35</v>
          </cell>
          <cell r="C342">
            <v>12</v>
          </cell>
          <cell r="D342">
            <v>18</v>
          </cell>
        </row>
        <row r="343">
          <cell r="A343" t="str">
            <v>NPCZ-L-025</v>
          </cell>
          <cell r="B343">
            <v>40</v>
          </cell>
          <cell r="C343">
            <v>12</v>
          </cell>
          <cell r="D343">
            <v>18</v>
          </cell>
        </row>
        <row r="344">
          <cell r="A344" t="str">
            <v>NPCZ-L-032</v>
          </cell>
          <cell r="B344">
            <v>45</v>
          </cell>
          <cell r="C344">
            <v>12</v>
          </cell>
          <cell r="D344">
            <v>18</v>
          </cell>
        </row>
        <row r="345">
          <cell r="A345" t="str">
            <v>NPCZ-L-040</v>
          </cell>
          <cell r="B345">
            <v>55</v>
          </cell>
          <cell r="C345">
            <v>16</v>
          </cell>
          <cell r="D345">
            <v>22</v>
          </cell>
        </row>
        <row r="346">
          <cell r="A346" t="str">
            <v>NPCZ-L-050</v>
          </cell>
          <cell r="B346">
            <v>60</v>
          </cell>
          <cell r="C346">
            <v>16</v>
          </cell>
          <cell r="D346">
            <v>22</v>
          </cell>
        </row>
        <row r="347">
          <cell r="A347" t="str">
            <v>NPCZ-L-065</v>
          </cell>
          <cell r="B347">
            <v>65</v>
          </cell>
          <cell r="C347">
            <v>16</v>
          </cell>
          <cell r="D347">
            <v>22</v>
          </cell>
        </row>
        <row r="348">
          <cell r="A348" t="str">
            <v>NPCZ-L-080</v>
          </cell>
          <cell r="B348">
            <v>75</v>
          </cell>
          <cell r="C348">
            <v>16</v>
          </cell>
          <cell r="D348">
            <v>22</v>
          </cell>
        </row>
        <row r="349">
          <cell r="A349" t="str">
            <v>NPCZ-L-090</v>
          </cell>
          <cell r="B349">
            <v>90</v>
          </cell>
          <cell r="C349">
            <v>20</v>
          </cell>
          <cell r="D349">
            <v>28</v>
          </cell>
        </row>
        <row r="350">
          <cell r="A350" t="str">
            <v>NPCZ-L-100</v>
          </cell>
          <cell r="B350">
            <v>95</v>
          </cell>
          <cell r="C350">
            <v>20</v>
          </cell>
          <cell r="D350">
            <v>28</v>
          </cell>
        </row>
        <row r="351">
          <cell r="A351" t="str">
            <v>NPCZ-L-125</v>
          </cell>
          <cell r="B351">
            <v>110</v>
          </cell>
          <cell r="C351">
            <v>20</v>
          </cell>
          <cell r="D351">
            <v>28</v>
          </cell>
        </row>
        <row r="352">
          <cell r="A352" t="str">
            <v>NPCZ-L-150</v>
          </cell>
          <cell r="B352">
            <v>125</v>
          </cell>
          <cell r="C352">
            <v>20</v>
          </cell>
          <cell r="D352">
            <v>28</v>
          </cell>
        </row>
        <row r="353">
          <cell r="A353" t="str">
            <v>NPCZ-L-175</v>
          </cell>
          <cell r="B353">
            <v>140</v>
          </cell>
          <cell r="C353">
            <v>20</v>
          </cell>
          <cell r="D353">
            <v>28</v>
          </cell>
        </row>
        <row r="354">
          <cell r="A354" t="str">
            <v>NPCZ-L-200</v>
          </cell>
          <cell r="B354">
            <v>150</v>
          </cell>
          <cell r="C354">
            <v>20</v>
          </cell>
          <cell r="D354">
            <v>28</v>
          </cell>
        </row>
        <row r="355">
          <cell r="A355" t="str">
            <v>NPCZ-L-225</v>
          </cell>
          <cell r="B355">
            <v>185</v>
          </cell>
          <cell r="C355">
            <v>24</v>
          </cell>
          <cell r="D355">
            <v>28</v>
          </cell>
        </row>
        <row r="356">
          <cell r="A356" t="str">
            <v>NPCZ-L-250</v>
          </cell>
          <cell r="B356">
            <v>200</v>
          </cell>
          <cell r="C356">
            <v>24</v>
          </cell>
          <cell r="D356">
            <v>28</v>
          </cell>
        </row>
        <row r="357">
          <cell r="A357" t="str">
            <v>NPCZ-L-300</v>
          </cell>
          <cell r="B357">
            <v>225</v>
          </cell>
          <cell r="C357">
            <v>24</v>
          </cell>
          <cell r="D357">
            <v>28</v>
          </cell>
        </row>
        <row r="358">
          <cell r="A358" t="str">
            <v>NPCZ-L-350</v>
          </cell>
          <cell r="B358">
            <v>245</v>
          </cell>
          <cell r="C358">
            <v>24</v>
          </cell>
          <cell r="D358">
            <v>28</v>
          </cell>
        </row>
        <row r="359">
          <cell r="A359" t="str">
            <v>NPCZ-L-400</v>
          </cell>
          <cell r="B359">
            <v>280</v>
          </cell>
          <cell r="C359">
            <v>30</v>
          </cell>
          <cell r="D359">
            <v>34</v>
          </cell>
        </row>
        <row r="360">
          <cell r="A360" t="str">
            <v>NPCZ-L-450</v>
          </cell>
          <cell r="B360">
            <v>310</v>
          </cell>
          <cell r="C360">
            <v>30</v>
          </cell>
          <cell r="D360">
            <v>34</v>
          </cell>
        </row>
        <row r="361">
          <cell r="A361" t="str">
            <v>NPCZ-L-500</v>
          </cell>
          <cell r="B361">
            <v>350</v>
          </cell>
          <cell r="C361">
            <v>36</v>
          </cell>
          <cell r="D361">
            <v>40</v>
          </cell>
        </row>
        <row r="362">
          <cell r="A362" t="str">
            <v>NPCZ-L-550</v>
          </cell>
          <cell r="B362">
            <v>370</v>
          </cell>
          <cell r="C362">
            <v>36</v>
          </cell>
          <cell r="D362">
            <v>40</v>
          </cell>
        </row>
        <row r="363">
          <cell r="A363" t="str">
            <v>NPCZ-L-600</v>
          </cell>
          <cell r="B363">
            <v>400</v>
          </cell>
          <cell r="C363">
            <v>36</v>
          </cell>
          <cell r="D363">
            <v>40</v>
          </cell>
        </row>
        <row r="364">
          <cell r="A364" t="str">
            <v>NPCZ-L-650</v>
          </cell>
          <cell r="B364">
            <v>430</v>
          </cell>
          <cell r="C364">
            <v>42</v>
          </cell>
          <cell r="D364">
            <v>47</v>
          </cell>
        </row>
        <row r="365">
          <cell r="A365" t="str">
            <v>NPCZ-L-700</v>
          </cell>
          <cell r="B365">
            <v>450</v>
          </cell>
          <cell r="C365">
            <v>42</v>
          </cell>
          <cell r="D365">
            <v>47</v>
          </cell>
        </row>
        <row r="366">
          <cell r="A366" t="str">
            <v>NPCZ-L-750</v>
          </cell>
          <cell r="B366">
            <v>480</v>
          </cell>
          <cell r="C366">
            <v>42</v>
          </cell>
          <cell r="D366">
            <v>47</v>
          </cell>
        </row>
        <row r="367">
          <cell r="A367" t="str">
            <v>NPCZ-L-800</v>
          </cell>
          <cell r="B367">
            <v>505</v>
          </cell>
          <cell r="C367">
            <v>42</v>
          </cell>
          <cell r="D367">
            <v>47</v>
          </cell>
        </row>
        <row r="368">
          <cell r="A368" t="str">
            <v>NPCZ-L-850</v>
          </cell>
          <cell r="B368">
            <v>545</v>
          </cell>
          <cell r="C368">
            <v>48</v>
          </cell>
          <cell r="D368">
            <v>54</v>
          </cell>
        </row>
        <row r="369">
          <cell r="A369" t="str">
            <v>NPCZ-L-900</v>
          </cell>
          <cell r="B369">
            <v>565</v>
          </cell>
          <cell r="C369">
            <v>48</v>
          </cell>
          <cell r="D369">
            <v>54</v>
          </cell>
        </row>
        <row r="370">
          <cell r="A370" t="str">
            <v>NPCZ-L-1000</v>
          </cell>
          <cell r="B370">
            <v>620</v>
          </cell>
          <cell r="C370">
            <v>48</v>
          </cell>
          <cell r="D370">
            <v>54</v>
          </cell>
        </row>
        <row r="371">
          <cell r="A371" t="str">
            <v>NPCZ-L-1100</v>
          </cell>
          <cell r="B371">
            <v>670</v>
          </cell>
          <cell r="C371">
            <v>48</v>
          </cell>
          <cell r="D371">
            <v>54</v>
          </cell>
        </row>
        <row r="372">
          <cell r="A372" t="str">
            <v>NPCZ-L-1200</v>
          </cell>
          <cell r="B372">
            <v>730</v>
          </cell>
          <cell r="C372">
            <v>48</v>
          </cell>
          <cell r="D372">
            <v>54</v>
          </cell>
        </row>
        <row r="373">
          <cell r="A373" t="str">
            <v>22NPCB-H-250</v>
          </cell>
          <cell r="B373">
            <v>340</v>
          </cell>
        </row>
        <row r="374">
          <cell r="A374" t="str">
            <v>NCLS-M10</v>
          </cell>
          <cell r="B374">
            <v>50</v>
          </cell>
          <cell r="C374">
            <v>12</v>
          </cell>
          <cell r="D374">
            <v>18</v>
          </cell>
        </row>
        <row r="375">
          <cell r="A375" t="str">
            <v>NCLS-M12</v>
          </cell>
          <cell r="B375">
            <v>50</v>
          </cell>
          <cell r="C375">
            <v>16</v>
          </cell>
          <cell r="D375">
            <v>22</v>
          </cell>
        </row>
        <row r="376">
          <cell r="A376" t="str">
            <v>NCLS-M16</v>
          </cell>
          <cell r="B376">
            <v>50</v>
          </cell>
          <cell r="C376">
            <v>20</v>
          </cell>
          <cell r="D376">
            <v>24</v>
          </cell>
        </row>
        <row r="377">
          <cell r="A377" t="str">
            <v>NCLS-M20</v>
          </cell>
          <cell r="B377">
            <v>50</v>
          </cell>
          <cell r="C377">
            <v>24</v>
          </cell>
          <cell r="D377">
            <v>28</v>
          </cell>
        </row>
        <row r="378">
          <cell r="A378" t="str">
            <v>NCLS-M24</v>
          </cell>
          <cell r="B378">
            <v>75</v>
          </cell>
          <cell r="C378">
            <v>30</v>
          </cell>
          <cell r="D378">
            <v>34</v>
          </cell>
        </row>
        <row r="379">
          <cell r="A379" t="str">
            <v>NCLS-M30</v>
          </cell>
          <cell r="B379">
            <v>75</v>
          </cell>
          <cell r="C379">
            <v>36</v>
          </cell>
          <cell r="D379">
            <v>40</v>
          </cell>
        </row>
        <row r="380">
          <cell r="A380" t="str">
            <v>NCLS-M36</v>
          </cell>
          <cell r="B380">
            <v>100</v>
          </cell>
          <cell r="C380">
            <v>42</v>
          </cell>
          <cell r="D380">
            <v>47</v>
          </cell>
        </row>
        <row r="381">
          <cell r="A381" t="str">
            <v>NCLS-M42</v>
          </cell>
          <cell r="B381">
            <v>125</v>
          </cell>
          <cell r="C381">
            <v>48</v>
          </cell>
          <cell r="D381">
            <v>54</v>
          </cell>
        </row>
        <row r="382">
          <cell r="A382" t="str">
            <v>NCLS-M48</v>
          </cell>
          <cell r="B382">
            <v>125</v>
          </cell>
          <cell r="C382">
            <v>56</v>
          </cell>
          <cell r="D382">
            <v>62</v>
          </cell>
        </row>
        <row r="383">
          <cell r="A383" t="str">
            <v>NCLS-M56</v>
          </cell>
          <cell r="B383">
            <v>155</v>
          </cell>
          <cell r="C383">
            <v>64</v>
          </cell>
          <cell r="D383">
            <v>70</v>
          </cell>
        </row>
        <row r="384">
          <cell r="A384" t="str">
            <v>NCLS-M64</v>
          </cell>
          <cell r="B384">
            <v>155</v>
          </cell>
          <cell r="C384">
            <v>75</v>
          </cell>
          <cell r="D384">
            <v>80</v>
          </cell>
        </row>
        <row r="385">
          <cell r="A385" t="str">
            <v>NCLS-M72</v>
          </cell>
          <cell r="B385">
            <v>150</v>
          </cell>
          <cell r="C385">
            <v>80</v>
          </cell>
          <cell r="D385">
            <v>86</v>
          </cell>
        </row>
        <row r="386">
          <cell r="A386" t="str">
            <v>NCLS-M80</v>
          </cell>
          <cell r="B386">
            <v>160</v>
          </cell>
          <cell r="C386">
            <v>85</v>
          </cell>
          <cell r="D386">
            <v>91</v>
          </cell>
        </row>
        <row r="387">
          <cell r="A387" t="str">
            <v>NCLS-M85</v>
          </cell>
          <cell r="B387">
            <v>180</v>
          </cell>
          <cell r="C387">
            <v>90</v>
          </cell>
          <cell r="D387">
            <v>96</v>
          </cell>
        </row>
        <row r="388">
          <cell r="A388" t="str">
            <v>NCLS-M90</v>
          </cell>
          <cell r="B388">
            <v>190</v>
          </cell>
          <cell r="C388">
            <v>95</v>
          </cell>
          <cell r="D388">
            <v>101</v>
          </cell>
        </row>
        <row r="389">
          <cell r="A389" t="str">
            <v>LPT-M12</v>
          </cell>
          <cell r="B389">
            <v>50</v>
          </cell>
        </row>
        <row r="390">
          <cell r="A390" t="str">
            <v>LPT-M16</v>
          </cell>
          <cell r="B390">
            <v>50</v>
          </cell>
        </row>
        <row r="391">
          <cell r="A391" t="str">
            <v>LPT-M20</v>
          </cell>
          <cell r="B391">
            <v>50</v>
          </cell>
        </row>
        <row r="392">
          <cell r="A392" t="str">
            <v>LPT-M24</v>
          </cell>
          <cell r="B392">
            <v>75</v>
          </cell>
        </row>
        <row r="393">
          <cell r="A393" t="str">
            <v>LPT-M30</v>
          </cell>
          <cell r="B393">
            <v>75</v>
          </cell>
        </row>
        <row r="394">
          <cell r="A394" t="str">
            <v>LPT-M36</v>
          </cell>
          <cell r="B394">
            <v>90</v>
          </cell>
        </row>
        <row r="395">
          <cell r="A395" t="str">
            <v>LPT-M42</v>
          </cell>
          <cell r="B395">
            <v>90</v>
          </cell>
        </row>
        <row r="396">
          <cell r="A396" t="str">
            <v>LPT-M48</v>
          </cell>
          <cell r="B396">
            <v>110</v>
          </cell>
        </row>
        <row r="397">
          <cell r="A397" t="str">
            <v>LPT-M56</v>
          </cell>
          <cell r="B397">
            <v>125</v>
          </cell>
        </row>
        <row r="398">
          <cell r="A398" t="str">
            <v>LPT-M64</v>
          </cell>
          <cell r="B398">
            <v>150</v>
          </cell>
        </row>
        <row r="399">
          <cell r="A399" t="str">
            <v>LPT-M72</v>
          </cell>
          <cell r="B399">
            <v>150</v>
          </cell>
        </row>
        <row r="400">
          <cell r="A400" t="str">
            <v>LPT-M80</v>
          </cell>
          <cell r="B400">
            <v>175</v>
          </cell>
        </row>
        <row r="401">
          <cell r="A401" t="str">
            <v>CLPT-16</v>
          </cell>
          <cell r="B401">
            <v>50</v>
          </cell>
        </row>
        <row r="402">
          <cell r="A402" t="str">
            <v>CLPT-24</v>
          </cell>
          <cell r="B402">
            <v>75</v>
          </cell>
        </row>
        <row r="403">
          <cell r="A403" t="str">
            <v>CLPT-30</v>
          </cell>
          <cell r="B403">
            <v>90</v>
          </cell>
        </row>
        <row r="404">
          <cell r="A404" t="str">
            <v>CLPT-42</v>
          </cell>
          <cell r="B404">
            <v>120</v>
          </cell>
        </row>
        <row r="405">
          <cell r="A405" t="str">
            <v>CLPT-64</v>
          </cell>
          <cell r="B405">
            <v>180</v>
          </cell>
        </row>
        <row r="406">
          <cell r="A406" t="str">
            <v>CLPT-70</v>
          </cell>
          <cell r="B406">
            <v>200</v>
          </cell>
        </row>
        <row r="407">
          <cell r="A407" t="str">
            <v>CLPT-80</v>
          </cell>
          <cell r="B407">
            <v>200</v>
          </cell>
        </row>
        <row r="408">
          <cell r="A408" t="str">
            <v>RA-L-080</v>
          </cell>
          <cell r="C408">
            <v>20</v>
          </cell>
          <cell r="D408">
            <v>28</v>
          </cell>
        </row>
        <row r="409">
          <cell r="A409" t="str">
            <v>RA-L-090</v>
          </cell>
          <cell r="C409">
            <v>20</v>
          </cell>
          <cell r="D409">
            <v>28</v>
          </cell>
        </row>
        <row r="410">
          <cell r="A410" t="str">
            <v>RA-L-100</v>
          </cell>
          <cell r="C410">
            <v>20</v>
          </cell>
          <cell r="D410">
            <v>28</v>
          </cell>
        </row>
        <row r="411">
          <cell r="A411" t="str">
            <v>RA-L-125</v>
          </cell>
          <cell r="C411">
            <v>24</v>
          </cell>
          <cell r="D411">
            <v>28</v>
          </cell>
        </row>
        <row r="412">
          <cell r="A412" t="str">
            <v>RA-L-150</v>
          </cell>
          <cell r="C412">
            <v>24</v>
          </cell>
          <cell r="D412">
            <v>28</v>
          </cell>
        </row>
        <row r="413">
          <cell r="A413" t="str">
            <v>RA-L-175</v>
          </cell>
          <cell r="C413">
            <v>24</v>
          </cell>
          <cell r="D413">
            <v>28</v>
          </cell>
        </row>
        <row r="414">
          <cell r="A414" t="str">
            <v>RA-L-200</v>
          </cell>
          <cell r="C414">
            <v>24</v>
          </cell>
          <cell r="D414">
            <v>28</v>
          </cell>
        </row>
        <row r="415">
          <cell r="A415" t="str">
            <v>RA-L-225</v>
          </cell>
          <cell r="C415">
            <v>24</v>
          </cell>
          <cell r="D415">
            <v>28</v>
          </cell>
        </row>
        <row r="416">
          <cell r="A416" t="str">
            <v>RA-L-250</v>
          </cell>
          <cell r="C416">
            <v>24</v>
          </cell>
          <cell r="D416">
            <v>28</v>
          </cell>
        </row>
        <row r="417">
          <cell r="A417" t="str">
            <v>RA-L-300</v>
          </cell>
          <cell r="C417">
            <v>30</v>
          </cell>
          <cell r="D417">
            <v>34</v>
          </cell>
        </row>
        <row r="418">
          <cell r="A418" t="str">
            <v>RA-L-350</v>
          </cell>
          <cell r="C418">
            <v>30</v>
          </cell>
          <cell r="D418">
            <v>34</v>
          </cell>
        </row>
        <row r="419">
          <cell r="A419" t="str">
            <v>RA-L-400</v>
          </cell>
          <cell r="C419">
            <v>30</v>
          </cell>
          <cell r="D419">
            <v>34</v>
          </cell>
        </row>
        <row r="420">
          <cell r="A420" t="str">
            <v>RA-L-450</v>
          </cell>
          <cell r="C420">
            <v>30</v>
          </cell>
          <cell r="D420">
            <v>34</v>
          </cell>
        </row>
        <row r="421">
          <cell r="A421" t="str">
            <v>RA-L-500</v>
          </cell>
          <cell r="C421">
            <v>36</v>
          </cell>
          <cell r="D421">
            <v>40</v>
          </cell>
        </row>
        <row r="422">
          <cell r="A422" t="str">
            <v>RA-L-550</v>
          </cell>
          <cell r="C422">
            <v>36</v>
          </cell>
          <cell r="D422">
            <v>40</v>
          </cell>
        </row>
        <row r="423">
          <cell r="A423" t="str">
            <v>RA-L-600</v>
          </cell>
          <cell r="C423">
            <v>42</v>
          </cell>
          <cell r="D423">
            <v>46</v>
          </cell>
        </row>
        <row r="424">
          <cell r="A424" t="str">
            <v>RA-L-650</v>
          </cell>
          <cell r="C424">
            <v>42</v>
          </cell>
          <cell r="D424">
            <v>46</v>
          </cell>
        </row>
        <row r="425">
          <cell r="A425" t="str">
            <v>RA-L-700</v>
          </cell>
          <cell r="C425">
            <v>48</v>
          </cell>
          <cell r="D425">
            <v>54</v>
          </cell>
        </row>
        <row r="426">
          <cell r="A426" t="str">
            <v>RA-L-750</v>
          </cell>
          <cell r="C426">
            <v>48</v>
          </cell>
          <cell r="D426">
            <v>54</v>
          </cell>
        </row>
        <row r="427">
          <cell r="A427" t="str">
            <v>RB-L-080</v>
          </cell>
          <cell r="C427">
            <v>20</v>
          </cell>
          <cell r="D427">
            <v>28</v>
          </cell>
        </row>
        <row r="428">
          <cell r="A428" t="str">
            <v>RB-L-090</v>
          </cell>
          <cell r="C428">
            <v>20</v>
          </cell>
          <cell r="D428">
            <v>28</v>
          </cell>
        </row>
        <row r="429">
          <cell r="A429" t="str">
            <v>RB-L-100</v>
          </cell>
          <cell r="C429">
            <v>20</v>
          </cell>
          <cell r="D429">
            <v>28</v>
          </cell>
        </row>
        <row r="430">
          <cell r="A430" t="str">
            <v>RB-L-125</v>
          </cell>
          <cell r="C430">
            <v>24</v>
          </cell>
          <cell r="D430">
            <v>28</v>
          </cell>
        </row>
        <row r="431">
          <cell r="A431" t="str">
            <v>RB-L-150</v>
          </cell>
          <cell r="C431">
            <v>24</v>
          </cell>
          <cell r="D431">
            <v>28</v>
          </cell>
        </row>
        <row r="432">
          <cell r="A432" t="str">
            <v>RB-L-175</v>
          </cell>
          <cell r="C432">
            <v>24</v>
          </cell>
          <cell r="D432">
            <v>28</v>
          </cell>
        </row>
        <row r="433">
          <cell r="A433" t="str">
            <v>RB-L-200</v>
          </cell>
          <cell r="C433">
            <v>24</v>
          </cell>
          <cell r="D433">
            <v>28</v>
          </cell>
        </row>
        <row r="434">
          <cell r="A434" t="str">
            <v>RB-L-225</v>
          </cell>
          <cell r="C434">
            <v>24</v>
          </cell>
          <cell r="D434">
            <v>28</v>
          </cell>
        </row>
        <row r="435">
          <cell r="A435" t="str">
            <v>RB-L-250</v>
          </cell>
          <cell r="C435">
            <v>24</v>
          </cell>
          <cell r="D435">
            <v>28</v>
          </cell>
        </row>
        <row r="436">
          <cell r="A436" t="str">
            <v>RB-L-300</v>
          </cell>
          <cell r="C436">
            <v>30</v>
          </cell>
          <cell r="D436">
            <v>34</v>
          </cell>
        </row>
        <row r="437">
          <cell r="A437" t="str">
            <v>RB-L-350</v>
          </cell>
          <cell r="C437">
            <v>30</v>
          </cell>
          <cell r="D437">
            <v>34</v>
          </cell>
        </row>
        <row r="438">
          <cell r="A438" t="str">
            <v>RB-L-400</v>
          </cell>
          <cell r="C438">
            <v>30</v>
          </cell>
          <cell r="D438">
            <v>34</v>
          </cell>
        </row>
        <row r="439">
          <cell r="A439" t="str">
            <v>RB-L-450</v>
          </cell>
          <cell r="C439">
            <v>30</v>
          </cell>
          <cell r="D439">
            <v>34</v>
          </cell>
        </row>
        <row r="440">
          <cell r="A440" t="str">
            <v>RB-L-500</v>
          </cell>
          <cell r="C440">
            <v>36</v>
          </cell>
          <cell r="D440">
            <v>40</v>
          </cell>
        </row>
        <row r="441">
          <cell r="A441" t="str">
            <v>RB-L-550</v>
          </cell>
          <cell r="C441">
            <v>36</v>
          </cell>
          <cell r="D441">
            <v>40</v>
          </cell>
        </row>
        <row r="442">
          <cell r="A442" t="str">
            <v>RB-L-600</v>
          </cell>
          <cell r="C442">
            <v>42</v>
          </cell>
          <cell r="D442">
            <v>46</v>
          </cell>
        </row>
        <row r="443">
          <cell r="A443" t="str">
            <v>RB-L-650</v>
          </cell>
          <cell r="C443">
            <v>42</v>
          </cell>
          <cell r="D443">
            <v>46</v>
          </cell>
        </row>
        <row r="444">
          <cell r="A444" t="str">
            <v>RB-L-700</v>
          </cell>
          <cell r="C444">
            <v>48</v>
          </cell>
          <cell r="D444">
            <v>54</v>
          </cell>
        </row>
        <row r="445">
          <cell r="A445" t="str">
            <v>RB-L-750</v>
          </cell>
          <cell r="C445">
            <v>48</v>
          </cell>
          <cell r="D445">
            <v>54</v>
          </cell>
        </row>
        <row r="446">
          <cell r="A446" t="str">
            <v>RC-L-080</v>
          </cell>
          <cell r="C446">
            <v>20</v>
          </cell>
          <cell r="D446">
            <v>28</v>
          </cell>
        </row>
        <row r="447">
          <cell r="A447" t="str">
            <v>RC-L-090</v>
          </cell>
          <cell r="C447">
            <v>20</v>
          </cell>
          <cell r="D447">
            <v>28</v>
          </cell>
        </row>
        <row r="448">
          <cell r="A448" t="str">
            <v>RC-L-100</v>
          </cell>
          <cell r="C448">
            <v>20</v>
          </cell>
          <cell r="D448">
            <v>28</v>
          </cell>
        </row>
        <row r="449">
          <cell r="A449" t="str">
            <v>RC-L-125</v>
          </cell>
          <cell r="C449">
            <v>24</v>
          </cell>
          <cell r="D449">
            <v>28</v>
          </cell>
        </row>
        <row r="450">
          <cell r="A450" t="str">
            <v>RC-L-150</v>
          </cell>
          <cell r="C450">
            <v>24</v>
          </cell>
          <cell r="D450">
            <v>28</v>
          </cell>
        </row>
        <row r="451">
          <cell r="A451" t="str">
            <v>RC-L-175</v>
          </cell>
          <cell r="C451">
            <v>24</v>
          </cell>
          <cell r="D451">
            <v>28</v>
          </cell>
        </row>
        <row r="452">
          <cell r="A452" t="str">
            <v>RC-L-200</v>
          </cell>
          <cell r="C452">
            <v>24</v>
          </cell>
          <cell r="D452">
            <v>28</v>
          </cell>
        </row>
        <row r="453">
          <cell r="A453" t="str">
            <v>RC-L-225</v>
          </cell>
          <cell r="C453">
            <v>24</v>
          </cell>
          <cell r="D453">
            <v>28</v>
          </cell>
        </row>
        <row r="454">
          <cell r="A454" t="str">
            <v>RC-L-250</v>
          </cell>
          <cell r="C454">
            <v>24</v>
          </cell>
          <cell r="D454">
            <v>28</v>
          </cell>
        </row>
        <row r="455">
          <cell r="A455" t="str">
            <v>RC-L-300</v>
          </cell>
          <cell r="C455">
            <v>30</v>
          </cell>
          <cell r="D455">
            <v>34</v>
          </cell>
        </row>
        <row r="456">
          <cell r="A456" t="str">
            <v>RC-L-350</v>
          </cell>
          <cell r="C456">
            <v>30</v>
          </cell>
          <cell r="D456">
            <v>34</v>
          </cell>
        </row>
        <row r="457">
          <cell r="A457" t="str">
            <v>RC-L-400</v>
          </cell>
          <cell r="C457">
            <v>30</v>
          </cell>
          <cell r="D457">
            <v>34</v>
          </cell>
        </row>
        <row r="458">
          <cell r="A458" t="str">
            <v>RC-L-450</v>
          </cell>
          <cell r="C458">
            <v>30</v>
          </cell>
          <cell r="D458">
            <v>34</v>
          </cell>
        </row>
        <row r="459">
          <cell r="A459" t="str">
            <v>RC-L-500</v>
          </cell>
          <cell r="C459">
            <v>36</v>
          </cell>
          <cell r="D459">
            <v>40</v>
          </cell>
        </row>
        <row r="460">
          <cell r="A460" t="str">
            <v>RC-L-550</v>
          </cell>
          <cell r="C460">
            <v>36</v>
          </cell>
          <cell r="D460">
            <v>40</v>
          </cell>
        </row>
        <row r="461">
          <cell r="A461" t="str">
            <v>RC-L-600</v>
          </cell>
          <cell r="C461">
            <v>42</v>
          </cell>
          <cell r="D461">
            <v>46</v>
          </cell>
        </row>
        <row r="462">
          <cell r="A462" t="str">
            <v>RC-L-650</v>
          </cell>
          <cell r="C462">
            <v>42</v>
          </cell>
          <cell r="D462">
            <v>46</v>
          </cell>
        </row>
        <row r="463">
          <cell r="A463" t="str">
            <v>RC-L-700</v>
          </cell>
          <cell r="C463">
            <v>48</v>
          </cell>
          <cell r="D463">
            <v>54</v>
          </cell>
        </row>
        <row r="464">
          <cell r="A464" t="str">
            <v>RC-L-750</v>
          </cell>
          <cell r="C464">
            <v>48</v>
          </cell>
          <cell r="D464">
            <v>54</v>
          </cell>
        </row>
        <row r="465">
          <cell r="A465" t="str">
            <v>RA-H-150</v>
          </cell>
          <cell r="C465">
            <v>24</v>
          </cell>
          <cell r="D465">
            <v>28</v>
          </cell>
        </row>
        <row r="466">
          <cell r="A466" t="str">
            <v>RA-H-175</v>
          </cell>
          <cell r="C466">
            <v>24</v>
          </cell>
          <cell r="D466">
            <v>28</v>
          </cell>
        </row>
        <row r="467">
          <cell r="A467" t="str">
            <v>RA-H-200</v>
          </cell>
          <cell r="C467">
            <v>30</v>
          </cell>
          <cell r="D467">
            <v>34</v>
          </cell>
        </row>
        <row r="468">
          <cell r="A468" t="str">
            <v>RA-H-225</v>
          </cell>
          <cell r="C468">
            <v>30</v>
          </cell>
          <cell r="D468">
            <v>34</v>
          </cell>
        </row>
        <row r="469">
          <cell r="A469" t="str">
            <v>RA-H-250</v>
          </cell>
          <cell r="C469">
            <v>30</v>
          </cell>
          <cell r="D469">
            <v>34</v>
          </cell>
        </row>
        <row r="470">
          <cell r="A470" t="str">
            <v>RA-H-300</v>
          </cell>
          <cell r="C470">
            <v>36</v>
          </cell>
          <cell r="D470">
            <v>40</v>
          </cell>
        </row>
        <row r="471">
          <cell r="A471" t="str">
            <v>RA-H-350</v>
          </cell>
          <cell r="C471">
            <v>36</v>
          </cell>
          <cell r="D471">
            <v>40</v>
          </cell>
        </row>
        <row r="472">
          <cell r="A472" t="str">
            <v>RA-H-400</v>
          </cell>
          <cell r="C472">
            <v>36</v>
          </cell>
          <cell r="D472">
            <v>40</v>
          </cell>
        </row>
        <row r="473">
          <cell r="A473" t="str">
            <v>RA-H-450</v>
          </cell>
          <cell r="C473">
            <v>36</v>
          </cell>
          <cell r="D473">
            <v>40</v>
          </cell>
        </row>
        <row r="474">
          <cell r="A474" t="str">
            <v>RA-H-500</v>
          </cell>
          <cell r="C474">
            <v>36</v>
          </cell>
          <cell r="D474">
            <v>40</v>
          </cell>
        </row>
        <row r="475">
          <cell r="A475" t="str">
            <v>RA-H-550</v>
          </cell>
          <cell r="C475">
            <v>36</v>
          </cell>
          <cell r="D475">
            <v>40</v>
          </cell>
        </row>
        <row r="476">
          <cell r="A476" t="str">
            <v>RA-H-600</v>
          </cell>
          <cell r="C476">
            <v>42</v>
          </cell>
          <cell r="D476">
            <v>46</v>
          </cell>
        </row>
        <row r="477">
          <cell r="A477" t="str">
            <v>RA-H-650</v>
          </cell>
          <cell r="C477">
            <v>42</v>
          </cell>
          <cell r="D477">
            <v>46</v>
          </cell>
        </row>
        <row r="478">
          <cell r="A478" t="str">
            <v>RA-H-700</v>
          </cell>
          <cell r="C478">
            <v>48</v>
          </cell>
          <cell r="D478">
            <v>54</v>
          </cell>
        </row>
        <row r="479">
          <cell r="A479" t="str">
            <v>RA-H-750</v>
          </cell>
          <cell r="C479">
            <v>48</v>
          </cell>
          <cell r="D479">
            <v>54</v>
          </cell>
        </row>
        <row r="480">
          <cell r="A480" t="str">
            <v>RB-H-150</v>
          </cell>
          <cell r="C480">
            <v>24</v>
          </cell>
          <cell r="D480">
            <v>28</v>
          </cell>
        </row>
        <row r="481">
          <cell r="A481" t="str">
            <v>RB-H-175</v>
          </cell>
          <cell r="C481">
            <v>24</v>
          </cell>
          <cell r="D481">
            <v>28</v>
          </cell>
        </row>
        <row r="482">
          <cell r="A482" t="str">
            <v>RB-H-200</v>
          </cell>
          <cell r="C482">
            <v>30</v>
          </cell>
          <cell r="D482">
            <v>34</v>
          </cell>
        </row>
        <row r="483">
          <cell r="A483" t="str">
            <v>RB-H-225</v>
          </cell>
          <cell r="C483">
            <v>30</v>
          </cell>
          <cell r="D483">
            <v>34</v>
          </cell>
        </row>
        <row r="484">
          <cell r="A484" t="str">
            <v>RB-H-250</v>
          </cell>
          <cell r="C484">
            <v>30</v>
          </cell>
          <cell r="D484">
            <v>34</v>
          </cell>
        </row>
        <row r="485">
          <cell r="A485" t="str">
            <v>RB-H-300</v>
          </cell>
          <cell r="C485">
            <v>36</v>
          </cell>
          <cell r="D485">
            <v>40</v>
          </cell>
        </row>
        <row r="486">
          <cell r="A486" t="str">
            <v>RB-H-350</v>
          </cell>
          <cell r="C486">
            <v>36</v>
          </cell>
          <cell r="D486">
            <v>40</v>
          </cell>
        </row>
        <row r="487">
          <cell r="A487" t="str">
            <v>RB-H-400</v>
          </cell>
          <cell r="C487">
            <v>36</v>
          </cell>
          <cell r="D487">
            <v>40</v>
          </cell>
        </row>
        <row r="488">
          <cell r="A488" t="str">
            <v>RB-H-450</v>
          </cell>
          <cell r="C488">
            <v>36</v>
          </cell>
          <cell r="D488">
            <v>40</v>
          </cell>
        </row>
        <row r="489">
          <cell r="A489" t="str">
            <v>RB-H-500</v>
          </cell>
          <cell r="C489">
            <v>36</v>
          </cell>
          <cell r="D489">
            <v>40</v>
          </cell>
        </row>
        <row r="490">
          <cell r="A490" t="str">
            <v>RB-H-550</v>
          </cell>
          <cell r="C490">
            <v>36</v>
          </cell>
          <cell r="D490">
            <v>40</v>
          </cell>
        </row>
        <row r="491">
          <cell r="A491" t="str">
            <v>RB-H-600</v>
          </cell>
          <cell r="C491">
            <v>42</v>
          </cell>
          <cell r="D491">
            <v>46</v>
          </cell>
        </row>
        <row r="492">
          <cell r="A492" t="str">
            <v>RB-H-650</v>
          </cell>
          <cell r="C492">
            <v>42</v>
          </cell>
          <cell r="D492">
            <v>46</v>
          </cell>
        </row>
        <row r="493">
          <cell r="A493" t="str">
            <v>RB-H-700</v>
          </cell>
          <cell r="C493">
            <v>48</v>
          </cell>
          <cell r="D493">
            <v>54</v>
          </cell>
        </row>
        <row r="494">
          <cell r="A494" t="str">
            <v>RB-H-750</v>
          </cell>
          <cell r="C494">
            <v>48</v>
          </cell>
          <cell r="D494">
            <v>54</v>
          </cell>
        </row>
        <row r="495">
          <cell r="A495" t="str">
            <v>RC-H-150</v>
          </cell>
          <cell r="C495">
            <v>24</v>
          </cell>
          <cell r="D495">
            <v>28</v>
          </cell>
        </row>
        <row r="496">
          <cell r="A496" t="str">
            <v>RC-H-175</v>
          </cell>
          <cell r="C496">
            <v>24</v>
          </cell>
          <cell r="D496">
            <v>28</v>
          </cell>
        </row>
        <row r="497">
          <cell r="A497" t="str">
            <v>RC-H-200</v>
          </cell>
          <cell r="C497">
            <v>30</v>
          </cell>
          <cell r="D497">
            <v>34</v>
          </cell>
        </row>
        <row r="498">
          <cell r="A498" t="str">
            <v>RC-H-225</v>
          </cell>
          <cell r="C498">
            <v>30</v>
          </cell>
          <cell r="D498">
            <v>34</v>
          </cell>
        </row>
        <row r="499">
          <cell r="A499" t="str">
            <v>RC-H-250</v>
          </cell>
          <cell r="C499">
            <v>30</v>
          </cell>
          <cell r="D499">
            <v>34</v>
          </cell>
        </row>
        <row r="500">
          <cell r="A500" t="str">
            <v>RC-H-300</v>
          </cell>
          <cell r="C500">
            <v>36</v>
          </cell>
          <cell r="D500">
            <v>40</v>
          </cell>
        </row>
        <row r="501">
          <cell r="A501" t="str">
            <v>RC-H-350</v>
          </cell>
          <cell r="C501">
            <v>36</v>
          </cell>
          <cell r="D501">
            <v>40</v>
          </cell>
        </row>
        <row r="502">
          <cell r="A502" t="str">
            <v>RC-H-400</v>
          </cell>
          <cell r="C502">
            <v>36</v>
          </cell>
          <cell r="D502">
            <v>40</v>
          </cell>
        </row>
        <row r="503">
          <cell r="A503" t="str">
            <v>RC-H-450</v>
          </cell>
          <cell r="C503">
            <v>36</v>
          </cell>
          <cell r="D503">
            <v>40</v>
          </cell>
        </row>
        <row r="504">
          <cell r="A504" t="str">
            <v>RC-H-500</v>
          </cell>
          <cell r="C504">
            <v>36</v>
          </cell>
          <cell r="D504">
            <v>40</v>
          </cell>
        </row>
        <row r="505">
          <cell r="A505" t="str">
            <v>RC-H-550</v>
          </cell>
          <cell r="C505">
            <v>36</v>
          </cell>
          <cell r="D505">
            <v>40</v>
          </cell>
        </row>
        <row r="506">
          <cell r="A506" t="str">
            <v>RC-H-600</v>
          </cell>
          <cell r="C506">
            <v>42</v>
          </cell>
          <cell r="D506">
            <v>46</v>
          </cell>
        </row>
        <row r="507">
          <cell r="A507" t="str">
            <v>RC-H-650</v>
          </cell>
          <cell r="C507">
            <v>42</v>
          </cell>
          <cell r="D507">
            <v>46</v>
          </cell>
        </row>
        <row r="508">
          <cell r="A508" t="str">
            <v>RC-H-700</v>
          </cell>
          <cell r="C508">
            <v>48</v>
          </cell>
          <cell r="D508">
            <v>54</v>
          </cell>
        </row>
        <row r="509">
          <cell r="A509" t="str">
            <v>RC-H-750</v>
          </cell>
          <cell r="C509">
            <v>48</v>
          </cell>
          <cell r="D509">
            <v>54</v>
          </cell>
        </row>
        <row r="510">
          <cell r="A510" t="str">
            <v>RHC-080</v>
          </cell>
        </row>
        <row r="511">
          <cell r="A511" t="str">
            <v>RHC-090</v>
          </cell>
        </row>
        <row r="512">
          <cell r="A512" t="str">
            <v>RHC-100</v>
          </cell>
        </row>
        <row r="513">
          <cell r="A513" t="str">
            <v>RHC-125</v>
          </cell>
        </row>
        <row r="514">
          <cell r="A514" t="str">
            <v>RHC-150</v>
          </cell>
        </row>
        <row r="515">
          <cell r="A515" t="str">
            <v>RHC-175</v>
          </cell>
        </row>
        <row r="516">
          <cell r="A516" t="str">
            <v>RHC-200</v>
          </cell>
        </row>
        <row r="517">
          <cell r="A517" t="str">
            <v>RHC-225</v>
          </cell>
        </row>
        <row r="518">
          <cell r="A518" t="str">
            <v>RHC-250</v>
          </cell>
        </row>
        <row r="519">
          <cell r="A519" t="str">
            <v>RHC-300</v>
          </cell>
        </row>
        <row r="520">
          <cell r="A520" t="str">
            <v>RHC-350</v>
          </cell>
        </row>
        <row r="521">
          <cell r="A521" t="str">
            <v>RHC-400</v>
          </cell>
        </row>
        <row r="522">
          <cell r="A522" t="str">
            <v>RHC-450</v>
          </cell>
        </row>
        <row r="523">
          <cell r="A523" t="str">
            <v>RHC-500</v>
          </cell>
        </row>
        <row r="524">
          <cell r="A524" t="str">
            <v>RHC-550</v>
          </cell>
        </row>
        <row r="525">
          <cell r="A525" t="str">
            <v>RHC-600</v>
          </cell>
        </row>
        <row r="526">
          <cell r="A526" t="str">
            <v>RHA-080</v>
          </cell>
        </row>
        <row r="527">
          <cell r="A527" t="str">
            <v>RHA-090</v>
          </cell>
        </row>
        <row r="528">
          <cell r="A528" t="str">
            <v>RHA-100</v>
          </cell>
        </row>
        <row r="529">
          <cell r="A529" t="str">
            <v>RHA-125</v>
          </cell>
        </row>
        <row r="530">
          <cell r="A530" t="str">
            <v>RHA-150</v>
          </cell>
        </row>
        <row r="531">
          <cell r="A531" t="str">
            <v>RHA-175</v>
          </cell>
        </row>
        <row r="532">
          <cell r="A532" t="str">
            <v>RHA-200</v>
          </cell>
        </row>
        <row r="533">
          <cell r="A533" t="str">
            <v>RHA-225</v>
          </cell>
        </row>
        <row r="534">
          <cell r="A534" t="str">
            <v>RHA-250</v>
          </cell>
        </row>
        <row r="535">
          <cell r="A535" t="str">
            <v>RHA-300</v>
          </cell>
        </row>
        <row r="536">
          <cell r="A536" t="str">
            <v>RHA-350</v>
          </cell>
        </row>
        <row r="537">
          <cell r="A537" t="str">
            <v>RHA-400</v>
          </cell>
        </row>
        <row r="538">
          <cell r="A538" t="str">
            <v>RHA-450</v>
          </cell>
        </row>
        <row r="539">
          <cell r="A539" t="str">
            <v>RHA-500</v>
          </cell>
        </row>
        <row r="540">
          <cell r="A540" t="str">
            <v>RHA-550</v>
          </cell>
        </row>
        <row r="541">
          <cell r="A541" t="str">
            <v>RHA-600</v>
          </cell>
        </row>
        <row r="542">
          <cell r="A542" t="str">
            <v>EHS-080</v>
          </cell>
          <cell r="B542">
            <v>175</v>
          </cell>
        </row>
        <row r="543">
          <cell r="A543" t="str">
            <v>EHS-090</v>
          </cell>
          <cell r="B543">
            <v>200</v>
          </cell>
        </row>
        <row r="544">
          <cell r="A544" t="str">
            <v>EHS-100</v>
          </cell>
          <cell r="B544">
            <v>200</v>
          </cell>
        </row>
        <row r="545">
          <cell r="A545" t="str">
            <v>EHS-125</v>
          </cell>
          <cell r="B545">
            <v>200</v>
          </cell>
        </row>
        <row r="546">
          <cell r="A546" t="str">
            <v>EHS-150</v>
          </cell>
          <cell r="B546">
            <v>250</v>
          </cell>
        </row>
        <row r="547">
          <cell r="A547" t="str">
            <v>EHS-175</v>
          </cell>
          <cell r="B547">
            <v>250</v>
          </cell>
        </row>
        <row r="548">
          <cell r="A548" t="str">
            <v>EHS-200</v>
          </cell>
          <cell r="B548">
            <v>250</v>
          </cell>
        </row>
        <row r="549">
          <cell r="A549" t="str">
            <v>EHS-225</v>
          </cell>
          <cell r="B549">
            <v>250</v>
          </cell>
        </row>
        <row r="550">
          <cell r="A550" t="str">
            <v>EHS-250</v>
          </cell>
          <cell r="B550">
            <v>300</v>
          </cell>
          <cell r="D550">
            <v>47</v>
          </cell>
        </row>
        <row r="551">
          <cell r="A551" t="str">
            <v>EHS-300</v>
          </cell>
          <cell r="B551">
            <v>300</v>
          </cell>
          <cell r="D551">
            <v>47</v>
          </cell>
        </row>
        <row r="552">
          <cell r="A552" t="str">
            <v>EHS-350</v>
          </cell>
          <cell r="B552">
            <v>300</v>
          </cell>
          <cell r="D552">
            <v>47</v>
          </cell>
        </row>
        <row r="553">
          <cell r="A553" t="str">
            <v>EHS-400</v>
          </cell>
          <cell r="B553">
            <v>300</v>
          </cell>
          <cell r="D553">
            <v>54</v>
          </cell>
        </row>
        <row r="554">
          <cell r="A554" t="str">
            <v>EHS-450</v>
          </cell>
          <cell r="B554">
            <v>300</v>
          </cell>
          <cell r="D554">
            <v>54</v>
          </cell>
        </row>
        <row r="555">
          <cell r="A555" t="str">
            <v>EHS-500</v>
          </cell>
          <cell r="B555">
            <v>300</v>
          </cell>
          <cell r="D555">
            <v>54</v>
          </cell>
        </row>
        <row r="556">
          <cell r="A556" t="str">
            <v>EHS-550</v>
          </cell>
          <cell r="B556">
            <v>300</v>
          </cell>
          <cell r="D556">
            <v>62</v>
          </cell>
        </row>
        <row r="557">
          <cell r="A557" t="str">
            <v>EHS-600</v>
          </cell>
          <cell r="B557">
            <v>300</v>
          </cell>
          <cell r="D557">
            <v>62</v>
          </cell>
        </row>
        <row r="558">
          <cell r="A558" t="str">
            <v>EHC-750</v>
          </cell>
          <cell r="B558">
            <v>650</v>
          </cell>
        </row>
        <row r="559">
          <cell r="A559" t="str">
            <v>RHC-1500</v>
          </cell>
        </row>
      </sheetData>
      <sheetData sheetId="8" refreshError="1">
        <row r="3">
          <cell r="A3">
            <v>0.75</v>
          </cell>
        </row>
        <row r="4">
          <cell r="A4">
            <v>1</v>
          </cell>
        </row>
        <row r="5">
          <cell r="A5">
            <v>1.25</v>
          </cell>
        </row>
        <row r="6">
          <cell r="A6">
            <v>1.5</v>
          </cell>
        </row>
        <row r="7">
          <cell r="A7">
            <v>2</v>
          </cell>
        </row>
        <row r="8">
          <cell r="A8">
            <v>2.5</v>
          </cell>
        </row>
        <row r="9">
          <cell r="A9">
            <v>3</v>
          </cell>
        </row>
        <row r="10">
          <cell r="A10">
            <v>3.5</v>
          </cell>
        </row>
        <row r="11">
          <cell r="A11">
            <v>4</v>
          </cell>
        </row>
        <row r="12">
          <cell r="A12">
            <v>5</v>
          </cell>
        </row>
        <row r="13">
          <cell r="A13">
            <v>6</v>
          </cell>
        </row>
        <row r="14">
          <cell r="A14">
            <v>7</v>
          </cell>
        </row>
        <row r="15">
          <cell r="A15">
            <v>8</v>
          </cell>
        </row>
        <row r="16">
          <cell r="A16">
            <v>9</v>
          </cell>
        </row>
        <row r="17">
          <cell r="A17">
            <v>10</v>
          </cell>
        </row>
        <row r="18">
          <cell r="A18">
            <v>12</v>
          </cell>
        </row>
        <row r="19">
          <cell r="A19">
            <v>14</v>
          </cell>
        </row>
        <row r="20">
          <cell r="A20">
            <v>16</v>
          </cell>
        </row>
        <row r="21">
          <cell r="A21">
            <v>18</v>
          </cell>
        </row>
        <row r="22">
          <cell r="A22">
            <v>20</v>
          </cell>
        </row>
        <row r="23">
          <cell r="A23">
            <v>22</v>
          </cell>
        </row>
        <row r="24">
          <cell r="A24">
            <v>24</v>
          </cell>
        </row>
        <row r="25">
          <cell r="A25">
            <v>26</v>
          </cell>
        </row>
        <row r="26">
          <cell r="A26">
            <v>28</v>
          </cell>
        </row>
        <row r="27">
          <cell r="A27">
            <v>30</v>
          </cell>
        </row>
        <row r="28">
          <cell r="A28">
            <v>32</v>
          </cell>
        </row>
        <row r="29">
          <cell r="A29">
            <v>34</v>
          </cell>
        </row>
        <row r="30">
          <cell r="A30">
            <v>36</v>
          </cell>
        </row>
        <row r="31">
          <cell r="A31">
            <v>40</v>
          </cell>
        </row>
        <row r="32">
          <cell r="A32">
            <v>44</v>
          </cell>
        </row>
        <row r="33">
          <cell r="A33">
            <v>48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Dialog1"/>
      <sheetName val="Dialog2"/>
      <sheetName val="BQ-MD"/>
      <sheetName val="RFP-002(Eval)"/>
      <sheetName val="003Summary"/>
      <sheetName val="003-PVT"/>
      <sheetName val="RFP003A"/>
      <sheetName val="RFP003B"/>
      <sheetName val="RFP003C"/>
      <sheetName val="RFP003D"/>
      <sheetName val="RFP003E"/>
      <sheetName val="RFP003F"/>
      <sheetName val="S N"/>
      <sheetName val="Rev History"/>
      <sheetName val="03sumy_a"/>
      <sheetName val="Chart"/>
      <sheetName val="csdim"/>
      <sheetName val="cdsload"/>
      <sheetName val="chsload"/>
      <sheetName val="CLAMP"/>
      <sheetName val="cvsload"/>
      <sheetName val="pipe"/>
      <sheetName val="DB@Acess"/>
      <sheetName val="Civil"/>
      <sheetName val="EQUIPMENT"/>
      <sheetName val="견적"/>
      <sheetName val="EQUIP"/>
      <sheetName val="cement"/>
      <sheetName val="LinerWt"/>
      <sheetName val="견"/>
      <sheetName val="eq_data"/>
      <sheetName val="rate"/>
      <sheetName val="일보"/>
      <sheetName val="Graph (LGEN)"/>
      <sheetName val="out_prog"/>
      <sheetName val="선적schedule (2)"/>
    </sheetNames>
    <definedNames>
      <definedName name="Check_B"/>
      <definedName name="PRINT_OUT_RFP002"/>
      <definedName name="PRINT_OUT_SCcost_P1"/>
      <definedName name="PRINT_OUT_SCcost_P2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">
          <cell r="B5" t="str">
            <v>A) EQUIPMENT INSTALLATION</v>
          </cell>
          <cell r="C5" t="str">
            <v xml:space="preserve"> A) EQUIPMENT INSTALLATION</v>
          </cell>
        </row>
        <row r="6">
          <cell r="B6" t="str">
            <v>S/N</v>
          </cell>
        </row>
        <row r="7">
          <cell r="B7">
            <v>1</v>
          </cell>
          <cell r="C7" t="str">
            <v>4110</v>
          </cell>
          <cell r="D7" t="str">
            <v>01/02</v>
          </cell>
          <cell r="F7" t="str">
            <v>Cracking Heater/Reformer</v>
          </cell>
          <cell r="I7" t="str">
            <v>TON</v>
          </cell>
        </row>
        <row r="8">
          <cell r="B8">
            <v>2</v>
          </cell>
          <cell r="C8" t="str">
            <v>4110</v>
          </cell>
          <cell r="D8" t="str">
            <v>03</v>
          </cell>
          <cell r="F8" t="str">
            <v>Box &amp; Vert, Cylindrical Fired Heater</v>
          </cell>
          <cell r="I8" t="str">
            <v>TON</v>
          </cell>
        </row>
        <row r="9">
          <cell r="B9">
            <v>3</v>
          </cell>
          <cell r="C9" t="str">
            <v>4130/40</v>
          </cell>
          <cell r="F9" t="str">
            <v>Boiler</v>
          </cell>
          <cell r="I9" t="str">
            <v>TON</v>
          </cell>
        </row>
        <row r="10">
          <cell r="B10">
            <v>4</v>
          </cell>
          <cell r="C10" t="str">
            <v>4150</v>
          </cell>
          <cell r="F10" t="str">
            <v>Stack and Flare Stack</v>
          </cell>
          <cell r="I10" t="str">
            <v>TON</v>
          </cell>
        </row>
        <row r="11">
          <cell r="B11">
            <v>5</v>
          </cell>
          <cell r="C11" t="str">
            <v>4210</v>
          </cell>
          <cell r="D11" t="str">
            <v>01</v>
          </cell>
          <cell r="F11" t="str">
            <v>Field Fabricated Tank</v>
          </cell>
          <cell r="I11" t="str">
            <v>TON</v>
          </cell>
        </row>
        <row r="12">
          <cell r="B12">
            <v>6</v>
          </cell>
          <cell r="C12" t="str">
            <v>4220</v>
          </cell>
          <cell r="D12" t="str">
            <v>01</v>
          </cell>
          <cell r="F12" t="str">
            <v>Tower and Reactor</v>
          </cell>
          <cell r="I12" t="str">
            <v>TON</v>
          </cell>
        </row>
        <row r="13">
          <cell r="B13">
            <v>7</v>
          </cell>
          <cell r="C13" t="str">
            <v>4220</v>
          </cell>
          <cell r="D13" t="str">
            <v>02</v>
          </cell>
          <cell r="F13" t="str">
            <v>Drum and Vessel</v>
          </cell>
          <cell r="I13" t="str">
            <v>TON</v>
          </cell>
        </row>
        <row r="14">
          <cell r="B14">
            <v>7.5</v>
          </cell>
          <cell r="F14" t="str">
            <v>Tower,Reactor,Drum,Vessel&lt;50ton</v>
          </cell>
          <cell r="I14" t="str">
            <v>TON</v>
          </cell>
        </row>
        <row r="15">
          <cell r="B15">
            <v>8</v>
          </cell>
          <cell r="C15" t="str">
            <v>4000/230/8510</v>
          </cell>
          <cell r="F15" t="str">
            <v>Pla/Ladder/Tray/Pack/Inter/Cata/Chem</v>
          </cell>
          <cell r="I15" t="str">
            <v>-</v>
          </cell>
        </row>
        <row r="16">
          <cell r="B16">
            <v>9</v>
          </cell>
          <cell r="C16" t="str">
            <v>4310/20/30</v>
          </cell>
          <cell r="F16" t="str">
            <v>Ht.Exchanger/Air Cooler/Cl.Tower</v>
          </cell>
          <cell r="I16" t="str">
            <v>TON</v>
          </cell>
        </row>
        <row r="17">
          <cell r="B17">
            <v>10</v>
          </cell>
          <cell r="C17" t="str">
            <v>4410-4450</v>
          </cell>
          <cell r="F17" t="str">
            <v>Rotating Machine</v>
          </cell>
          <cell r="I17" t="str">
            <v>TON</v>
          </cell>
        </row>
        <row r="18">
          <cell r="B18">
            <v>99</v>
          </cell>
          <cell r="C18" t="str">
            <v>-</v>
          </cell>
          <cell r="F18" t="str">
            <v>Others</v>
          </cell>
          <cell r="I18" t="str">
            <v>-</v>
          </cell>
        </row>
        <row r="19">
          <cell r="B19">
            <v>100</v>
          </cell>
          <cell r="F19" t="str">
            <v>1.DIRECT COST</v>
          </cell>
          <cell r="I19" t="str">
            <v>TON</v>
          </cell>
        </row>
        <row r="20">
          <cell r="B20">
            <v>200</v>
          </cell>
          <cell r="F20" t="str">
            <v xml:space="preserve">2.INDIRECT COST </v>
          </cell>
          <cell r="I20" t="str">
            <v>%</v>
          </cell>
        </row>
        <row r="21">
          <cell r="B21">
            <v>300</v>
          </cell>
          <cell r="F21" t="str">
            <v>3.OVERHEAD &amp; PROFIT</v>
          </cell>
          <cell r="I21" t="str">
            <v>%</v>
          </cell>
        </row>
        <row r="22">
          <cell r="B22">
            <v>400</v>
          </cell>
          <cell r="F22" t="str">
            <v>1+2+3.GRAND TOTAL</v>
          </cell>
          <cell r="I22" t="str">
            <v>TON</v>
          </cell>
        </row>
        <row r="43">
          <cell r="B43" t="str">
            <v>C) ELECTRICAL</v>
          </cell>
          <cell r="C43" t="str">
            <v>C) ELECTRICAL</v>
          </cell>
        </row>
        <row r="44">
          <cell r="B44" t="str">
            <v>S/N</v>
          </cell>
        </row>
        <row r="45">
          <cell r="B45">
            <v>1</v>
          </cell>
          <cell r="C45" t="str">
            <v>6010</v>
          </cell>
          <cell r="D45" t="str">
            <v>01</v>
          </cell>
          <cell r="F45" t="str">
            <v>Support</v>
          </cell>
          <cell r="I45" t="str">
            <v>TON</v>
          </cell>
        </row>
        <row r="46">
          <cell r="B46">
            <v>2</v>
          </cell>
          <cell r="C46" t="str">
            <v>6100/6200</v>
          </cell>
          <cell r="F46" t="str">
            <v>Power/S,Sub/S &amp; Local Equip</v>
          </cell>
          <cell r="I46" t="str">
            <v>SET</v>
          </cell>
        </row>
        <row r="47">
          <cell r="B47">
            <v>3</v>
          </cell>
          <cell r="C47" t="str">
            <v>6320</v>
          </cell>
          <cell r="D47" t="str">
            <v>01</v>
          </cell>
          <cell r="F47" t="str">
            <v>Lighting Fixture</v>
          </cell>
          <cell r="I47" t="str">
            <v>SET</v>
          </cell>
        </row>
        <row r="48">
          <cell r="B48">
            <v>4</v>
          </cell>
          <cell r="C48" t="str">
            <v>6300</v>
          </cell>
          <cell r="F48" t="str">
            <v>Other Lighting Facilities</v>
          </cell>
          <cell r="I48" t="str">
            <v>SET</v>
          </cell>
        </row>
        <row r="49">
          <cell r="B49">
            <v>5</v>
          </cell>
          <cell r="C49" t="str">
            <v>6400</v>
          </cell>
          <cell r="F49" t="str">
            <v>Communication Facilities</v>
          </cell>
          <cell r="I49" t="str">
            <v>SET</v>
          </cell>
        </row>
        <row r="50">
          <cell r="B50">
            <v>6</v>
          </cell>
          <cell r="C50" t="str">
            <v>6500</v>
          </cell>
          <cell r="D50" t="str">
            <v>01</v>
          </cell>
          <cell r="F50" t="str">
            <v>HT  Power  Cable</v>
          </cell>
          <cell r="I50" t="str">
            <v>M(cable)</v>
          </cell>
        </row>
        <row r="51">
          <cell r="B51">
            <v>7</v>
          </cell>
          <cell r="C51" t="str">
            <v>6500</v>
          </cell>
          <cell r="D51" t="str">
            <v>01</v>
          </cell>
          <cell r="F51" t="str">
            <v>LT  Power  Cable</v>
          </cell>
          <cell r="I51" t="str">
            <v>M(cable)</v>
          </cell>
        </row>
        <row r="52">
          <cell r="B52">
            <v>8</v>
          </cell>
          <cell r="C52" t="str">
            <v>6530/40/50</v>
          </cell>
          <cell r="F52" t="str">
            <v>Other Control Cable/Wires</v>
          </cell>
          <cell r="I52" t="str">
            <v>M</v>
          </cell>
        </row>
        <row r="53">
          <cell r="B53">
            <v>9</v>
          </cell>
          <cell r="C53" t="str">
            <v>6600</v>
          </cell>
          <cell r="D53" t="str">
            <v>01</v>
          </cell>
          <cell r="F53" t="str">
            <v>Cable Ways</v>
          </cell>
          <cell r="I53" t="str">
            <v>M</v>
          </cell>
        </row>
        <row r="54">
          <cell r="B54">
            <v>10</v>
          </cell>
          <cell r="C54" t="str">
            <v>6610-40</v>
          </cell>
          <cell r="D54" t="str">
            <v>01</v>
          </cell>
          <cell r="F54" t="str">
            <v>Conduit Piping</v>
          </cell>
          <cell r="I54" t="str">
            <v>M</v>
          </cell>
        </row>
        <row r="55">
          <cell r="B55">
            <v>99</v>
          </cell>
          <cell r="C55" t="str">
            <v>-</v>
          </cell>
          <cell r="F55" t="str">
            <v>Others</v>
          </cell>
          <cell r="I55" t="str">
            <v>-</v>
          </cell>
        </row>
        <row r="56">
          <cell r="B56">
            <v>100</v>
          </cell>
          <cell r="F56" t="str">
            <v>1.DIRECT COST</v>
          </cell>
          <cell r="I56" t="str">
            <v>M(cable)</v>
          </cell>
        </row>
        <row r="57">
          <cell r="B57">
            <v>200</v>
          </cell>
          <cell r="F57" t="str">
            <v xml:space="preserve">2.INDIRECT COST </v>
          </cell>
          <cell r="I57" t="str">
            <v>%</v>
          </cell>
        </row>
        <row r="58">
          <cell r="B58">
            <v>300</v>
          </cell>
          <cell r="F58" t="str">
            <v>3.OVERHEAD &amp; PROFIT</v>
          </cell>
          <cell r="I58" t="str">
            <v>%</v>
          </cell>
        </row>
        <row r="59">
          <cell r="B59">
            <v>400</v>
          </cell>
          <cell r="F59" t="str">
            <v>1+2+3.GRAND TOTAL</v>
          </cell>
          <cell r="I59" t="str">
            <v>M(cable)</v>
          </cell>
        </row>
        <row r="61">
          <cell r="B61" t="str">
            <v>D) INSTRUMENT</v>
          </cell>
          <cell r="C61" t="str">
            <v>D) INSTRUMENT</v>
          </cell>
        </row>
        <row r="62">
          <cell r="B62" t="str">
            <v>S/N</v>
          </cell>
        </row>
        <row r="63">
          <cell r="B63">
            <v>1</v>
          </cell>
          <cell r="C63" t="str">
            <v>7000</v>
          </cell>
          <cell r="D63" t="str">
            <v>01</v>
          </cell>
          <cell r="F63" t="str">
            <v>Support Fabrication/Installation</v>
          </cell>
          <cell r="I63" t="str">
            <v>TON</v>
          </cell>
        </row>
        <row r="64">
          <cell r="B64">
            <v>2</v>
          </cell>
          <cell r="C64" t="str">
            <v>7100</v>
          </cell>
          <cell r="F64" t="str">
            <v>Control Room</v>
          </cell>
          <cell r="I64" t="str">
            <v>SET</v>
          </cell>
        </row>
        <row r="65">
          <cell r="B65">
            <v>3</v>
          </cell>
          <cell r="C65" t="str">
            <v>7200</v>
          </cell>
          <cell r="F65" t="str">
            <v>Local Instrument &amp; Final Control Element</v>
          </cell>
          <cell r="I65" t="str">
            <v>SET</v>
          </cell>
        </row>
        <row r="66">
          <cell r="B66">
            <v>4</v>
          </cell>
          <cell r="C66" t="str">
            <v>7230</v>
          </cell>
          <cell r="D66" t="str">
            <v>01</v>
          </cell>
          <cell r="F66" t="str">
            <v>Line Mounted Instrument</v>
          </cell>
          <cell r="I66" t="str">
            <v>SET</v>
          </cell>
        </row>
        <row r="67">
          <cell r="B67">
            <v>5</v>
          </cell>
          <cell r="C67" t="str">
            <v>7310</v>
          </cell>
          <cell r="D67" t="str">
            <v>01</v>
          </cell>
          <cell r="F67" t="str">
            <v>Conduit Piping</v>
          </cell>
          <cell r="I67" t="str">
            <v>M</v>
          </cell>
        </row>
        <row r="68">
          <cell r="B68">
            <v>6</v>
          </cell>
          <cell r="C68" t="str">
            <v>7320</v>
          </cell>
          <cell r="D68" t="str">
            <v>01/02/03</v>
          </cell>
          <cell r="F68" t="str">
            <v>Cable Way</v>
          </cell>
          <cell r="I68" t="str">
            <v>M</v>
          </cell>
        </row>
        <row r="69">
          <cell r="B69">
            <v>7</v>
          </cell>
          <cell r="C69" t="str">
            <v>7410</v>
          </cell>
          <cell r="F69" t="str">
            <v>Main Cable and Wires</v>
          </cell>
          <cell r="I69" t="str">
            <v>M(cable)</v>
          </cell>
        </row>
        <row r="70">
          <cell r="B70">
            <v>8</v>
          </cell>
          <cell r="C70" t="str">
            <v>7420</v>
          </cell>
          <cell r="F70" t="str">
            <v>Local Cables, Wires and Signal Tubes</v>
          </cell>
          <cell r="I70" t="str">
            <v>M(cable)</v>
          </cell>
        </row>
        <row r="71">
          <cell r="B71">
            <v>9</v>
          </cell>
          <cell r="C71" t="str">
            <v>7500</v>
          </cell>
          <cell r="F71" t="str">
            <v>Instrument Piping</v>
          </cell>
          <cell r="I71" t="str">
            <v>M</v>
          </cell>
        </row>
        <row r="72">
          <cell r="B72">
            <v>99</v>
          </cell>
          <cell r="C72" t="str">
            <v>-</v>
          </cell>
          <cell r="F72" t="str">
            <v>Others</v>
          </cell>
          <cell r="I72" t="str">
            <v>-</v>
          </cell>
        </row>
        <row r="73">
          <cell r="B73">
            <v>100</v>
          </cell>
          <cell r="F73" t="str">
            <v>1.DIRECT COST</v>
          </cell>
          <cell r="I73" t="str">
            <v>M(cable)</v>
          </cell>
        </row>
        <row r="74">
          <cell r="B74">
            <v>200</v>
          </cell>
          <cell r="F74" t="str">
            <v xml:space="preserve">2.INDIRECT COST </v>
          </cell>
          <cell r="I74" t="str">
            <v>%</v>
          </cell>
        </row>
        <row r="75">
          <cell r="B75">
            <v>300</v>
          </cell>
          <cell r="F75" t="str">
            <v>3.OVERHEAD &amp; PROFIT</v>
          </cell>
          <cell r="I75" t="str">
            <v>%</v>
          </cell>
        </row>
        <row r="76">
          <cell r="B76">
            <v>400</v>
          </cell>
          <cell r="F76" t="str">
            <v>1+2+3.GRAND TOTAL</v>
          </cell>
          <cell r="I76" t="str">
            <v>M(cable)</v>
          </cell>
        </row>
        <row r="77">
          <cell r="B77">
            <v>410</v>
          </cell>
          <cell r="I77" t="str">
            <v>Loop</v>
          </cell>
        </row>
        <row r="79">
          <cell r="B79" t="str">
            <v>E) INSULATION</v>
          </cell>
          <cell r="C79" t="str">
            <v>E) INSULATION</v>
          </cell>
        </row>
        <row r="80">
          <cell r="B80" t="str">
            <v>S/N</v>
          </cell>
        </row>
        <row r="81">
          <cell r="B81">
            <v>1</v>
          </cell>
          <cell r="C81" t="str">
            <v>8310</v>
          </cell>
          <cell r="D81" t="str">
            <v>01</v>
          </cell>
          <cell r="F81" t="str">
            <v>Machinery &amp; Equipment(HOT)</v>
          </cell>
          <cell r="I81" t="str">
            <v>M2</v>
          </cell>
        </row>
        <row r="82">
          <cell r="B82">
            <v>2</v>
          </cell>
          <cell r="C82" t="str">
            <v>8310</v>
          </cell>
          <cell r="D82" t="str">
            <v>02</v>
          </cell>
          <cell r="F82" t="str">
            <v>Machinery &amp; Equipment(COLD)</v>
          </cell>
          <cell r="I82" t="str">
            <v>M2</v>
          </cell>
        </row>
        <row r="83">
          <cell r="B83">
            <v>3</v>
          </cell>
          <cell r="C83" t="str">
            <v>8320</v>
          </cell>
          <cell r="D83" t="str">
            <v>01</v>
          </cell>
          <cell r="F83" t="str">
            <v>Pipe (HOT,RockWool Wired Blanket)</v>
          </cell>
          <cell r="I83" t="str">
            <v>M2</v>
          </cell>
        </row>
        <row r="84">
          <cell r="B84">
            <v>4</v>
          </cell>
          <cell r="C84" t="str">
            <v>8320</v>
          </cell>
          <cell r="D84" t="str">
            <v>01</v>
          </cell>
          <cell r="F84" t="str">
            <v>Pipe(HOT,Calcium Silicate)</v>
          </cell>
          <cell r="I84" t="str">
            <v>M2</v>
          </cell>
        </row>
        <row r="85">
          <cell r="B85">
            <v>5</v>
          </cell>
          <cell r="C85" t="str">
            <v>8320</v>
          </cell>
          <cell r="D85" t="str">
            <v>02</v>
          </cell>
          <cell r="F85" t="str">
            <v>Pipe (COLD,Cellular Glass)</v>
          </cell>
          <cell r="I85" t="str">
            <v>M2</v>
          </cell>
        </row>
        <row r="86">
          <cell r="B86">
            <v>6</v>
          </cell>
          <cell r="C86" t="str">
            <v>8320</v>
          </cell>
          <cell r="D86" t="str">
            <v>02</v>
          </cell>
          <cell r="F86" t="str">
            <v>Pipe (COLD,Poly-Urethane)</v>
          </cell>
          <cell r="I86" t="str">
            <v>M2</v>
          </cell>
        </row>
        <row r="87">
          <cell r="B87">
            <v>7</v>
          </cell>
          <cell r="C87" t="str">
            <v>8350/60</v>
          </cell>
          <cell r="F87" t="str">
            <v>Instrument/Sound Protection</v>
          </cell>
          <cell r="I87" t="str">
            <v>M2</v>
          </cell>
        </row>
        <row r="88">
          <cell r="B88">
            <v>8</v>
          </cell>
          <cell r="C88" t="str">
            <v>8380</v>
          </cell>
          <cell r="D88" t="str">
            <v>01</v>
          </cell>
          <cell r="F88" t="str">
            <v>FireProofing for Equipment and Others</v>
          </cell>
          <cell r="I88" t="str">
            <v>M2</v>
          </cell>
        </row>
        <row r="89">
          <cell r="B89">
            <v>99</v>
          </cell>
          <cell r="C89" t="str">
            <v>-</v>
          </cell>
          <cell r="F89" t="str">
            <v>Others</v>
          </cell>
          <cell r="I89" t="str">
            <v>-</v>
          </cell>
        </row>
        <row r="90">
          <cell r="B90">
            <v>100</v>
          </cell>
          <cell r="F90" t="str">
            <v>1.DIRECT COST</v>
          </cell>
          <cell r="I90" t="str">
            <v>M2</v>
          </cell>
        </row>
        <row r="91">
          <cell r="B91">
            <v>200</v>
          </cell>
          <cell r="F91" t="str">
            <v xml:space="preserve">2.INDIRECT COST </v>
          </cell>
          <cell r="I91" t="str">
            <v>%</v>
          </cell>
        </row>
        <row r="92">
          <cell r="B92">
            <v>300</v>
          </cell>
          <cell r="F92" t="str">
            <v>3.OVERHEAD &amp; PROFIT</v>
          </cell>
          <cell r="I92" t="str">
            <v>%</v>
          </cell>
        </row>
        <row r="93">
          <cell r="B93">
            <v>400</v>
          </cell>
          <cell r="F93" t="str">
            <v>1+2+3.GRAND TOTAL</v>
          </cell>
          <cell r="I93" t="str">
            <v>M2</v>
          </cell>
        </row>
        <row r="94">
          <cell r="B94">
            <v>410</v>
          </cell>
          <cell r="I94" t="str">
            <v>M3(HOT)</v>
          </cell>
        </row>
        <row r="95">
          <cell r="B95">
            <v>420</v>
          </cell>
          <cell r="I95" t="str">
            <v>M3(COLD)</v>
          </cell>
        </row>
        <row r="97">
          <cell r="B97" t="str">
            <v>F) PAINTING</v>
          </cell>
          <cell r="C97" t="str">
            <v>F) PAINTING</v>
          </cell>
        </row>
        <row r="98">
          <cell r="B98" t="str">
            <v>S/N</v>
          </cell>
        </row>
        <row r="99">
          <cell r="B99">
            <v>1</v>
          </cell>
          <cell r="C99" t="str">
            <v>8110</v>
          </cell>
          <cell r="F99" t="str">
            <v>Painting of Structural Steel</v>
          </cell>
          <cell r="I99" t="str">
            <v>M2</v>
          </cell>
        </row>
        <row r="100">
          <cell r="B100">
            <v>2</v>
          </cell>
          <cell r="C100" t="str">
            <v>8130</v>
          </cell>
          <cell r="D100" t="str">
            <v xml:space="preserve"> 03</v>
          </cell>
          <cell r="F100" t="str">
            <v>Painting of Machinery and Equipment</v>
          </cell>
          <cell r="I100" t="str">
            <v>M2</v>
          </cell>
        </row>
        <row r="101">
          <cell r="B101">
            <v>3</v>
          </cell>
          <cell r="C101" t="str">
            <v>8140</v>
          </cell>
          <cell r="F101" t="str">
            <v>Painting of Piping</v>
          </cell>
          <cell r="I101" t="str">
            <v>M2</v>
          </cell>
        </row>
        <row r="102">
          <cell r="B102">
            <v>4</v>
          </cell>
          <cell r="C102" t="str">
            <v>---</v>
          </cell>
          <cell r="F102" t="str">
            <v>Painting for Tank</v>
          </cell>
          <cell r="I102" t="str">
            <v>M2</v>
          </cell>
        </row>
        <row r="103">
          <cell r="B103">
            <v>5</v>
          </cell>
          <cell r="C103" t="str">
            <v>---</v>
          </cell>
          <cell r="F103" t="str">
            <v>Instrument / Electrical</v>
          </cell>
          <cell r="I103" t="str">
            <v>M2</v>
          </cell>
        </row>
        <row r="104">
          <cell r="B104">
            <v>99</v>
          </cell>
          <cell r="C104" t="str">
            <v>-</v>
          </cell>
          <cell r="F104" t="str">
            <v>Others</v>
          </cell>
          <cell r="I104" t="str">
            <v>-</v>
          </cell>
        </row>
        <row r="105">
          <cell r="B105">
            <v>100</v>
          </cell>
          <cell r="F105" t="str">
            <v>1.DIRECT COST</v>
          </cell>
          <cell r="I105" t="str">
            <v>M2</v>
          </cell>
        </row>
        <row r="106">
          <cell r="B106">
            <v>200</v>
          </cell>
          <cell r="F106" t="str">
            <v xml:space="preserve">2.INDIRECT COST </v>
          </cell>
          <cell r="I106" t="str">
            <v>%</v>
          </cell>
        </row>
        <row r="107">
          <cell r="B107">
            <v>300</v>
          </cell>
          <cell r="F107" t="str">
            <v>3.OVERHEAD &amp; PROFIT</v>
          </cell>
          <cell r="I107" t="str">
            <v>%</v>
          </cell>
        </row>
        <row r="108">
          <cell r="B108">
            <v>400</v>
          </cell>
          <cell r="F108" t="str">
            <v>1+2+3.GRAND TOTAL</v>
          </cell>
          <cell r="I108" t="str">
            <v>M2</v>
          </cell>
        </row>
      </sheetData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ệ số K"/>
      <sheetName val="HS K"/>
      <sheetName val="Exhaust_Print"/>
      <sheetName val="Exhaust System"/>
      <sheetName val="Diffuser"/>
      <sheetName val="Filter Module"/>
      <sheetName val="Roof Casing"/>
      <sheetName val="Pressure Vessel"/>
      <sheetName val="Sand Filter"/>
      <sheetName val="Pipe Ducts"/>
      <sheetName val="Lifting Frame"/>
      <sheetName val="Shipping Frame"/>
      <sheetName val="3d Structure"/>
      <sheetName val="Explan"/>
      <sheetName val="Impactsost"/>
      <sheetName val="Cut&amp;form"/>
      <sheetName val="Welding"/>
      <sheetName val="Insulation"/>
      <sheetName val="Painting"/>
      <sheetName val="Trial"/>
      <sheetName val="FAT"/>
      <sheetName val="Scaffolding"/>
      <sheetName val="Data_analysis"/>
      <sheetName val="MD_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10"/>
      <sheetName val="C-11"/>
      <sheetName val="C-12"/>
      <sheetName val="C-13"/>
      <sheetName val="C-14"/>
      <sheetName val="C-15"/>
      <sheetName val="C-16"/>
      <sheetName val="C-17"/>
      <sheetName val="C-18"/>
      <sheetName val="C-19"/>
      <sheetName val="C-20"/>
      <sheetName val="C-30"/>
      <sheetName val="C-40"/>
      <sheetName val="C-50"/>
      <sheetName val="C-60"/>
      <sheetName val="C-70~90"/>
      <sheetName val="COA-11"/>
      <sheetName val="COA-12"/>
      <sheetName val="COA-13"/>
      <sheetName val="COA-14"/>
      <sheetName val="COA-16"/>
      <sheetName val="COA-17"/>
      <sheetName val="COA-18"/>
      <sheetName val="COA-19"/>
      <sheetName val="COA -20's "/>
      <sheetName val="COA -30's  "/>
      <sheetName val="COA -40's"/>
      <sheetName val="COA-50"/>
      <sheetName val="Small Tools"/>
      <sheetName val="Consummables"/>
      <sheetName val="COA-60"/>
      <sheetName val="COA 70~90"/>
      <sheetName val="Template"/>
      <sheetName val="CAT_5"/>
      <sheetName val="C_18"/>
      <sheetName val="COA_17"/>
      <sheetName val="부표총괄"/>
      <sheetName val="Civil Q'ty CA3"/>
      <sheetName val="w't table"/>
      <sheetName val="Lnx$LPS-A301(Excel)_"/>
      <sheetName val="S N"/>
      <sheetName val="95신규호표"/>
      <sheetName val="EQUIP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BLE&amp;WIRE"/>
      <sheetName val="FITTING"/>
      <sheetName val="PBS"/>
      <sheetName val="BULK"/>
      <sheetName val="LTG(PROCESS)"/>
      <sheetName val="LTG(CONTROLBLDG)"/>
      <sheetName val="PANELBOARD"/>
      <sheetName val="CONDUIT"/>
      <sheetName val="SHRINKABLE"/>
      <sheetName val="TERMINATIONKIT"/>
      <sheetName val="TB&amp;SPEAKER"/>
      <sheetName val="GND사급"/>
      <sheetName val="GND도급"/>
      <sheetName val="COA-17"/>
      <sheetName val="C-18"/>
      <sheetName val="w't table"/>
      <sheetName val="CAT_5"/>
      <sheetName val="TTL"/>
    </sheetNames>
    <sheetDataSet>
      <sheetData sheetId="0" refreshError="1"/>
      <sheetData sheetId="1" refreshError="1"/>
      <sheetData sheetId="2" refreshError="1">
        <row r="2">
          <cell r="F2" t="str">
            <v xml:space="preserve">        BILL  OF  MATERIAL</v>
          </cell>
          <cell r="G2" t="str">
            <v>PROJ.  NO. :</v>
          </cell>
          <cell r="I2" t="str">
            <v>Z99085</v>
          </cell>
        </row>
        <row r="3">
          <cell r="D3">
            <v>0</v>
          </cell>
          <cell r="G3" t="str">
            <v>DATE         :</v>
          </cell>
          <cell r="I3" t="str">
            <v>AUG,11,99</v>
          </cell>
        </row>
        <row r="4">
          <cell r="B4" t="str">
            <v>FOR   POWER SYSTEM(PUSH BUTTON SWITCH)</v>
          </cell>
          <cell r="G4" t="str">
            <v xml:space="preserve">MADE BY   :    </v>
          </cell>
          <cell r="I4" t="str">
            <v>T,Y,PARK</v>
          </cell>
        </row>
        <row r="5">
          <cell r="G5" t="str">
            <v xml:space="preserve">CHK'D BY  :    </v>
          </cell>
          <cell r="I5" t="str">
            <v>.</v>
          </cell>
        </row>
        <row r="7">
          <cell r="A7" t="str">
            <v>NO.</v>
          </cell>
          <cell r="B7" t="str">
            <v>REQ'D</v>
          </cell>
          <cell r="D7" t="str">
            <v>SIZE</v>
          </cell>
          <cell r="F7" t="str">
            <v xml:space="preserve">                             DESCRIPTION</v>
          </cell>
          <cell r="G7" t="str">
            <v>UNIT COST</v>
          </cell>
          <cell r="I7" t="str">
            <v>EXTENSION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 KH"/>
      <sheetName val=" HOP DONG"/>
      <sheetName val="NHAP"/>
      <sheetName val="CHI TIET XUAT"/>
      <sheetName val="SL TON KHO"/>
      <sheetName val="PHAN NHOM"/>
      <sheetName val="BAOCAO"/>
      <sheetName val="QUYCACH"/>
      <sheetName val="GROUP"/>
      <sheetName val="G-XUAT"/>
      <sheetName val="00000000"/>
      <sheetName val="10000000"/>
    </sheetNames>
    <sheetDataSet>
      <sheetData sheetId="0"/>
      <sheetData sheetId="1">
        <row r="2">
          <cell r="B2" t="str">
            <v>CODE</v>
          </cell>
          <cell r="C2" t="str">
            <v xml:space="preserve"> TÔØ KHAI</v>
          </cell>
          <cell r="D2" t="str">
            <v>SOÁ BILL</v>
          </cell>
          <cell r="E2" t="str">
            <v>SOÁ HÑ</v>
          </cell>
          <cell r="F2" t="str">
            <v>XUAT XU</v>
          </cell>
        </row>
        <row r="3">
          <cell r="B3" t="str">
            <v>H1</v>
          </cell>
          <cell r="C3" t="str">
            <v>TK68</v>
          </cell>
          <cell r="E3" t="str">
            <v>030705/TX-TN</v>
          </cell>
        </row>
        <row r="4">
          <cell r="B4" t="str">
            <v>H2</v>
          </cell>
        </row>
        <row r="5">
          <cell r="B5" t="str">
            <v>H3</v>
          </cell>
        </row>
        <row r="6">
          <cell r="B6" t="str">
            <v>H4</v>
          </cell>
        </row>
        <row r="7">
          <cell r="B7" t="str">
            <v>H5</v>
          </cell>
        </row>
        <row r="8">
          <cell r="B8" t="str">
            <v>H6</v>
          </cell>
        </row>
        <row r="9">
          <cell r="B9" t="str">
            <v>H7</v>
          </cell>
        </row>
        <row r="10">
          <cell r="B10" t="str">
            <v>H8</v>
          </cell>
        </row>
        <row r="11">
          <cell r="B11" t="str">
            <v>H9</v>
          </cell>
        </row>
        <row r="12">
          <cell r="B12" t="str">
            <v>H10</v>
          </cell>
        </row>
        <row r="13">
          <cell r="B13" t="str">
            <v>H11</v>
          </cell>
        </row>
        <row r="14">
          <cell r="B14" t="str">
            <v>H12</v>
          </cell>
        </row>
        <row r="15">
          <cell r="B15" t="str">
            <v>H13</v>
          </cell>
        </row>
        <row r="16">
          <cell r="B16" t="str">
            <v>H14</v>
          </cell>
        </row>
        <row r="17">
          <cell r="B17" t="str">
            <v>h15</v>
          </cell>
        </row>
        <row r="18">
          <cell r="B18" t="str">
            <v>H16</v>
          </cell>
        </row>
        <row r="19">
          <cell r="B19" t="str">
            <v>H17</v>
          </cell>
        </row>
        <row r="20">
          <cell r="B20" t="str">
            <v>H18</v>
          </cell>
        </row>
        <row r="21">
          <cell r="B21" t="str">
            <v>H19</v>
          </cell>
          <cell r="C21" t="str">
            <v>TK130</v>
          </cell>
          <cell r="D21" t="str">
            <v>FAV23935</v>
          </cell>
          <cell r="E21" t="str">
            <v>040206/TX-TN</v>
          </cell>
          <cell r="F21" t="str">
            <v>CHI NA</v>
          </cell>
        </row>
        <row r="22">
          <cell r="B22" t="str">
            <v>H20</v>
          </cell>
          <cell r="C22" t="str">
            <v>TK168</v>
          </cell>
          <cell r="D22" t="str">
            <v>FAV23938</v>
          </cell>
          <cell r="E22" t="str">
            <v>040206/TX-TN</v>
          </cell>
          <cell r="F22" t="str">
            <v>CHINA</v>
          </cell>
        </row>
        <row r="23">
          <cell r="B23" t="str">
            <v>H21</v>
          </cell>
          <cell r="C23" t="str">
            <v>TK207</v>
          </cell>
          <cell r="D23" t="str">
            <v>FAV23941</v>
          </cell>
          <cell r="E23" t="str">
            <v>040206/TX-TN</v>
          </cell>
          <cell r="F23" t="str">
            <v>CHINA</v>
          </cell>
        </row>
        <row r="24">
          <cell r="B24" t="str">
            <v>H22</v>
          </cell>
          <cell r="C24" t="str">
            <v>TK208</v>
          </cell>
          <cell r="D24" t="str">
            <v>FAV23942</v>
          </cell>
          <cell r="E24" t="str">
            <v>040206/TX-TN</v>
          </cell>
          <cell r="F24" t="str">
            <v>CHINA</v>
          </cell>
        </row>
        <row r="25">
          <cell r="B25" t="str">
            <v>H23</v>
          </cell>
          <cell r="C25" t="str">
            <v>TK247</v>
          </cell>
          <cell r="D25" t="str">
            <v>FAV23953</v>
          </cell>
          <cell r="E25" t="str">
            <v>040206/TX-TN</v>
          </cell>
          <cell r="F25" t="str">
            <v>CHINA</v>
          </cell>
        </row>
        <row r="26">
          <cell r="B26" t="str">
            <v>H24</v>
          </cell>
          <cell r="C26" t="str">
            <v>TK253</v>
          </cell>
          <cell r="D26" t="str">
            <v>FAV23958</v>
          </cell>
          <cell r="E26" t="str">
            <v>040206/TX-TN</v>
          </cell>
          <cell r="F26" t="str">
            <v>CHINA</v>
          </cell>
        </row>
        <row r="27">
          <cell r="B27" t="str">
            <v>H25</v>
          </cell>
          <cell r="C27" t="str">
            <v>TK259</v>
          </cell>
          <cell r="D27" t="str">
            <v>FAV24511</v>
          </cell>
          <cell r="E27" t="str">
            <v>040206/TX-TN</v>
          </cell>
          <cell r="F27" t="str">
            <v>CHINA</v>
          </cell>
        </row>
        <row r="28">
          <cell r="B28" t="str">
            <v>H26</v>
          </cell>
          <cell r="C28" t="str">
            <v>TK265</v>
          </cell>
          <cell r="D28" t="str">
            <v>FAV 24515</v>
          </cell>
          <cell r="E28" t="str">
            <v>040206/TX-TN</v>
          </cell>
          <cell r="F28" t="str">
            <v>CHINA</v>
          </cell>
        </row>
        <row r="29">
          <cell r="B29" t="str">
            <v>H27</v>
          </cell>
          <cell r="C29" t="str">
            <v>TK275</v>
          </cell>
          <cell r="D29" t="str">
            <v>NYKS530151182</v>
          </cell>
          <cell r="E29" t="str">
            <v>040403/TX-TN</v>
          </cell>
          <cell r="F29" t="str">
            <v>CHINA</v>
          </cell>
        </row>
        <row r="30">
          <cell r="B30" t="str">
            <v>H28</v>
          </cell>
          <cell r="C30" t="str">
            <v>TK279</v>
          </cell>
          <cell r="D30" t="str">
            <v>FAV24518</v>
          </cell>
          <cell r="E30" t="str">
            <v>040206/TX-TN</v>
          </cell>
          <cell r="F30" t="str">
            <v>CHINA</v>
          </cell>
        </row>
        <row r="31">
          <cell r="B31" t="str">
            <v>H29</v>
          </cell>
          <cell r="C31" t="str">
            <v>TK289</v>
          </cell>
          <cell r="D31" t="str">
            <v>FAV 24570</v>
          </cell>
          <cell r="E31" t="str">
            <v>040206/TX-TN</v>
          </cell>
          <cell r="F31" t="str">
            <v>CHINA</v>
          </cell>
        </row>
        <row r="32">
          <cell r="B32" t="str">
            <v>H30</v>
          </cell>
          <cell r="C32" t="str">
            <v>TK284</v>
          </cell>
          <cell r="D32" t="str">
            <v>FAV24562</v>
          </cell>
          <cell r="E32" t="str">
            <v>040206/TX-TN</v>
          </cell>
          <cell r="F32" t="str">
            <v>CHINA</v>
          </cell>
        </row>
        <row r="33">
          <cell r="B33" t="str">
            <v>H31</v>
          </cell>
          <cell r="C33" t="str">
            <v>TK292</v>
          </cell>
          <cell r="D33" t="str">
            <v>YFCA1467</v>
          </cell>
          <cell r="E33" t="str">
            <v>040426/YX-TN</v>
          </cell>
          <cell r="F33" t="str">
            <v>CHINA</v>
          </cell>
        </row>
        <row r="34">
          <cell r="B34" t="str">
            <v>H32</v>
          </cell>
          <cell r="C34" t="str">
            <v>TK291</v>
          </cell>
          <cell r="D34" t="str">
            <v>YFCA1466</v>
          </cell>
          <cell r="E34" t="str">
            <v>040426/TX-TN</v>
          </cell>
          <cell r="F34" t="str">
            <v>CHINA</v>
          </cell>
        </row>
        <row r="35">
          <cell r="B35" t="str">
            <v>H33</v>
          </cell>
          <cell r="C35" t="str">
            <v>TK305</v>
          </cell>
          <cell r="D35" t="str">
            <v>YFCA1523</v>
          </cell>
          <cell r="E35" t="str">
            <v>040528/TX-TN</v>
          </cell>
          <cell r="F35" t="str">
            <v>CHINA</v>
          </cell>
        </row>
        <row r="36">
          <cell r="B36" t="str">
            <v>H34</v>
          </cell>
          <cell r="C36" t="str">
            <v>TK306</v>
          </cell>
          <cell r="D36" t="str">
            <v>YFCA1575A</v>
          </cell>
          <cell r="E36" t="str">
            <v>040602A/TX-TN</v>
          </cell>
          <cell r="F36" t="str">
            <v>CHINA</v>
          </cell>
        </row>
        <row r="37">
          <cell r="B37" t="str">
            <v>H35</v>
          </cell>
          <cell r="C37" t="str">
            <v>TK308</v>
          </cell>
          <cell r="D37" t="str">
            <v>YFCA1575B</v>
          </cell>
          <cell r="E37" t="str">
            <v>040602B/TX-TN</v>
          </cell>
          <cell r="F37" t="str">
            <v>CHINA</v>
          </cell>
        </row>
        <row r="38">
          <cell r="B38" t="str">
            <v>H36</v>
          </cell>
          <cell r="C38" t="str">
            <v>TK309</v>
          </cell>
          <cell r="D38" t="str">
            <v>YFCA1575B</v>
          </cell>
          <cell r="E38" t="str">
            <v>040602B/TX-TN</v>
          </cell>
          <cell r="F38" t="str">
            <v>CHINA</v>
          </cell>
        </row>
        <row r="39">
          <cell r="B39" t="str">
            <v>H37</v>
          </cell>
          <cell r="C39" t="str">
            <v>TK311</v>
          </cell>
          <cell r="D39" t="str">
            <v>YFCA1615</v>
          </cell>
          <cell r="E39" t="str">
            <v>040616/TX-TN</v>
          </cell>
          <cell r="F39" t="str">
            <v>CHINA</v>
          </cell>
        </row>
        <row r="40">
          <cell r="B40" t="str">
            <v>H38</v>
          </cell>
          <cell r="C40" t="str">
            <v>TK320</v>
          </cell>
          <cell r="D40" t="str">
            <v>YFCA1668</v>
          </cell>
          <cell r="E40" t="str">
            <v>040630/TX-TN</v>
          </cell>
          <cell r="F40" t="str">
            <v>CHINA</v>
          </cell>
        </row>
        <row r="41">
          <cell r="B41" t="str">
            <v>H39</v>
          </cell>
          <cell r="C41" t="str">
            <v>TK330</v>
          </cell>
          <cell r="D41" t="str">
            <v>NYKS 530160156</v>
          </cell>
          <cell r="E41" t="str">
            <v>40710/TX-TN</v>
          </cell>
          <cell r="F41" t="str">
            <v>GERANAY</v>
          </cell>
        </row>
        <row r="42">
          <cell r="B42" t="str">
            <v>H40</v>
          </cell>
          <cell r="C42" t="str">
            <v>TK329</v>
          </cell>
          <cell r="D42" t="str">
            <v>YFCA1704</v>
          </cell>
          <cell r="E42" t="str">
            <v>040710TQ/ TX-TN</v>
          </cell>
          <cell r="F42" t="str">
            <v>CHINA</v>
          </cell>
        </row>
        <row r="43">
          <cell r="B43" t="str">
            <v>H41</v>
          </cell>
          <cell r="C43" t="str">
            <v>TK333</v>
          </cell>
          <cell r="D43" t="str">
            <v>YFCA1716</v>
          </cell>
          <cell r="E43" t="str">
            <v>040715/TX-TN</v>
          </cell>
          <cell r="F43" t="str">
            <v>CHINA</v>
          </cell>
        </row>
        <row r="44">
          <cell r="B44" t="str">
            <v>H42</v>
          </cell>
          <cell r="C44" t="str">
            <v>TK337</v>
          </cell>
          <cell r="D44" t="str">
            <v>YFCA 1744</v>
          </cell>
          <cell r="E44" t="str">
            <v>040728/TX-TN</v>
          </cell>
          <cell r="F44" t="str">
            <v>CHINA</v>
          </cell>
        </row>
        <row r="45">
          <cell r="B45" t="str">
            <v>H43</v>
          </cell>
          <cell r="C45" t="str">
            <v>TK339</v>
          </cell>
          <cell r="D45" t="str">
            <v>YFCA1752</v>
          </cell>
          <cell r="E45" t="str">
            <v>040729/TX-TN</v>
          </cell>
          <cell r="F45" t="str">
            <v>CHINA</v>
          </cell>
        </row>
        <row r="46">
          <cell r="B46" t="str">
            <v>H44</v>
          </cell>
        </row>
        <row r="47">
          <cell r="B47" t="str">
            <v>H45</v>
          </cell>
        </row>
        <row r="48">
          <cell r="B48" t="str">
            <v>H46</v>
          </cell>
        </row>
        <row r="49">
          <cell r="B49" t="str">
            <v>H47</v>
          </cell>
        </row>
        <row r="50">
          <cell r="B50" t="str">
            <v>H48</v>
          </cell>
        </row>
        <row r="51">
          <cell r="B51" t="str">
            <v>H49</v>
          </cell>
        </row>
        <row r="52">
          <cell r="B52" t="str">
            <v>H50</v>
          </cell>
        </row>
        <row r="53">
          <cell r="B53" t="str">
            <v>H51</v>
          </cell>
        </row>
        <row r="54">
          <cell r="B54" t="str">
            <v>H52</v>
          </cell>
        </row>
        <row r="55">
          <cell r="B55" t="str">
            <v>H53</v>
          </cell>
        </row>
        <row r="56">
          <cell r="B56" t="str">
            <v>H54</v>
          </cell>
        </row>
        <row r="57">
          <cell r="B57" t="str">
            <v>H55</v>
          </cell>
        </row>
        <row r="58">
          <cell r="B58" t="str">
            <v>H56</v>
          </cell>
        </row>
        <row r="59">
          <cell r="B59" t="str">
            <v>H57</v>
          </cell>
        </row>
        <row r="60">
          <cell r="B60" t="str">
            <v>H58</v>
          </cell>
        </row>
        <row r="61">
          <cell r="B61" t="str">
            <v>H59</v>
          </cell>
        </row>
        <row r="62">
          <cell r="B62" t="str">
            <v>H60</v>
          </cell>
        </row>
        <row r="63">
          <cell r="B63" t="str">
            <v>H61</v>
          </cell>
        </row>
        <row r="64">
          <cell r="B64" t="str">
            <v>H62</v>
          </cell>
        </row>
        <row r="65">
          <cell r="B65" t="str">
            <v>H63</v>
          </cell>
        </row>
        <row r="66">
          <cell r="B66" t="str">
            <v>H64</v>
          </cell>
        </row>
        <row r="67">
          <cell r="B67" t="str">
            <v>H65</v>
          </cell>
        </row>
        <row r="68">
          <cell r="B68" t="str">
            <v>H66</v>
          </cell>
        </row>
        <row r="69">
          <cell r="B69" t="str">
            <v>H67</v>
          </cell>
        </row>
        <row r="70">
          <cell r="B70" t="str">
            <v>H68</v>
          </cell>
        </row>
        <row r="71">
          <cell r="B71" t="str">
            <v>H69</v>
          </cell>
        </row>
        <row r="72">
          <cell r="B72" t="str">
            <v>H70</v>
          </cell>
        </row>
        <row r="73">
          <cell r="B73" t="str">
            <v>H71</v>
          </cell>
        </row>
        <row r="74">
          <cell r="B74" t="str">
            <v>H72</v>
          </cell>
        </row>
        <row r="75">
          <cell r="B75" t="str">
            <v>H73</v>
          </cell>
        </row>
        <row r="76">
          <cell r="B76" t="str">
            <v>H74</v>
          </cell>
        </row>
        <row r="77">
          <cell r="B77" t="str">
            <v>H75</v>
          </cell>
        </row>
        <row r="78">
          <cell r="B78" t="str">
            <v>H76</v>
          </cell>
        </row>
        <row r="79">
          <cell r="B79" t="str">
            <v>H77</v>
          </cell>
        </row>
        <row r="80">
          <cell r="B80" t="str">
            <v>H78</v>
          </cell>
        </row>
        <row r="81">
          <cell r="B81" t="str">
            <v>H79</v>
          </cell>
        </row>
        <row r="82">
          <cell r="B82" t="str">
            <v>H80</v>
          </cell>
        </row>
        <row r="83">
          <cell r="B83" t="str">
            <v>H81</v>
          </cell>
        </row>
        <row r="84">
          <cell r="B84" t="str">
            <v>H82</v>
          </cell>
        </row>
        <row r="85">
          <cell r="B85" t="str">
            <v>H83</v>
          </cell>
        </row>
        <row r="86">
          <cell r="B86" t="str">
            <v>H84</v>
          </cell>
        </row>
        <row r="87">
          <cell r="B87" t="str">
            <v>H85</v>
          </cell>
        </row>
        <row r="88">
          <cell r="B88" t="str">
            <v>H86</v>
          </cell>
        </row>
        <row r="89">
          <cell r="B89" t="str">
            <v>H87</v>
          </cell>
        </row>
        <row r="90">
          <cell r="B90" t="str">
            <v>H88</v>
          </cell>
        </row>
        <row r="91">
          <cell r="B91" t="str">
            <v>H89</v>
          </cell>
        </row>
        <row r="92">
          <cell r="B92" t="str">
            <v>H90</v>
          </cell>
        </row>
        <row r="93">
          <cell r="B93" t="str">
            <v>H91</v>
          </cell>
        </row>
        <row r="94">
          <cell r="B94" t="str">
            <v>H92</v>
          </cell>
        </row>
        <row r="95">
          <cell r="B95" t="str">
            <v>H93</v>
          </cell>
        </row>
        <row r="96">
          <cell r="B96" t="str">
            <v>H94</v>
          </cell>
        </row>
        <row r="97">
          <cell r="B97" t="str">
            <v>H95</v>
          </cell>
        </row>
        <row r="98">
          <cell r="B98" t="str">
            <v>H96</v>
          </cell>
        </row>
        <row r="99">
          <cell r="B99" t="str">
            <v>H97</v>
          </cell>
        </row>
        <row r="100">
          <cell r="B100" t="str">
            <v>H98</v>
          </cell>
        </row>
        <row r="101">
          <cell r="B101" t="str">
            <v>H99</v>
          </cell>
        </row>
        <row r="102">
          <cell r="B102" t="str">
            <v>H100</v>
          </cell>
        </row>
        <row r="103">
          <cell r="B103" t="str">
            <v>H101</v>
          </cell>
        </row>
        <row r="104">
          <cell r="B104" t="str">
            <v>H102</v>
          </cell>
        </row>
        <row r="105">
          <cell r="B105" t="str">
            <v>H103</v>
          </cell>
        </row>
        <row r="106">
          <cell r="B106" t="str">
            <v>H104</v>
          </cell>
        </row>
        <row r="107">
          <cell r="B107" t="str">
            <v>H105</v>
          </cell>
        </row>
        <row r="108">
          <cell r="B108" t="str">
            <v>H106</v>
          </cell>
        </row>
        <row r="109">
          <cell r="B109" t="str">
            <v>H107</v>
          </cell>
        </row>
        <row r="110">
          <cell r="B110" t="str">
            <v>H108</v>
          </cell>
        </row>
        <row r="111">
          <cell r="B111" t="str">
            <v>H109</v>
          </cell>
        </row>
        <row r="112">
          <cell r="B112" t="str">
            <v>H110</v>
          </cell>
        </row>
        <row r="113">
          <cell r="B113" t="str">
            <v>H111</v>
          </cell>
        </row>
        <row r="114">
          <cell r="B114" t="str">
            <v>H112</v>
          </cell>
        </row>
        <row r="115">
          <cell r="B115" t="str">
            <v>H113</v>
          </cell>
        </row>
        <row r="116">
          <cell r="B116" t="str">
            <v>H114</v>
          </cell>
        </row>
        <row r="117">
          <cell r="B117" t="str">
            <v>H115</v>
          </cell>
        </row>
        <row r="118">
          <cell r="B118" t="str">
            <v>H116</v>
          </cell>
        </row>
        <row r="119">
          <cell r="B119" t="str">
            <v>H117</v>
          </cell>
        </row>
        <row r="120">
          <cell r="B120" t="str">
            <v>H118</v>
          </cell>
        </row>
        <row r="121">
          <cell r="B121" t="str">
            <v>H119</v>
          </cell>
        </row>
        <row r="122">
          <cell r="B122" t="str">
            <v>H120</v>
          </cell>
        </row>
        <row r="123">
          <cell r="B123" t="str">
            <v>H121</v>
          </cell>
        </row>
        <row r="124">
          <cell r="B124" t="str">
            <v>H122</v>
          </cell>
        </row>
        <row r="125">
          <cell r="B125" t="str">
            <v>H123</v>
          </cell>
        </row>
        <row r="126">
          <cell r="B126" t="str">
            <v>H124</v>
          </cell>
        </row>
        <row r="127">
          <cell r="B127" t="str">
            <v>H125</v>
          </cell>
        </row>
        <row r="128">
          <cell r="B128" t="str">
            <v>H126</v>
          </cell>
        </row>
        <row r="129">
          <cell r="B129" t="str">
            <v>H127</v>
          </cell>
        </row>
        <row r="130">
          <cell r="B130" t="str">
            <v>H128</v>
          </cell>
        </row>
        <row r="131">
          <cell r="B131" t="str">
            <v>H129</v>
          </cell>
        </row>
        <row r="132">
          <cell r="B132" t="str">
            <v>H130</v>
          </cell>
        </row>
        <row r="133">
          <cell r="B133" t="str">
            <v>H131</v>
          </cell>
        </row>
        <row r="134">
          <cell r="B134" t="str">
            <v>H132</v>
          </cell>
        </row>
        <row r="135">
          <cell r="B135" t="str">
            <v>H133</v>
          </cell>
        </row>
        <row r="136">
          <cell r="B136" t="str">
            <v>H134</v>
          </cell>
        </row>
        <row r="137">
          <cell r="B137" t="str">
            <v>H135</v>
          </cell>
        </row>
        <row r="138">
          <cell r="B138" t="str">
            <v>H136</v>
          </cell>
        </row>
        <row r="139">
          <cell r="B139" t="str">
            <v>H137</v>
          </cell>
        </row>
        <row r="140">
          <cell r="B140" t="str">
            <v>H138</v>
          </cell>
        </row>
        <row r="141">
          <cell r="B141" t="str">
            <v>H139</v>
          </cell>
        </row>
        <row r="142">
          <cell r="B142" t="str">
            <v>H140</v>
          </cell>
        </row>
        <row r="143">
          <cell r="B143" t="str">
            <v>H141</v>
          </cell>
        </row>
        <row r="144">
          <cell r="B144" t="str">
            <v>H142</v>
          </cell>
        </row>
        <row r="145">
          <cell r="B145" t="str">
            <v>H143</v>
          </cell>
        </row>
        <row r="146">
          <cell r="B146" t="str">
            <v>H144</v>
          </cell>
        </row>
        <row r="147">
          <cell r="B147" t="str">
            <v>H145</v>
          </cell>
        </row>
        <row r="148">
          <cell r="B148" t="str">
            <v>H146</v>
          </cell>
        </row>
        <row r="149">
          <cell r="B149" t="str">
            <v>H147</v>
          </cell>
        </row>
        <row r="150">
          <cell r="B150" t="str">
            <v>H148</v>
          </cell>
        </row>
        <row r="151">
          <cell r="B151" t="str">
            <v>H149</v>
          </cell>
        </row>
        <row r="152">
          <cell r="B152" t="str">
            <v>H150</v>
          </cell>
        </row>
        <row r="153">
          <cell r="B153" t="str">
            <v>H151</v>
          </cell>
        </row>
        <row r="154">
          <cell r="B154" t="str">
            <v>H152</v>
          </cell>
        </row>
        <row r="155">
          <cell r="B155" t="str">
            <v>H153</v>
          </cell>
        </row>
        <row r="156">
          <cell r="B156" t="str">
            <v>H154</v>
          </cell>
        </row>
        <row r="157">
          <cell r="B157" t="str">
            <v>H155</v>
          </cell>
        </row>
        <row r="158">
          <cell r="B158" t="str">
            <v>H156</v>
          </cell>
        </row>
        <row r="159">
          <cell r="B159" t="str">
            <v>H157</v>
          </cell>
        </row>
        <row r="160">
          <cell r="B160" t="str">
            <v>H158</v>
          </cell>
        </row>
        <row r="161">
          <cell r="B161" t="str">
            <v>H159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Labor Sum"/>
      <sheetName val="Struct Sum"/>
      <sheetName val="Elec Sum"/>
      <sheetName val="Mech Sum"/>
      <sheetName val="Master"/>
      <sheetName val="Freight"/>
      <sheetName val="Steel Take-Off"/>
      <sheetName val="2230-CV-004"/>
      <sheetName val="2230-CV-005"/>
      <sheetName val="2230-CV-006"/>
      <sheetName val="2280-CV-253"/>
      <sheetName val="TGER"/>
      <sheetName val="Update"/>
      <sheetName val="Basis"/>
      <sheetName val="八幡"/>
      <sheetName val="R2564AHDTS"/>
      <sheetName val="CoverShawIntl"/>
      <sheetName val="Lists"/>
      <sheetName val="Labor_Sum"/>
      <sheetName val="Struct_Sum"/>
      <sheetName val="Elec_Sum"/>
      <sheetName val="Mech_Sum"/>
      <sheetName val="Steel_Take-Off"/>
      <sheetName val="Cash2"/>
      <sheetName val="Z"/>
      <sheetName val="갑지(추정)"/>
      <sheetName val="Unit Price"/>
      <sheetName val="Closing"/>
      <sheetName val="Breech_Duct"/>
      <sheetName val="SG Vertical Estimator"/>
      <sheetName val="Design Data"/>
      <sheetName val="PipeSummary"/>
      <sheetName val="Vertical Adder"/>
      <sheetName val="Labor_Sum4"/>
      <sheetName val="Struct_Sum4"/>
      <sheetName val="Elec_Sum4"/>
      <sheetName val="Mech_Sum4"/>
      <sheetName val="Steel_Take-Off4"/>
      <sheetName val="Labor_Sum1"/>
      <sheetName val="Struct_Sum1"/>
      <sheetName val="Elec_Sum1"/>
      <sheetName val="Mech_Sum1"/>
      <sheetName val="Steel_Take-Off1"/>
      <sheetName val="Labor_Sum2"/>
      <sheetName val="Struct_Sum2"/>
      <sheetName val="Elec_Sum2"/>
      <sheetName val="Mech_Sum2"/>
      <sheetName val="Steel_Take-Off2"/>
      <sheetName val="Labor_Sum3"/>
      <sheetName val="Struct_Sum3"/>
      <sheetName val="Elec_Sum3"/>
      <sheetName val="Mech_Sum3"/>
      <sheetName val="Steel_Take-Off3"/>
      <sheetName val="Sheet1"/>
      <sheetName val="DATA LISTS"/>
      <sheetName val="ESTADIST(PTS.)"/>
      <sheetName val="DATA_REFERENCE"/>
    </sheetNames>
    <sheetDataSet>
      <sheetData sheetId="0" refreshError="1">
        <row r="15">
          <cell r="D15">
            <v>3.5</v>
          </cell>
        </row>
      </sheetData>
      <sheetData sheetId="1" refreshError="1">
        <row r="11">
          <cell r="C11">
            <v>1515785.32</v>
          </cell>
          <cell r="D11">
            <v>1451533.3651521583</v>
          </cell>
          <cell r="E11">
            <v>303607.5</v>
          </cell>
          <cell r="F11">
            <v>3270926.1851521581</v>
          </cell>
          <cell r="K11">
            <v>1277891</v>
          </cell>
          <cell r="L11">
            <v>76673.459999999992</v>
          </cell>
          <cell r="M11">
            <v>139135.10237120168</v>
          </cell>
          <cell r="N11">
            <v>50182.697979776596</v>
          </cell>
          <cell r="R11">
            <v>5809197.5339463577</v>
          </cell>
          <cell r="S11">
            <v>737637.16119448154</v>
          </cell>
          <cell r="V11">
            <v>0</v>
          </cell>
        </row>
        <row r="18">
          <cell r="D18">
            <v>0.20480000000000001</v>
          </cell>
        </row>
        <row r="19">
          <cell r="D19">
            <v>0.06</v>
          </cell>
        </row>
        <row r="20">
          <cell r="D20">
            <v>0.03</v>
          </cell>
        </row>
        <row r="21">
          <cell r="D21">
            <v>0.01</v>
          </cell>
        </row>
        <row r="22">
          <cell r="D22">
            <v>0.03</v>
          </cell>
        </row>
        <row r="23">
          <cell r="D23">
            <v>5.0000000000000001E-3</v>
          </cell>
        </row>
        <row r="26">
          <cell r="J26">
            <v>5809197.5339463577</v>
          </cell>
        </row>
        <row r="34">
          <cell r="D34" t="str">
            <v>Yes</v>
          </cell>
        </row>
        <row r="45">
          <cell r="D45">
            <v>0</v>
          </cell>
        </row>
      </sheetData>
      <sheetData sheetId="2" refreshError="1">
        <row r="11">
          <cell r="C11">
            <v>10000</v>
          </cell>
          <cell r="E11">
            <v>1433</v>
          </cell>
          <cell r="G11">
            <v>200.00000000000003</v>
          </cell>
          <cell r="I11">
            <v>150</v>
          </cell>
          <cell r="K11">
            <v>1000.0000000000002</v>
          </cell>
        </row>
        <row r="24">
          <cell r="C24">
            <v>2064</v>
          </cell>
          <cell r="E24">
            <v>672.00000000000011</v>
          </cell>
          <cell r="G24">
            <v>504</v>
          </cell>
          <cell r="I24">
            <v>0</v>
          </cell>
          <cell r="K24">
            <v>1008</v>
          </cell>
        </row>
        <row r="31">
          <cell r="C31">
            <v>64</v>
          </cell>
        </row>
        <row r="32">
          <cell r="C32">
            <v>84</v>
          </cell>
        </row>
        <row r="33">
          <cell r="C33">
            <v>73</v>
          </cell>
        </row>
        <row r="34">
          <cell r="C34">
            <v>87</v>
          </cell>
        </row>
        <row r="35">
          <cell r="C35">
            <v>71</v>
          </cell>
        </row>
        <row r="36">
          <cell r="C36">
            <v>119</v>
          </cell>
        </row>
        <row r="46">
          <cell r="D46">
            <v>10000</v>
          </cell>
          <cell r="F46">
            <v>1433</v>
          </cell>
          <cell r="H46">
            <v>200</v>
          </cell>
          <cell r="J46">
            <v>150</v>
          </cell>
        </row>
        <row r="58">
          <cell r="D58">
            <v>2064</v>
          </cell>
          <cell r="F58">
            <v>672</v>
          </cell>
          <cell r="H58">
            <v>504</v>
          </cell>
          <cell r="L58">
            <v>1008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11">
          <cell r="C11">
            <v>10000</v>
          </cell>
        </row>
      </sheetData>
      <sheetData sheetId="36"/>
      <sheetData sheetId="37"/>
      <sheetData sheetId="38"/>
      <sheetData sheetId="39"/>
      <sheetData sheetId="40">
        <row r="11">
          <cell r="C11">
            <v>10000</v>
          </cell>
        </row>
      </sheetData>
      <sheetData sheetId="41"/>
      <sheetData sheetId="42"/>
      <sheetData sheetId="43"/>
      <sheetData sheetId="44"/>
      <sheetData sheetId="45">
        <row r="11">
          <cell r="C11">
            <v>10000</v>
          </cell>
        </row>
      </sheetData>
      <sheetData sheetId="46"/>
      <sheetData sheetId="47"/>
      <sheetData sheetId="48"/>
      <sheetData sheetId="49"/>
      <sheetData sheetId="50">
        <row r="11">
          <cell r="C11">
            <v>10000</v>
          </cell>
        </row>
      </sheetData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Updates"/>
      <sheetName val="InsulationData"/>
      <sheetName val="LoadedData"/>
      <sheetName val="Casing $"/>
      <sheetName val="BC"/>
      <sheetName val="BC Workscope"/>
      <sheetName val="SC"/>
      <sheetName val="SC Workscope"/>
      <sheetName val="TC"/>
      <sheetName val="TC Workscope"/>
      <sheetName val="DW $"/>
      <sheetName val="CC"/>
      <sheetName val="CV-Housing"/>
      <sheetName val="DW1"/>
      <sheetName val="DW2-CO-SCR"/>
      <sheetName val="SR-Housing"/>
      <sheetName val="BS"/>
      <sheetName val="Module Box Work Scope"/>
      <sheetName val="Heating Surface Work Scope"/>
      <sheetName val="CasingSeals"/>
      <sheetName val="DY"/>
      <sheetName val="FR"/>
      <sheetName val="OFR"/>
      <sheetName val="OF"/>
      <sheetName val="DrumInternals"/>
      <sheetName val="Drums"/>
      <sheetName val="HP Drum Work Scope"/>
      <sheetName val="IP Drum Work Scope"/>
      <sheetName val="LP Drum Work Scope"/>
      <sheetName val="Blowdown Tank 1 Work Scope"/>
      <sheetName val="Blowdown Tank 2 Work Scope"/>
      <sheetName val="Flash Tank Work Scope"/>
      <sheetName val="MA"/>
      <sheetName val="MA (Top Supports)"/>
      <sheetName val="MA (FH-DC)"/>
      <sheetName val="Misc. Items"/>
      <sheetName val="MX2"/>
      <sheetName val="MX"/>
      <sheetName val="MXDATA"/>
      <sheetName val="PipeSummary"/>
      <sheetName val="PI PS"/>
      <sheetName val="PI-Small Bore"/>
      <sheetName val="PW"/>
      <sheetName val="StrStlData"/>
      <sheetName val="Str Stl"/>
      <sheetName val="SG Frame"/>
      <sheetName val="SG Ladders"/>
      <sheetName val="BCmacro"/>
      <sheetName val="CCmacro"/>
      <sheetName val="DWmacro"/>
      <sheetName val="SCmacro"/>
      <sheetName val="SDmacro"/>
      <sheetName val="TCmacro"/>
      <sheetName val="INPUT-OUTPUT"/>
      <sheetName val="INPUT data"/>
      <sheetName val="OUTPUT data"/>
      <sheetName val="BUNDLE SG DIMENSIONS"/>
      <sheetName val="BUNDLE SG DIMENSIONS (sketch)"/>
      <sheetName val="BUNDLE SG SIZES"/>
      <sheetName val="Historic Data"/>
      <sheetName val="SK"/>
      <sheetName val="SKData"/>
      <sheetName val="SK Frt"/>
      <sheetName val="DW Work Scope"/>
      <sheetName val="CC Work Scope"/>
      <sheetName val="CO-SCR Work Scope"/>
      <sheetName val="CSRTransMac1"/>
      <sheetName val="ClearCSRonly"/>
      <sheetName val="CSRwgtMacro"/>
      <sheetName val="CSRmac"/>
      <sheetName val="MAnextpgMAC"/>
      <sheetName val="HarpRepClrOnly"/>
      <sheetName val="HarpRepMacro"/>
      <sheetName val="ClearEstRepMac"/>
      <sheetName val="EstCostRepMac"/>
      <sheetName val="PW Work Scope"/>
      <sheetName val="SK Work Scope"/>
      <sheetName val="Workscope Checklist"/>
      <sheetName val="ER"/>
      <sheetName val="SymSum"/>
      <sheetName val="Range"/>
      <sheetName val="EstCostRep"/>
      <sheetName val="MaxGasTe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M 000"/>
      <sheetName val="GENERAL SERVICES"/>
      <sheetName val="GM 001"/>
      <sheetName val="GM 011"/>
      <sheetName val="GM 023"/>
      <sheetName val="GM 024"/>
      <sheetName val="GM 025"/>
      <sheetName val="GM 026"/>
      <sheetName val="GM 027"/>
      <sheetName val="GM 028"/>
      <sheetName val="GM 031"/>
      <sheetName val="GM 032"/>
      <sheetName val="GM 041"/>
      <sheetName val="GM 042"/>
      <sheetName val="GM 043"/>
      <sheetName val="GM 044"/>
      <sheetName val="XXXXXXXX"/>
      <sheetName val="csdim"/>
      <sheetName val="cdsload"/>
      <sheetName val="chsload"/>
      <sheetName val="CLAMP"/>
      <sheetName val="cvsload"/>
      <sheetName val="pipe"/>
      <sheetName val="Code 02"/>
      <sheetName val="Code 03"/>
      <sheetName val="Code 04"/>
      <sheetName val="Code 05"/>
      <sheetName val="Code 06"/>
      <sheetName val="Code 07"/>
      <sheetName val="Code 09"/>
      <sheetName val="PBS"/>
      <sheetName val="Cash2"/>
      <sheetName val="Z"/>
      <sheetName val="환산표"/>
      <sheetName val="ASME B 36.10 M"/>
      <sheetName val="Cat A Change Control"/>
      <sheetName val="八幡"/>
      <sheetName val="GM_0001"/>
      <sheetName val="GENERAL_SERVICES1"/>
      <sheetName val="GM_0011"/>
      <sheetName val="GM_0111"/>
      <sheetName val="GM_0231"/>
      <sheetName val="GM_0241"/>
      <sheetName val="GM_0251"/>
      <sheetName val="GM_0261"/>
      <sheetName val="GM_0271"/>
      <sheetName val="GM_0281"/>
      <sheetName val="GM_0311"/>
      <sheetName val="GM_0321"/>
      <sheetName val="GM_0411"/>
      <sheetName val="GM_0421"/>
      <sheetName val="GM_0431"/>
      <sheetName val="GM_0441"/>
      <sheetName val="GM_000"/>
      <sheetName val="GENERAL_SERVICES"/>
      <sheetName val="GM_001"/>
      <sheetName val="GM_011"/>
      <sheetName val="GM_023"/>
      <sheetName val="GM_024"/>
      <sheetName val="GM_025"/>
      <sheetName val="GM_026"/>
      <sheetName val="GM_027"/>
      <sheetName val="GM_028"/>
      <sheetName val="GM_031"/>
      <sheetName val="GM_032"/>
      <sheetName val="GM_041"/>
      <sheetName val="GM_042"/>
      <sheetName val="GM_043"/>
      <sheetName val="GM_044"/>
      <sheetName val="1-1"/>
      <sheetName val="노임단가"/>
      <sheetName val="Sheet1"/>
      <sheetName val="자재단가"/>
      <sheetName val="prc_sch"/>
      <sheetName val="36신설수량"/>
      <sheetName val="물가대비표"/>
      <sheetName val="2.2 띠장의 설계"/>
      <sheetName val="MCI"/>
      <sheetName val="eq_data"/>
      <sheetName val="간접비내역-1"/>
      <sheetName val="MixBed"/>
      <sheetName val="CondPol"/>
      <sheetName val="GM_0002"/>
      <sheetName val="GENERAL_SERVICES2"/>
      <sheetName val="GM_0012"/>
      <sheetName val="GM_0112"/>
      <sheetName val="GM_0232"/>
      <sheetName val="GM_0242"/>
      <sheetName val="GM_0252"/>
      <sheetName val="GM_0262"/>
      <sheetName val="GM_0272"/>
      <sheetName val="GM_0282"/>
      <sheetName val="GM_0312"/>
      <sheetName val="GM_0322"/>
      <sheetName val="GM_0412"/>
      <sheetName val="GM_0422"/>
      <sheetName val="GM_0432"/>
      <sheetName val="GM_0442"/>
      <sheetName val="Testing"/>
      <sheetName val="예가표"/>
      <sheetName val="DB_ET200(R. A)"/>
      <sheetName val="Conversions"/>
    </sheetNames>
    <sheetDataSet>
      <sheetData sheetId="0" refreshError="1">
        <row r="1">
          <cell r="C1" t="str">
            <v>ERECTION PRICE BREAKDOWN</v>
          </cell>
          <cell r="H1">
            <v>38023</v>
          </cell>
          <cell r="I1" t="str">
            <v>VIJ</v>
          </cell>
        </row>
        <row r="2">
          <cell r="I2" t="str">
            <v>Vijayawada</v>
          </cell>
        </row>
        <row r="3">
          <cell r="I3" t="str">
            <v>1 x 660 MW</v>
          </cell>
        </row>
        <row r="4">
          <cell r="I4" t="str">
            <v>India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ing_Misc"/>
      <sheetName val="costing_Press"/>
      <sheetName val="costing_FE"/>
      <sheetName val="costing_Flow"/>
      <sheetName val="costing_Temp"/>
      <sheetName val="costing_Level"/>
      <sheetName val="costing_CV"/>
      <sheetName val="costing_ESDV"/>
      <sheetName val="costing_Deluge"/>
      <sheetName val="costing_MOV"/>
      <sheetName val="costing_Safety"/>
      <sheetName val="costing_Cables"/>
      <sheetName val="costing_Install_Matl"/>
      <sheetName val="Detail_Cost_Summary"/>
      <sheetName val="Line_Modification"/>
      <sheetName val="Line_Modification(2)"/>
      <sheetName val="Line_Modification(3)"/>
      <sheetName val="가시설공"/>
      <sheetName val="노원열병합  건축공사기성내역서"/>
      <sheetName val="Inst cost summary based on redu"/>
      <sheetName val="S N"/>
      <sheetName val="설계조건"/>
      <sheetName val="Rate"/>
      <sheetName val="eq_data"/>
      <sheetName val="GammaEquivalents"/>
      <sheetName val="八幡"/>
      <sheetName val="Condition"/>
      <sheetName val="POWER"/>
      <sheetName val="Total"/>
      <sheetName val="CAT_5"/>
      <sheetName val="General"/>
      <sheetName val="Menus"/>
      <sheetName val="SILICATE"/>
      <sheetName val="기초자료"/>
      <sheetName val="견적집계표"/>
      <sheetName val="발주처양식"/>
      <sheetName val="DCA"/>
      <sheetName val="Area별subcon"/>
      <sheetName val="COA"/>
      <sheetName val="Building"/>
      <sheetName val="Civil,steel"/>
      <sheetName val="Building list"/>
      <sheetName val="Marine"/>
      <sheetName val="견적기준"/>
      <sheetName val="deviation Marine"/>
      <sheetName val="Sheet1"/>
      <sheetName val="CURRENCY"/>
      <sheetName val="환율"/>
      <sheetName val="General Data"/>
      <sheetName val="VLOOKUP"/>
      <sheetName val="Equip"/>
      <sheetName val="TB-내역서"/>
      <sheetName val="CAL."/>
      <sheetName val="PBS"/>
      <sheetName val="PRC-SUM"/>
      <sheetName val="Q5434 EQ LIST"/>
      <sheetName val="motor power"/>
      <sheetName val="EQUIP-Submission"/>
      <sheetName val="CIVIL"/>
      <sheetName val="Backup"/>
      <sheetName val="LABTOTAL"/>
      <sheetName val="간접비내역-1"/>
      <sheetName val="A"/>
      <sheetName val="Inst_cost_summary_based_on_redu"/>
      <sheetName val="S_N"/>
      <sheetName val="노원열병합__건축공사기성내역서"/>
      <sheetName val="Equipment"/>
      <sheetName val="Piping"/>
      <sheetName val="estm_mech"/>
      <sheetName val="VV보온LINK"/>
      <sheetName val="FIT보온LINK"/>
      <sheetName val="BASE"/>
      <sheetName val="REINF."/>
      <sheetName val="SKETCH"/>
      <sheetName val="가도공"/>
      <sheetName val="LOADS"/>
      <sheetName val="plan&amp;section of foundation"/>
      <sheetName val="design criteria"/>
      <sheetName val="INPUT"/>
      <sheetName val="design load"/>
      <sheetName val="working load at the btm ft."/>
      <sheetName val="stability check"/>
      <sheetName val="부표총괄"/>
      <sheetName val="SAND TRAP"/>
      <sheetName val="calculation"/>
      <sheetName val="Inquiry"/>
      <sheetName val="Spool Status"/>
      <sheetName val="대전월평내역"/>
      <sheetName val="Data"/>
      <sheetName val="Estimate"/>
      <sheetName val="Major"/>
      <sheetName val="Resource"/>
      <sheetName val="6,000"/>
      <sheetName val="Materials"/>
      <sheetName val="수입"/>
      <sheetName val="MAIN"/>
      <sheetName val="COST SUMM"/>
      <sheetName val="총괄집계표"/>
      <sheetName val="INPUT DATA"/>
      <sheetName val="BOQ"/>
      <sheetName val="DB@Acess"/>
      <sheetName val="ACTDATA"/>
      <sheetName val="CODE"/>
      <sheetName val="COA-17"/>
      <sheetName val="C-18"/>
      <sheetName val="PRICE-COMP"/>
      <sheetName val="95요율"/>
      <sheetName val="Country Data"/>
      <sheetName val="KP1590_E"/>
      <sheetName val="Inst_cost_summary_based_on_red1"/>
      <sheetName val="S_N1"/>
      <sheetName val="노원열병합__건축공사기성내역서1"/>
      <sheetName val="PRO_A"/>
      <sheetName val="PRO"/>
      <sheetName val="Summary"/>
      <sheetName val="Definitions"/>
      <sheetName val="pri-com"/>
      <sheetName val="CS - Material + subcontract"/>
      <sheetName val="SQ-FDN"/>
      <sheetName val=" Est "/>
      <sheetName val="Summary Sheets"/>
      <sheetName val="LEGEND"/>
      <sheetName val="cables"/>
      <sheetName val="Bill 1"/>
      <sheetName val="Bill 2"/>
      <sheetName val="Bill 3"/>
      <sheetName val="Bill 4"/>
      <sheetName val="Bill 5"/>
      <sheetName val="Bill 6"/>
      <sheetName val="Bill 7"/>
      <sheetName val="Labour Norms"/>
      <sheetName val="#REF"/>
      <sheetName val="Sum Sch'B"/>
      <sheetName val="eqptlineup"/>
      <sheetName val="CostDB"/>
      <sheetName val="T 3"/>
      <sheetName val="COVER"/>
      <sheetName val="MOTOR"/>
      <sheetName val="손익분석"/>
      <sheetName val="견적조건"/>
      <sheetName val="BQ_Equip_Pipe"/>
      <sheetName val="PipWT"/>
      <sheetName val="5. WeightInput"/>
      <sheetName val="내역"/>
      <sheetName val="Sheet1 (3)"/>
      <sheetName val="단중표"/>
      <sheetName val="PaintBreak"/>
      <sheetName val="INSSUBCON"/>
      <sheetName val="RPP 12 SEPT"/>
      <sheetName val="Revised Cable MTO"/>
      <sheetName val="&lt;&lt;380V&gt;&gt; "/>
      <sheetName val="일반전기"/>
      <sheetName val="w't table"/>
      <sheetName val="REF.ONLY"/>
      <sheetName val="견적"/>
      <sheetName val="ﾄﾞﾊﾞｲFUEL GAS追見"/>
      <sheetName val="共通事項"/>
      <sheetName val="작성기준"/>
      <sheetName val="Assump"/>
      <sheetName val="12mar98 electronic"/>
      <sheetName val="HO Rates"/>
      <sheetName val="Site Rates"/>
      <sheetName val="Project Details"/>
      <sheetName val="name"/>
      <sheetName val="GM 000"/>
      <sheetName val="PIPE-03E"/>
      <sheetName val="csdim"/>
      <sheetName val="cdsload"/>
      <sheetName val="chsload"/>
      <sheetName val="CLAMP"/>
      <sheetName val="cvsload"/>
      <sheetName val="pipe"/>
      <sheetName val="노임단가"/>
      <sheetName val="3CHBDC"/>
      <sheetName val="DEFINE"/>
      <sheetName val="Drop list option"/>
      <sheetName val="Hi-spec Svcs"/>
      <sheetName val="11.자재단가"/>
      <sheetName val="Inst_cost_summary_based_on_red2"/>
      <sheetName val="S_N2"/>
      <sheetName val="노원열병합__건축공사기성내역서2"/>
      <sheetName val="General_Data"/>
      <sheetName val="REINF_"/>
      <sheetName val="CAL_"/>
      <sheetName val="plan&amp;section_of_foundation"/>
      <sheetName val="design_criteria"/>
      <sheetName val="design_load"/>
      <sheetName val="working_load_at_the_btm_ft_"/>
      <sheetName val="stability_check"/>
      <sheetName val="Building_list"/>
      <sheetName val="deviation_Marine"/>
      <sheetName val="CS_-_Material_+_subcontract"/>
      <sheetName val="TITLES"/>
      <sheetName val="4.TANK Farm"/>
      <sheetName val="FORM-0"/>
      <sheetName val="STAADINPUTA"/>
      <sheetName val="9.DYNAMIC1"/>
      <sheetName val="Piping Design Data"/>
      <sheetName val="FLD"/>
      <sheetName val="Rekapitulasi"/>
      <sheetName val="National"/>
      <sheetName val="FIRE FIGHTING"/>
      <sheetName val="Load"/>
      <sheetName val="Break_down"/>
      <sheetName val="h-013211-2"/>
      <sheetName val="ELEC_MCI"/>
      <sheetName val="INST_MCI"/>
      <sheetName val="MECH_MCI"/>
      <sheetName val="Insulation"/>
      <sheetName val="Instrumentation"/>
      <sheetName val="Structural"/>
      <sheetName val="Alternator"/>
      <sheetName val="Comparison"/>
      <sheetName val="Settings"/>
      <sheetName val="I. Material &amp; Eqpt"/>
      <sheetName val="REQDELTA"/>
      <sheetName val="PRICE COMP"/>
      <sheetName val="I1ES01C05_IO Assignment"/>
      <sheetName val="Notes for BOQ"/>
      <sheetName val="Lists"/>
      <sheetName val="Price Comparison"/>
      <sheetName val="OIL SYST DATA SHTS"/>
      <sheetName val="CalcRel"/>
      <sheetName val="FR"/>
      <sheetName val="Base_Data"/>
      <sheetName val="SHEET-1"/>
      <sheetName val="IODB-Plant CPF"/>
      <sheetName val="Inst_cost_summary_based_on_red3"/>
      <sheetName val="S_N3"/>
      <sheetName val="노원열병합__건축공사기성내역서3"/>
      <sheetName val="General_Data1"/>
      <sheetName val="REINF_1"/>
      <sheetName val="CAL_1"/>
      <sheetName val="plan&amp;section_of_foundation1"/>
      <sheetName val="design_criteria1"/>
      <sheetName val="design_load1"/>
      <sheetName val="working_load_at_the_btm_ft_1"/>
      <sheetName val="stability_check1"/>
      <sheetName val="Building_list1"/>
      <sheetName val="deviation_Marine1"/>
      <sheetName val="CS_-_Material_+_subcontract1"/>
      <sheetName val="Q5434_EQ_LIST"/>
      <sheetName val="motor_power"/>
      <sheetName val="Spool_Status"/>
      <sheetName val="Revised_Cable_MTO"/>
      <sheetName val="Sum_Sch'B"/>
      <sheetName val="T_3"/>
      <sheetName val="INPUT_DATA"/>
      <sheetName val="COST_SUMM"/>
      <sheetName val="Country_Data"/>
      <sheetName val="_Est_"/>
      <sheetName val="Summary_Sheets"/>
      <sheetName val="Bill_1"/>
      <sheetName val="Bill_2"/>
      <sheetName val="Bill_3"/>
      <sheetName val="Bill_4"/>
      <sheetName val="Bill_5"/>
      <sheetName val="Bill_6"/>
      <sheetName val="Bill_7"/>
      <sheetName val="Drop_list_option"/>
      <sheetName val="Hi-spec_Svcs"/>
      <sheetName val="SAND_TRAP"/>
      <sheetName val="Labour_Norms"/>
      <sheetName val="Project_Details"/>
      <sheetName val="11_자재단가"/>
      <sheetName val="RPP_12_SEPT"/>
      <sheetName val="5__WeightInput"/>
      <sheetName val="Sheet1_(3)"/>
      <sheetName val="&lt;&lt;380V&gt;&gt;_"/>
      <sheetName val="w't_table"/>
      <sheetName val="REF_ONLY"/>
      <sheetName val="4_TANK_Farm"/>
      <sheetName val="I__Material_&amp;_Eqpt"/>
      <sheetName val="PRICE_COMP"/>
      <sheetName val="I1ES01C05_IO_Assignment"/>
      <sheetName val="Notes_for_BOQ"/>
      <sheetName val="Price_Comparison"/>
      <sheetName val="OIL_SYST_DATA_SHTS"/>
      <sheetName val="IODB-Plant_CPF"/>
      <sheetName val="LV induction motors"/>
      <sheetName val="EC600"/>
      <sheetName val="Load List2"/>
      <sheetName val="Q5434_EQ_LIST1"/>
      <sheetName val="motor_power1"/>
      <sheetName val="Spool_Status1"/>
      <sheetName val="Revised_Cable_MTO1"/>
      <sheetName val="Sum_Sch'B1"/>
      <sheetName val="T_31"/>
      <sheetName val="INPUT_DATA1"/>
      <sheetName val="COST_SUMM1"/>
      <sheetName val="Country_Data1"/>
      <sheetName val="_Est_1"/>
      <sheetName val="Summary_Sheets1"/>
      <sheetName val="Bill_11"/>
      <sheetName val="Bill_21"/>
      <sheetName val="Bill_31"/>
      <sheetName val="Bill_41"/>
      <sheetName val="Bill_51"/>
      <sheetName val="Bill_61"/>
      <sheetName val="Bill_71"/>
      <sheetName val="1"/>
      <sheetName val="Customize Your Loan Manager"/>
      <sheetName val="Loan Amortization Table"/>
      <sheetName val="Inst_cost_summary_based_on_red4"/>
      <sheetName val="S_N4"/>
      <sheetName val="노원열병합__건축공사기성내역서4"/>
      <sheetName val="General_Data2"/>
      <sheetName val="REINF_2"/>
      <sheetName val="CAL_2"/>
      <sheetName val="plan&amp;section_of_foundation2"/>
      <sheetName val="design_criteria2"/>
      <sheetName val="design_load2"/>
      <sheetName val="working_load_at_the_btm_ft_2"/>
      <sheetName val="stability_check2"/>
      <sheetName val="Building_list2"/>
      <sheetName val="deviation_Marine2"/>
      <sheetName val="CS_-_Material_+_subcontract2"/>
      <sheetName val="Q5434_EQ_LIST2"/>
      <sheetName val="motor_power2"/>
      <sheetName val="Spool_Status2"/>
      <sheetName val="Revised_Cable_MTO2"/>
      <sheetName val="Sum_Sch'B2"/>
      <sheetName val="T_32"/>
      <sheetName val="INPUT_DATA2"/>
      <sheetName val="COST_SUMM2"/>
      <sheetName val="Country_Data2"/>
      <sheetName val="_Est_2"/>
      <sheetName val="Summary_Sheets2"/>
      <sheetName val="Bill_12"/>
      <sheetName val="Bill_22"/>
      <sheetName val="Bill_32"/>
      <sheetName val="Bill_42"/>
      <sheetName val="Bill_52"/>
      <sheetName val="Bill_62"/>
      <sheetName val="Bill_72"/>
      <sheetName val="Drop_list_option1"/>
      <sheetName val="Hi-spec_Svcs1"/>
      <sheetName val="SAND_TRAP1"/>
      <sheetName val="Labour_Norms1"/>
      <sheetName val="Project_Details1"/>
      <sheetName val="11_자재단가1"/>
      <sheetName val="RPP_12_SEPT1"/>
      <sheetName val="5__WeightInput1"/>
      <sheetName val="Sheet1_(3)1"/>
      <sheetName val="&lt;&lt;380V&gt;&gt;_1"/>
      <sheetName val="w't_table1"/>
      <sheetName val="REF_ONLY1"/>
      <sheetName val="4_TANK_Farm1"/>
      <sheetName val="I__Material_&amp;_Eqpt1"/>
      <sheetName val="PRICE_COMP1"/>
      <sheetName val="I1ES01C05_IO_Assignment1"/>
      <sheetName val="Notes_for_BOQ1"/>
      <sheetName val="Price_Comparison1"/>
      <sheetName val="OIL_SYST_DATA_SHTS1"/>
      <sheetName val="IODB-Plant_CPF1"/>
      <sheetName val="LV_induction_motors"/>
      <sheetName val="Load_List2"/>
      <sheetName val="9_DYNAMIC1"/>
      <sheetName val="12mar98_electronic"/>
      <sheetName val="HO_Rates"/>
      <sheetName val="Site_Rates"/>
      <sheetName val="GM_000"/>
      <sheetName val="ﾄﾞﾊﾞｲFUEL_GAS追見"/>
      <sheetName val="산근"/>
      <sheetName val="GM_0001"/>
      <sheetName val="GEREPORT"/>
    </sheetNames>
    <sheetDataSet>
      <sheetData sheetId="0" refreshError="1"/>
      <sheetData sheetId="1">
        <row r="7">
          <cell r="B7" t="str">
            <v>srno</v>
          </cell>
        </row>
      </sheetData>
      <sheetData sheetId="2" refreshError="1"/>
      <sheetData sheetId="3">
        <row r="7">
          <cell r="B7" t="str">
            <v>srno</v>
          </cell>
        </row>
      </sheetData>
      <sheetData sheetId="4">
        <row r="7">
          <cell r="B7" t="str">
            <v>srno</v>
          </cell>
        </row>
      </sheetData>
      <sheetData sheetId="5">
        <row r="7">
          <cell r="B7" t="str">
            <v>srno</v>
          </cell>
        </row>
      </sheetData>
      <sheetData sheetId="6" refreshError="1"/>
      <sheetData sheetId="7" refreshError="1"/>
      <sheetData sheetId="8">
        <row r="7">
          <cell r="B7" t="str">
            <v>srno</v>
          </cell>
        </row>
      </sheetData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/>
      <sheetData sheetId="36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yCode"/>
      <sheetName val="CTDG"/>
      <sheetName val="PTVT"/>
      <sheetName val="THVT"/>
    </sheetNames>
    <sheetDataSet>
      <sheetData sheetId="0" refreshError="1"/>
      <sheetData sheetId="1">
        <row r="10">
          <cell r="H10">
            <v>0</v>
          </cell>
          <cell r="I10">
            <v>0</v>
          </cell>
          <cell r="J10">
            <v>0</v>
          </cell>
        </row>
      </sheetData>
      <sheetData sheetId="2" refreshError="1"/>
      <sheetData sheetId="3">
        <row r="9">
          <cell r="F9">
            <v>0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-WORK"/>
      <sheetName val="ITEM"/>
      <sheetName val="단가조사서"/>
      <sheetName val="- INFORMATION -"/>
      <sheetName val="Breakdown-1"/>
      <sheetName val="Pipe"/>
      <sheetName val="Add"/>
      <sheetName val="Equipment"/>
      <sheetName val="EQFRM2"/>
      <sheetName val="Y_WORK"/>
      <sheetName val="ITB COST"/>
      <sheetName val="costing_CV"/>
      <sheetName val="costing_ESDV"/>
      <sheetName val="costing_Misc"/>
      <sheetName val="costing_MOV"/>
      <sheetName val="costing_FE"/>
      <sheetName val="표지"/>
      <sheetName val="견"/>
      <sheetName val="TOTAL"/>
      <sheetName val="당초"/>
      <sheetName val="General Data"/>
      <sheetName val="을"/>
      <sheetName val="CAL"/>
      <sheetName val="Chart"/>
      <sheetName val="laroux"/>
      <sheetName val="SILICATE"/>
      <sheetName val="토목검측서"/>
      <sheetName val="보온자재단가표"/>
      <sheetName val="견적조건"/>
      <sheetName val="BQ_Equip_Pipe"/>
      <sheetName val="YES22"/>
      <sheetName val="TB-내역서"/>
      <sheetName val="八幡"/>
      <sheetName val="제출계산서"/>
      <sheetName val="T6-6(2)"/>
      <sheetName val="단가"/>
      <sheetName val="EST-013"/>
      <sheetName val="COA-17"/>
      <sheetName val="C-18"/>
      <sheetName val="Sheet1"/>
      <sheetName val="CAL."/>
      <sheetName val="Rate"/>
      <sheetName val="TOEC"/>
      <sheetName val="중간재 재공"/>
      <sheetName val="csb(11-12,0820)"/>
      <sheetName val="costing_Press"/>
      <sheetName val="-_INFORMATION_-"/>
      <sheetName val="ITB_COST"/>
      <sheetName val="CIVIL"/>
      <sheetName val="Summary Sheets"/>
      <sheetName val="PIPING"/>
      <sheetName val="Bill 100 Preliminaries"/>
      <sheetName val="손익분석"/>
      <sheetName val="Backup"/>
      <sheetName val="간접비내역-1"/>
      <sheetName val="PipWT"/>
      <sheetName val="CAT_5"/>
      <sheetName val="내역(한신APT)"/>
      <sheetName val="Cover"/>
      <sheetName val="SOURCE"/>
      <sheetName val="POWER"/>
      <sheetName val="Testing"/>
      <sheetName val="공정계획(내부계획25%,내부w.f)"/>
      <sheetName val="HVAC"/>
      <sheetName val="BEAM"/>
      <sheetName val="WIP"/>
      <sheetName val="도급양식"/>
      <sheetName val="MTO"/>
      <sheetName val="Calc"/>
      <sheetName val="변수적용"/>
      <sheetName val="Price Shee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Allowances"/>
      <sheetName val="작성기준"/>
      <sheetName val="eqptlineup"/>
      <sheetName val="MATERIALS"/>
      <sheetName val="PBS"/>
      <sheetName val="WORKING"/>
      <sheetName val="BQ List MNHRS"/>
      <sheetName val="공사비 내역 (가)"/>
      <sheetName val="예산M11A"/>
      <sheetName val="OPT손익 내수"/>
      <sheetName val="OPT손익 수출"/>
      <sheetName val="간접비(1)"/>
      <sheetName val="A-4"/>
      <sheetName val="INDIRECT COST-PART l"/>
      <sheetName val="LOOKUP TABLE"/>
      <sheetName val="-_INFORMATION_-1"/>
      <sheetName val="ITB_COST1"/>
      <sheetName val="General_Data"/>
      <sheetName val="중간재_재공"/>
      <sheetName val="Summary_Sheets"/>
      <sheetName val="CAL_"/>
      <sheetName val="공정계획(내부계획25%,내부w_f)"/>
      <sheetName val="Bill_100_Preliminaries"/>
      <sheetName val="Price_Sheet"/>
      <sheetName val="TITLES"/>
      <sheetName val="EST013"/>
      <sheetName val="粉刷"/>
      <sheetName val="cable"/>
      <sheetName val="BEND LOSS"/>
      <sheetName val="Proposal"/>
      <sheetName val="Hist Fcst"/>
      <sheetName val="REINF."/>
      <sheetName val="SKETCH"/>
      <sheetName val="CostDB"/>
    </sheetNames>
    <sheetDataSet>
      <sheetData sheetId="0" refreshError="1"/>
      <sheetData sheetId="1">
        <row r="22">
          <cell r="G22">
            <v>0</v>
          </cell>
        </row>
      </sheetData>
      <sheetData sheetId="2">
        <row r="22">
          <cell r="G22">
            <v>0</v>
          </cell>
        </row>
      </sheetData>
      <sheetData sheetId="3">
        <row r="22">
          <cell r="G2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관"/>
      <sheetName val="배관 (fike)"/>
      <sheetName val="배관 (bs&amp;b)"/>
      <sheetName val="보온"/>
      <sheetName val="도장"/>
      <sheetName val="gasket"/>
      <sheetName val="valve"/>
      <sheetName val="valve (2)"/>
      <sheetName val="foged"/>
      <sheetName val="cast"/>
      <sheetName val="alloy"/>
      <sheetName val="alloy-ball"/>
      <sheetName val="ball"/>
      <sheetName val="plug"/>
      <sheetName val="btfy"/>
      <sheetName val="REDUCER"/>
      <sheetName val="WE'T"/>
      <sheetName val="작성기준"/>
      <sheetName val="Curves"/>
      <sheetName val="Tables"/>
      <sheetName val="수정 배관공사 견적 최종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BLE BOM"/>
      <sheetName val="DEAE"/>
      <sheetName val="GAS"/>
      <sheetName val="GEN"/>
      <sheetName val="COP"/>
      <sheetName val="CHEM"/>
      <sheetName val="SAM"/>
      <sheetName val="DEM"/>
      <sheetName val="BLR5"/>
      <sheetName val="BLR4"/>
      <sheetName val="BLR3"/>
      <sheetName val="BLR2"/>
      <sheetName val="BLR 1"/>
      <sheetName val="Y-WORK"/>
      <sheetName val="八幡"/>
      <sheetName val="GM 000"/>
      <sheetName val="csdim"/>
      <sheetName val="cdsload"/>
      <sheetName val="chsload"/>
      <sheetName val="CLAMP"/>
      <sheetName val="cvsload"/>
      <sheetName val="pipe"/>
      <sheetName val="손익분석"/>
      <sheetName val="Cash2"/>
      <sheetName val="Z"/>
      <sheetName val="환산표"/>
      <sheetName val="TTL"/>
      <sheetName val="costing_CV"/>
      <sheetName val="costing_ESDV"/>
      <sheetName val="costing_FE"/>
      <sheetName val="costing_Misc"/>
      <sheetName val="costing_MOV"/>
      <sheetName val="TOE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thioua GL 1"/>
      <sheetName val="Bethioua GL2"/>
      <sheetName val="PP"/>
      <sheetName val="Corpi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nco"/>
      <sheetName val="Repilogo"/>
      <sheetName val="grezzi"/>
      <sheetName val="estratto"/>
      <sheetName val="Unit Price"/>
      <sheetName val="Closing"/>
      <sheetName val="CodePipe"/>
      <sheetName val="CodeTubeCalc."/>
      <sheetName val="DPre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PRECAST lightconc_II"/>
      <sheetName val="Miscellaneous-civil"/>
      <sheetName val="basic"/>
      <sheetName val="GN-ST-10"/>
      <sheetName val="temp"/>
      <sheetName val="Sheet1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CondPol"/>
      <sheetName val="CAT_5"/>
      <sheetName val="data"/>
      <sheetName val="HRSG PRINT"/>
      <sheetName val="변수적용"/>
      <sheetName val="#REF"/>
      <sheetName val="SCHEDULE"/>
    </sheetNames>
    <definedNames>
      <definedName name="DataFilter"/>
      <definedName name="DataSort"/>
      <definedName name="GoBack" sheetId="7"/>
    </defined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002년12월"/>
      <sheetName val="도급"/>
      <sheetName val="사기성"/>
      <sheetName val="실행"/>
      <sheetName val="총괄"/>
      <sheetName val="집계표"/>
      <sheetName val="200212공무정산"/>
      <sheetName val="Sheet2"/>
      <sheetName val="Macro3"/>
      <sheetName val="#REF"/>
      <sheetName val="내역"/>
      <sheetName val="일일투입집계표"/>
      <sheetName val="원가계산서"/>
      <sheetName val="Sheet3"/>
      <sheetName val="내역서"/>
      <sheetName val="입찰안"/>
      <sheetName val="3.공통공사대비"/>
      <sheetName val="일반공사"/>
      <sheetName val="평가데이터"/>
      <sheetName val="현장관리비 산출내역"/>
      <sheetName val="전기"/>
      <sheetName val="연결임시"/>
      <sheetName val="갑지(추정)"/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공사내역"/>
      <sheetName val="환산표"/>
      <sheetName val="당초"/>
      <sheetName val="Qo-1585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eq_data"/>
      <sheetName val="八幡"/>
      <sheetName val="TTL"/>
      <sheetName val="Sheet4"/>
      <sheetName val="10현장조직"/>
      <sheetName val="as boq list up"/>
      <sheetName val="MixBed"/>
      <sheetName val="CondPol"/>
      <sheetName val="노임단가"/>
      <sheetName val="자재단가"/>
      <sheetName val="36신설수량"/>
      <sheetName val="물가대비표"/>
      <sheetName val="Sheet6"/>
      <sheetName val="갑지1"/>
      <sheetName val="Utility and Fire flange"/>
      <sheetName val="jobhist"/>
      <sheetName val="현장관리비"/>
      <sheetName val="실행내역"/>
      <sheetName val="Activity(new)"/>
      <sheetName val="EQUIP"/>
      <sheetName val="CAT_5"/>
      <sheetName val="갑지"/>
      <sheetName val="운반"/>
      <sheetName val="해외 연수비용 계산-삭제"/>
      <sheetName val="해외 기술훈련비 (합계)"/>
      <sheetName val="95삼성급(본사)"/>
      <sheetName val="h-013211-2"/>
      <sheetName val="대비표"/>
      <sheetName val="공문"/>
      <sheetName val="DESBASTE"/>
      <sheetName val="개시대사 (2)"/>
      <sheetName val="금액내역서"/>
      <sheetName val="연돌일위집계"/>
      <sheetName val="설산1.나"/>
      <sheetName val="본사S"/>
      <sheetName val="예가표"/>
      <sheetName val="BLR_1"/>
      <sheetName val="Utility_and_Fire_flange"/>
      <sheetName val="해외_연수비용_계산-삭제"/>
      <sheetName val="해외_기술훈련비_(합계)"/>
      <sheetName val="BLR_11"/>
      <sheetName val="Utility_and_Fire_flange1"/>
      <sheetName val="해외_연수비용_계산-삭제1"/>
      <sheetName val="해외_기술훈련비_(합계)1"/>
      <sheetName val="BM"/>
      <sheetName val="M Budget"/>
      <sheetName val="Material of Quantities"/>
      <sheetName val="unit price list"/>
      <sheetName val="Project Data"/>
      <sheetName val="Cover"/>
      <sheetName val="아파트 "/>
      <sheetName val="6MONTHS"/>
      <sheetName val="inter"/>
      <sheetName val="PRECAST lightconc-II"/>
      <sheetName val="Pile-Br-Capacity"/>
      <sheetName val=" RFQ for BOP Bldgs(No.51,53,58)"/>
      <sheetName val="BQMPALOC"/>
      <sheetName val="Eq. Mobilization"/>
      <sheetName val="Air Cooler-E"/>
      <sheetName val="간접인원 급료산출"/>
      <sheetName val="Noname 1"/>
      <sheetName val="Noname 2"/>
      <sheetName val="Noname 3"/>
      <sheetName val="Noname 4"/>
      <sheetName val="Noname 5"/>
      <sheetName val="Noname 6"/>
      <sheetName val="Noname 7"/>
      <sheetName val="Noname 8"/>
      <sheetName val="Noname 9"/>
      <sheetName val="Noname 10"/>
      <sheetName val="Noname 11"/>
      <sheetName val="Noname 12"/>
      <sheetName val="Noname 13"/>
      <sheetName val="Noname 14"/>
      <sheetName val="Noname 15"/>
      <sheetName val="Noname 16"/>
      <sheetName val="Noname 17"/>
      <sheetName val="Noname 18"/>
      <sheetName val="Noname 19"/>
      <sheetName val="Noname 20"/>
      <sheetName val="PI"/>
      <sheetName val="Ｎｏ.13"/>
      <sheetName val="Raw Data"/>
      <sheetName val="mvac_Offer"/>
      <sheetName val="mvac_BOQ"/>
      <sheetName val="Summary"/>
      <sheetName val="Factors"/>
      <sheetName val="업무처리전"/>
      <sheetName val="C1ㅇ"/>
      <sheetName val="Base BM-rebar"/>
      <sheetName val="List"/>
      <sheetName val="BOQ"/>
      <sheetName val="FOL - Bar"/>
      <sheetName val="katsayı"/>
      <sheetName val="Testing"/>
      <sheetName val="ANALIZ"/>
      <sheetName val="③赤紙(日文)"/>
      <sheetName val="KADIKES2"/>
      <sheetName val="Co_Ef"/>
      <sheetName val="Co Eff"/>
      <sheetName val="TESİSAT"/>
      <sheetName val="Fit Out B2a"/>
      <sheetName val="Option"/>
      <sheetName val="기계내역서"/>
      <sheetName val="Calendar"/>
      <sheetName val="C3"/>
      <sheetName val="Payments and Cash Calls"/>
      <sheetName val="Day work"/>
      <sheetName val="1"/>
      <sheetName val="M_Budget"/>
      <sheetName val="Material_of_Quantities"/>
      <sheetName val="unit_price_list"/>
      <sheetName val="Project_Data"/>
      <sheetName val="아파트_"/>
      <sheetName val="Ｎｏ_13"/>
      <sheetName val="Raw_Data"/>
      <sheetName val="설비"/>
      <sheetName val="일위대가"/>
      <sheetName val="간접비내역-1"/>
      <sheetName val="2.2 띠장의 설계"/>
      <sheetName val="BLR_12"/>
      <sheetName val="Utility_and_Fire_flange2"/>
      <sheetName val="해외_연수비용_계산-삭제2"/>
      <sheetName val="해외_기술훈련비_(합계)2"/>
      <sheetName val="설산1_나"/>
      <sheetName val="PRECAST_lightconc-II"/>
      <sheetName val="as_boq_list_up"/>
      <sheetName val="Noname_1"/>
      <sheetName val="Noname_2"/>
      <sheetName val="Noname_3"/>
      <sheetName val="Noname_4"/>
      <sheetName val="Noname_5"/>
      <sheetName val="Noname_6"/>
      <sheetName val="Noname_7"/>
      <sheetName val="Noname_8"/>
      <sheetName val="Noname_9"/>
      <sheetName val="Noname_10"/>
      <sheetName val="Noname_11"/>
      <sheetName val="Noname_12"/>
      <sheetName val="Noname_13"/>
      <sheetName val="Noname_14"/>
      <sheetName val="Noname_15"/>
      <sheetName val="Noname_16"/>
      <sheetName val="Noname_17"/>
      <sheetName val="Noname_18"/>
      <sheetName val="Noname_19"/>
      <sheetName val="Noname_20"/>
      <sheetName val="PWA"/>
      <sheetName val="재료비"/>
      <sheetName val="HX"/>
      <sheetName val="Thuc thanh"/>
      <sheetName val="QL1A-QL1A moi"/>
      <sheetName val="C.Bong Lang"/>
      <sheetName val="Vanh dai III (TKKT)"/>
      <sheetName val="SL-NC-MB"/>
      <sheetName val="CX-AD-LC"/>
      <sheetName val="Cau-YBai-Tam"/>
      <sheetName val="XL4Poppy"/>
      <sheetName val="KluongKm2,4"/>
      <sheetName val="B.cao"/>
      <sheetName val="T.tiet"/>
      <sheetName val="T.N"/>
      <sheetName val="00000000"/>
      <sheetName val="VL"/>
      <sheetName val="NHAN CONG"/>
      <sheetName val="MAY"/>
      <sheetName val="VUA"/>
      <sheetName val="DG CAU"/>
      <sheetName val="THOP CAU"/>
      <sheetName val="TLP CAU"/>
      <sheetName val="DAKT1"/>
      <sheetName val="XL4Test5"/>
      <sheetName val="XL4Poppy (2)"/>
      <sheetName val="733,14-km238"/>
      <sheetName val="Km237_733,14"/>
      <sheetName val="Km236"/>
      <sheetName val="Km235"/>
      <sheetName val="Km234"/>
      <sheetName val="Km233s,"/>
      <sheetName val="Km232s"/>
      <sheetName val="Km231,"/>
      <sheetName val="Km230"/>
      <sheetName val="Km229s,"/>
      <sheetName val="228_100-229s"/>
      <sheetName val="Km227_838-228_100"/>
      <sheetName val="Km227-227_838s,"/>
      <sheetName val="Km226"/>
      <sheetName val="Km225,"/>
      <sheetName val="Tong KLBS"/>
      <sheetName val="THKLNT(lantruoc)"/>
      <sheetName val="BGThau"/>
      <sheetName val="00000001"/>
      <sheetName val="Sheet5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KTQT-AFC"/>
      <sheetName val="CLDG"/>
      <sheetName val="CLKL"/>
      <sheetName val="Bang du toan"/>
      <sheetName val="Tonghop"/>
      <sheetName val="Bu gia"/>
      <sheetName val="PT vat tu"/>
      <sheetName val="PTVT"/>
      <sheetName val="To trinh"/>
      <sheetName val="bang2"/>
      <sheetName val="coHoan"/>
      <sheetName val="Congty"/>
      <sheetName val="VPPN"/>
      <sheetName val="XN74"/>
      <sheetName val="XN54"/>
      <sheetName val="XN33"/>
      <sheetName val="NK96"/>
      <sheetName val="TH"/>
      <sheetName val="ETH"/>
      <sheetName val="2"/>
      <sheetName val="3"/>
      <sheetName val="4"/>
      <sheetName val="5"/>
      <sheetName val="6"/>
      <sheetName val="7"/>
      <sheetName val="DT1"/>
      <sheetName val="DT2"/>
      <sheetName val="solieu"/>
      <sheetName val="PLV"/>
      <sheetName val="Dongia"/>
      <sheetName val="DTCTtaluy"/>
      <sheetName val="KLDGTT&lt;120%"/>
      <sheetName val="PL2"/>
      <sheetName val="DTnen"/>
      <sheetName val="PL"/>
      <sheetName val="THKL nghiemthu"/>
      <sheetName val="DTCTtaluy (2)"/>
      <sheetName val="KLDGTT&lt;120% (2)"/>
      <sheetName val="TH (2)"/>
      <sheetName val="xxxxxxxx"/>
      <sheetName val="XXXXXXX0"/>
      <sheetName val="10000000"/>
      <sheetName val="XXXXXXX1"/>
      <sheetName val="20000000"/>
      <sheetName val="30000000"/>
      <sheetName val="Nam 2001"/>
      <sheetName val="Tang TSCD 98-02"/>
      <sheetName val="BIEN DONG"/>
      <sheetName val="TSCD 2001"/>
      <sheetName val="Quy 1-2002"/>
      <sheetName val="Quy 2-2002"/>
      <sheetName val="Quy 3-2002"/>
      <sheetName val="Quy 4-02"/>
      <sheetName val="XN79"/>
      <sheetName val="CTMT"/>
      <sheetName val="boHoan"/>
      <sheetName val="C.     Lang"/>
      <sheetName val="QL1A-QL1Q moi"/>
      <sheetName val="KH-Q1,Q2,01"/>
      <sheetName val="SL)NC-MB"/>
      <sheetName val="DG CAࡕ"/>
      <sheetName val="chi tieu HV"/>
      <sheetName val="sx-tt-tk"/>
      <sheetName val="tsach &amp; thu hoi"/>
      <sheetName val="KK than ton   (2)"/>
      <sheetName val="TT cac ho"/>
      <sheetName val="TT trong nganh"/>
      <sheetName val="chi tiet KHM"/>
      <sheetName val="Pham cap"/>
      <sheetName val="DT than"/>
      <sheetName val="Doanh thu"/>
      <sheetName val="gia tri SX"/>
      <sheetName val="Maumoi"/>
      <sheetName val="So Cong nghiep"/>
      <sheetName val="Bia BC"/>
      <sheetName val="TH thanton"/>
      <sheetName val="Dat da thai"/>
      <sheetName val="XNGB-BMD2004"/>
      <sheetName val="GTSX (TT)"/>
      <sheetName val="XNGBQI"/>
      <sheetName val="XNGBQI (2)"/>
      <sheetName val="XNGBQI-04 (2)"/>
      <sheetName val="XNGBQII-04 (2)"/>
      <sheetName val="XNGBQII-04 (3)"/>
      <sheetName val="XNGBQIII-04 (2)"/>
      <sheetName val="XNGBQIII-04 (3)"/>
      <sheetName val="XNGBQIV-04 (2)"/>
      <sheetName val="XNGBQIV-04 (3)"/>
      <sheetName val="XNGBQI-05"/>
      <sheetName val="XNGBQI-05 (02)"/>
      <sheetName val="Gia ban NK bq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000000000000"/>
      <sheetName val="100000000000"/>
      <sheetName val="200000000000"/>
      <sheetName val="KluongKm2_x000c_4"/>
      <sheetName val="gVL"/>
      <sheetName val="NHAN CWNG"/>
      <sheetName val="DG CA?"/>
      <sheetName val="Tai khoan"/>
      <sheetName val="lt-tl"/>
      <sheetName val="px3-tl"/>
      <sheetName val="px1-tl"/>
      <sheetName val="vp-tl"/>
      <sheetName val="px2,tb-tl"/>
      <sheetName val="th-qt"/>
      <sheetName val="bqt"/>
      <sheetName val="tl-khovt"/>
      <sheetName val="dtkhovt"/>
      <sheetName val="Sheet17"/>
      <sheetName val="Sheet18"/>
      <sheetName val="C.   ( Lang"/>
      <sheetName val="P_x000c_V"/>
      <sheetName val="BDCNH"/>
      <sheetName val="bcdtk"/>
      <sheetName val="BCDKTNH"/>
      <sheetName val="BCDKTTHUE"/>
      <sheetName val="tscd"/>
      <sheetName val="TK331D"/>
      <sheetName val="334 d"/>
      <sheetName val="DG "/>
      <sheetName val="CT doanh thu 2005"/>
      <sheetName val="Dthu 2006 sua"/>
      <sheetName val="Doanh thu gia thanh"/>
      <sheetName val="6 thang 2006"/>
      <sheetName val="Bao cao thue (2)"/>
      <sheetName val="Tong hop CP T10"/>
      <sheetName val="Bao cao thue"/>
      <sheetName val="Thue cong trinh"/>
      <sheetName val="Gia thanh"/>
      <sheetName val="Pke toan"/>
      <sheetName val="Gia thanh cong trinh - Hoa"/>
      <sheetName val="Ke toan thuc hien cong trinh"/>
      <sheetName val="Du kien DT 9 thang de nop"/>
      <sheetName val="TTDZ22"/>
      <sheetName val="TDT"/>
      <sheetName val="XL@Test5"/>
      <sheetName val="giathanh1"/>
      <sheetName val="ɂIEN DONG"/>
      <sheetName val="MTO REV.0"/>
      <sheetName val="NCong-Day-Su"/>
      <sheetName val="HK1"/>
      <sheetName val="HK2"/>
      <sheetName val="CANAM"/>
      <sheetName val="Tojg KLBS"/>
      <sheetName val="Maumo)"/>
      <sheetName val="KK bo sung"/>
      <sheetName val="tuong"/>
      <sheetName val="Tonchop"/>
      <sheetName val="NC"/>
      <sheetName val="¶"/>
      <sheetName val="Q3-01-duyet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thao-go"/>
      <sheetName val="DON GIA"/>
      <sheetName val="TONGKE-HT"/>
      <sheetName val="DG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DO AM DT"/>
      <sheetName val="?IEN DONG"/>
      <sheetName val="bia"/>
      <sheetName val="rotoduc"/>
      <sheetName val="Truc"/>
      <sheetName val="roto truc"/>
      <sheetName val="stato"/>
      <sheetName val="Day dt"/>
      <sheetName val="statoday"/>
      <sheetName val="stato tam say"/>
      <sheetName val="Than"/>
      <sheetName val="Stato ep"/>
      <sheetName val="Canh gio"/>
      <sheetName val="Napgio"/>
      <sheetName val="Nap-Hopcuc"/>
      <sheetName val="laprap"/>
      <sheetName val="Cocau"/>
      <sheetName val="Ss Z- GB"/>
      <sheetName val="BGThau_x0008__x0000__x0000_0000000_x0001__x0006__x0000__x0000_Sheet1_x0008__x0000__x0000_To"/>
      <sheetName val="S`eet12"/>
      <sheetName val="XHXPXXX1"/>
      <sheetName val="0000000!"/>
      <sheetName val="To tri.h"/>
      <sheetName val="cnHoan"/>
      <sheetName val="V_x0010_PN"/>
      <sheetName val="Bu gi`"/>
      <sheetName val="4_x0004__x0000__x0000_XN54_x0004__x0000__x0000_XN33_x0004__x0000__x0000_NK96_x0006__x0000__x0000_Sheet4"/>
      <sheetName val="dmuc"/>
      <sheetName val="S29_x0007__x0000__x0000_S"/>
      <sheetName val="PTVL"/>
      <sheetName val="IBASE"/>
      <sheetName val="˜Ünh m÷c"/>
      <sheetName val="Quy_x0000_2-2002"/>
      <sheetName val="Ünh m÷c"/>
      <sheetName val="Quy"/>
      <sheetName val="DI-ESTI"/>
      <sheetName val="S29_x0007_"/>
      <sheetName val="XL4@oppy"/>
      <sheetName val="Km&quot;33s,"/>
      <sheetName val="Km227O838-228_100"/>
      <sheetName val="Dang TSCD 98-02"/>
      <sheetName val="dtkhovd"/>
      <sheetName val="CDMT"/>
      <sheetName val="Sêeet9"/>
      <sheetName val="DT1????????"/>
      <sheetName val="Quy?2-2002"/>
      <sheetName val="DT1?"/>
      <sheetName val="S29_x0007_??S"/>
      <sheetName val="S29_x0007_?S"/>
      <sheetName val="CĮ     Lang"/>
      <sheetName val="Sheetr"/>
      <sheetName val="Km225_838-228_100"/>
      <sheetName val="Bang TK goc"/>
      <sheetName val="DGchitiet "/>
      <sheetName val="Thuc_thanh"/>
      <sheetName val="QL1A-QL1A_moi"/>
      <sheetName val="C_Bong_Lang"/>
      <sheetName val="Vanh_dai_III_(TKKT)"/>
      <sheetName val="B_cao"/>
      <sheetName val="T_tiet"/>
      <sheetName val="T_N"/>
      <sheetName val="NHAN_CONG"/>
      <sheetName val="DG_CAU"/>
      <sheetName val="THOP_CAU"/>
      <sheetName val="TLP_CAU"/>
      <sheetName val="XL4Poppy_(2)"/>
      <sheetName val="Tong_KLBS"/>
      <sheetName val="To_trinh"/>
      <sheetName val="THKL_nghiemthu"/>
      <sheetName val="DTCTtaluy_(2)"/>
      <sheetName val="KLDGTT&lt;120%_(2)"/>
      <sheetName val="TH_(2)"/>
      <sheetName val="Nam_2001"/>
      <sheetName val="Tang_TSCD_98-02"/>
      <sheetName val="BIEN_DONG"/>
      <sheetName val="TSCD_2001"/>
      <sheetName val="Quy_1-2002"/>
      <sheetName val="Quy_2-2002"/>
      <sheetName val="Quy_3-2002"/>
      <sheetName val="Quy_4-02"/>
      <sheetName val="Bang_du_toan"/>
      <sheetName val="Bu_gia"/>
      <sheetName val="PT_vat_tu"/>
      <sheetName val="C______Lang"/>
      <sheetName val="QL1A-QL1Q_moi"/>
      <sheetName val="KK_bo_sung"/>
      <sheetName val="DG_CAࡕ"/>
      <sheetName val="chi_tieu_HV"/>
      <sheetName val="tsach_&amp;_thu_hoi"/>
      <sheetName val="KK_than_ton___(2)"/>
      <sheetName val="TT_cac_ho"/>
      <sheetName val="TT_trong_nganh"/>
      <sheetName val="chi_tiet_KHM"/>
      <sheetName val="Pham_cap"/>
      <sheetName val="DT_than"/>
      <sheetName val="Doanh_thu"/>
      <sheetName val="gia_tri_SX"/>
      <sheetName val="So_Cong_nghiep"/>
      <sheetName val="Bia_BC"/>
      <sheetName val="TH_thanton"/>
      <sheetName val="Dat_da_thai"/>
      <sheetName val="GTSX_(TT)"/>
      <sheetName val="XNGBQI_(2)"/>
      <sheetName val="XNGBQI-04_(2)"/>
      <sheetName val="XNGBQII-04_(2)"/>
      <sheetName val="XNGBQII-04_(3)"/>
      <sheetName val="XNGBQIII-04_(2)"/>
      <sheetName val="XNGBQIII-04_(3)"/>
      <sheetName val="XNGBQIV-04_(2)"/>
      <sheetName val="XNGBQIV-04_(3)"/>
      <sheetName val="XNGBQI-05_(02)"/>
      <sheetName val="Gia_ban_NK_bq"/>
      <sheetName val="CT_doanh_thu_2005"/>
      <sheetName val="Dthu_2006_sua"/>
      <sheetName val="Doanh_thu_gia_thanh"/>
      <sheetName val="6_thang_2006"/>
      <sheetName val="Bao_cao_thue_(2)"/>
      <sheetName val="Tong_hop_CP_T10"/>
      <sheetName val="Bao_cao_thue"/>
      <sheetName val="Thue_cong_trinh"/>
      <sheetName val="Gia_thanh"/>
      <sheetName val="Pke_toan"/>
      <sheetName val="Gia_thanh_cong_trinh_-_Hoa"/>
      <sheetName val="Ke_toan_thuc_hien_cong_trinh"/>
      <sheetName val="Du_kien_DT_9_thang_de_nop"/>
      <sheetName val="KluongKm24"/>
      <sheetName val="Tai_khoan"/>
      <sheetName val="MTO_REV_0"/>
      <sheetName val="C____(_Lang"/>
      <sheetName val="DO_AM_DT"/>
      <sheetName val="334_d"/>
      <sheetName val="ɂIEN_DONG"/>
      <sheetName val="Tojg_KLBS"/>
      <sheetName val="PV"/>
      <sheetName val="DG_CA?"/>
      <sheetName val="MTO REV.2(ARMOR)"/>
      <sheetName val="TH (2+"/>
      <sheetName val="100000p0"/>
      <sheetName val="30000:00"/>
      <sheetName val="T.tidt"/>
      <sheetName val="coJoan"/>
      <sheetName val="XN&lt;4"/>
      <sheetName val="CL_x0007_G"/>
      <sheetName val="Tongh$p"/>
      <sheetName val="Tang TSCD 90-02"/>
      <sheetName val="Qy 1-2002"/>
      <sheetName val="Quy 3-2x02"/>
      <sheetName val="C/     Lang"/>
      <sheetName val="BGThau_x0008__x0000_0000000_x0001__x0006__x0000_Sheet1_x0008__x0000_To dr"/>
      <sheetName val="126"/>
      <sheetName val="127"/>
      <sheetName val="128"/>
      <sheetName val="129"/>
      <sheetName val="130"/>
      <sheetName val="131"/>
      <sheetName val="132"/>
      <sheetName val="133"/>
      <sheetName val="Chart1"/>
      <sheetName val="134"/>
      <sheetName val="135"/>
      <sheetName val="136"/>
      <sheetName val="137"/>
      <sheetName val="138"/>
      <sheetName val="139"/>
      <sheetName val="KHUPHO8"/>
      <sheetName val="THONGKE"/>
      <sheetName val="DG CA_"/>
      <sheetName val="XL4Te3t5"/>
      <sheetName val="Tang TRCD 98-02"/>
      <sheetName val="TSCD 2000"/>
      <sheetName val="PPVT"/>
      <sheetName val="THANG1_2004"/>
      <sheetName val="QBINH"/>
      <sheetName val="QTRI"/>
      <sheetName val="HUE"/>
      <sheetName val="DNANG"/>
      <sheetName val="QNAM"/>
      <sheetName val="QNGAI"/>
      <sheetName val="BDINH"/>
      <sheetName val="PYEN"/>
      <sheetName val="KHOA"/>
      <sheetName val="GLAI"/>
      <sheetName val="KTUM"/>
      <sheetName val="DLAK"/>
      <sheetName val="CQUAN"/>
      <sheetName val="TND"/>
      <sheetName val="TKD"/>
      <sheetName val="NTHON"/>
      <sheetName val="MTINH"/>
      <sheetName val="CODIEN"/>
      <sheetName val="VTU"/>
      <sheetName val="LUOI"/>
      <sheetName val="VUANHO"/>
      <sheetName val="VIEN"/>
      <sheetName val="KSAN"/>
      <sheetName val="Thang2_2004"/>
      <sheetName val="ctTBA"/>
      <sheetName val="XLÿÿest5"/>
      <sheetName val="INV"/>
      <sheetName val="XXXXXXX2"/>
      <sheetName val="XXXXXXX3"/>
      <sheetName val="XXXXXXX4"/>
      <sheetName val="NHAN_x0000_CONG"/>
      <sheetName val="_IEN DONG"/>
      <sheetName val="4_x0004_"/>
      <sheetName val="BGThau_x0008_"/>
      <sheetName val="DT1________"/>
      <sheetName val="DT1_"/>
      <sheetName val="S29_x0007___S"/>
      <sheetName val="S29_x0007__S"/>
      <sheetName val="DG_CA_"/>
      <sheetName val="30000_00"/>
      <sheetName val="çha tri SX"/>
      <sheetName val="So Conç!îfhiep"/>
      <sheetName val="Girder"/>
      <sheetName val="Tendon"/>
      <sheetName val="CHIET TINH TBA"/>
      <sheetName val="Na2_x0000__x0000_01"/>
      <sheetName val="_x0000__x0000_쫀䃝Z"/>
      <sheetName val="_x0000__x0000__x0000__x0000_¢é@Z_x0000__x000d__x0000__x0004_"/>
      <sheetName val="NEW-PANEL"/>
      <sheetName val="data"/>
      <sheetName val="phi"/>
      <sheetName val="CT_x0000_doanh thu 2005"/>
      <sheetName val="XNGBQII-_x0010_4 (3)"/>
      <sheetName val="Hạng mục 2"/>
      <sheetName val="ptdg"/>
      <sheetName val="Km227Э227_838s,"/>
      <sheetName val="NHAN"/>
      <sheetName val="DG_"/>
      <sheetName val="coctuatrenda"/>
      <sheetName val="Vong KLBS"/>
      <sheetName val="CT"/>
      <sheetName val="M+MC"/>
      <sheetName val="tra-vat-lieu"/>
      <sheetName val="XNGBQI-01 (02)"/>
      <sheetName val="CI     Lang"/>
      <sheetName val="Na2"/>
      <sheetName val="TTTram"/>
      <sheetName val="Quy $-02"/>
      <sheetName val="DTCTtallu"/>
      <sheetName val="Km23"/>
      <sheetName val="Tonghmp"/>
      <sheetName val="HGCHINGS"/>
      <sheetName val="T11-01"/>
      <sheetName val="T12-01"/>
      <sheetName val="01-02"/>
      <sheetName val="02-02"/>
      <sheetName val="03-02"/>
      <sheetName val="T04-02"/>
      <sheetName val="T05-02"/>
      <sheetName val="T06-T02"/>
      <sheetName val="T07-03"/>
      <sheetName val="T08-03"/>
      <sheetName val="T09-03"/>
      <sheetName val="T10-03"/>
      <sheetName val="T11-03"/>
      <sheetName val="T12-03"/>
      <sheetName val="NPLT01-04"/>
      <sheetName val="NPLT02-04"/>
      <sheetName val="NPLT03-04"/>
      <sheetName val="NPLT04-04"/>
      <sheetName val="NPLT05-04"/>
      <sheetName val="NPLT06-04"/>
      <sheetName val="NPLT07-04"/>
      <sheetName val="NPLT08-04"/>
      <sheetName val="NPLT09-04"/>
      <sheetName val="NPLT10-04"/>
      <sheetName val="NPLT11-04"/>
      <sheetName val="NPLT12-04"/>
      <sheetName val="NXT -T12 B"/>
      <sheetName val="NXT -T01-05"/>
      <sheetName val="NXT-T01-05 B"/>
      <sheetName val="NXT-T02-05"/>
      <sheetName val="NXT-T02-05B"/>
      <sheetName val="NXT-T03-05"/>
      <sheetName val="NXT-T03-05 B"/>
      <sheetName val="NXT -T04-05"/>
      <sheetName val="NXT-T05-05"/>
      <sheetName val="NXT -T06-05"/>
      <sheetName val="NXT -T07-05"/>
      <sheetName val="HGHW3"/>
      <sheetName val="HGHW4"/>
      <sheetName val="HGHW5"/>
      <sheetName val="HGCW6"/>
      <sheetName val="CH1"/>
      <sheetName val="EXP2"/>
      <sheetName val="tienluong"/>
      <sheetName val="Exterior Walls Finishes"/>
      <sheetName val="_x0000__x0000__x0000__x0000_¢é@Z_x0000__x000a__x0000__x0004_"/>
      <sheetName val="CPQL"/>
      <sheetName val="THCPQL"/>
      <sheetName val="Thep-MatCat"/>
      <sheetName val="Kiem-Toan"/>
      <sheetName val="NhapSL"/>
      <sheetName val="GVL-NC-M"/>
      <sheetName val="Du kien DT 9 thang de fop"/>
      <sheetName val="KTQT-AF_x0003_"/>
      <sheetName val="KLDGT_x0014_&lt;120%"/>
      <sheetName val="Congt9"/>
      <sheetName val=""/>
      <sheetName val="_x0000__x0000__x0000__x0000_€¢é@Z_x0000__x000d__x0000__x0004_"/>
      <sheetName val="Na2_x0000__x0000_€01"/>
      <sheetName val="00000003"/>
      <sheetName val="Khoi luong"/>
      <sheetName val="Pier"/>
      <sheetName val="Pile"/>
      <sheetName val="H?ng m?c 2"/>
      <sheetName val="Km227?227_838s,"/>
      <sheetName val="Hedging"/>
      <sheetName val="Du Toan"/>
      <sheetName val="Km033s,"/>
      <sheetName val="name"/>
      <sheetName val="?IEN_DONG"/>
      <sheetName val="Bu_gi`"/>
      <sheetName val="To_tri_h"/>
      <sheetName val="VPN"/>
      <sheetName val="Tang_TRCD_98-02"/>
      <sheetName val="TSCD_2000"/>
      <sheetName val="roto_truc"/>
      <sheetName val="Day_dt"/>
      <sheetName val="stato_tam_say"/>
      <sheetName val="Stato_ep"/>
      <sheetName val="Canh_gio"/>
      <sheetName val="Ss_Z-_GB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˜Ünh_m÷c"/>
      <sheetName val="Ünh_m÷c"/>
      <sheetName val="S29S"/>
      <sheetName val="çha_tri_SX"/>
      <sheetName val="So_Conç!îfhiep"/>
      <sheetName val="CTdoanh_thu_2005"/>
      <sheetName val="CĮ_____Lang"/>
      <sheetName val="S29"/>
      <sheetName val="Dang_TSCD_98-02"/>
      <sheetName val="S29??S"/>
      <sheetName val="S29?S"/>
      <sheetName val="Bang_TK_goc"/>
      <sheetName val="DGchitiet_"/>
      <sheetName val="CHIET_TINH_TBA"/>
      <sheetName val="_x0000__x0000_??Z"/>
      <sheetName val="DG _x0000__x0000__x0000__x0000__x0000__x0000__x0000__x0000__x0000__x0009__x0000_᲌Ա_x0000__x0004__x0000__x0000__x0000__x0000__x0000__x0000_窰԰_x0000__x0000__x0000__x0000__x0000_"/>
      <sheetName val="_x0000__x0000__x0017_[Q3-01-duyet.xls]Maumo)_x0000_?_x0000__x0000__x0000_"/>
      <sheetName val="XNGBQIV-02_x0000__x0000_)"/>
      <sheetName val="[Q3-01-duyet.xlsUboHoan"/>
      <sheetName val="��nh m�c"/>
      <sheetName val="Na2_x0000__x0000_�01"/>
      <sheetName val="S�eet9"/>
      <sheetName val="�ha tri SX"/>
      <sheetName val="So Con�!�fhiep"/>
      <sheetName val="XL��est5"/>
      <sheetName val="_x0000__x0000__x0000__x0000_���@Z_x0000__x000d__x0000__x0004_"/>
      <sheetName val="Tai_khկ_x0000_缀"/>
      <sheetName val="C.Bojg Lang"/>
      <sheetName val="C?     Lang"/>
      <sheetName val="c`i tiet KHM"/>
      <sheetName val="DSMo (2)"/>
      <sheetName val="DSMo"/>
      <sheetName val="TH Mo"/>
      <sheetName val="21B"/>
      <sheetName val="143"/>
      <sheetName val="141"/>
      <sheetName val="172"/>
      <sheetName val="171"/>
      <sheetName val="170"/>
      <sheetName val="169"/>
      <sheetName val="168"/>
      <sheetName val="167"/>
      <sheetName val="166"/>
      <sheetName val="165"/>
      <sheetName val="164"/>
      <sheetName val="163"/>
      <sheetName val="162"/>
      <sheetName val="161"/>
      <sheetName val="160"/>
      <sheetName val="159"/>
      <sheetName val="158"/>
      <sheetName val="157"/>
      <sheetName val="156"/>
      <sheetName val="155"/>
      <sheetName val="154"/>
      <sheetName val="173"/>
      <sheetName val="152"/>
      <sheetName val="151"/>
      <sheetName val="150"/>
      <sheetName val="149"/>
      <sheetName val="148"/>
      <sheetName val="147"/>
      <sheetName val="146"/>
      <sheetName val="145"/>
      <sheetName val="144"/>
      <sheetName val="142"/>
      <sheetName val="140"/>
      <sheetName val="TH ho"/>
      <sheetName val="TH138-173"/>
      <sheetName val="KKKKKKKK"/>
      <sheetName val="KKKKKKKK (2)"/>
      <sheetName val="KKKKKKKK_(2)"/>
      <sheetName val="_x0000__x0000__x0000__x0000__x0000__x0000__x0000__x0000_ (2)"/>
      <sheetName val="Tgng hop CP T10"/>
      <sheetName val="TT_10KV"/>
      <sheetName val="BGThau_x0008_??0000000_x0001__x0006_??Sheet1_x0008_??To"/>
      <sheetName val="4_x0004_??XN54_x0004_??XN33_x0004_??NK96_x0006_??Sheet4"/>
      <sheetName val="[Q3-01-duyet.xls]30000:00"/>
      <sheetName val="[Q3-01-duyet.xls]C/     Lang"/>
      <sheetName val="[Q3-01-duyet.xls][Q3-01-duyet.x"/>
      <sheetName val="SDH TP"/>
      <sheetName val="MTO REV.0_x0000__x0000__x0000__x0000__x0000__x0000__x0000__x0000__x0000__x0009__x0000_쫀Ӛ_x0000__x0004__x0000__x0000__x0000__x0000__x0000__x0000__xdd0c_"/>
      <sheetName val="DG BAU"/>
      <sheetName val="TLP BAU"/>
      <sheetName val="_x0000__x0000__x0000__x0000_€¢é@Z_x0000__x000a__x0000__x0004_"/>
      <sheetName val="_x0000__x0001__x0000__x0000__x0000__x0000__x0000__x0000__x0000__x0000__x0000__x0000__x0000__x0002__x0000__x0000__x0000__x0000__x0000__x0000__x0000_Ƥ_x0000_Ő_x0000__x0000__x0000_㋎˴_x0000_"/>
      <sheetName val="MAIN"/>
      <sheetName val="dgct"/>
      <sheetName val="dtct"/>
      <sheetName val="Dinh muc du toan"/>
      <sheetName val="Config"/>
      <sheetName val="AutoClose"/>
      <sheetName val="total"/>
      <sheetName val="(viet)"/>
      <sheetName val="dictionary"/>
      <sheetName val="New(eng)"/>
      <sheetName val="RFI(eng)SW-sun"/>
      <sheetName val="RFI(eng)HVP-sun"/>
      <sheetName val="RFI(eng)SW"/>
      <sheetName val="RFI(eng)SW (2)"/>
      <sheetName val="RFI(eng)HVP"/>
      <sheetName val="RFI(eng)Lab."/>
      <sheetName val="RFI -add"/>
      <sheetName val="TSCD DUNG CHUNG "/>
      <sheetName val="KHKHAUHAOTSCHUNG"/>
      <sheetName val="TSCDTOAN NHA MAY"/>
      <sheetName val="CPSXTOAN BO SP"/>
      <sheetName val="PBCPCHUNG CHO CAC DTUONG"/>
      <sheetName val="VLieu"/>
      <sheetName val="DToan"/>
      <sheetName val="Tong hop"/>
      <sheetName val="Cuoc V.chuyen"/>
      <sheetName val="TH An ca"/>
      <sheetName val="XN SL An ca"/>
      <sheetName val="Dang ky an ca"/>
      <sheetName val="Dang ky an ca T2"/>
      <sheetName val="C47-456"/>
      <sheetName val="C46"/>
      <sheetName val="C47-PII"/>
      <sheetName val="vatlieu"/>
      <sheetName val="vattu"/>
      <sheetName val="DT02"/>
      <sheetName val="DTgoi1"/>
      <sheetName val="DTgoi2"/>
      <sheetName val="DTgoi3"/>
      <sheetName val="DTgoi4"/>
      <sheetName val="DTgoi5"/>
      <sheetName val="DTgoi6"/>
      <sheetName val="Tong hop goi thau"/>
      <sheetName val="DT-tn"/>
      <sheetName val="TH02"/>
      <sheetName val="THgoi1"/>
      <sheetName val="THgoi2"/>
      <sheetName val="THgoi3"/>
      <sheetName val="KLgoi11"/>
      <sheetName val="THgoi4"/>
      <sheetName val="THgoi5"/>
      <sheetName val="THgoi6"/>
      <sheetName val="chitiet02"/>
      <sheetName val="THKL1"/>
      <sheetName val="chitiet1"/>
      <sheetName val="TH-KL"/>
      <sheetName val="kl-chitiet"/>
      <sheetName val="TSo"/>
      <sheetName val="PC"/>
      <sheetName val="KL"/>
      <sheetName val="DGduong"/>
      <sheetName val="DT"/>
      <sheetName val="Thu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0-1"/>
      <sheetName val="T2"/>
      <sheetName val="T3"/>
      <sheetName val="T4"/>
      <sheetName val="T5"/>
      <sheetName val="THop"/>
      <sheetName val="THKD"/>
      <sheetName val="40000000"/>
      <sheetName val="50000000"/>
      <sheetName val="60000000"/>
      <sheetName val="Tinh Qmax (Xoko)"/>
      <sheetName val="Hinh thai"/>
      <sheetName val="Khau do Kasin"/>
      <sheetName val="Khau do cau nho"/>
      <sheetName val="Tinh Qmax"/>
      <sheetName val="H2%"/>
      <sheetName val="H~Q~V"/>
      <sheetName val="Tra K"/>
      <sheetName val="b_ tra"/>
      <sheetName val="XL4Uest5"/>
      <sheetName val="DTduong"/>
      <sheetName val="Nhahat"/>
      <sheetName val="DGXDCB_DD"/>
      <sheetName val="10.1.20"/>
      <sheetName val="10.2.20"/>
      <sheetName val="11.7.30"/>
      <sheetName val="Nhan cong KS"/>
      <sheetName val="01.2.20"/>
      <sheetName val="01.2.30"/>
      <sheetName val="08.6.00"/>
      <sheetName val="12.1.30"/>
      <sheetName val="12.1.70"/>
      <sheetName val="12.1.50"/>
      <sheetName val="17.1.30"/>
      <sheetName val="17.1.20"/>
      <sheetName val="07.3.10"/>
      <sheetName val="03.1.00"/>
      <sheetName val="09.3.00"/>
      <sheetName val="DT-THL7"/>
      <sheetName val="dgth"/>
      <sheetName val="thkl"/>
      <sheetName val="thkl (2)"/>
      <sheetName val="LK2"/>
      <sheetName val="He so"/>
      <sheetName val="PL Vua"/>
      <sheetName val="DPD"/>
      <sheetName val="dgmo-tru"/>
      <sheetName val="dgdam"/>
      <sheetName val="Dam-Mo-Tru"/>
      <sheetName val="GTXLc"/>
      <sheetName val="CPXLk"/>
      <sheetName val="KPTH"/>
      <sheetName val="Bang KL ket cau"/>
      <sheetName val="SILICATE"/>
      <sheetName val="CT-500"/>
      <sheetName val="Bcaonhanh"/>
      <sheetName val="chitieth.chinh"/>
      <sheetName val="trinhEVN29.8"/>
      <sheetName val="hieuchinh30.11"/>
      <sheetName val="Ky thu , Ky tho"/>
      <sheetName val="ThCtiet Hanh Lang  KG, KT, KP"/>
      <sheetName val="TH Hanh Lang  KG, KT, KP "/>
      <sheetName val="ThCtiet lap dung cot KG,KT, KP"/>
      <sheetName val="TH Ky Anh"/>
      <sheetName val="Th Ct iet KL,KH,KT,Kvan"/>
      <sheetName val=" THop  KL,KH,KT,Kvan "/>
      <sheetName val=" THop  KL,KH,KT,Kvan  (2)"/>
      <sheetName val="Lap dung cot, san bai"/>
      <sheetName val="00000002"/>
      <sheetName val="Thdien"/>
      <sheetName val="DTdien"/>
      <sheetName val="Giai trinh"/>
      <sheetName val="PSIII"/>
      <sheetName val="PSIV"/>
      <sheetName val="TC"/>
      <sheetName val="PTNenduong"/>
      <sheetName val="PTMatduong"/>
      <sheetName val="PTAntoan"/>
      <sheetName val="Gia vua"/>
      <sheetName val="PTGiaco"/>
      <sheetName val="PTChieusang"/>
      <sheetName val="Gia Vat lieu"/>
      <sheetName val="TNuoc"/>
      <sheetName val="CI"/>
      <sheetName val="CII"/>
      <sheetName val="Ctrong"/>
      <sheetName val="chieu day"/>
      <sheetName val="Ref"/>
      <sheetName val="TH-XL"/>
      <sheetName val="dam"/>
      <sheetName val="Mocantho"/>
      <sheetName val="MoQL91"/>
      <sheetName val="tru"/>
      <sheetName val="10mduongsaumo"/>
      <sheetName val="ctt"/>
      <sheetName val="thanmkhao"/>
      <sheetName val="monho"/>
      <sheetName val="ktduong"/>
      <sheetName val="cu"/>
      <sheetName val="KTcau2004"/>
      <sheetName val="KT2004XL#moi"/>
      <sheetName val="denbu"/>
      <sheetName val="THCT"/>
      <sheetName val="THDZ0,4"/>
      <sheetName val="TH DZ35"/>
      <sheetName val="THTram"/>
      <sheetName val="Du_lieu"/>
      <sheetName val="THDK03"/>
      <sheetName val="thuchien"/>
      <sheetName val="KH chung"/>
      <sheetName val="AVuong"/>
      <sheetName val="CBDT03"/>
      <sheetName val="dauthau"/>
      <sheetName val="CBDT"/>
      <sheetName val="DK04"/>
      <sheetName val="thuyet minh"/>
      <sheetName val="BKKLHT"/>
      <sheetName val="gia cong"/>
      <sheetName val="KHAI BAO"/>
      <sheetName val="THKP"/>
      <sheetName val="MR"/>
      <sheetName val="CVC"/>
      <sheetName val="QT"/>
      <sheetName val="THQT"/>
      <sheetName val="BIA QT"/>
      <sheetName val="CTRUNGC"/>
      <sheetName val="DSKH HN"/>
      <sheetName val="NKY "/>
      <sheetName val="DS-TT"/>
      <sheetName val=" HN NHAP"/>
      <sheetName val="KHO HN"/>
      <sheetName val="CNO "/>
      <sheetName val="Ky_thu_,_Ky_tho"/>
      <sheetName val="ThCtiet_Hanh_Lang__KG,_KT,_KP"/>
      <sheetName val="TH_Hanh_Lang__KG,_KT,_KP_"/>
      <sheetName val="ThCtiet_lap_dung_cot_KG,KT,_KP"/>
      <sheetName val="TH_Ky_Anh"/>
      <sheetName val="Th_Ct_iet_KL,KH,KT,Kvan"/>
      <sheetName val="_THop__KL,KH,KT,Kvan_"/>
      <sheetName val="_THop__KL,KH,KT,Kvan__(2)"/>
      <sheetName val="Lap_dung_cot,_san_bai"/>
      <sheetName val="Tong_hop"/>
      <sheetName val="10_1_20"/>
      <sheetName val="10_2_20"/>
      <sheetName val="11_7_30"/>
      <sheetName val="Nhan_cong_KS"/>
      <sheetName val="01_2_20"/>
      <sheetName val="01_2_30"/>
      <sheetName val="08_6_00"/>
      <sheetName val="12_1_30"/>
      <sheetName val="12_1_70"/>
      <sheetName val="12_1_50"/>
      <sheetName val="17_1_30"/>
      <sheetName val="17_1_20"/>
      <sheetName val="07_3_10"/>
      <sheetName val="03_1_00"/>
      <sheetName val="09_3_00"/>
      <sheetName val="TH_DZ35"/>
      <sheetName val="Chiet tinh dz35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TH_BA"/>
      <sheetName val="TBA"/>
      <sheetName val="TNT"/>
      <sheetName val="CT_TBA"/>
      <sheetName val="KB"/>
      <sheetName val="CT_BT"/>
      <sheetName val="KS"/>
      <sheetName val="BT"/>
      <sheetName val="CP_BT"/>
      <sheetName val="DB"/>
      <sheetName val="Khoi luong TBA"/>
      <sheetName val="Chung"/>
      <sheetName val="TH tong du toan"/>
      <sheetName val="TH Chi phi XD"/>
      <sheetName val="TH chi phi T. Bi"/>
      <sheetName val="TH Thi nghiem"/>
      <sheetName val="TH Lap TB TBA"/>
      <sheetName val="Dz0,4kV"/>
      <sheetName val="VL,NC,MTC-DZ"/>
      <sheetName val="CHIET TINH 35KV (chuan)"/>
      <sheetName val="C Tinh 1m3 BT"/>
      <sheetName val="GiaVL Q4-2008"/>
      <sheetName val="Dao dat1"/>
      <sheetName val="Thep t9-2008"/>
      <sheetName val="TONG KE 35kV"/>
      <sheetName val="VL,NC-TBA"/>
      <sheetName val="Thi nghiem"/>
      <sheetName val="Thu hoi"/>
      <sheetName val="Tu TK"/>
      <sheetName val="Tu QT"/>
      <sheetName val="Thep ma kem-DT"/>
      <sheetName val="Thep ma kem"/>
      <sheetName val="glv"/>
      <sheetName val="Lç khoan LK1"/>
      <sheetName val="phan tich DG"/>
      <sheetName val="gia xe may"/>
      <sheetName val="gia nhan cong"/>
      <sheetName val="Gia"/>
      <sheetName val="ctdg"/>
      <sheetName val="TT35"/>
      <sheetName val="sheet 2"/>
      <sheetName val="Thang 2"/>
      <sheetName val="Tháng 3"/>
      <sheetName val="Tháng 4"/>
      <sheetName val="Tháng 5"/>
      <sheetName val="Tháng 6"/>
      <sheetName val="BC 6 nhanh"/>
      <sheetName val="uoc 2002"/>
      <sheetName val="thang 7"/>
      <sheetName val="thang 8"/>
      <sheetName val="thang 9"/>
      <sheetName val="Thang 10"/>
      <sheetName val="Thang 11"/>
      <sheetName val="t6"/>
      <sheetName val="t7"/>
      <sheetName val="t8"/>
      <sheetName val="t9"/>
      <sheetName val="t10"/>
      <sheetName val="t11"/>
      <sheetName val="t12"/>
      <sheetName val="Page 1"/>
      <sheetName val="Schematic"/>
      <sheetName val="Labor Sum"/>
      <sheetName val="CodePipe"/>
      <sheetName val="CodeTubeCalc."/>
      <sheetName val="DPres Calc"/>
      <sheetName val="PREVENTIVO"/>
      <sheetName val="Paterno"/>
      <sheetName val="BGThau_x0008_0000000_x0001__x0006_Sheet1_x0008_To"/>
      <sheetName val="4_x0004_XN54_x0004_XN33_x0004_NK96_x0006_Sheet4"/>
      <sheetName val="S29_x0007_S"/>
      <sheetName val="Quy2-2002"/>
      <sheetName val="BGThau_x0008_0000000_x0001__x0006_Sheet1_x0008_To dr"/>
      <sheetName val="NHANCONG"/>
      <sheetName val="CTdoanh thu 2005"/>
      <sheetName val="??Z"/>
      <sheetName val="DG  ᲌Ա_x0004_窰԰"/>
      <sheetName val="_x0017_[Q3-01-duyet.xls]Maumo)?"/>
      <sheetName val=" (2)"/>
      <sheetName val="MTO REV.0 쫀Ӛ_x0004__xdd0c_"/>
      <sheetName val="_x0001__x0002_ƤŐ㋎˴"/>
      <sheetName val="PLATEN DATA SHEET"/>
      <sheetName val="TUBING &amp; FINNING QTY"/>
      <sheetName val="BUNDLE SUMMARY"/>
      <sheetName val="CLEVIS &amp; RODS"/>
      <sheetName val="OUT_TO_CASING"/>
      <sheetName val="TUBES &amp; FINS"/>
      <sheetName val="HEADER &amp; NOZZLES"/>
      <sheetName val="tube supports and baffles"/>
      <sheetName val="BUNDLE SIZE"/>
      <sheetName val="DESIGN TEMPERATURE"/>
      <sheetName val="DATA LISTS"/>
      <sheetName val="XNGBQIV-02"/>
      <sheetName val="Tai_khկ"/>
      <sheetName val="phu cap"/>
      <sheetName val="vlminh hoa"/>
      <sheetName val="NLV"/>
      <sheetName val="Ncong nhan"/>
      <sheetName val="Ha tang"/>
      <sheetName val="Bangthkp"/>
      <sheetName val="DTDD"/>
      <sheetName val="DTCD"/>
      <sheetName val="DTDD2003"/>
      <sheetName val="Vayvon"/>
      <sheetName val="Tdien"/>
      <sheetName val="DTSON ADB3-N2"/>
      <sheetName val="BangketienvayNHS"/>
      <sheetName val="Tan an(8)"/>
      <sheetName val="QK(DP1) (7)"/>
      <sheetName val="cat®o luong(DP1) (6)"/>
      <sheetName val="cat tam quang(DP1) (5)"/>
      <sheetName val="cat Na dan(DP1) (4)"/>
      <sheetName val="cat Na dan(DP1) (2)"/>
      <sheetName val="catdo luong(496)"/>
      <sheetName val="catNam Dan (DELTA) (3)"/>
      <sheetName val="cat hoa binh (DP2) (2)"/>
      <sheetName val="cat hoa binh (DP1)"/>
      <sheetName val="cat song dinh (4)"/>
      <sheetName val="Lop 6 lan 1"/>
      <sheetName val="lop1 lan2"/>
      <sheetName val="lop2 lan2 "/>
      <sheetName val="lop3 lan2 "/>
      <sheetName val="lop4 lan2 "/>
      <sheetName val="lop5 lan2 "/>
      <sheetName val="lop6 lan2 "/>
      <sheetName val="lop7 lan2 "/>
      <sheetName val="lop8 lan2 "/>
      <sheetName val="lop9 lan2"/>
      <sheetName val="lop10 lan2 "/>
      <sheetName val="Nconõþnhan"/>
      <sheetName val="general"/>
      <sheetName val="Main Road"/>
      <sheetName val="KL_Dat-Da"/>
      <sheetName val="N1"/>
      <sheetName val="Km0_Km8"/>
      <sheetName val="Km27_Km40+390"/>
      <sheetName val="Km8_Km17"/>
      <sheetName val="Tackcoat"/>
      <sheetName val="Primecoat"/>
      <sheetName val="Km17_Km27"/>
      <sheetName val="2J.01"/>
      <sheetName val="2J.02"/>
      <sheetName val="2J.03"/>
      <sheetName val="2J.04"/>
      <sheetName val="2J.05"/>
      <sheetName val="2J.06"/>
      <sheetName val="2J.07"/>
      <sheetName val="2J.10"/>
      <sheetName val="2J.11"/>
      <sheetName val="2J.12"/>
      <sheetName val="2J.13"/>
      <sheetName val="muc.luc"/>
      <sheetName val="123"/>
      <sheetName val="1-11"/>
      <sheetName val="2-11"/>
      <sheetName val="1-12"/>
      <sheetName val="1-1"/>
      <sheetName val="2-12"/>
      <sheetName val="2-1"/>
      <sheetName val="2-2"/>
      <sheetName val="1-3"/>
      <sheetName val="8thangdaunam"/>
      <sheetName val="KDT6"/>
      <sheetName val="KDT7"/>
      <sheetName val="KDT8"/>
      <sheetName val="KDT9"/>
      <sheetName val="KDT10"/>
      <sheetName val="XLT7"/>
      <sheetName val="XL8"/>
      <sheetName val="XLT9"/>
      <sheetName val="XLT6"/>
      <sheetName val="B-n (2)"/>
      <sheetName val="B-n"/>
      <sheetName val="B-ky2"/>
      <sheetName val="TH-t toan"/>
      <sheetName val="T-toan"/>
      <sheetName val="B-ky"/>
      <sheetName val="th-dn"/>
      <sheetName val="XD"/>
      <sheetName val="dien"/>
      <sheetName val="nuoc"/>
      <sheetName val="Tbi"/>
      <sheetName val="Ctiet-XD"/>
      <sheetName val="Ctiet-dien"/>
      <sheetName val="Ctiet-nuoc"/>
      <sheetName val="Vtu-XD"/>
      <sheetName val="Vtu-dien"/>
      <sheetName val="Vtu-nuoc"/>
      <sheetName val="Tro giup"/>
      <sheetName val="vlmifh hoa"/>
      <sheetName val="catNam Daf (DELTA) (3)"/>
      <sheetName val="Sheet0"/>
      <sheetName val="dtxl"/>
      <sheetName val="KK than ton   (3)"/>
      <sheetName val="XNGBQI-05 (2)"/>
      <sheetName val="XNGBQI-05 (3)"/>
      <sheetName val="XNGBQII-05 (2)"/>
      <sheetName val="XNGBQII-05 (3)"/>
      <sheetName val="XNGBQIII-05"/>
      <sheetName val="XNGBQIII-05 (02)"/>
      <sheetName val="XNGBQII-05"/>
      <sheetName val="XNGBQII-05 (02)"/>
      <sheetName val="Shdet3"/>
      <sheetName val="g)a vat lieu"/>
      <sheetName val="gia nhan cmng"/>
      <sheetName val="!-3"/>
      <sheetName val="PHUTRO500"/>
      <sheetName val="KLHT"/>
      <sheetName val="TT 9T - 2003"/>
      <sheetName val="TT QIII-2003"/>
      <sheetName val="TT QII-2003"/>
      <sheetName val="TT QI-2003"/>
      <sheetName val="Wall"/>
      <sheetName val="BANGTRA"/>
      <sheetName val="F1"/>
      <sheetName val="QK(@P1) (7)"/>
      <sheetName val="Det1-3"/>
      <sheetName val="T-H"/>
      <sheetName val="Com29-04Gh"/>
      <sheetName val="Com27-04NThu"/>
      <sheetName val="TH8-5"/>
      <sheetName val="KL Nthu ngay 8-5"/>
      <sheetName val="Com21-04"/>
      <sheetName val="115BC03"/>
      <sheetName val="112BC02"/>
      <sheetName val="114BC02"/>
      <sheetName val="113BC03"/>
      <sheetName val="113BC02"/>
      <sheetName val="116BC02"/>
      <sheetName val="116BC04"/>
      <sheetName val="114BC04"/>
      <sheetName val="112BC04"/>
      <sheetName val="111AC01"/>
      <sheetName val="111-BC02"/>
      <sheetName val="115BC02"/>
      <sheetName val="116BC01"/>
      <sheetName val="GH116BC04(13-4)"/>
      <sheetName val="GH113BC03(13-4)"/>
      <sheetName val="GH112BC02(13-4)"/>
      <sheetName val="Com1-3"/>
      <sheetName val="Com26-3"/>
      <sheetName val="Det26-3"/>
      <sheetName val="Com1-4"/>
      <sheetName val="Det1-4"/>
      <sheetName val="BiaNgoai"/>
      <sheetName val="BiaTrong"/>
      <sheetName val="THVT"/>
      <sheetName val="CVCM"/>
      <sheetName val="BG"/>
      <sheetName val="BOQ-1"/>
      <sheetName val="Cheet14"/>
      <sheetName val="sx-tt)tk"/>
      <sheetName val="LLV"/>
      <sheetName val="khi tiet KHM"/>
      <sheetName val="DP than"/>
      <sheetName val="Maueoi"/>
      <sheetName val="TH thantkn"/>
      <sheetName val="XNE@QII-05 (3)"/>
      <sheetName val="t.so"/>
      <sheetName val="BangketienvcyNHS"/>
      <sheetName val="CD2000"/>
      <sheetName val="TH1"/>
      <sheetName val="TH2"/>
      <sheetName val="TH3"/>
      <sheetName val="TH4"/>
      <sheetName val="TH5"/>
      <sheetName val="TH6"/>
      <sheetName val="TH7"/>
      <sheetName val="TH8"/>
      <sheetName val="TH9"/>
      <sheetName val="TH10"/>
      <sheetName val="TH11"/>
      <sheetName val="TH12"/>
      <sheetName val="KJ 2002"/>
      <sheetName val="DS-Thuong 6T dau"/>
      <sheetName val="CLVL"/>
      <sheetName val="CLVT Mong"/>
      <sheetName val="PTVT Mong"/>
      <sheetName val="DG Mong"/>
      <sheetName val="CLVT Than"/>
      <sheetName val="PTVT Than"/>
      <sheetName val="DG Than"/>
      <sheetName val="Sheut26"/>
      <sheetName val="ptvl0-1"/>
      <sheetName val="ptvl4-5"/>
      <sheetName val="ptvl3-4"/>
      <sheetName val="ptvl2-3"/>
      <sheetName val="vlcong"/>
      <sheetName val="ptvl1-2"/>
      <sheetName val="Cofgty"/>
      <sheetName val="XJ54"/>
      <sheetName val="cat Na dan(DP1)²_x0000__x0000_"/>
      <sheetName val="Breakdown bill"/>
      <sheetName val="Breakdown 2"/>
      <sheetName val="canh"/>
      <sheetName val="000000_x0010_0"/>
      <sheetName val="CCDUCU"/>
      <sheetName val="TONGHOP KH"/>
      <sheetName val="PBOKHAUHAO"/>
      <sheetName val="[PHUTRO500.xlsѝGia ban NK bq"/>
      <sheetName val="_PHUTRO500.xlsѝGia ban NK bq"/>
      <sheetName val="AC"/>
      <sheetName val="MTL(AG)"/>
      <sheetName val="bluong"/>
      <sheetName val="banggia1"/>
      <sheetName val="KT(E-E)"/>
      <sheetName val="pian tich DG"/>
      <sheetName val="XXPXXXXX"/>
      <sheetName val="[PHUTRO500.xls?Gia ban NK bq"/>
      <sheetName val="_PHUTRO500.xls_Gia ban NK bq"/>
      <sheetName val="cat Na dan(DP1)²"/>
      <sheetName val="control"/>
      <sheetName val="Chiet tinh dz22"/>
      <sheetName val="PhongBan"/>
      <sheetName val="BANG TONG HOP (2)"/>
      <sheetName val="khluong"/>
      <sheetName val="ESTI."/>
      <sheetName val="BC.TN"/>
      <sheetName val="MSTN"/>
      <sheetName val="Tổng kê"/>
      <sheetName val="토공"/>
      <sheetName val="경비2내역"/>
      <sheetName val="Div26 - Elect"/>
      <sheetName val="Ca may"/>
      <sheetName val="Btra"/>
      <sheetName val="tifico"/>
      <sheetName val="thso sanh"/>
      <sheetName val="dutoan"/>
      <sheetName val="dtk490-491(PAI)"/>
      <sheetName val="dtk490-491(PAII)"/>
      <sheetName val="Goc Dien"/>
      <sheetName val="QTDien"/>
      <sheetName val="QTNuoc"/>
      <sheetName val="DTnuoc"/>
      <sheetName val="DT dien"/>
      <sheetName val="QTCSet"/>
      <sheetName val="TBI+NUOC "/>
      <sheetName val="TBIWC"/>
      <sheetName val="TBI nuoc"/>
      <sheetName val="MTL$-INTER"/>
      <sheetName val="PHAN DS 22 KV"/>
      <sheetName val="Gioi thieu"/>
      <sheetName val="DG 11"/>
      <sheetName val="Tien luong"/>
      <sheetName val="Kinh phi "/>
      <sheetName val="Phan tich"/>
      <sheetName val="RL"/>
      <sheetName val="TDQS"/>
      <sheetName val="40C"/>
      <sheetName val="40C-1"/>
      <sheetName val="thi lai"/>
      <sheetName val="DK6"/>
      <sheetName val="DK5"/>
      <sheetName val="DK4"/>
      <sheetName val="DK3"/>
      <sheetName val="DK2"/>
      <sheetName val="DK1"/>
      <sheetName val="ds1"/>
      <sheetName val="ds2"/>
      <sheetName val="ds3"/>
      <sheetName val="ds4"/>
      <sheetName val="ds5"/>
      <sheetName val="ds6"/>
      <sheetName val="DS"/>
      <sheetName val="HP"/>
      <sheetName val="LB"/>
      <sheetName val="SL"/>
      <sheetName val="hl"/>
      <sheetName val="40"/>
      <sheetName val="DE "/>
      <sheetName val="Sum"/>
      <sheetName val="Đoàn Vay Tiền"/>
      <sheetName val="Nợ Đoàn"/>
      <sheetName val="QMCT"/>
      <sheetName val="Input"/>
      <sheetName val="phùn tich DG"/>
      <sheetName val="Ðoàn Vay Ti?n"/>
      <sheetName val="N? Ðoàn"/>
      <sheetName val="C.noTX01"/>
      <sheetName val="T.HopCNo"/>
      <sheetName val="THCNoATrung"/>
      <sheetName val="BaocaoC.No2"/>
      <sheetName val="BaocaoC.noHopC.ty"/>
      <sheetName val="THAtraQuy"/>
      <sheetName val="No Ca.N"/>
      <sheetName val="C.tiêt C.ty"/>
      <sheetName val="CN.TCT03"/>
      <sheetName val="CN kho đoi"/>
      <sheetName val="T.Hop CN"/>
      <sheetName val="CTHTchưa TTnộibộ"/>
      <sheetName val="CN2004 Nộp TCT"/>
      <sheetName val="CN TCT04"/>
      <sheetName val="dtk490_x000d_491(PAI_x0009_"/>
      <sheetName val="QTNugc"/>
      <sheetName val="10000_x0010_00"/>
      <sheetName val="Ðoàn Vay Ti_n"/>
      <sheetName val="N_ Ðoàn"/>
      <sheetName val="gia vat"/>
      <sheetName val="Qheet1"/>
      <sheetName val="BanTinh"/>
      <sheetName val="gia vat_x0000_lieu"/>
      <sheetName val="dudoan"/>
      <sheetName val="Tinh truoc VAT"/>
      <sheetName val="CP khaosat(Congtinh)"/>
      <sheetName val="CP khaosat(tuyettinh)"/>
      <sheetName val="Tai trong"/>
      <sheetName val="cong"/>
      <sheetName val="GIAVL"/>
      <sheetName val="dtk486"/>
      <sheetName val="dtk490_x000a_491(PAI_x0009_"/>
      <sheetName val="CN kho doi"/>
      <sheetName val="CTHTchua TTn?ib?"/>
      <sheetName val="CN2004 N?p TCT"/>
      <sheetName val="G2G3_CDR_Dim"/>
      <sheetName val="G2_System_Inputs"/>
      <sheetName val="G2_TDT_Input"/>
      <sheetName val="G2_TDT_Advanced"/>
      <sheetName val="G2G3_GGSN_WC"/>
      <sheetName val="G3_System_Inputs"/>
      <sheetName val="G3_TDT_Input"/>
      <sheetName val="dtk490_x000d_491(PAI "/>
      <sheetName val="dtk490_491(PAI_x0009_"/>
      <sheetName val="Temp"/>
      <sheetName val="CTHTchua TTn_ib_"/>
      <sheetName val="CN2004 N_p TCT"/>
      <sheetName val="Truot_nen"/>
      <sheetName val="dtk490࠭491(PAI)"/>
      <sheetName val="pt"/>
      <sheetName val="111"/>
      <sheetName val="th thu chi"/>
      <sheetName val="tam ung"/>
      <sheetName val="Gia vat tu"/>
      <sheetName val="dtk490_x000a_491(PAI "/>
      <sheetName val="dtk490_491(PAI "/>
      <sheetName val="thso_sanh"/>
      <sheetName val="infracstructure"/>
      <sheetName val="FIRE ALARM _ FIRE FIGHTING"/>
      <sheetName val="dtk490 491(PAI "/>
      <sheetName val="ĐoànРVay Tiền"/>
      <sheetName val="DON GIA CAN THO"/>
      <sheetName val="VL,NC"/>
      <sheetName val="TH kl cac cong tac"/>
      <sheetName val="KL cac cong tac chinh"/>
      <sheetName val="DGXL"/>
      <sheetName val="DM.DonVi (3)"/>
      <sheetName val="T.luc"/>
      <sheetName val="T.gian"/>
      <sheetName val="S.luong"/>
      <sheetName val="TD.Tho(1)"/>
      <sheetName val="TD.Tho(2)"/>
      <sheetName val="TD.Tho(3)"/>
      <sheetName val="Capdien"/>
      <sheetName val="CDPS"/>
      <sheetName val="dt{490-491(PAII)"/>
      <sheetName val="DG 285"/>
      <sheetName val="DG  286"/>
      <sheetName val="DG 85"/>
      <sheetName val="DG 89"/>
      <sheetName val="DG THIET BI"/>
      <sheetName val="DGVCTC 285"/>
      <sheetName val="dtk490_x005f_x000d_491(PAI_x005f_x0009_"/>
      <sheetName val="10000_x005f_x0010_00"/>
      <sheetName val="dtk490_x005f_x000d_491(PAI "/>
      <sheetName val="Electrical Works"/>
      <sheetName val="H_T_ INCOMING SYSTEM"/>
      <sheetName val="gia vat_x005f_x0000_lieu"/>
      <sheetName val="dtk490_x005f_x000a_491(PAI_x005f_x0009_"/>
      <sheetName val="dtk490_x005f_x000a_491(PAI "/>
      <sheetName val="dtk490_491(PAI_x005f_x0009_"/>
      <sheetName val="一発シート"/>
      <sheetName val="L-Mechanical"/>
      <sheetName val="Quantity"/>
      <sheetName val="sor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 refreshError="1"/>
      <sheetData sheetId="226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/>
      <sheetData sheetId="314" refreshError="1"/>
      <sheetData sheetId="315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/>
      <sheetData sheetId="421" refreshError="1"/>
      <sheetData sheetId="422"/>
      <sheetData sheetId="423" refreshError="1"/>
      <sheetData sheetId="424" refreshError="1"/>
      <sheetData sheetId="425"/>
      <sheetData sheetId="426"/>
      <sheetData sheetId="427"/>
      <sheetData sheetId="428"/>
      <sheetData sheetId="429"/>
      <sheetData sheetId="430" refreshError="1"/>
      <sheetData sheetId="431" refreshError="1"/>
      <sheetData sheetId="432"/>
      <sheetData sheetId="433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/>
      <sheetData sheetId="485"/>
      <sheetData sheetId="486"/>
      <sheetData sheetId="487"/>
      <sheetData sheetId="488"/>
      <sheetData sheetId="489" refreshError="1"/>
      <sheetData sheetId="490" refreshError="1"/>
      <sheetData sheetId="491" refreshError="1"/>
      <sheetData sheetId="492"/>
      <sheetData sheetId="493" refreshError="1"/>
      <sheetData sheetId="494" refreshError="1"/>
      <sheetData sheetId="495" refreshError="1"/>
      <sheetData sheetId="496" refreshError="1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 refreshError="1"/>
      <sheetData sheetId="630"/>
      <sheetData sheetId="631"/>
      <sheetData sheetId="632"/>
      <sheetData sheetId="633"/>
      <sheetData sheetId="634" refreshError="1"/>
      <sheetData sheetId="635" refreshError="1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 refreshError="1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 refreshError="1"/>
      <sheetData sheetId="678" refreshError="1"/>
      <sheetData sheetId="679" refreshError="1"/>
      <sheetData sheetId="680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 refreshError="1"/>
      <sheetData sheetId="689" refreshError="1"/>
      <sheetData sheetId="690"/>
      <sheetData sheetId="691" refreshError="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/>
      <sheetData sheetId="699" refreshError="1"/>
      <sheetData sheetId="700" refreshError="1"/>
      <sheetData sheetId="701" refreshError="1"/>
      <sheetData sheetId="702"/>
      <sheetData sheetId="703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 refreshError="1"/>
      <sheetData sheetId="751" refreshError="1"/>
      <sheetData sheetId="752" refreshError="1"/>
      <sheetData sheetId="753"/>
      <sheetData sheetId="754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 refreshError="1"/>
      <sheetData sheetId="764" refreshError="1"/>
      <sheetData sheetId="765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/>
      <sheetData sheetId="819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/>
      <sheetData sheetId="829" refreshError="1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 refreshError="1"/>
      <sheetData sheetId="873" refreshError="1"/>
      <sheetData sheetId="874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/>
      <sheetData sheetId="884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/>
      <sheetData sheetId="980"/>
      <sheetData sheetId="981" refreshError="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 refreshError="1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 refreshError="1"/>
      <sheetData sheetId="1013" refreshError="1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/>
      <sheetData sheetId="1160" refreshError="1"/>
      <sheetData sheetId="1161"/>
      <sheetData sheetId="1162"/>
      <sheetData sheetId="1163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/>
      <sheetData sheetId="1200"/>
      <sheetData sheetId="120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/>
      <sheetData sheetId="1220" refreshError="1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 refreshError="1"/>
      <sheetData sheetId="1258" refreshError="1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 refreshError="1"/>
      <sheetData sheetId="1317" refreshError="1"/>
      <sheetData sheetId="1318" refreshError="1"/>
      <sheetData sheetId="1319" refreshError="1"/>
      <sheetData sheetId="1320"/>
      <sheetData sheetId="1321" refreshError="1"/>
      <sheetData sheetId="1322" refreshError="1"/>
      <sheetData sheetId="1323" refreshError="1"/>
      <sheetData sheetId="1324" refreshError="1"/>
      <sheetData sheetId="1325"/>
      <sheetData sheetId="1326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/>
      <sheetData sheetId="1337"/>
      <sheetData sheetId="1338"/>
      <sheetData sheetId="1339" refreshError="1"/>
      <sheetData sheetId="1340" refreshError="1"/>
      <sheetData sheetId="1341" refreshError="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 refreshError="1"/>
      <sheetData sheetId="1401" refreshError="1"/>
      <sheetData sheetId="1402"/>
      <sheetData sheetId="1403"/>
      <sheetData sheetId="1404"/>
      <sheetData sheetId="1405"/>
      <sheetData sheetId="1406"/>
      <sheetData sheetId="1407"/>
      <sheetData sheetId="1408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/>
      <sheetData sheetId="1417"/>
      <sheetData sheetId="1418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/>
      <sheetData sheetId="1434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 refreshError="1"/>
      <sheetData sheetId="1467" refreshError="1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/>
      <sheetData sheetId="1503" refreshError="1"/>
      <sheetData sheetId="1504" refreshError="1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 refreshError="1"/>
      <sheetData sheetId="1520"/>
      <sheetData sheetId="152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/>
      <sheetData sheetId="1528" refreshError="1"/>
      <sheetData sheetId="1529"/>
      <sheetData sheetId="1530"/>
      <sheetData sheetId="153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/>
      <sheetData sheetId="1555"/>
      <sheetData sheetId="1556"/>
      <sheetData sheetId="1557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  <sheetName val="costfab"/>
      <sheetName val="Mob-Demob"/>
      <sheetName val="Plant"/>
      <sheetName val="Direct Staff"/>
      <sheetName val="Equipment"/>
      <sheetName val="TEMFACIL,SOE"/>
      <sheetName val="BM"/>
      <sheetName val="brk"/>
      <sheetName val="Gennotes"/>
      <sheetName val="COST SUMMARY"/>
      <sheetName val="DIV 1"/>
      <sheetName val="DIV 2"/>
      <sheetName val="DIV 3"/>
      <sheetName val="DIV 4"/>
      <sheetName val="DIV 5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Summary"/>
      <sheetName val="내역"/>
      <sheetName val="5-Digit"/>
      <sheetName val="MixBed"/>
      <sheetName val="CondPol"/>
      <sheetName val="Inputs"/>
      <sheetName val="BD"/>
      <sheetName val="당초"/>
      <sheetName val="4300 UTILITY BLDG (2)"/>
      <sheetName val="6-2차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Direct_Staff"/>
      <sheetName val="COST_SUMMARY"/>
      <sheetName val="DIV_1"/>
      <sheetName val="DIV_2"/>
      <sheetName val="DIV_3"/>
      <sheetName val="DIV_4"/>
      <sheetName val="DIV_5"/>
      <sheetName val="HRSG_PRINT"/>
      <sheetName val="Code_02"/>
      <sheetName val="Code_03"/>
      <sheetName val="Code_04"/>
      <sheetName val="Code_05"/>
      <sheetName val="Code_06"/>
      <sheetName val="Code_07"/>
      <sheetName val="Code_09"/>
      <sheetName val="4300_UTILITY_BLDG_(2)"/>
      <sheetName val="BLR_1"/>
      <sheetName val="Direct_Staff1"/>
      <sheetName val="COST_SUMMARY1"/>
      <sheetName val="DIV_11"/>
      <sheetName val="DIV_21"/>
      <sheetName val="DIV_31"/>
      <sheetName val="DIV_41"/>
      <sheetName val="DIV_51"/>
      <sheetName val="HRSG_PRINT1"/>
      <sheetName val="Code_021"/>
      <sheetName val="Code_031"/>
      <sheetName val="Code_041"/>
      <sheetName val="Code_051"/>
      <sheetName val="Code_061"/>
      <sheetName val="Code_071"/>
      <sheetName val="Code_091"/>
      <sheetName val="4300_UTILITY_BLDG_(2)1"/>
      <sheetName val="BLR_11"/>
      <sheetName val="石炭性状"/>
      <sheetName val="Take-Off"/>
      <sheetName val="plan&amp;section of foundation"/>
      <sheetName val="산근"/>
      <sheetName val="八幡"/>
      <sheetName val="Alat"/>
      <sheetName val="Analisa Gabungan"/>
      <sheetName val="Sub"/>
      <sheetName val="2002년12월"/>
      <sheetName val="Quantity"/>
      <sheetName val="RESPSP"/>
      <sheetName val="r_vali"/>
      <sheetName val="PREVENTIVO"/>
      <sheetName val="Paterno"/>
      <sheetName val="갑지(추정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Quantity"/>
    </sheetNames>
    <sheetDataSet>
      <sheetData sheetId="0" refreshError="1"/>
      <sheetData sheetId="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Input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luong"/>
      <sheetName val="Tong hop"/>
      <sheetName val="Thu"/>
      <sheetName val="Nhan cong 2020"/>
      <sheetName val="Summary"/>
      <sheetName val="ĐG"/>
      <sheetName val="Quy luong To"/>
      <sheetName val="DA"/>
      <sheetName val="Quỹ lương DA"/>
      <sheetName val="QT Khoi lu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6787CWFASE2CASE2_00"/>
      <sheetName val="Tro giup"/>
      <sheetName val="조명시설"/>
      <sheetName val="Sheet1"/>
      <sheetName val="THDZ0,4"/>
      <sheetName val="TH DZ35"/>
      <sheetName val="THTram"/>
      <sheetName val="SILICATE"/>
      <sheetName val="phuluc1"/>
      <sheetName val="RAB AR&amp;STR"/>
      <sheetName val="Earthwork"/>
      <sheetName val="Input"/>
      <sheetName val="DANHPHAP"/>
      <sheetName val="chi tiet TBA"/>
      <sheetName val="chi tiet C"/>
      <sheetName val="DG"/>
      <sheetName val="공통가설"/>
      <sheetName val="물량표S"/>
      <sheetName val="DATA"/>
      <sheetName val="Customize Your Purchase Order"/>
      <sheetName val="ptnc"/>
      <sheetName val="ptvl"/>
      <sheetName val="ptm"/>
      <sheetName val="Don gia"/>
      <sheetName val="DC"/>
      <sheetName val="NL"/>
      <sheetName val="DON GIA TRAM (3)"/>
      <sheetName val="dongia"/>
      <sheetName val="7606 DZ"/>
      <sheetName val="Gia vat tu"/>
      <sheetName val="VL,NC,MTC"/>
      <sheetName val="#REF"/>
      <sheetName val="TONGKE-HT"/>
      <sheetName val="DON GIA CAN THO"/>
      <sheetName val="Don gia chi tiet"/>
      <sheetName val="내역서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Control"/>
      <sheetName val="THVATTU"/>
      <sheetName val="HĐ ngoài"/>
      <sheetName val="XT_Buoc 3"/>
      <sheetName val="dongia (2)"/>
      <sheetName val="PU_ITALY_"/>
      <sheetName val="Tro_giup"/>
      <sheetName val="RAB_AR&amp;STR"/>
      <sheetName val="chi_tiet_TBA"/>
      <sheetName val="chi_tiet_C"/>
      <sheetName val="TH_DZ35"/>
      <sheetName val="Customize_Your_Purchase_Order"/>
      <sheetName val="Shdet1"/>
      <sheetName val="402"/>
      <sheetName val="dnc4"/>
      <sheetName val="project management"/>
      <sheetName val="Mall"/>
      <sheetName val="CTG"/>
      <sheetName val="TinhGiaMTC"/>
      <sheetName val="TinhGiaNC"/>
      <sheetName val="S-curve "/>
      <sheetName val="DON_GIA_CAN_THO"/>
      <sheetName val="PU_ITALY_1"/>
      <sheetName val="TH_DZ351"/>
      <sheetName val="Tro_giup1"/>
      <sheetName val="DON_GIA_CAN_THO1"/>
      <sheetName val="DONVIBAN"/>
      <sheetName val="NGUON"/>
      <sheetName val="gvl"/>
      <sheetName val="KPTH-T12"/>
      <sheetName val="Thamgia-T10"/>
      <sheetName val="VL"/>
      <sheetName val="PU_ITALY_2"/>
      <sheetName val="TH_DZ352"/>
      <sheetName val="Tro_giup2"/>
      <sheetName val="DON_GIA_CAN_THO2"/>
      <sheetName val="Don_gia_chi_tiet"/>
      <sheetName val="PROFILE"/>
      <sheetName val="Đầu vào"/>
      <sheetName val="CBKC-110"/>
      <sheetName val="침하계"/>
      <sheetName val="BETON"/>
      <sheetName val="갑지"/>
      <sheetName val="24-ACMV"/>
      <sheetName val="SL"/>
      <sheetName val="Adix A"/>
      <sheetName val="실행철강하도"/>
      <sheetName val="집계표"/>
      <sheetName val="So doi chieu LC"/>
      <sheetName val="Du_lieu"/>
      <sheetName val="Dulieu"/>
      <sheetName val="P"/>
      <sheetName val="MAIN GATE HOUSE"/>
      <sheetName val="Don_gia"/>
      <sheetName val="DON_GIA_TRAM_(3)"/>
      <sheetName val="7606_DZ"/>
      <sheetName val="TONG_HOP_VL-NC_TT"/>
      <sheetName val="CHITIET_VL-NC-TT_-1p"/>
      <sheetName val="KPVC-BD_"/>
      <sheetName val="TH_CNO"/>
      <sheetName val="NK_CHUNG"/>
      <sheetName val="chitimc"/>
      <sheetName val="giathanh1"/>
      <sheetName val="THVT"/>
      <sheetName val="CAT_5"/>
      <sheetName val="BQMP"/>
      <sheetName val="산근"/>
      <sheetName val="inter"/>
      <sheetName val="대비"/>
      <sheetName val="REINF."/>
      <sheetName val="SKETCH"/>
      <sheetName val="LOADS"/>
      <sheetName val="Titles"/>
      <sheetName val="Rates 2009"/>
      <sheetName val="O20"/>
      <sheetName val="Commercial value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A1.CN"/>
      <sheetName val="NC"/>
      <sheetName val="TONG HOP VL-NC"/>
      <sheetName val="lam-moi"/>
      <sheetName val="damgiua"/>
      <sheetName val="dgct"/>
      <sheetName val="chiet tinh"/>
      <sheetName val="dg67-1"/>
      <sheetName val="Ng.hàng xà+bulong"/>
      <sheetName val="6787CWFASE2CASE2_00.xls"/>
      <sheetName val="list"/>
      <sheetName val="T&amp;D"/>
      <sheetName val="Ca máy"/>
      <sheetName val="Cước VC + ĐM CP Tư vấn"/>
      <sheetName val="Dự toán"/>
      <sheetName val="Đơn Giá TH"/>
      <sheetName val="Nhân công"/>
      <sheetName val="Phân tích"/>
      <sheetName val="Hệ số"/>
      <sheetName val="C.P Thiết bị"/>
      <sheetName val="T.H Kinh phí"/>
      <sheetName val="Vật tư"/>
      <sheetName val="Trang bìa"/>
      <sheetName val="PTDG"/>
      <sheetName val="K95"/>
      <sheetName val="K98"/>
      <sheetName val="Ts"/>
      <sheetName val="DG-VL"/>
      <sheetName val="PTDGCT"/>
      <sheetName val="DonGiaLD"/>
      <sheetName val="????"/>
      <sheetName val="TONG HOP T5 1998"/>
      <sheetName val="CT-35"/>
      <sheetName val="CT-0.4KV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Du toan"/>
      <sheetName val="Keothep"/>
      <sheetName val="Re-bar"/>
      <sheetName val="DLDTLN"/>
      <sheetName val="DG thep ma kem"/>
      <sheetName val="dm366"/>
      <sheetName val="LaborPY"/>
      <sheetName val="LaborKH"/>
      <sheetName val="Equip "/>
      <sheetName val="Material"/>
      <sheetName val="TBA"/>
      <sheetName val="SITE-E"/>
      <sheetName val="366"/>
      <sheetName val="DM"/>
      <sheetName val="ALLOWANCE"/>
      <sheetName val="MH RATE"/>
      <sheetName val="차액보증"/>
      <sheetName val="Bang KL"/>
      <sheetName val="Sheet3"/>
      <sheetName val="Config"/>
      <sheetName val="DMCP"/>
      <sheetName val="HS_TDT"/>
      <sheetName val="DM 6061"/>
      <sheetName val="Gia"/>
      <sheetName val="Giá"/>
      <sheetName val="DM1776"/>
      <sheetName val="DM228"/>
      <sheetName val="DM4970"/>
      <sheetName val="Camay_DP"/>
      <sheetName val="DM6061"/>
      <sheetName val="Luong2"/>
      <sheetName val="금융비용"/>
      <sheetName val="입찰안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Chi tiet XD TBA"/>
      <sheetName val="EXTERNAL"/>
      <sheetName val="WT-LIST"/>
      <sheetName val="Trạm biến áp"/>
      <sheetName val="Đơn Giá "/>
      <sheetName val="ironmongery"/>
      <sheetName val="Chenh lech vat tu"/>
      <sheetName val="Diện tích"/>
      <sheetName val="1_Khái toán"/>
      <sheetName val="KL Chi tiết Xây tô"/>
      <sheetName val="DG DZ"/>
      <sheetName val="DG TBA"/>
      <sheetName val="DGXD"/>
      <sheetName val="07Base Cost"/>
      <sheetName val="rate material"/>
      <sheetName val="DTOAN"/>
      <sheetName val="Chi tiet KL"/>
      <sheetName val="Tổng hợp KL"/>
      <sheetName val="Barrem"/>
      <sheetName val="BM"/>
      <sheetName val="Xay lapduongR3"/>
      <sheetName val="Equipment"/>
      <sheetName val="DT_THAU"/>
      <sheetName val="말뚝지지력산정"/>
      <sheetName val="04 - XUONG DET B"/>
      <sheetName val="CTGX"/>
      <sheetName val="CTG-1"/>
      <sheetName val="Bill 1_Quy dinh chung"/>
      <sheetName val="1.R18 BF"/>
      <sheetName val="A"/>
      <sheetName val="G"/>
      <sheetName val="F-B"/>
      <sheetName val="H-J"/>
      <sheetName val="6.External works-R18"/>
      <sheetName val="Phan khai KLuong"/>
      <sheetName val="Duphong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CANDOI"/>
      <sheetName val="MATK"/>
      <sheetName val="NHATKY"/>
      <sheetName val="Standardwerte"/>
      <sheetName val="Gia thanh chuoi su"/>
      <sheetName val="Tiep dia"/>
      <sheetName val="Don gia vung III-Can Tho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BKBANRA"/>
      <sheetName val="BKMUAVAO"/>
      <sheetName val="INFO"/>
      <sheetName val="Summary"/>
      <sheetName val="Cp&gt;10-Ln&lt;10"/>
      <sheetName val="Ln&lt;20"/>
      <sheetName val="EIRR&gt;1&lt;1"/>
      <sheetName val="EIRR&gt; 2"/>
      <sheetName val="EIRR&lt;2"/>
      <sheetName val="Sheet2"/>
      <sheetName val="負荷集計（断熱不燃）"/>
      <sheetName val="GAEYO"/>
      <sheetName val="7606-TBA"/>
      <sheetName val="7606-ĐZ"/>
      <sheetName val="DM 67"/>
      <sheetName val="Đầu tư"/>
      <sheetName val="DL"/>
      <sheetName val="CE(E)"/>
      <sheetName val="CE(M)"/>
      <sheetName val="Project Data"/>
      <sheetName val="chiettinh"/>
      <sheetName val="Data Input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Duc_bk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4.PTDG"/>
      <sheetName val="A1, May"/>
      <sheetName val="Máy"/>
      <sheetName val="Vat lieu"/>
      <sheetName val="Bang trong luong rieng thep"/>
      <sheetName val="갑지1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DTXL"/>
      <sheetName val="gia cong tac"/>
      <sheetName val="____"/>
      <sheetName val="Measure 1306"/>
      <sheetName val="0"/>
      <sheetName val="PRI-LS"/>
      <sheetName val="NKC6"/>
      <sheetName val="DTXD"/>
      <sheetName val="Door and window"/>
      <sheetName val="DETAIL "/>
      <sheetName val="GV1-D13 (Casement door)"/>
      <sheetName val="MTL$-INTER"/>
      <sheetName val="bt19"/>
      <sheetName val="Btr25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NVL"/>
      <sheetName val="Note"/>
      <sheetName val="DLdauvao"/>
      <sheetName val="CẤP THOÁT NƯỚC"/>
      <sheetName val="TH MTC"/>
      <sheetName val="TH N.Cong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KL san lap"/>
      <sheetName val="DK"/>
      <sheetName val="Isolasi Luar Dalam"/>
      <sheetName val="Isolasi Luar"/>
      <sheetName val="Sheet4"/>
      <sheetName val="Supplier"/>
      <sheetName val=" Bill.5-Earthing.2 - Add Works"/>
      <sheetName val="TK-COL"/>
      <sheetName val="02_Dulieu_Cua"/>
      <sheetName val="dg7606"/>
      <sheetName val="DGsuyrong"/>
      <sheetName val="PhanTichVua"/>
      <sheetName val="PhanTichVT"/>
      <sheetName val="KhoiluongDT"/>
      <sheetName val="bridge # 1"/>
      <sheetName val="HMCV"/>
      <sheetName val="CauKien"/>
      <sheetName val="XD"/>
      <sheetName val="Cuongricc"/>
      <sheetName val="DATA BASE"/>
      <sheetName val="Equipment list (PAC)"/>
      <sheetName val="Mat_Source"/>
      <sheetName val="計算条件"/>
      <sheetName val="Chenh lech ca may"/>
      <sheetName val="TLg CN&amp;Laixe"/>
      <sheetName val="TLg CN&amp;Laixe (2)"/>
      <sheetName val="TLg Laitau"/>
      <sheetName val="TLg Laitau (2)"/>
      <sheetName val="TINH KHOI LUONG"/>
      <sheetName val="入力作成表"/>
      <sheetName val="CPA"/>
      <sheetName val="Setting"/>
      <sheetName val="Settings"/>
      <sheetName val="VND"/>
      <sheetName val="Buy vs. Lease Car"/>
      <sheetName val="___S"/>
      <sheetName val="___"/>
      <sheetName val="__"/>
      <sheetName val="______"/>
      <sheetName val="I-KAMAR"/>
      <sheetName val="GTTBA"/>
      <sheetName val="新规"/>
      <sheetName val="Master"/>
      <sheetName val="DG7606DZ"/>
      <sheetName val="Chi tiet"/>
      <sheetName val="Unit_Div6"/>
      <sheetName val="phan tic chi tiet"/>
      <sheetName val="Main"/>
      <sheetName val="subcon sched"/>
      <sheetName val="A1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Code"/>
      <sheetName val="Budget Code"/>
      <sheetName val="TH_CPTB"/>
      <sheetName val="CP Khac cuoc VC"/>
      <sheetName val="PS-Labour_M"/>
      <sheetName val="NHÀ NHẬP LIỆU"/>
      <sheetName val="MÓNG SILO"/>
      <sheetName val="Bang 3_Chi tiet phan Dz"/>
      <sheetName val="KHOI LUONG"/>
      <sheetName val="13-Cốt thép (10mm&lt;D≤18mm) FO16"/>
      <sheetName val="du lieu du toan"/>
      <sheetName val="BẢNG KHỐI LƯỢNG TỔNG HỢP"/>
      <sheetName val="SEX"/>
      <sheetName val="CTKL KTX HT"/>
      <sheetName val="HVAC.BLOCK B4"/>
      <sheetName val="CT1"/>
      <sheetName val="Hardware"/>
      <sheetName val="HWW"/>
      <sheetName val="2.Chiet tinh"/>
      <sheetName val="daf-3(OK)"/>
      <sheetName val="daf-7(OK)"/>
      <sheetName val="SourceData"/>
      <sheetName val="7606"/>
      <sheetName val="IBASE"/>
      <sheetName val="PRE (E)"/>
      <sheetName val="Z"/>
      <sheetName val="Chi tiet lan can"/>
      <sheetName val="Tong du toan"/>
      <sheetName val="Bill 2 - ketcau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PU_ITALY_4"/>
      <sheetName val="Tro_giup4"/>
      <sheetName val="TH_DZ354"/>
      <sheetName val="CHITIET_VL-NC-TT_-1p2"/>
      <sheetName val="TONG_HOP_VL-NC_TT2"/>
      <sheetName val="KPVC-BD_2"/>
      <sheetName val="Don_gia2"/>
      <sheetName val="Luong NII"/>
      <sheetName val="DON_GIA_CAN_THO4"/>
      <sheetName val="DON_GIA_TRAM_(3)2"/>
      <sheetName val="Don_gia_chi_tiet2"/>
      <sheetName val="7606_DZ2"/>
      <sheetName val="project_management1"/>
      <sheetName val="REINF_1"/>
      <sheetName val="Rates_20091"/>
      <sheetName val="Du_toan1"/>
      <sheetName val="MAIN_GATE_HOUSE1"/>
      <sheetName val="Commercial_value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chiet_tinh1"/>
      <sheetName val="Ng_hàng_xà+bulong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Analisa &amp; Upah"/>
      <sheetName val="Purchase Order"/>
      <sheetName val="DL ĐẦU VÀO"/>
      <sheetName val="CTEMCOST"/>
      <sheetName val="D &amp; W sizes"/>
      <sheetName val="DM_60611"/>
      <sheetName val="DG_thep_ma_kem1"/>
      <sheetName val="CT_vat_lieu1"/>
      <sheetName val="DG_DZ1"/>
      <sheetName val="DG_TBA1"/>
      <sheetName val="_Bill_5-Earthing_2_-_Add_Works"/>
      <sheetName val="Data_Input1"/>
      <sheetName val="DETAIL_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Gia_vat_tu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BOQ THAN"/>
      <sheetName val="Formwork"/>
      <sheetName val="BOQ건축"/>
      <sheetName val="BocXep"/>
      <sheetName val="VCBo"/>
      <sheetName val="VCThuy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on_giaQB"/>
      <sheetName val="dghn"/>
      <sheetName val="DongiaVL2"/>
      <sheetName val="Active"/>
      <sheetName val="PMS"/>
      <sheetName val="1_MV"/>
      <sheetName val="Ktmo"/>
      <sheetName val="경비2내역"/>
      <sheetName val="Du lieu"/>
      <sheetName val="Cash2"/>
      <sheetName val="Markup"/>
      <sheetName val="OT"/>
      <sheetName val="cash budget"/>
      <sheetName val="Criteria"/>
      <sheetName val="ICGSIP"/>
      <sheetName val="SORT"/>
      <sheetName val="Phan tich"/>
      <sheetName val="INPUT-STR"/>
      <sheetName val="REF"/>
      <sheetName val="CT Thang Mo"/>
      <sheetName val="CT  PL"/>
      <sheetName val="DTCTchung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02. PTDG"/>
      <sheetName val="dm 366"/>
      <sheetName val="DM 6060"/>
      <sheetName val="Gvlch"/>
      <sheetName val="DGLX"/>
      <sheetName val="Don gia (khong in)"/>
      <sheetName val="Dlieu dau vao"/>
      <sheetName val="DK1.Don gia"/>
      <sheetName val="1.MONG 1-2"/>
      <sheetName val="BANCO (2)"/>
      <sheetName val="MT DPin (2)"/>
      <sheetName val="外気負荷"/>
      <sheetName val="Chiết tính"/>
      <sheetName val="Dongiaxd"/>
      <sheetName val="VT190111"/>
      <sheetName val="Hao phí"/>
      <sheetName val="Du tru CP-Bieu 01"/>
      <sheetName val="Income Statement"/>
      <sheetName val="Shareholders' Equity"/>
      <sheetName val="Gia_vat_tu1"/>
      <sheetName val="Income_Statement1"/>
      <sheetName val="Shareholders'_Equity1"/>
      <sheetName val="Income_Statement"/>
      <sheetName val="Shareholders'_Equity"/>
      <sheetName val="VC.xd"/>
      <sheetName val="Gia.VLTB"/>
      <sheetName val="B.Luong"/>
      <sheetName val="C.May"/>
      <sheetName val="DM7606"/>
      <sheetName val="XDM22"/>
      <sheetName val="DinhMuc"/>
      <sheetName val="TK-TUBU"/>
      <sheetName val="DGIA"/>
      <sheetName val="TT"/>
      <sheetName val="DM_4970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TB NẶNG"/>
      <sheetName val="CP HMC"/>
      <sheetName val="gui BKCT"/>
      <sheetName val="MTL(AG)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TH TN"/>
      <sheetName val="Bill No.3 - Prov. Sum (Ph2&amp;3)"/>
      <sheetName val="wk prgs"/>
      <sheetName val="sort2"/>
      <sheetName val="đọc số"/>
      <sheetName val="DATA1"/>
      <sheetName val="소일위대가코드표"/>
      <sheetName val="Ma don vi"/>
      <sheetName val="bang cc"/>
      <sheetName val="TK chi tiet"/>
      <sheetName val="Brick"/>
      <sheetName val="Bill 2-Road HR2"/>
      <sheetName val="Bill 3 - Softscape HR2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DG 1426"/>
      <sheetName val="Dự thầu"/>
      <sheetName val="Nhap VT oto"/>
      <sheetName val="見積書"/>
      <sheetName val="TNHC"/>
      <sheetName val="trialth"/>
      <sheetName val="1"/>
      <sheetName val="PCCC"/>
      <sheetName val="Ｎｏ.13"/>
      <sheetName val="tra_vat_lieu"/>
      <sheetName val="DGchitiet "/>
      <sheetName val="2.1Warehouse 1"/>
      <sheetName val="Structure data"/>
      <sheetName val="AG Pipe Qty Analysis"/>
      <sheetName val="NHATKYC"/>
      <sheetName val="BCX_NL"/>
      <sheetName val="THEP TAM"/>
      <sheetName val="THEP HÌNH"/>
      <sheetName val="THEP HINH"/>
      <sheetName val="XA GO"/>
      <sheetName val="BANG TRA"/>
      <sheetName val="CP Du phong"/>
      <sheetName val="THCP Lap dat"/>
      <sheetName val="THCP xay dung"/>
      <sheetName val="Tong hop kinh phi"/>
      <sheetName val="QD79"/>
      <sheetName val="Tongke"/>
      <sheetName val="CHI PHI"/>
      <sheetName val="MDA"/>
      <sheetName val="MKH"/>
      <sheetName val="DMNV"/>
      <sheetName val="DMNCC"/>
      <sheetName val="MHH"/>
      <sheetName val="CĂN HỘ T16-17 "/>
      <sheetName val="TRỤC ĐỨNG THOÁT BẨN T15-17"/>
      <sheetName val="TRỤC ĐỨNG TM T15-17"/>
      <sheetName val="nkc"/>
      <sheetName val="Móng, nền 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1.Requisition(E)"/>
      <sheetName val="CDTK"/>
      <sheetName val="TONG HOP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Specs"/>
      <sheetName val="Data.Wall"/>
      <sheetName val="물량표"/>
      <sheetName val="Notes"/>
      <sheetName val="1.2 Staff Schedule"/>
      <sheetName val="BẢNG ÁP GIÁ (in)"/>
      <sheetName val="NT (KL) IN"/>
      <sheetName val="DOM D2"/>
      <sheetName val="nhà ăn"/>
      <sheetName val="Công nhật"/>
      <sheetName val="btkt cột"/>
      <sheetName val="THÉP"/>
      <sheetName val="SPEC"/>
      <sheetName val="VO-PS02-XD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Dongia7606new"/>
      <sheetName val="Chi tiet -tong 9 thang"/>
      <sheetName val="BangMa"/>
      <sheetName val="Don gia chi tiet DIEN 2"/>
      <sheetName val="0. Input"/>
      <sheetName val="Thongtin"/>
      <sheetName val="Theo doi Doanh thu 2017"/>
      <sheetName val="Gia vat lieu"/>
      <sheetName val="Precios unitarios AXH"/>
      <sheetName val=""/>
      <sheetName val="So lieu chung"/>
      <sheetName val="NHAP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KL THEP  GIAM DO DUNG COUPLER"/>
      <sheetName val="01.KL THÉP NHẬP VỀ"/>
      <sheetName val="BBLMHT"/>
      <sheetName val="2. NT VLDV"/>
      <sheetName val="GHI CHU"/>
      <sheetName val="1.BB LMHT"/>
      <sheetName val="NEW-PANEL"/>
      <sheetName val="DMTN"/>
      <sheetName val="VatTU"/>
      <sheetName val="CTTN"/>
      <sheetName val="Luong_Cnhan"/>
      <sheetName val="DGiaT"/>
      <sheetName val="DGiaTN"/>
      <sheetName val="7606(TT01)"/>
      <sheetName val="7606TBA(TT01)"/>
      <sheetName val="DG7606TBA"/>
      <sheetName val="Steel"/>
      <sheetName val="Order"/>
      <sheetName val="유림콘도"/>
      <sheetName val="유림골조"/>
      <sheetName val="Btra"/>
      <sheetName val="Door_and_window1"/>
      <sheetName val="Ma_don_vi"/>
      <sheetName val="bang_cc"/>
      <sheetName val="M1-XL-1c"/>
      <sheetName val="THKL"/>
      <sheetName val="Doi so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DuToan"/>
      <sheetName val="T2-3"/>
      <sheetName val="Open"/>
      <sheetName val="Function"/>
      <sheetName val="Noisuy-LLL"/>
      <sheetName val="Cotthep.NPT"/>
      <sheetName val="vl.nc.mtc"/>
      <sheetName val="Bê tông bảo vệ"/>
      <sheetName val="01. Data"/>
      <sheetName val="Neo, nối cốt thép dầm, cột"/>
      <sheetName val="Uốn móc cốt thép"/>
      <sheetName val="Tiêu chuẩn cốt thép"/>
      <sheetName val="PERSONNELIST"/>
      <sheetName val="1. Office"/>
      <sheetName val="BQ-E20-02(Rp)"/>
      <sheetName val="F4-F7"/>
      <sheetName val="1.Civil (Org)"/>
      <sheetName val="villa"/>
      <sheetName val="A6"/>
      <sheetName val="KL thep lam sat"/>
      <sheetName val="Data-year2001i"/>
      <sheetName val="Tien Thuong"/>
      <sheetName val="NC XL 6T cuoi 01 CTy"/>
      <sheetName val="Data -6T dau"/>
      <sheetName val="Cong 6T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TOSHIBA-Structure"/>
      <sheetName val="DM-VNT ko sd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125x125"/>
      <sheetName val="Bảng đo bóc KL OLK-09"/>
      <sheetName val="6.3 CHI TIET OLK-09"/>
      <sheetName val="Tong hop vat tu"/>
      <sheetName val="XLR_NoRangeSheet"/>
      <sheetName val="工艺分类库"/>
      <sheetName val="4 CĂN"/>
      <sheetName val="B3A - TOWER A"/>
      <sheetName val="Annex B"/>
      <sheetName val="KHOI LUONG15-4"/>
      <sheetName val="HS"/>
      <sheetName val="1.San "/>
      <sheetName val="날개벽수량표"/>
      <sheetName val="음료실행"/>
      <sheetName val="내역서을지"/>
      <sheetName val="Assumptions"/>
      <sheetName val="Chi phi van chuyen"/>
      <sheetName val="Trichluc"/>
      <sheetName val="dodat"/>
      <sheetName val="Dieutra"/>
      <sheetName val="catdoc"/>
      <sheetName val="diahinh"/>
      <sheetName val="Thop Ksat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Pric塅䕃"/>
      <sheetName val="TLG Type"/>
      <sheetName val="Dot 4"/>
      <sheetName val="DLDT"/>
      <sheetName val="Dgia vat tu"/>
      <sheetName val="Don gia_III"/>
      <sheetName val="D÷ liÖu"/>
      <sheetName val="#REF!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Q.A01.2-Sh"/>
      <sheetName val="cuocbd"/>
      <sheetName val="CUOC"/>
      <sheetName val="dgtn"/>
      <sheetName val="DM_336cai tao"/>
      <sheetName val="HRG BHN"/>
      <sheetName val="CĂN ĐH"/>
      <sheetName val="TH các CC"/>
      <sheetName val="개산공사비"/>
      <sheetName val="Gld"/>
      <sheetName val="Gxd"/>
      <sheetName val="Duthau"/>
      <sheetName val="DT hợp đồng"/>
      <sheetName val="Bảng KL đợt 1"/>
      <sheetName val="2.CDPS"/>
      <sheetName val="gtrinh"/>
      <sheetName val="Bieu gia HD"/>
      <sheetName val="Div26 - Elect"/>
      <sheetName val="Danh mục"/>
      <sheetName val="7.Khau tru "/>
      <sheetName val="Calculation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DMSC"/>
      <sheetName val="Heso DZ"/>
      <sheetName val="DGiaDZ"/>
      <sheetName val="A6,MAY"/>
      <sheetName val="DG_BINH THUAN"/>
      <sheetName val="PNT_QUOT__3"/>
      <sheetName val="COAT_WRAP_QIOT__3"/>
      <sheetName val="BTK-Dai Hoc Kien Giang"/>
      <sheetName val="PV Graph Data"/>
      <sheetName val="GJ_06"/>
      <sheetName val="doanh thu"/>
      <sheetName val="Dutoan KL"/>
      <sheetName val="Method_BouyancyFactor"/>
      <sheetName val="Method_PressureArea"/>
      <sheetName val="InputData"/>
      <sheetName val="B-2  (DPP)"/>
      <sheetName val="Huong dan"/>
      <sheetName val="electrical"/>
      <sheetName val="So sanh"/>
      <sheetName val="Hệ_qố2"/>
      <sheetName val="Inputs_Sens"/>
      <sheetName val="IS_Sum_CM"/>
      <sheetName val="gia vt,nc,may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Financ. Overview"/>
      <sheetName val="Toolbox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Kyhieuloptratsonba"/>
      <sheetName val="Tổng hợp KPHM"/>
      <sheetName val="Cong"/>
      <sheetName val="영동(D)"/>
      <sheetName val="EQUIP LIST"/>
      <sheetName val="說明"/>
      <sheetName val="Dinh muc"/>
      <sheetName val="TDTKP"/>
      <sheetName val="DK-KH"/>
      <sheetName val="QUO"/>
      <sheetName val="DZ 22KV"/>
      <sheetName val="BANRA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Annual_CFs_Asset"/>
      <sheetName val="EQT-ESTN"/>
      <sheetName val="5.2.1 Đo bóc KL OLK-06"/>
      <sheetName val="Classification"/>
      <sheetName val="BT3"/>
      <sheetName val="DT"/>
      <sheetName val="Giathau"/>
      <sheetName val="KS tuyen"/>
      <sheetName val="THTL"/>
      <sheetName val="CP(dz)"/>
      <sheetName val="THCT"/>
      <sheetName val="Bang chiet tinh TBA"/>
      <sheetName val="PTVT"/>
      <sheetName val="GIÁ DỰ THẦU 30 CĂN"/>
      <sheetName val="datatt"/>
      <sheetName val="MB.DT.02"/>
      <sheetName val="01-&gt;12"/>
      <sheetName val="Article"/>
      <sheetName val="THKP957"/>
      <sheetName val="Tính giá NC"/>
      <sheetName val="Tiên lượng"/>
      <sheetName val="SL cước"/>
      <sheetName val="CTDZTA(5)"/>
      <sheetName val="THONG SO"/>
      <sheetName val="Đơn giá chi tiết TN 39"/>
      <sheetName val="DT. NHA XUONG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DI_ESTI"/>
      <sheetName val="4.2.1 Đo bóc KL OLK-06"/>
      <sheetName val="4.1.1 CHI TIET OLK-06"/>
      <sheetName val="Gia VT-TB"/>
      <sheetName val="noi suy xa"/>
      <sheetName val="noi suy xa thu hoi"/>
      <sheetName val="Painting"/>
      <sheetName val="CAUDIT"/>
      <sheetName val="ABUT수량-A1"/>
      <sheetName val="Items"/>
      <sheetName val="Detail"/>
      <sheetName val="¥ "/>
      <sheetName val="KLall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Cash Flow"/>
      <sheetName val="Yield"/>
      <sheetName val="Electrical Works"/>
      <sheetName val="H_T_ INCOMING SYSTEM"/>
      <sheetName val="SUMDETAIL"/>
      <sheetName val="Factory"/>
      <sheetName val="Matchung"/>
      <sheetName val="BU LONG"/>
      <sheetName val="ĐNVT"/>
      <sheetName val="ĐNBL"/>
      <sheetName val="CTLK"/>
      <sheetName val="DG Chi tiet"/>
      <sheetName val=" 1710 HOINGHINLD"/>
      <sheetName val="99"/>
      <sheetName val="99 (2)"/>
      <sheetName val="134 "/>
      <sheetName val="DG-1776KV4"/>
      <sheetName val="DG 4970"/>
      <sheetName val="DM-1776"/>
      <sheetName val="Thuyết minh"/>
      <sheetName val="Đơn giá máy"/>
      <sheetName val="DCQ"/>
      <sheetName val="DCS"/>
      <sheetName val="DD"/>
      <sheetName val="dulieumong"/>
      <sheetName val="Unit price"/>
      <sheetName val="112016"/>
      <sheetName val="Bán đợt 1 trang"/>
      <sheetName val="Bill No.1.6"/>
      <sheetName val="Bill No.1.10"/>
      <sheetName val="Bill No.3.3"/>
      <sheetName val="Bill No.1.4"/>
      <sheetName val="Bill No.1.7"/>
      <sheetName val="Summary Bill No. 3"/>
      <sheetName val="Package1"/>
      <sheetName val="係数"/>
      <sheetName val="8521"/>
      <sheetName val="현장별"/>
      <sheetName val="Tong DT"/>
      <sheetName val="phan tich don gia"/>
      <sheetName val="BID"/>
      <sheetName val="dg-VTu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데리네이타현황"/>
      <sheetName val="DI-ESTI"/>
      <sheetName val="3. KC - PODIUM"/>
      <sheetName val="Cashflow Analysis"/>
      <sheetName val="R2564AHDTS"/>
      <sheetName val="Links"/>
      <sheetName val="Lead"/>
      <sheetName val="Bù giá CM"/>
      <sheetName val="Tien Luong"/>
      <sheetName val="Luong BN"/>
      <sheetName val="Luong TB"/>
      <sheetName val="Ca may TB"/>
      <sheetName val="Ca máy BN"/>
      <sheetName val="Vật liệu"/>
      <sheetName val="LX -TT05"/>
      <sheetName val="NC Moi TT05"/>
      <sheetName val="설계내역서"/>
      <sheetName val="Chiet tinh dz35"/>
      <sheetName val="DG3285"/>
      <sheetName val="Breakdown (B)"/>
      <sheetName val="U.P_Breakdown"/>
      <sheetName val="기안"/>
      <sheetName val="CTDZ6kv (gd1) "/>
      <sheetName val="CTDZ 0.4+cto (GD1)"/>
      <sheetName val="CTTBA (gd1)"/>
      <sheetName val="선가03C"/>
      <sheetName val="03 Detailed"/>
      <sheetName val="01 Bid Price summary"/>
      <sheetName val="갑지(추정)"/>
      <sheetName val="Home Office Manhours"/>
      <sheetName val="Field SPV Barchart"/>
      <sheetName val="95D"/>
      <sheetName val="94D"/>
      <sheetName val="Unit price(Updateting)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tuong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inputcua"/>
      <sheetName val="Phu Bai Bridge"/>
      <sheetName val="COAT&amp;WRAP-QIOT-#3"/>
      <sheetName val="tifico"/>
      <sheetName val="dats"/>
      <sheetName val="CHITIET VL-NCHT1 (2)"/>
      <sheetName val="CashFlows"/>
      <sheetName val="DSNV"/>
      <sheetName val="Bia lot"/>
      <sheetName val="DSKH"/>
      <sheetName val="DT san XD-So lieu cu"/>
      <sheetName val="Chu dau tu"/>
      <sheetName val="don gia 1426"/>
      <sheetName val="입찰내역 발주처 양식"/>
      <sheetName val="Labor Sum"/>
      <sheetName val="Bangia"/>
      <sheetName val="D+W"/>
      <sheetName val="Subsidiary Calculation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5.2.1 Đo bóc KL OLK-10"/>
      <sheetName val="Y-WORK"/>
      <sheetName val="Khai toan"/>
      <sheetName val="Phu luc 01.1 EPC P11-14"/>
      <sheetName val="Bìa"/>
      <sheetName val="TM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변경내역"/>
      <sheetName val="내역"/>
      <sheetName val="Cau tao gia xay to"/>
      <sheetName val="ThongtinDN"/>
      <sheetName val="DM DU AN"/>
      <sheetName val="DM TP."/>
      <sheetName val="File Chi tiet"/>
      <sheetName val="Takeoff"/>
      <sheetName val="ERECIN"/>
      <sheetName val="주식"/>
      <sheetName val="chitiet"/>
      <sheetName val="kl3p"/>
      <sheetName val="kl3pct"/>
      <sheetName val="kl3pcto"/>
      <sheetName val="THPDMoi  (2)"/>
      <sheetName val="thao-go"/>
      <sheetName val="t-h HA THE"/>
      <sheetName val="TH XL"/>
      <sheetName val="Tiepdia"/>
      <sheetName val="CHITIET VL-NC"/>
      <sheetName val="SGC RATE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Abutment"/>
      <sheetName val="beam"/>
      <sheetName val="COST_ACC"/>
      <sheetName val="Probbl - Production"/>
      <sheetName val="Backup"/>
      <sheetName val="NTCV1"/>
      <sheetName val="THÔNG TIN"/>
      <sheetName val="CTGS"/>
      <sheetName val="Dashboard - BQL - VHL"/>
      <sheetName val="DG05new"/>
      <sheetName val="CauHinh"/>
      <sheetName val="DLTA"/>
      <sheetName val="Solieu"/>
      <sheetName val="BẢNG DIỄN GIẢI KL (7)"/>
      <sheetName val="w't table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BOM-13.11-Other(PS1+PS2)"/>
      <sheetName val="Tra_thep"/>
      <sheetName val="PAINT_SPEC"/>
      <sheetName val="Danh mục khối"/>
      <sheetName val="Danh mục đơn vị -phòng chức năn"/>
      <sheetName val="KEILA TP 2020-07"/>
      <sheetName val="lookups"/>
      <sheetName val="CHI PHÍ NHÔM"/>
      <sheetName val="Currency Rate"/>
      <sheetName val="BQ"/>
      <sheetName val="TABLE-A"/>
      <sheetName val="g-vl"/>
      <sheetName val="toyota"/>
      <sheetName val="2. BBNT KLHT"/>
      <sheetName val="石炭性状"/>
      <sheetName val="Cost Summary"/>
      <sheetName val="DG "/>
      <sheetName val="BILL 34Āᐁë"/>
      <sheetName val="Cot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Menu"/>
      <sheetName val="Bordereau"/>
      <sheetName val="SucChiuTaiCuaCoc"/>
      <sheetName val="BANGTRA"/>
      <sheetName val="CHITIET VL-NC-TT1p"/>
      <sheetName val="CFA (ME)"/>
      <sheetName val="MEP Building"/>
      <sheetName val="AASHTO92"/>
      <sheetName val="KUNGDEVI"/>
      <sheetName val="CFA"/>
      <sheetName val="TKLD"/>
      <sheetName val="NHOM KINH"/>
      <sheetName val="B3A-APARTMENT"/>
      <sheetName val="QSUM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LUONG SCL"/>
      <sheetName val="Breakdown"/>
      <sheetName val="DTCT"/>
      <sheetName val="TKXM"/>
      <sheetName val="재료비단가(VALVE)"/>
      <sheetName val="SCHEDULE"/>
      <sheetName val="Nhập liệu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Bech_Lab"/>
      <sheetName val="Sum ELE  CAP S1-4  "/>
      <sheetName val="CFS3"/>
      <sheetName val="Dinh Muc Vat Tu"/>
      <sheetName val="mã 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Auto Monthly Inputs "/>
      <sheetName val="MSB-DB"/>
      <sheetName val="TienLuong"/>
      <sheetName val="Para"/>
      <sheetName val="PNTEXT"/>
      <sheetName val="DFA"/>
      <sheetName val="Gia NC theo TT05"/>
      <sheetName val="sortÔ"/>
      <sheetName val="ChiTietDZ"/>
      <sheetName val="VuaBT"/>
      <sheetName val="기본DATA"/>
      <sheetName val="datta"/>
      <sheetName val="BCC_4054-05"/>
      <sheetName val="Tra1"/>
      <sheetName val="SLTh.ke"/>
      <sheetName val="Luong_BN"/>
      <sheetName val="Luong_TB"/>
      <sheetName val="Ca_may_TB"/>
      <sheetName val="Ca_máy_BN"/>
      <sheetName val="Vật_liệu"/>
      <sheetName val="Chênh lệch máy thi công"/>
      <sheetName val="Chênh lệch nhân công"/>
      <sheetName val="Chênh lệch vật liệu"/>
      <sheetName val="Dai tu"/>
      <sheetName val="Gia-VL"/>
      <sheetName val="chitietCS"/>
      <sheetName val="chitietTD"/>
      <sheetName val="PL02"/>
      <sheetName val="So sanh gia"/>
      <sheetName val="Luong 2622EVN"/>
      <sheetName val="DNTT_2"/>
      <sheetName val="DNTT_3"/>
      <sheetName val="DNTT_4"/>
      <sheetName val="0,SO LIEU DAU VAO"/>
      <sheetName val="GIAVLIEU"/>
      <sheetName val="BTH"/>
      <sheetName val="Chao gia T12_RE"/>
      <sheetName val="SLabs"/>
      <sheetName val="BP"/>
      <sheetName val="DEF"/>
      <sheetName val="Share Price 2002"/>
      <sheetName val="Case"/>
      <sheetName val="SumVal"/>
      <sheetName val="CTtr"/>
      <sheetName val="caocot"/>
      <sheetName val="Bia1"/>
      <sheetName val="PHẦN KIẾN TRÚC"/>
      <sheetName val="Tabela1"/>
      <sheetName val="Don gia XD"/>
      <sheetName val="Currency"/>
      <sheetName val="tra-vat-lieu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DSV6 Summ"/>
      <sheetName val="NTKL"/>
      <sheetName val="Luong (TP Việt Trì)"/>
      <sheetName val="Boc KL DAT+CAT+BT"/>
      <sheetName val="Boc KL thép"/>
      <sheetName val="Bieu do nhan luc"/>
      <sheetName val="Land Dev't. Ph-1"/>
      <sheetName val="Hac.Lots"/>
      <sheetName val="4-Lane bridge"/>
      <sheetName val="Res.Lots"/>
      <sheetName val="Spine Road"/>
      <sheetName val="264"/>
      <sheetName val="BangQuiDoi"/>
      <sheetName val="CaiDat"/>
      <sheetName val="CPK"/>
      <sheetName val="Invoice"/>
      <sheetName val="Utilities"/>
      <sheetName val="Civil_B1"/>
      <sheetName val="Civil_B4"/>
      <sheetName val="CONSOIDATE 4"/>
      <sheetName val="CONSOIDATE 2"/>
      <sheetName val="1CT-CAUTHANG-TT-T13(TRIU)&lt;16&gt;16"/>
      <sheetName val="3,CT-CAUTHANG-T23-24&gt;50"/>
      <sheetName val="공사개요-C"/>
      <sheetName val="HSTV"/>
      <sheetName val="GCM"/>
      <sheetName val="GVT"/>
      <sheetName val="NC CU"/>
      <sheetName val="PLV"/>
      <sheetName val="CT_trtreo"/>
      <sheetName val="pphtAV"/>
      <sheetName val="Cuoc "/>
      <sheetName val="gia chao"/>
      <sheetName val="Vat lieu BTN"/>
      <sheetName val="B1_HT"/>
      <sheetName val="DS_GioiTinh"/>
      <sheetName val="DS_LoaiNhanVien"/>
      <sheetName val="DS_QuocTich"/>
      <sheetName val="DS_TinhTrangGiaDinh"/>
      <sheetName val="DS_TonGiao"/>
      <sheetName val="5.2.1 Đo bóc KL OLK-07"/>
      <sheetName val="DGKL_TRỤC NGOAI NHA"/>
      <sheetName val="PHG"/>
      <sheetName val="THKP"/>
      <sheetName val="BAG-2"/>
      <sheetName val="COPING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PTdam"/>
      <sheetName val="CTG-PRECHEx1_4ꀋ"/>
      <sheetName val="CAU"/>
      <sheetName val="Cước CG"/>
      <sheetName val="노임이"/>
      <sheetName val="02. PHAN TICH"/>
      <sheetName val="03. NGAN SACH"/>
      <sheetName val="DoanhNghiệp"/>
      <sheetName val="ThôngTin"/>
      <sheetName val="0.Data"/>
      <sheetName val="0.Data_new"/>
      <sheetName val="Aging Sept"/>
      <sheetName val="Aging_Sept"/>
      <sheetName val="WEIGHT"/>
      <sheetName val="Overview"/>
      <sheetName val="調整項目マスタ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ctiet-KVThanhTri-YUR"/>
      <sheetName val="242_3 summaryOPC"/>
      <sheetName val="afis"/>
      <sheetName val="TAKE-OFF"/>
      <sheetName val="Elemental Breakdown+20%"/>
      <sheetName val="Khoi luong kenh dan"/>
      <sheetName val="Thep_Be TN(tai_C10)"/>
      <sheetName val="De11A"/>
      <sheetName val="MTO REV.0"/>
      <sheetName val="NPCPP-70-DS-017"/>
      <sheetName val="Input - Facilities"/>
      <sheetName val="Norms"/>
      <sheetName val="BP CAPEX MoD-100% Area 4 USD"/>
      <sheetName val="Committed Items"/>
      <sheetName val="XL4Poppy (2)"/>
      <sheetName val="XL4Poppy_(2)"/>
      <sheetName val="rc"/>
      <sheetName val="L-Mechanical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6. Scope of work "/>
      <sheetName val="4.6 Phân tích nhân sự "/>
      <sheetName val="4.5 Mức độ tham gia dự án"/>
      <sheetName val="토목주소"/>
      <sheetName val="프랜트면허"/>
      <sheetName val="List of Staff"/>
      <sheetName val="_ QUOTATION.xlsx"/>
      <sheetName val="1.1General"/>
      <sheetName val="sales current month"/>
      <sheetName val="View Variance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NDN"/>
      <sheetName val="DO AM DT"/>
      <sheetName val="01. Nha xuong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Define finishing"/>
      <sheetName val="GGBC"/>
      <sheetName val="THONG SO KICH THUOC"/>
      <sheetName val="Hs_TMDT"/>
      <sheetName val="TMDT"/>
      <sheetName val="B15"/>
      <sheetName val="B16"/>
      <sheetName val="B17"/>
      <sheetName val="B4-D3"/>
      <sheetName val="B8"/>
      <sheetName val="CSDL"/>
      <sheetName val="pt10Èn"/>
      <sheetName val="he so dong thoi"/>
      <sheetName val="OVER VIEW"/>
      <sheetName val="MD"/>
      <sheetName val="比率"/>
      <sheetName val="数据库"/>
      <sheetName val="Link HG"/>
      <sheetName val="Breech_Duct"/>
      <sheetName val="THDT_goi_thauџTB2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BILL 34Āᐁë_x0001_ HẦM"/>
      <sheetName val="LinerWt"/>
      <sheetName val="chi tiet TS theo so lieu ktoan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CF -Update 31Jul06"/>
      <sheetName val="Executive Summary"/>
      <sheetName val="DINH_MUCџTHI_NGHIEM3"/>
      <sheetName val="BILL 34Āᐁë_x0000__x0000__x0001__x0000__x0000__x0000_ HẦM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U0030S03"/>
      <sheetName val="EQFRM2"/>
      <sheetName val="Tabel_Berat"/>
      <sheetName val="Real_Cost"/>
      <sheetName val="bill_qty"/>
      <sheetName val="REKAP_ARSITEKTUR_"/>
      <sheetName val="RAB_ADMINISTRASI_PUSAT_(1)"/>
      <sheetName val="Data_Umum_Penawaran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CT -THVLNC"/>
      <sheetName val="4)유동표"/>
      <sheetName val="Price"/>
      <sheetName val="KL T16 BÀN GIAO 19.4"/>
      <sheetName val="proj"/>
      <sheetName val="TONGKE3p "/>
      <sheetName val="TNHCHINH"/>
      <sheetName val="VCV-BE-TONG"/>
      <sheetName val="NKCT"/>
      <sheetName val="Data (2)"/>
      <sheetName val="Char"/>
      <sheetName val="Book 1 Summary"/>
      <sheetName val="Civil"/>
      <sheetName val="1-Backfilling"/>
      <sheetName val="Thang 01"/>
      <sheetName val="Thống kê"/>
      <sheetName val="BAN IN"/>
      <sheetName val="DMKH"/>
      <sheetName val="DNTT"/>
      <sheetName val="ca_máy6"/>
      <sheetName val="Da xay dung"/>
      <sheetName val="ADJ 2011"/>
      <sheetName val="NOVA MEDIC"/>
      <sheetName val="DGKL MEDIC"/>
      <sheetName val="cable, lighting, switch"/>
      <sheetName val="ĐỢT 1"/>
      <sheetName val="ThiNghiemDZ04"/>
      <sheetName val="Bldg Brkdown"/>
      <sheetName val="DS Cty"/>
      <sheetName val="mahang"/>
      <sheetName val="MAHANG BHLD"/>
      <sheetName val="LUONGKHOAN"/>
      <sheetName val="CHITIETHOADON.TT"/>
      <sheetName val="mahang chinh sua moi nhat"/>
      <sheetName val="Request"/>
      <sheetName val="NHOM KINH "/>
      <sheetName val="INNOVA"/>
      <sheetName val="begin"/>
      <sheetName val="data-ma2"/>
      <sheetName val="TCVN 1651-2008"/>
      <sheetName val="QMCT"/>
      <sheetName val="Technal"/>
      <sheetName val="DG VL KS"/>
      <sheetName val="DTXL( 270)"/>
      <sheetName val="SCOPE OF WORK"/>
      <sheetName val="THÁNG 05"/>
      <sheetName val="Noise insl"/>
      <sheetName val="Hot-Piping"/>
      <sheetName val="Dynamic Ranges"/>
      <sheetName val="Cal"/>
      <sheetName val="공문"/>
      <sheetName val="struktur"/>
      <sheetName val="DIEN TICH"/>
      <sheetName val="Dgia_vat_tŵ7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도로경계단위"/>
      <sheetName val="Beam reinfocement schedule"/>
      <sheetName val="Thong so dam"/>
      <sheetName val="Wall Block C"/>
      <sheetName val="General Schedule"/>
      <sheetName val="DSCTEMP"/>
      <sheetName val="금액내역서"/>
      <sheetName val="Factor F Data"/>
      <sheetName val="SELISIH HARGA"/>
      <sheetName val="BBM-03"/>
      <sheetName val="(40)G&amp;A"/>
      <sheetName val="Assumption"/>
      <sheetName val="Chart"/>
      <sheetName val="02. THONG_TIN_CHUNG"/>
      <sheetName val="07. DINH_MUC HBC"/>
      <sheetName val="2. Tổng hợp"/>
      <sheetName val="List Equip"/>
      <sheetName val="LabCost"/>
      <sheetName val="MatCost"/>
      <sheetName val="Concrete"/>
      <sheetName val="Process C (1-166)"/>
      <sheetName val="BUSPLAN"/>
      <sheetName val="H.Satuan"/>
      <sheetName val="EQ_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2.5.Ducts (2)"/>
      <sheetName val="S N"/>
      <sheetName val="4.3 Scope of work "/>
      <sheetName val="THCP thiet bi"/>
      <sheetName val="dsnt"/>
      <sheetName val="dat"/>
      <sheetName val="TonDau"/>
      <sheetName val="ﾄﾞﾊﾞｲFUEL GAS追見"/>
      <sheetName val="2002년12월"/>
      <sheetName val="PipeSummary"/>
      <sheetName val="合成単価作成表_BLDG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Product"/>
      <sheetName val="PU_ITALY_29"/>
      <sheetName val="TH_DZ3517"/>
      <sheetName val="Tro_giup28"/>
      <sheetName val="RAB_AR&amp;STR15"/>
      <sheetName val="chi_tiet_TBA15"/>
      <sheetName val="chi_tiet_C15"/>
      <sheetName val="Customize_Your_Purchase_Order15"/>
      <sheetName val="CHITIET_VL-NC-TT_-1p15"/>
      <sheetName val="CHITIET_VL-NC-TT-3p14"/>
      <sheetName val="TONG_HOP_VL-NC_TT15"/>
      <sheetName val="KPVC-BD_15"/>
      <sheetName val="Don_gia15"/>
      <sheetName val="DON_GIA_TRAM_(3)15"/>
      <sheetName val="DON_GIA_CAN_THO17"/>
      <sheetName val="Don_gia_chi_tiet15"/>
      <sheetName val="HĐ_ngoài14"/>
      <sheetName val="XT_Buoc_314"/>
      <sheetName val="dongia_(2)14"/>
      <sheetName val="7606_DZ15"/>
      <sheetName val="project_management14"/>
      <sheetName val="Adix_A14"/>
      <sheetName val="S-curve_14"/>
      <sheetName val="REINF_14"/>
      <sheetName val="Rates_200914"/>
      <sheetName val="So_doi_chieu_LC14"/>
      <sheetName val="MAIN_GATE_HOUSE14"/>
      <sheetName val="Commercial_value14"/>
      <sheetName val="Du_toan14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chiet_tinh14"/>
      <sheetName val="Ng_hàng_xà+bulong14"/>
      <sheetName val="MH_RATE14"/>
      <sheetName val="TONG_HOP_VL-NC14"/>
      <sheetName val="Bang_KL14"/>
      <sheetName val="Đầu_vào13"/>
      <sheetName val="Lcau_-_Lxuc14"/>
      <sheetName val="Chi_tiet_XD_TBA13"/>
      <sheetName val="DM_606114"/>
      <sheetName val="DG_thep_ma_kem14"/>
      <sheetName val="CT_vat_lieu14"/>
      <sheetName val="Equip_13"/>
      <sheetName val="A1_CN13"/>
      <sheetName val="TONG_HOP_T5_199813"/>
      <sheetName val="Chenh_lech_vat_tu13"/>
      <sheetName val="Trạm_biến_áp13"/>
      <sheetName val="Đơn_Giá_13"/>
      <sheetName val="Diện_tích13"/>
      <sheetName val="1_Khái_toán13"/>
      <sheetName val="CT-0_4KV13"/>
      <sheetName val="DG_DZ14"/>
      <sheetName val="DG_TBA14"/>
      <sheetName val="rate_material13"/>
      <sheetName val="KL_Chi_tiết_Xây_tô13"/>
      <sheetName val="07Base_Cost13"/>
      <sheetName val="GV1-D13_(Casement_door)13"/>
      <sheetName val="Bill_1_Quy_dinh_chung13"/>
      <sheetName val="1_R18_BF13"/>
      <sheetName val="6_External_works-R1813"/>
      <sheetName val="Phan_khai_KLuong13"/>
      <sheetName val="Chi_tiet_KL13"/>
      <sheetName val="Tổng_hợp_KL13"/>
      <sheetName val="04_-_XUONG_DET_B13"/>
      <sheetName val="_0313"/>
      <sheetName val="chieu_day_san13"/>
      <sheetName val="Podium_Concrete_Works13"/>
      <sheetName val="KLCT-_TOWER13"/>
      <sheetName val="KLCT-_PODIUM13"/>
      <sheetName val="Area_Cal13"/>
      <sheetName val="Gia_thanh_chuoi_su13"/>
      <sheetName val="Tiep_dia13"/>
      <sheetName val="Don_gia_vung_III-Can_Tho13"/>
      <sheetName val="Loại_Vật_tư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Xay_lapduongR313"/>
      <sheetName val="DM_6713"/>
      <sheetName val="Project_Data13"/>
      <sheetName val="6787CWFASE2CASE2_00_xls13"/>
      <sheetName val="Đầu_tư13"/>
      <sheetName val="EIRR&gt;_2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Tower_-_Concrete_Works13"/>
      <sheetName val="Bill-04_ket_cau_thap-_UNI13"/>
      <sheetName val="dg_tphcm13"/>
      <sheetName val="T_KÊ_K_CẤU13"/>
      <sheetName val="gia_cong_tac13"/>
      <sheetName val="4_PTDG13"/>
      <sheetName val="A1,_May13"/>
      <sheetName val="Vat_lieu13"/>
      <sheetName val="Data_Input14"/>
      <sheetName val="Measure_130613"/>
      <sheetName val="HÐ_ngoài14"/>
      <sheetName val="6PILE__(돌출)13"/>
      <sheetName val="Bill_01_-_CTN13"/>
      <sheetName val="Bill_2_2_Villa_2_beds13"/>
      <sheetName val="Analisa_Gabungan13"/>
      <sheetName val="Isolasi_Luar_Dalam13"/>
      <sheetName val="Isolasi_Luar13"/>
      <sheetName val="Harga_ME_13"/>
      <sheetName val="TH_N_Cong13"/>
      <sheetName val="ESTI_13"/>
      <sheetName val="KL_san_lap13"/>
      <sheetName val="TH_Vat_tu13"/>
      <sheetName val="_Bill_5-Earthing_2_-_Add_Work13"/>
      <sheetName val="Chenh_lech_ca_may13"/>
      <sheetName val="TLg_CN&amp;Laixe13"/>
      <sheetName val="TLg_CN&amp;Laixe_(2)13"/>
      <sheetName val="TLg_Laitau13"/>
      <sheetName val="TLg_Laitau_(2)13"/>
      <sheetName val="Bang_trong_luong_rieng_thep13"/>
      <sheetName val="Cước_VC_+_ĐM_CP_Tư_vấn13"/>
      <sheetName val="Hệ_số13"/>
      <sheetName val="DETAIL_13"/>
      <sheetName val="final_list_200529"/>
      <sheetName val="LV_data13"/>
      <sheetName val="Gia_vat_tu13"/>
      <sheetName val="CẤP_THOÁT_NƯỚC13"/>
      <sheetName val="THDT_goi_thau_TB13"/>
      <sheetName val="Tien_do_TV13"/>
      <sheetName val="bridge_#_113"/>
      <sheetName val="Bang_3_Chi_tiet_phan_Dz13"/>
      <sheetName val="KHOI_LUONG13"/>
      <sheetName val="TH_MTC13"/>
      <sheetName val="CTKL_KTX_HT12"/>
      <sheetName val="Buy_vs__Lease_Car13"/>
      <sheetName val="DATA_BASE13"/>
      <sheetName val="Equipment_list_(PAC)13"/>
      <sheetName val="TINH_KHOI_LUONG13"/>
      <sheetName val="Chi_tiet13"/>
      <sheetName val="subcon_sched13"/>
      <sheetName val="NHÀ_NHẬP_LIỆU12"/>
      <sheetName val="MÓNG_SILO12"/>
      <sheetName val="PRE_(E)13"/>
      <sheetName val="HVAC_BLOCK_B413"/>
      <sheetName val="2_Chiet_tinh12"/>
      <sheetName val="BẢNG_KHỐI_LƯỢNG_TỔNG_HỢP12"/>
      <sheetName val="CP_Khac_cuoc_VC12"/>
      <sheetName val="Budget_Code12"/>
      <sheetName val="Tong_du_toan12"/>
      <sheetName val="Bill_2_-_ketcau12"/>
      <sheetName val="Chi_tiet_lan_can12"/>
      <sheetName val="13-Cốt_thép_(10mm&lt;D≤18mm)_FO112"/>
      <sheetName val="du_lieu_du_toan12"/>
      <sheetName val="BOQ_THAN12"/>
      <sheetName val="DL_ĐẦU_VÀO12"/>
      <sheetName val="Purchase_Order12"/>
      <sheetName val="D_&amp;_W_sizes12"/>
      <sheetName val="Analisa_&amp;_Upah12"/>
      <sheetName val="Du_lieu13"/>
      <sheetName val="Phan_tich12"/>
      <sheetName val="Luong_NII12"/>
      <sheetName val="DINH_MUC_THI_NGHIEM12"/>
      <sheetName val="Luong_NI12"/>
      <sheetName val="CT_Thang_Mo12"/>
      <sheetName val="CT__PL12"/>
      <sheetName val="cash_budget12"/>
      <sheetName val="dongia__2_12"/>
      <sheetName val="GOC-KO_IN12"/>
      <sheetName val="MAU_8A12"/>
      <sheetName val="MAU_8B12"/>
      <sheetName val="MAU_912"/>
      <sheetName val="MAU_1012"/>
      <sheetName val="Thép_CKN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VC_xd10"/>
      <sheetName val="Gia_VLTB10"/>
      <sheetName val="B_Luong10"/>
      <sheetName val="C_May10"/>
      <sheetName val="Dlieu_dau_vao12"/>
      <sheetName val="Income_Statement12"/>
      <sheetName val="Shareholders'_Equity12"/>
      <sheetName val="BANCO_(2)12"/>
      <sheetName val="MT_DPin_(2)12"/>
      <sheetName val="02__PTDG12"/>
      <sheetName val="Chiết_tính12"/>
      <sheetName val="TB_NẶNG10"/>
      <sheetName val="Du_tru_CP-Bieu_0110"/>
      <sheetName val="Don_gia_(khong_in)12"/>
      <sheetName val="DK1_Don_gia12"/>
      <sheetName val="1_MONG_1-212"/>
      <sheetName val="THEP_TAM10"/>
      <sheetName val="THEP_HÌNH10"/>
      <sheetName val="THEP_HINH10"/>
      <sheetName val="XA_GO10"/>
      <sheetName val="BANG_TRA10"/>
      <sheetName val="wk_prgs10"/>
      <sheetName val="Ma_don_vi10"/>
      <sheetName val="bang_cc10"/>
      <sheetName val="dm_36610"/>
      <sheetName val="DM_606010"/>
      <sheetName val="Dự_thầu10"/>
      <sheetName val="Nhap_VT_oto10"/>
      <sheetName val="Hao_phí10"/>
      <sheetName val="Structure_data10"/>
      <sheetName val="đọc_số10"/>
      <sheetName val="Bill_No_3_-_Prov__Sum_(Ph2&amp;3)10"/>
      <sheetName val="TH_TN10"/>
      <sheetName val="CP_Du_phong10"/>
      <sheetName val="THCP_Lap_dat10"/>
      <sheetName val="THCP_xay_dung10"/>
      <sheetName val="Tong_hop_kinh_phi10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on_gia_chi_tiet_DIEN_29"/>
      <sheetName val="Data_Wall10"/>
      <sheetName val="2_1Warehouse_110"/>
      <sheetName val="AG_Pipe_Qty_Analysis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Ptvl_10"/>
      <sheetName val="Ｎｏ_1310"/>
      <sheetName val="DGchitiet_10"/>
      <sheetName val="CP_HMC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CHI_PHI10"/>
      <sheetName val="TK_chi_tiet10"/>
      <sheetName val="Bill_2-Road_HR210"/>
      <sheetName val="Bill_3_-_Softscape_HR210"/>
      <sheetName val="CĂN_HỘ_T16-17_10"/>
      <sheetName val="TRỤC_ĐỨNG_THOÁT_BẨN_T15-1710"/>
      <sheetName val="TRỤC_ĐỨNG_TM_T15-1710"/>
      <sheetName val="Móng,_nền_10"/>
      <sheetName val="1_Requisition(E)10"/>
      <sheetName val="TONG_HOP10"/>
      <sheetName val="Tổng_GT10"/>
      <sheetName val="Chi_tiết_KL10"/>
      <sheetName val="khấu_trừ_phạt10"/>
      <sheetName val="GT__KHAU_TRU10"/>
      <sheetName val="HAO_HUT_VAT_TU_(2)10"/>
      <sheetName val="cao_độ10"/>
      <sheetName val="phan_tic_chi_tiet10"/>
      <sheetName val="DG_14269"/>
      <sheetName val="Theo_doi_Doanh_thu_20179"/>
      <sheetName val="KL_THEP__GIAM_DO_DUNG_COUPLER9"/>
      <sheetName val="01_KL_THÉP_NHẬP_VỀ9"/>
      <sheetName val="2__NT_VLDV9"/>
      <sheetName val="GHI_CHU9"/>
      <sheetName val="1_BB_LMHT9"/>
      <sheetName val="gui_BKCT9"/>
      <sheetName val="Gia_vat_lieu9"/>
      <sheetName val="Precios_unitarios_AXH9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MB_DT_028"/>
      <sheetName val="3__CNT9"/>
      <sheetName val="unit_price_list(M)9"/>
      <sheetName val="So_lieu_chung9"/>
      <sheetName val="TH_VL,_NC,_DDHT_Thanhphuoc9"/>
      <sheetName val="Chi_tiet_-tong_9_thang9"/>
      <sheetName val="BẢNG_ÁP_GIÁ_(in)9"/>
      <sheetName val="NT_(KL)_IN9"/>
      <sheetName val="DOM_D29"/>
      <sheetName val="nhà_ăn9"/>
      <sheetName val="Công_nhật9"/>
      <sheetName val="btkt_cột9"/>
      <sheetName val="Bê_tông_bảo_vệ9"/>
      <sheetName val="01__Data9"/>
      <sheetName val="Neo,_nối_cốt_thép_dầm,_cột9"/>
      <sheetName val="Uốn_móc_cốt_thép9"/>
      <sheetName val="Tiêu_chuẩn_cốt_thép9"/>
      <sheetName val="Doi_so9"/>
      <sheetName val="1_2_Staff_Schedule9"/>
      <sheetName val="0__Input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Cotthep_NPT9"/>
      <sheetName val="vl_nc_mtc9"/>
      <sheetName val="Heso_DZ9"/>
      <sheetName val="DM_336cai_tao9"/>
      <sheetName val="DG_BINH_THUAN9"/>
      <sheetName val="Tien_Thuong9"/>
      <sheetName val="NC_XL_6T_cuoi_01_CTy9"/>
      <sheetName val="Data_-6T_dau9"/>
      <sheetName val="Cong_6T9"/>
      <sheetName val="KL_thep_lam_sat9"/>
      <sheetName val="B3A_-_TOWER_A9"/>
      <sheetName val="Annex_B9"/>
      <sheetName val="Bill_Prelim-CDT9"/>
      <sheetName val="Bill_BPTC-CDT9"/>
      <sheetName val="Chi_tiết_BPTC9"/>
      <sheetName val="Bill_BPTC-CDT_(PA_MCT_CDT)9"/>
      <sheetName val="Chi_tiết_BPTC_(PA_MCT_CDT)9"/>
      <sheetName val="1_Civil_(Org)9"/>
      <sheetName val="DM-VNT_ko_sd9"/>
      <sheetName val="Bảng_đo_bóc_KL_OLK-099"/>
      <sheetName val="6_3_CHI_TIET_OLK-099"/>
      <sheetName val="1__Office9"/>
      <sheetName val="KHOI_LUONG15-49"/>
      <sheetName val="Tong_hop_vat_tu9"/>
      <sheetName val="1_San_9"/>
      <sheetName val="TLG_Type9"/>
      <sheetName val="Dgia_vat_tu9"/>
      <sheetName val="Don_gia_III9"/>
      <sheetName val="D÷_liÖu9"/>
      <sheetName val="Dot_4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Chi_phi_van_chuyen9"/>
      <sheetName val="TH_các_CC9"/>
      <sheetName val="Div26_-_Elect9"/>
      <sheetName val="7_Khau_tru_9"/>
      <sheetName val="Q_A01_2-Sh9"/>
      <sheetName val="4_CĂN9"/>
      <sheetName val="2_CDPS9"/>
      <sheetName val="Don_gia_NC9"/>
      <sheetName val="DT_hợp_đồng8"/>
      <sheetName val="Bảng_KL_đợt_18"/>
      <sheetName val="Danh_mục8"/>
      <sheetName val="Bieu_gia_HD8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BTK-Dai_Hoc_Kien_Giang8"/>
      <sheetName val="PV_Graph_Data8"/>
      <sheetName val="doanh_thu8"/>
      <sheetName val="Dutoan_KL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B-2__(DPP)9"/>
      <sheetName val="Huong_dan8"/>
      <sheetName val="gia_vt,nc,may8"/>
      <sheetName val="Financ__Overview8"/>
      <sheetName val="TINH_GIA_-_SAN_XUAT_Vertico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Tổng_hợp_KPHM8"/>
      <sheetName val="Dinh_muc8"/>
      <sheetName val="GIÁ_DỰ_THẦU_30_CĂN8"/>
      <sheetName val="5_2_1_Đo_bóc_KL_OLK-068"/>
      <sheetName val="KS_tuyen8"/>
      <sheetName val="Bang_chiet_tinh_TBA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Cash_Flow8"/>
      <sheetName val="BU_LONG8"/>
      <sheetName val="DT__NHA_XUONG8"/>
      <sheetName val="EQUIP_LIST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So_sanh8"/>
      <sheetName val="Electrical_Works8"/>
      <sheetName val="H_T__INCOMING_SYSTEM8"/>
      <sheetName val="Tính_giá_NC8"/>
      <sheetName val="Tiên_lượng8"/>
      <sheetName val="SL_cước8"/>
      <sheetName val="¥_8"/>
      <sheetName val="Gia_VT-TB8"/>
      <sheetName val="noi_suy_xa8"/>
      <sheetName val="noi_suy_xa_thu_hoi8"/>
      <sheetName val="Thuyết_minh8"/>
      <sheetName val="Đơn_giá_máy8"/>
      <sheetName val="Tong_DT7"/>
      <sheetName val="phan_tich_don_gia7"/>
      <sheetName val="Bill_No_1_68"/>
      <sheetName val="Bill_No_1_108"/>
      <sheetName val="Bill_No_3_38"/>
      <sheetName val="Bill_No_1_48"/>
      <sheetName val="Bill_No_1_78"/>
      <sheetName val="Summary_Bill_No__38"/>
      <sheetName val="DT_san_XD-So_lieu_cu7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Unit_price7"/>
      <sheetName val="Bán_đợt_1_trang7"/>
      <sheetName val="Chiet_tinh_dz357"/>
      <sheetName val="3__KC_-_PODIUM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Tien_Luong7"/>
      <sheetName val="Unit_price(Updateting)7"/>
      <sheetName val="Cost_List7"/>
      <sheetName val="Detail_Cost7"/>
      <sheetName val="IC_Price_New7"/>
      <sheetName val="Summary_Table7"/>
      <sheetName val="Sales_Person7"/>
      <sheetName val="Bidding_Entity7"/>
      <sheetName val="CHITIET_VL-NCHT1_(2)7"/>
      <sheetName val="Bù_giá_CM7"/>
      <sheetName val="Breakdown_(B)7"/>
      <sheetName val="U_P_Breakdown7"/>
      <sheetName val="IMF_Code7"/>
      <sheetName val="Subsidiary_Calculation7"/>
      <sheetName val="Phu_Bai_Bridge7"/>
      <sheetName val="5_2_1_Đo_bóc_KL_OLK-107"/>
      <sheetName val="BẢNG_DIỄN_GIẢI_KL_(7)7"/>
      <sheetName val="don_gia_1426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Bia_lot7"/>
      <sheetName val="Chu_dau_tu3"/>
      <sheetName val="Cau_tao_gia_xay_to3"/>
      <sheetName val="THÔNG_TIN3"/>
      <sheetName val="THPDMoi__(2)3"/>
      <sheetName val="t-h_HA_THE3"/>
      <sheetName val="TH_XL3"/>
      <sheetName val="CHITIET_VL-NC3"/>
      <sheetName val="MTP"/>
      <sheetName val="3.공통공사대비"/>
      <sheetName val="Nhập_liệu"/>
      <sheetName val="Auto_Monthly_Inputs_"/>
      <sheetName val="DSV6_Summ"/>
      <sheetName val="Luong_(TP_Việt_Trì)"/>
      <sheetName val="DG_"/>
      <sheetName val="Gia_NC_theo_TT05"/>
      <sheetName val="Land_Dev't__Ph-1"/>
      <sheetName val="Hac_Lots"/>
      <sheetName val="4-Lane_bridge"/>
      <sheetName val="Res_Lots"/>
      <sheetName val="Spine_Road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MTO_REV_0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Hrg_Readymix"/>
      <sheetName val="Cuoc_"/>
      <sheetName val="gia_chao"/>
      <sheetName val="Vat_lieu_BTN"/>
      <sheetName val="Shape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SPS"/>
      <sheetName val="Bang khoi luong"/>
      <sheetName val="M"/>
      <sheetName val="NC HY"/>
      <sheetName val="NC HN"/>
      <sheetName val="PhaDoMong"/>
      <sheetName val="bdkdt"/>
      <sheetName val="PTDG-CL"/>
      <sheetName val="GVL-tuyến"/>
      <sheetName val="GVL-BTN"/>
      <sheetName val="BXLDL"/>
      <sheetName val="Bill rekap"/>
      <sheetName val="Cash Flow bulanan"/>
      <sheetName val="CươcVC tinh"/>
      <sheetName val="QG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Don vi"/>
      <sheetName val="PTDM"/>
      <sheetName val="Door_and_window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SGC_RATE2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Dashboard_-_BQL_-_VHL2"/>
      <sheetName val="DM_DU_AN2"/>
      <sheetName val="DM_TP_2"/>
      <sheetName val="File_Chi_tiet2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Input_-_Facilities"/>
      <sheetName val="BP_CAPEX_MoD-100%_Area_4_USD"/>
      <sheetName val="PHẦN_KIẾN_TRÚC"/>
      <sheetName val="DGKL_TRỤC_NGOAI_NHA"/>
      <sheetName val="Sum_ELE__CAP_S1-4__"/>
      <sheetName val="5_2_1_Đo_bóc_KL_OLK-07"/>
      <sheetName val="Elemental_Breakdown+20%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Define_finishing"/>
      <sheetName val="NC_CU"/>
      <sheetName val="0,SO_LIEU_DAU_VAO"/>
      <sheetName val="Da_xay_dung"/>
      <sheetName val="Piano Montaggio PO-02 bozza2"/>
      <sheetName val="_SYSTEM_CODE"/>
      <sheetName val="Project Info."/>
      <sheetName val="_COST_DATA_LOOKUP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Summary - Budget"/>
      <sheetName val="Rate Analysis"/>
      <sheetName val="KL Chi tiết BV dự thầu"/>
      <sheetName val="KL chi tiết BV thi công"/>
      <sheetName val="DG_1"/>
      <sheetName val="Ca may"/>
      <sheetName val="Loại cọc P2"/>
      <sheetName val="TT04"/>
      <sheetName val="CDSPS"/>
      <sheetName val="NH-KY"/>
      <sheetName val="TK SX"/>
      <sheetName val="ma-pt"/>
      <sheetName val="Bearing Capacity"/>
      <sheetName val="Eq. Mobilization"/>
      <sheetName val="CẤP_THO"/>
      <sheetName val="Work-Condition"/>
      <sheetName val="PNT-QUOT-#3"/>
      <sheetName val="Tonghop theo Vendor"/>
      <sheetName val="PTcphoi"/>
      <sheetName val="Giahientruong"/>
      <sheetName val="Ten"/>
      <sheetName val="GIA NC, CM"/>
      <sheetName val="GIA VL"/>
      <sheetName val="13.Luong"/>
      <sheetName val="Be tong"/>
      <sheetName val="Vendor"/>
      <sheetName val="TLR"/>
      <sheetName val="BILL 34Āᐁë_x0001_"/>
      <sheetName val="ALL"/>
      <sheetName val="Dot_1"/>
      <sheetName val="Dot_2"/>
      <sheetName val="Dot_3"/>
      <sheetName val="KL_Tke"/>
      <sheetName val="Dot_1&gt;4"/>
      <sheetName val="KL CHI TIẾT (2)"/>
      <sheetName val="5.Gia"/>
      <sheetName val="Danh sach KV2"/>
      <sheetName val="Danh sach doan KT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on gia vung III"/>
      <sheetName val="Don gia III"/>
      <sheetName val="Don gia CT"/>
      <sheetName val="Tra_bang"/>
      <sheetName val="1.INPUT"/>
      <sheetName val="Phan tich vat tu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TTPTai"/>
      <sheetName val="DLC DIEN AP"/>
      <sheetName val="SL dau tien"/>
      <sheetName val="HSKVUC"/>
      <sheetName val="DanhSach11"/>
      <sheetName val="Danhsach 12"/>
      <sheetName val="CP NC-MTC XD"/>
      <sheetName val="GOC"/>
      <sheetName val="MTL__INTER"/>
      <sheetName val="共機計算"/>
      <sheetName val="共機J"/>
      <sheetName val="VINYL"/>
      <sheetName val="TTL"/>
      <sheetName val="DMTL"/>
      <sheetName val="물량표(신)"/>
      <sheetName val="TTTram"/>
      <sheetName val="Giacuoc"/>
      <sheetName val="Du lieu ban dau"/>
      <sheetName val="GZ.TP"/>
      <sheetName val="GZ.VT"/>
      <sheetName val="6.9 DM CTP"/>
      <sheetName val="FORM-16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Khaibao"/>
      <sheetName val="ADJ - RATE"/>
      <sheetName val="DIV INC"/>
      <sheetName val="DropZone"/>
      <sheetName val="A1 - Income Statement"/>
      <sheetName val="SCB - Annexure A"/>
      <sheetName val="PL6-Revenue Bridge"/>
      <sheetName val="APR-MAR-03-04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CONSTANTES"/>
      <sheetName val="Scraps"/>
      <sheetName val="Mth-Vana"/>
      <sheetName val="DUMP"/>
      <sheetName val="AN 2000"/>
      <sheetName val="Utilization"/>
      <sheetName val="PREV_RICAVI"/>
      <sheetName val="3.NGAN_SACH"/>
      <sheetName val="2.PHAN_TICH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Assignment Schedule"/>
      <sheetName val="D"/>
      <sheetName val="SDDK"/>
      <sheetName val="CTG (GIAM)"/>
      <sheetName val="DETAIL PROGRESS CLAIM"/>
      <sheetName val="TBGIA"/>
      <sheetName val="Bảng dung trọng"/>
      <sheetName val="Tong Luong Thep"/>
      <sheetName val="Kien truc"/>
      <sheetName val="SPL4"/>
      <sheetName val="Du thau dau noi"/>
      <sheetName val="Du Thau"/>
      <sheetName val="Du thau PSBS"/>
      <sheetName val="DG theo HD PSBS"/>
      <sheetName val="Du thau TC11"/>
      <sheetName val="TongHopKL"/>
      <sheetName val="2. Summary-cash"/>
      <sheetName val="Total"/>
      <sheetName val="CDPS SAU KC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Du lieu TKT"/>
      <sheetName val="단면가정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CBR"/>
      <sheetName val="Gia "/>
      <sheetName val="Luong TT05"/>
      <sheetName val="bang tien luong"/>
      <sheetName val="01-BM"/>
      <sheetName val="TÍNH TOÁN KHỐI LƯỢNG P6"/>
      <sheetName val="DM_1781"/>
      <sheetName val="DM_228"/>
      <sheetName val="FINANCIAL (FLR)"/>
      <sheetName val="Norm"/>
      <sheetName val="DG-VLIEU"/>
      <sheetName val="Gia HĐ"/>
      <sheetName val="List Danh mục nghiệm thu"/>
      <sheetName val="간접비 총괄표"/>
      <sheetName val="COG"/>
      <sheetName val="merger"/>
      <sheetName val="27850"/>
      <sheetName val="model"/>
      <sheetName val="RESPSP"/>
      <sheetName val="r_vali"/>
      <sheetName val="SNMOI"/>
      <sheetName val="NDK16X20"/>
      <sheetName val="OPY"/>
      <sheetName val="PT-OPY"/>
      <sheetName val="HidePriceList"/>
      <sheetName val="BASE GRAPHE"/>
      <sheetName val="Chiet tinh dz22"/>
      <sheetName val="Phan tich don gia de xuat - cau"/>
      <sheetName val="토공분석표"/>
      <sheetName val="Vat lieu cat song rac"/>
      <sheetName val="TAIKHOAN"/>
      <sheetName val="GIA THEP"/>
      <sheetName val="Hoi gia"/>
      <sheetName val="Window Door schedule"/>
      <sheetName val="을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DB FEE"/>
      <sheetName val="BHYT Tự Nguyện - Vinschool-Mau "/>
      <sheetName val="Tu dien"/>
      <sheetName val="T.kê"/>
      <sheetName val="sat"/>
      <sheetName val="dulieu cot"/>
      <sheetName val="Bank Bal. Dec 22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ssoi_dieutra"/>
      <sheetName val="DG4970"/>
      <sheetName val="DVao"/>
      <sheetName val="TT35"/>
      <sheetName val="Temp"/>
      <sheetName val="Chuong I"/>
      <sheetName val="unit weight"/>
      <sheetName val="VL-NC-M"/>
      <sheetName val="May Goc (QD2436)"/>
      <sheetName val="VC theo cuoc tinh"/>
      <sheetName val="BCVC ."/>
      <sheetName val="PTCT"/>
      <sheetName val="luong"/>
      <sheetName val="DP TRUOT GIA"/>
      <sheetName val="VL-NC-M."/>
      <sheetName val="VH"/>
      <sheetName val="bang 1 NCXD"/>
      <sheetName val="bang 1 NCXD (V.I)"/>
      <sheetName val="dg_tonghop"/>
      <sheetName val="DG THIET BI"/>
      <sheetName val="DG vat lieu"/>
      <sheetName val="Loại 2"/>
      <sheetName val="dm7606tba"/>
      <sheetName val="Chi tiet VL-NC-MTC"/>
      <sheetName val="Du thau 03xd"/>
      <sheetName val="Đơn trọng"/>
      <sheetName val="DTCT -XL.4"/>
      <sheetName val="FD"/>
      <sheetName val="EE (3)"/>
      <sheetName val="PAVEMENT"/>
      <sheetName val="TRAFFIC"/>
      <sheetName val="Beam _2_"/>
      <sheetName val="TS_Rep"/>
      <sheetName val="mep"/>
      <sheetName val="VL+NC+M"/>
      <sheetName val="TOT"/>
      <sheetName val="D.Trong"/>
      <sheetName val="PPT"/>
      <sheetName val="PTCM"/>
      <sheetName val="1651-2008"/>
      <sheetName val="DZ 35"/>
      <sheetName val="Cto"/>
      <sheetName val="VL.NC.M"/>
      <sheetName val="BK04"/>
      <sheetName val="BQD"/>
      <sheetName val="Tra Cứu"/>
      <sheetName val="Ban Qua do"/>
      <sheetName val="Dự kiến SL-NT 2013"/>
      <sheetName val="SL.HM-T1.2014"/>
      <sheetName val="A1.8"/>
      <sheetName val="Ntt_Form"/>
      <sheetName val="DGChung"/>
      <sheetName val="TT 16-2019"/>
      <sheetName val="SUMMARY QUANTITIES"/>
      <sheetName val="Data Summary"/>
      <sheetName val="Export Estimate_BASE_MDOC_2008"/>
      <sheetName val="Price Summary"/>
      <sheetName val="DA01.HD-List"/>
      <sheetName val="DM01.CDT"/>
      <sheetName val="DM02.NT"/>
      <sheetName val="NT01.HD-List"/>
      <sheetName val="PHÁT_SINH_TẦNG_290"/>
      <sheetName val="CẤP_THO_x0000__x0000__x0000__x0000__x0000__x0000__x0000_"/>
      <sheetName val="BILL 34Āᐁë_x0000__x0000__x0001_"/>
      <sheetName val="Renf_flat_center"/>
      <sheetName val="HEADER &amp; NOZZLES"/>
      <sheetName val="Noise (3)"/>
      <sheetName val="Estimation of splitter length"/>
      <sheetName val="Radiation (6)"/>
      <sheetName val="Material for Silencers (8)"/>
      <sheetName val="Rates"/>
      <sheetName val="Input (1)"/>
      <sheetName val="finishing"/>
      <sheetName val="DL1"/>
      <sheetName val="DL2"/>
      <sheetName val="MHSCT"/>
      <sheetName val="B-B"/>
      <sheetName val="Analysis"/>
      <sheetName val="C-C"/>
      <sheetName val="D-D"/>
      <sheetName val="Varible"/>
      <sheetName val="Competitors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Thong tin DA"/>
      <sheetName val="TH_DZ3518"/>
      <sheetName val="Tro_giup29"/>
      <sheetName val="RAB_AR&amp;STR16"/>
      <sheetName val="chi_tiet_TBA16"/>
      <sheetName val="chi_tiet_C16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Don_gia_chi_tiet16"/>
      <sheetName val="HĐ_ngoài15"/>
      <sheetName val="XT_Buoc_315"/>
      <sheetName val="dongia_(2)15"/>
      <sheetName val="7606_DZ16"/>
      <sheetName val="project_management15"/>
      <sheetName val="Adix_A15"/>
      <sheetName val="S-curve_15"/>
      <sheetName val="REINF_15"/>
      <sheetName val="Rates_200915"/>
      <sheetName val="So_doi_chieu_LC15"/>
      <sheetName val="MAIN_GATE_HOUSE15"/>
      <sheetName val="Commercial_value15"/>
      <sheetName val="Du_toan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chiet_tinh15"/>
      <sheetName val="Ng_hàng_xà+bulong15"/>
      <sheetName val="MH_RATE15"/>
      <sheetName val="TONG_HOP_VL-NC15"/>
      <sheetName val="Bang_KL15"/>
      <sheetName val="Đầu_vào14"/>
      <sheetName val="Lcau_-_Lxuc15"/>
      <sheetName val="Chi_tiet_XD_TBA14"/>
      <sheetName val="DM_606115"/>
      <sheetName val="DG_thep_ma_kem15"/>
      <sheetName val="CT_vat_lieu15"/>
      <sheetName val="Equip_14"/>
      <sheetName val="A1_CN14"/>
      <sheetName val="TONG_HOP_T5_199814"/>
      <sheetName val="Chenh_lech_vat_tu14"/>
      <sheetName val="Trạm_biến_áp14"/>
      <sheetName val="Đơn_Giá_14"/>
      <sheetName val="Diện_tích14"/>
      <sheetName val="1_Khái_toán14"/>
      <sheetName val="CT-0_4KV14"/>
      <sheetName val="DG_DZ15"/>
      <sheetName val="DG_TBA15"/>
      <sheetName val="rate_material14"/>
      <sheetName val="KL_Chi_tiết_Xây_tô14"/>
      <sheetName val="07Base_Cost14"/>
      <sheetName val="GV1-D13_(Casement_door)14"/>
      <sheetName val="Bill_1_Quy_dinh_chung14"/>
      <sheetName val="1_R18_BF14"/>
      <sheetName val="6_External_works-R1814"/>
      <sheetName val="Phan_khai_KLuong14"/>
      <sheetName val="Chi_tiet_KL14"/>
      <sheetName val="Tổng_hợp_KL14"/>
      <sheetName val="04_-_XUONG_DET_B14"/>
      <sheetName val="_0314"/>
      <sheetName val="chieu_day_san14"/>
      <sheetName val="Podium_Concrete_Works14"/>
      <sheetName val="KLCT-_TOWER14"/>
      <sheetName val="KLCT-_PODIUM14"/>
      <sheetName val="Area_Cal14"/>
      <sheetName val="Gia_thanh_chuoi_su14"/>
      <sheetName val="Tiep_dia14"/>
      <sheetName val="Don_gia_vung_III-Can_Tho14"/>
      <sheetName val="Loại_Vật_tư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Xay_lapduongR314"/>
      <sheetName val="DM_6714"/>
      <sheetName val="Project_Data14"/>
      <sheetName val="6787CWFASE2CASE2_00_xls14"/>
      <sheetName val="Đầu_tư14"/>
      <sheetName val="EIRR&gt;_2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dg_tphcm14"/>
      <sheetName val="T_KÊ_K_CẤU14"/>
      <sheetName val="gia_cong_tac14"/>
      <sheetName val="4_PTDG14"/>
      <sheetName val="A1,_May14"/>
      <sheetName val="Vat_lieu14"/>
      <sheetName val="Data_Input15"/>
      <sheetName val="Measure_130614"/>
      <sheetName val="HÐ_ngoài15"/>
      <sheetName val="6PILE__(돌출)14"/>
      <sheetName val="Bill_01_-_CTN14"/>
      <sheetName val="Bill_2_2_Villa_2_beds14"/>
      <sheetName val="Analisa_Gabungan14"/>
      <sheetName val="Isolasi_Luar_Dalam14"/>
      <sheetName val="Isolasi_Luar14"/>
      <sheetName val="Harga_ME_14"/>
      <sheetName val="TH_N_Cong14"/>
      <sheetName val="ESTI_14"/>
      <sheetName val="KL_san_lap14"/>
      <sheetName val="TH_Vat_tu14"/>
      <sheetName val="_Bill_5-Earthing_2_-_Add_Work14"/>
      <sheetName val="Chenh_lech_ca_may14"/>
      <sheetName val="TLg_CN&amp;Laixe14"/>
      <sheetName val="TLg_CN&amp;Laixe_(2)14"/>
      <sheetName val="TLg_Laitau14"/>
      <sheetName val="TLg_Laitau_(2)14"/>
      <sheetName val="Bang_trong_luong_rieng_thep14"/>
      <sheetName val="Cước_VC_+_ĐM_CP_Tư_vấn14"/>
      <sheetName val="Hệ_số14"/>
      <sheetName val="DETAIL_14"/>
      <sheetName val="final_list_200530"/>
      <sheetName val="LV_data14"/>
      <sheetName val="Gia_vat_tu14"/>
      <sheetName val="CẤP_THOÁT_NƯỚC14"/>
      <sheetName val="THDT_goi_thau_TB14"/>
      <sheetName val="Tien_do_TV14"/>
      <sheetName val="bridge_#_114"/>
      <sheetName val="Bang_3_Chi_tiet_phan_Dz14"/>
      <sheetName val="KHOI_LUONG14"/>
      <sheetName val="TH_MTC14"/>
      <sheetName val="CTKL_KTX_HT13"/>
      <sheetName val="Buy_vs__Lease_Car14"/>
      <sheetName val="DATA_BASE14"/>
      <sheetName val="Equipment_list_(PAC)14"/>
      <sheetName val="TINH_KHOI_LUONG14"/>
      <sheetName val="Chi_tiet14"/>
      <sheetName val="subcon_sched14"/>
      <sheetName val="NHÀ_NHẬP_LIỆU13"/>
      <sheetName val="MÓNG_SILO13"/>
      <sheetName val="PRE_(E)14"/>
      <sheetName val="HVAC_BLOCK_B414"/>
      <sheetName val="2_Chiet_tinh13"/>
      <sheetName val="BẢNG_KHỐI_LƯỢNG_TỔNG_HỢP13"/>
      <sheetName val="CP_Khac_cuoc_VC13"/>
      <sheetName val="Budget_Code13"/>
      <sheetName val="Tong_du_toan13"/>
      <sheetName val="Bill_2_-_ketcau13"/>
      <sheetName val="Chi_tiet_lan_can13"/>
      <sheetName val="13-Cốt_thép_(10mm&lt;D≤18mm)_FO113"/>
      <sheetName val="du_lieu_du_toan13"/>
      <sheetName val="BOQ_THAN13"/>
      <sheetName val="DL_ĐẦU_VÀO13"/>
      <sheetName val="Purchase_Order13"/>
      <sheetName val="D_&amp;_W_sizes13"/>
      <sheetName val="Analisa_&amp;_Upah13"/>
      <sheetName val="Du_lieu14"/>
      <sheetName val="Phan_tich13"/>
      <sheetName val="Luong_NII13"/>
      <sheetName val="DINH_MUC_THI_NGHIEM13"/>
      <sheetName val="Luong_NI13"/>
      <sheetName val="CT_Thang_Mo13"/>
      <sheetName val="CT__PL13"/>
      <sheetName val="cash_budget13"/>
      <sheetName val="dongia__2_13"/>
      <sheetName val="GOC-KO_IN13"/>
      <sheetName val="MAU_8A13"/>
      <sheetName val="MAU_8B13"/>
      <sheetName val="MAU_913"/>
      <sheetName val="MAU_1013"/>
      <sheetName val="Thép_CKN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VC_xd11"/>
      <sheetName val="Gia_VLTB11"/>
      <sheetName val="B_Luong11"/>
      <sheetName val="C_May11"/>
      <sheetName val="Dlieu_dau_vao13"/>
      <sheetName val="Income_Statement13"/>
      <sheetName val="Shareholders'_Equity13"/>
      <sheetName val="BANCO_(2)13"/>
      <sheetName val="MT_DPin_(2)13"/>
      <sheetName val="02__PTDG13"/>
      <sheetName val="Chiết_tính13"/>
      <sheetName val="TB_NẶNG11"/>
      <sheetName val="Du_tru_CP-Bieu_0111"/>
      <sheetName val="Don_gia_(khong_in)13"/>
      <sheetName val="DK1_Don_gia13"/>
      <sheetName val="1_MONG_1-213"/>
      <sheetName val="THEP_TAM11"/>
      <sheetName val="THEP_HÌNH11"/>
      <sheetName val="THEP_HINH11"/>
      <sheetName val="XA_GO11"/>
      <sheetName val="BANG_TRA11"/>
      <sheetName val="wk_prgs11"/>
      <sheetName val="Ma_don_vi11"/>
      <sheetName val="bang_cc11"/>
      <sheetName val="dm_36611"/>
      <sheetName val="DM_606011"/>
      <sheetName val="Dự_thầu11"/>
      <sheetName val="Nhap_VT_oto11"/>
      <sheetName val="Hao_phí11"/>
      <sheetName val="Structure_data11"/>
      <sheetName val="đọc_số11"/>
      <sheetName val="Bill_No_3_-_Prov__Sum_(Ph2&amp;3)11"/>
      <sheetName val="TH_TN11"/>
      <sheetName val="CP_Du_phong11"/>
      <sheetName val="THCP_Lap_dat11"/>
      <sheetName val="THCP_xay_dung11"/>
      <sheetName val="Tong_hop_kinh_phi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Don_gia_chi_tiet_DIEN_210"/>
      <sheetName val="Data_Wall11"/>
      <sheetName val="2_1Warehouse_111"/>
      <sheetName val="AG_Pipe_Qty_Analysis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Ｎｏ_1311"/>
      <sheetName val="DGchitiet_11"/>
      <sheetName val="CP_HMC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CHI_PHI11"/>
      <sheetName val="TK_chi_tiet11"/>
      <sheetName val="Bill_2-Road_HR211"/>
      <sheetName val="Bill_3_-_Softscape_HR211"/>
      <sheetName val="CĂN_HỘ_T16-17_11"/>
      <sheetName val="TRỤC_ĐỨNG_THOÁT_BẨN_T15-1711"/>
      <sheetName val="TRỤC_ĐỨNG_TM_T15-1711"/>
      <sheetName val="Móng,_nền_11"/>
      <sheetName val="1_Requisition(E)11"/>
      <sheetName val="TONG_HOP11"/>
      <sheetName val="Tổng_GT11"/>
      <sheetName val="Chi_tiết_KL11"/>
      <sheetName val="khấu_trừ_phạt11"/>
      <sheetName val="GT__KHAU_TRU11"/>
      <sheetName val="HAO_HUT_VAT_TU_(2)11"/>
      <sheetName val="cao_độ11"/>
      <sheetName val="phan_tic_chi_tiet11"/>
      <sheetName val="DG_142610"/>
      <sheetName val="Theo_doi_Doanh_thu_201710"/>
      <sheetName val="KL_THEP__GIAM_DO_DUNG_COUPLER10"/>
      <sheetName val="01_KL_THÉP_NHẬP_VỀ10"/>
      <sheetName val="2__NT_VLDV10"/>
      <sheetName val="GHI_CHU10"/>
      <sheetName val="1_BB_LMHT10"/>
      <sheetName val="gui_BKCT10"/>
      <sheetName val="Gia_vat_lieu10"/>
      <sheetName val="Precios_unitarios_AXH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MB_DT_029"/>
      <sheetName val="Chi_tiet_-tong_9_thang10"/>
      <sheetName val="3__CNT10"/>
      <sheetName val="unit_price_list(M)10"/>
      <sheetName val="So_lieu_chung10"/>
      <sheetName val="TH_VL,_NC,_DDHT_Thanhphuoc10"/>
      <sheetName val="BẢNG_ÁP_GIÁ_(in)10"/>
      <sheetName val="NT_(KL)_IN10"/>
      <sheetName val="DOM_D210"/>
      <sheetName val="nhà_ăn10"/>
      <sheetName val="Công_nhật10"/>
      <sheetName val="btkt_cột10"/>
      <sheetName val="Bê_tông_bảo_vệ10"/>
      <sheetName val="01__Data10"/>
      <sheetName val="Neo,_nối_cốt_thép_dầm,_cột10"/>
      <sheetName val="Uốn_móc_cốt_thép10"/>
      <sheetName val="Tiêu_chuẩn_cốt_thép10"/>
      <sheetName val="Doi_so10"/>
      <sheetName val="1_2_Staff_Schedule10"/>
      <sheetName val="0__Input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MTO_REV_2(ARMOR)10"/>
      <sheetName val="Cotthep_NPT10"/>
      <sheetName val="vl_nc_mtc10"/>
      <sheetName val="Heso_DZ10"/>
      <sheetName val="DM_336cai_tao10"/>
      <sheetName val="DG_BINH_THUAN10"/>
      <sheetName val="Tien_Thuong10"/>
      <sheetName val="NC_XL_6T_cuoi_01_CTy10"/>
      <sheetName val="Data_-6T_dau10"/>
      <sheetName val="Cong_6T10"/>
      <sheetName val="KL_thep_lam_sat10"/>
      <sheetName val="B3A_-_TOWER_A10"/>
      <sheetName val="Annex_B10"/>
      <sheetName val="Bill_Prelim-CDT10"/>
      <sheetName val="Bill_BPTC-CDT10"/>
      <sheetName val="Chi_tiết_BPTC10"/>
      <sheetName val="Bill_BPTC-CDT_(PA_MCT_CDT)10"/>
      <sheetName val="Chi_tiết_BPTC_(PA_MCT_CDT)10"/>
      <sheetName val="1_Civil_(Org)10"/>
      <sheetName val="DM-VNT_ko_sd10"/>
      <sheetName val="Bảng_đo_bóc_KL_OLK-0910"/>
      <sheetName val="6_3_CHI_TIET_OLK-0910"/>
      <sheetName val="1__Office10"/>
      <sheetName val="KHOI_LUONG15-410"/>
      <sheetName val="Tong_hop_vat_tu10"/>
      <sheetName val="1_San_10"/>
      <sheetName val="TLG_Type10"/>
      <sheetName val="Dgia_vat_tu10"/>
      <sheetName val="Don_gia_III10"/>
      <sheetName val="D÷_liÖu10"/>
      <sheetName val="Dot_4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HRG_BHN10"/>
      <sheetName val="CĂN_ĐH10"/>
      <sheetName val="Chi_phi_van_chuyen10"/>
      <sheetName val="TH_các_CC10"/>
      <sheetName val="Div26_-_Elect10"/>
      <sheetName val="7_Khau_tru_10"/>
      <sheetName val="Q_A01_2-Sh10"/>
      <sheetName val="4_CĂN10"/>
      <sheetName val="2_CDPS10"/>
      <sheetName val="Don_gia_NC10"/>
      <sheetName val="DT_hợp_đồng9"/>
      <sheetName val="Bảng_KL_đợt_19"/>
      <sheetName val="Danh_mục9"/>
      <sheetName val="Bieu_gia_HD9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BTK-Dai_Hoc_Kien_Giang9"/>
      <sheetName val="PV_Graph_Data9"/>
      <sheetName val="doanh_thu9"/>
      <sheetName val="Dutoan_KL9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B-2__(DPP)10"/>
      <sheetName val="Huong_dan9"/>
      <sheetName val="gia_vt,nc,may9"/>
      <sheetName val="5_2_1_Đo_bóc_KL_OLK-069"/>
      <sheetName val="Financ__Overview9"/>
      <sheetName val="TINH_GIA_-_SAN_XUAT_Vertico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Tổng_hợp_KPHM9"/>
      <sheetName val="Dinh_muc9"/>
      <sheetName val="DZ_22KV9"/>
      <sheetName val="GIÁ_DỰ_THẦU_30_CĂN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KS_tuyen9"/>
      <sheetName val="Bang_chiet_tinh_TBA9"/>
      <sheetName val="4_2_1_Đo_bóc_KL_OLK-069"/>
      <sheetName val="4_1_1_CHI_TIET_OLK-069"/>
      <sheetName val="DG_Chi_tiet9"/>
      <sheetName val="_1710_HOINGHINLD9"/>
      <sheetName val="99_(2)9"/>
      <sheetName val="134_9"/>
      <sheetName val="DG_49709"/>
      <sheetName val="Cash_Flow9"/>
      <sheetName val="BU_LONG9"/>
      <sheetName val="DT__NHA_XUONG9"/>
      <sheetName val="EQUIP_LIST9"/>
      <sheetName val="THONG_SO9"/>
      <sheetName val="Đơn_giá_chi_tiết_TN_39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Electrical_Works9"/>
      <sheetName val="H_T__INCOMING_SYSTEM9"/>
      <sheetName val="Tính_giá_NC9"/>
      <sheetName val="Tiên_lượng9"/>
      <sheetName val="SL_cước9"/>
      <sheetName val="¥_9"/>
      <sheetName val="Gia_VT-TB9"/>
      <sheetName val="noi_suy_xa9"/>
      <sheetName val="noi_suy_xa_thu_hoi9"/>
      <sheetName val="Thuyết_minh9"/>
      <sheetName val="Đơn_giá_máy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Chiet_tinh_dz358"/>
      <sheetName val="DT_san_XD-So_lieu_cu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án_đợt_1_trang8"/>
      <sheetName val="3__KC_-_PODIUM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Tien_Luong8"/>
      <sheetName val="Unit_price(Updateting)8"/>
      <sheetName val="Cost_List8"/>
      <sheetName val="Detail_Cost8"/>
      <sheetName val="IC_Price_New8"/>
      <sheetName val="Summary_Table8"/>
      <sheetName val="Sales_Person8"/>
      <sheetName val="Bidding_Entity8"/>
      <sheetName val="CHITIET_VL-NCHT1_(2)8"/>
      <sheetName val="Bù_giá_CM8"/>
      <sheetName val="Breakdown_(B)8"/>
      <sheetName val="U_P_Breakdown8"/>
      <sheetName val="IMF_Code8"/>
      <sheetName val="Subsidiary_Calculation8"/>
      <sheetName val="Phu_Bai_Bridge8"/>
      <sheetName val="5_2_1_Đo_bóc_KL_OLK-108"/>
      <sheetName val="BẢNG_DIỄN_GIẢI_KL_(7)8"/>
      <sheetName val="don_gia_1426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Bia_lot8"/>
      <sheetName val="Chu_dau_tu4"/>
      <sheetName val="Cau_tao_gia_xay_to4"/>
      <sheetName val="THÔNG_TIN4"/>
      <sheetName val="THPDMoi__(2)4"/>
      <sheetName val="t-h_HA_THE4"/>
      <sheetName val="TH_XL4"/>
      <sheetName val="CHITIET_VL-NC4"/>
      <sheetName val="Wall Pier"/>
      <sheetName val="p2-1"/>
      <sheetName val="BSD (2)"/>
      <sheetName val="AUTOMATIC SELECT"/>
      <sheetName val="U.P List"/>
      <sheetName val="TinhToan"/>
      <sheetName val="accom cash"/>
      <sheetName val="Du toan XD"/>
      <sheetName val="DGCT_TRẦN_NLW7"/>
      <sheetName val="ca_máy7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DG_VL_KS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dgctqn"/>
      <sheetName val="정부노임단가"/>
      <sheetName val="factory area"/>
      <sheetName val="Floor area"/>
      <sheetName val="V.c noi bo"/>
      <sheetName val="質疑回答書"/>
      <sheetName val="5201.2004"/>
      <sheetName val="sub struc-Omission"/>
      <sheetName val="SUMMARY "/>
      <sheetName val="General_Item&amp;General_Requireme@"/>
      <sheetName val="MVT"/>
      <sheetName val="MÁY_PHÁT_x0000__x0000__x0000__x0000_N1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분석"/>
      <sheetName val="wall"/>
      <sheetName val="Door_and_window8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w't_table3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M_DU_AN3"/>
      <sheetName val="DM_TP_3"/>
      <sheetName val="File_Chi_tiet3"/>
      <sheetName val="Currency_Rate3"/>
      <sheetName val="Probbl_-_Production3"/>
      <sheetName val="Danh_mục_khối3"/>
      <sheetName val="Danh_mục_đơn_vị_-phòng_chức_nă3"/>
      <sheetName val="CHI_PHÍ_NHÔM3"/>
      <sheetName val="BILL_34Āᐁë3"/>
      <sheetName val="Dashboard_-_BQL_-_VHL3"/>
      <sheetName val="KEILA_TP_2020-073"/>
      <sheetName val="CFA_(ME)3"/>
      <sheetName val="MEP_Building3"/>
      <sheetName val="BOM-13_11-Other(PS1+PS2)3"/>
      <sheetName val="2__BBNT_KLHT3"/>
      <sheetName val="Dinh_Muc_Vat_Tu3"/>
      <sheetName val="mã_3"/>
      <sheetName val="CHITIET_VL-NC-TT1p3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NHOM_KINH2"/>
      <sheetName val="LUONG_SCL3"/>
      <sheetName val="Service_Cost_2"/>
      <sheetName val="Don_gia_Tay_Ninh2"/>
      <sheetName val="Don_gia_Dak_Lak2"/>
      <sheetName val="streeta_and_cacth_pit2"/>
      <sheetName val="Daf_12"/>
      <sheetName val="Share_Price_20022"/>
      <sheetName val="Auto_Monthly_Inputs_1"/>
      <sheetName val="Gia_NC_theo_TT051"/>
      <sheetName val="Land_Dev't__Ph-11"/>
      <sheetName val="Hac_Lots1"/>
      <sheetName val="4-Lane_bridge1"/>
      <sheetName val="Res_Lots1"/>
      <sheetName val="Spine_Road1"/>
      <sheetName val="Nhập_liệu1"/>
      <sheetName val="Chênh_lệch_máy_thi_công2"/>
      <sheetName val="Chênh_lệch_nhân_công2"/>
      <sheetName val="Chênh_lệch_vật_liệu2"/>
      <sheetName val="Chao_gia_T12_RE2"/>
      <sheetName val="Don_gia_XD2"/>
      <sheetName val="DSV6_Summ1"/>
      <sheetName val="Luong_(TP_Việt_Trì)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DO_AM_DT1"/>
      <sheetName val="Elemental_Breakdown+20%1"/>
      <sheetName val="Boc_KL_DAT+CAT+BT1"/>
      <sheetName val="Boc_KL_thép1"/>
      <sheetName val="Bieu_do_nhan_luc1"/>
      <sheetName val="PHẦN_KIẾN_TRÚC1"/>
      <sheetName val="DGKL_TRỤC_NGOAI_NHA1"/>
      <sheetName val="Sum_ELE__CAP_S1-4__1"/>
      <sheetName val="5_2_1_Đo_bóc_KL_OLK-071"/>
      <sheetName val="Bank_Rev1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0_Data1"/>
      <sheetName val="0_Data_new1"/>
      <sheetName val="Aging_Sept2"/>
      <sheetName val="6__Scope_of_work_1"/>
      <sheetName val="4_6_Phân_tích_nhân_sự_1"/>
      <sheetName val="4_5_Mức_độ_tham_gia_dự_án1"/>
      <sheetName val="CONSOIDATE_41"/>
      <sheetName val="CONSOIDATE_21"/>
      <sheetName val="Dai_tu1"/>
      <sheetName val="01__Nha_xuong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Hrg_Readymix1"/>
      <sheetName val="Define_finishing1"/>
      <sheetName val="Cuoc_1"/>
      <sheetName val="gia_chao1"/>
      <sheetName val="Vat_lieu_BTN1"/>
      <sheetName val="Input_-_Facilities1"/>
      <sheetName val="BP_CAPEX_MoD-100%_Area_4_USD1"/>
      <sheetName val="So_sanh_gia1"/>
      <sheetName val="Luong_2622EVN1"/>
      <sheetName val="0,SO_LIEU_DAU_VAO1"/>
      <sheetName val="NC_CU1"/>
      <sheetName val="MTO_REV_01"/>
      <sheetName val="02__PHAN_TICH1"/>
      <sheetName val="03__NGAN_SACH1"/>
      <sheetName val="입찰내역_발주처_양식"/>
      <sheetName val="Da_xay_dung1"/>
      <sheetName val="Don_vi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Bill_rekap"/>
      <sheetName val="Cash_Flow_bulanan"/>
      <sheetName val="Ca_may"/>
      <sheetName val="GIA_NC,_CM"/>
      <sheetName val="GIA_VL"/>
      <sheetName val="13_Luong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Du_lieu_ban_dau"/>
      <sheetName val="GZ_TP"/>
      <sheetName val="GZ_VT"/>
      <sheetName val="CươcVC_tinh"/>
      <sheetName val="KL_CHI_TIẾT_(2)"/>
      <sheetName val="Loại_cọc_P2"/>
      <sheetName val="5_Gia"/>
      <sheetName val="CP_NC-MTC_XD"/>
      <sheetName val="Danh_sach_KV2"/>
      <sheetName val="Danh_sach_doan_KT"/>
      <sheetName val="bar_nor"/>
      <sheetName val="conc_nor"/>
      <sheetName val="conc_frus"/>
      <sheetName val="conc_trap"/>
      <sheetName val="bar_frus"/>
      <sheetName val="bar_trap"/>
      <sheetName val="Don_gia_vung_III"/>
      <sheetName val="Don_gia_III11"/>
      <sheetName val="Don_gia_CT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Gia_HĐ"/>
      <sheetName val="Piano_Montaggio_PO-02_bozza2"/>
      <sheetName val="List_Danh_mục_nghiệm_thu"/>
      <sheetName val="Luong_TT05"/>
      <sheetName val="Danhsach_12"/>
      <sheetName val="PLHD_doi_cot_ham_0101-04"/>
      <sheetName val="unit_weight"/>
      <sheetName val="Beam_reinfocement_schedule"/>
      <sheetName val="Thong_so_dam"/>
      <sheetName val="Wall_Block_C"/>
      <sheetName val="General_Schedule"/>
      <sheetName val="Factor_F_Data"/>
      <sheetName val="bang_1_NCXD"/>
      <sheetName val="bang_1_NCXD_(V_I)"/>
      <sheetName val="3_공통공사대비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May_Goc_(QD2436)"/>
      <sheetName val="VC_theo_cuoc_tinh"/>
      <sheetName val="BCVC__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Du_lieu_TKT"/>
      <sheetName val="TÍNH_TOÁN_KHỐI_LƯỢNG_P6"/>
      <sheetName val="간접비_총괄표"/>
      <sheetName val="Bảng_dung_trọng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Ctiet Cthe"/>
      <sheetName val="khongin"/>
      <sheetName val="TK22kV"/>
      <sheetName val="Chung"/>
      <sheetName val="cPanel"/>
      <sheetName val="GC"/>
      <sheetName val="HG_Info"/>
      <sheetName val="Nghỉ lễ"/>
      <sheetName val="Mác"/>
      <sheetName val="QC"/>
      <sheetName val="CO"/>
      <sheetName val="MMTB"/>
      <sheetName val="DGNC"/>
      <sheetName val="F04-CPNC"/>
      <sheetName val="F05-CFVT"/>
      <sheetName val="VLP"/>
      <sheetName val="Main Model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Tuning SF"/>
      <sheetName val="Anx 10"/>
      <sheetName val="6. Pig walk way (have roof GOC)"/>
      <sheetName val="BANG TONGHOP"/>
      <sheetName val="XZLC003_PART1"/>
      <sheetName val="이토변실(A3-LINE)"/>
      <sheetName val="A(Rev.3)"/>
      <sheetName val="Page 1 - Front Sheet"/>
      <sheetName val="Bangtrachieudaicoc"/>
      <sheetName val="Bar"/>
      <sheetName val="cot_xa"/>
      <sheetName val="IV.1.Lkdt"/>
      <sheetName val="III.2.dah"/>
      <sheetName val="II.2.dn"/>
      <sheetName val="IV.2.Lkdd"/>
      <sheetName val="III.1.tai"/>
      <sheetName val="Du lieu dau vao"/>
      <sheetName val="Đường dây"/>
      <sheetName val="Vị trí"/>
      <sheetName val="Tổng kê"/>
      <sheetName val="NKSC"/>
      <sheetName val="CT bê tông"/>
      <sheetName val="CT trát. láng. sơn bả"/>
      <sheetName val="CT Ván khuôn, cốt thép"/>
      <sheetName val="Dinh Muc VT"/>
      <sheetName val="consilidate"/>
      <sheetName val="Building"/>
      <sheetName val="Bang gia 2011.10.12"/>
      <sheetName val="NK"/>
      <sheetName val="COST"/>
      <sheetName val="PRICE LIST"/>
      <sheetName val="Areas"/>
      <sheetName val="SL.DT 2011so sanh"/>
      <sheetName val="hinhhoc"/>
      <sheetName val="Bang phan tich"/>
      <sheetName val="valeurs de base"/>
      <sheetName val="CK1+CK2_*VS_SAN_CHOI_23)12"/>
      <sheetName val="M 67"/>
      <sheetName val="2-Genset print"/>
      <sheetName val="ALEK"/>
      <sheetName val="Fill this out first___"/>
      <sheetName val="rab me (by owner) "/>
      <sheetName val="BQ (by owner)"/>
      <sheetName val="rab me (fisik)"/>
      <sheetName val="Koefisien"/>
      <sheetName val="BQ-1A"/>
      <sheetName val="Analisa"/>
      <sheetName val="Pag_hal"/>
      <sheetName val="Bunga"/>
      <sheetName val="Summary IP"/>
      <sheetName val="HS Alat"/>
      <sheetName val="HS Upah"/>
      <sheetName val="HS Bahan"/>
      <sheetName val="Hargamat"/>
      <sheetName val="REKAP."/>
      <sheetName val="jadw"/>
      <sheetName val="BLDG_DCI"/>
      <sheetName val="BLDG_MCI"/>
      <sheetName val="DAFTAR HARGA"/>
      <sheetName val="O&amp;O-Alat"/>
      <sheetName val="Daftar Upah"/>
      <sheetName val="XÁC  NHẬN THANH TOÁN"/>
      <sheetName val="XÁC NHẬN GIÁ TRỊ"/>
      <sheetName val="XÁC NHẬN KL"/>
      <sheetName val="Data-SỔ KHO"/>
      <sheetName val="SỔ KHO"/>
      <sheetName val="KL thanh toan-Xuan Dao"/>
      <sheetName val="TEST1"/>
      <sheetName val="Cốt thép"/>
      <sheetName val="MBW"/>
      <sheetName val="Quotation"/>
      <sheetName val="분양가표"/>
      <sheetName val="HAO_HUP_VAT_TU_(2)5"/>
      <sheetName val="Sheet1 (2)"/>
      <sheetName val="Chi Thao"/>
      <sheetName val="M02 TH SP XKGC"/>
      <sheetName val="CIM"/>
      <sheetName val="Tinh toan"/>
      <sheetName val="4. Đo bóc KL"/>
      <sheetName val="DMHHOA"/>
      <sheetName val="Ghi Chú Chung"/>
      <sheetName val="Dinh muc CP KTCB khac"/>
      <sheetName val="TH May TC"/>
      <sheetName val="KLDT DIEN"/>
      <sheetName val="PTVT DIEN"/>
      <sheetName val="Thong ke thiet bi"/>
      <sheetName val="21"/>
      <sheetName val="TEN CONG TRINH"/>
      <sheetName val="DG SUA CHUA"/>
      <sheetName val="DGTBA"/>
      <sheetName val="TAM TINH"/>
      <sheetName val="CPKS_TK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DG CANTHO"/>
      <sheetName val="Check C"/>
      <sheetName val="CPTNo"/>
      <sheetName val="Ban QD"/>
      <sheetName val="Xuly Data"/>
      <sheetName val="DAH-2"/>
      <sheetName val="Cst Pkg-Eden"/>
      <sheetName val="Kich thuoc mo M1-nam lay"/>
      <sheetName val="MayTC"/>
      <sheetName val="Dau vào"/>
      <sheetName val="Thông tin chung"/>
      <sheetName val="B1.CN"/>
      <sheetName val="Formula_Code"/>
      <sheetName val="UnitWeight"/>
      <sheetName val="新᐀"/>
      <sheetName val="datamong"/>
      <sheetName val="Đơn giá-NC"/>
      <sheetName val="Đơn giá-VL-CM"/>
      <sheetName val="MD4970"/>
      <sheetName val="Tke"/>
      <sheetName val="KL CHI TIET"/>
      <sheetName val="INPUT1_THONG_TIN_HD"/>
      <sheetName val="DATA_WBS"/>
      <sheetName val="DIV_INC1"/>
      <sheetName val="A1_-_Income_Statement1"/>
      <sheetName val="concil"/>
      <sheetName val="Full 2012"/>
      <sheetName val="PL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Template"/>
      <sheetName val="DSQL"/>
      <sheetName val="080 (2)"/>
      <sheetName val="080_(2)"/>
      <sheetName val="Sch2_-_BalSht_Summary"/>
      <sheetName val="Sch1_-_P&amp;L_Summary"/>
      <sheetName val="Cost_of_DM_Water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nhat ky "/>
      <sheetName val="CTG BOQ HT"/>
      <sheetName val="Description of Beam"/>
      <sheetName val="EstData"/>
      <sheetName val="DW ok"/>
      <sheetName val="calc_menu_déroulant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G1426NEW"/>
      <sheetName val="MÁY_PHÁTN1"/>
      <sheetName val="surwaterdr"/>
      <sheetName val="JKR66"/>
      <sheetName val="alpha1"/>
      <sheetName val="FF"/>
      <sheetName val="khoiphong"/>
      <sheetName val="1.Staffing"/>
      <sheetName val="TOWN"/>
      <sheetName val="Floor area "/>
      <sheetName val="Binderies"/>
      <sheetName val="Company"/>
      <sheetName val="CDPS"/>
      <sheetName val="Tổng hợp Z"/>
      <sheetName val="Currency Codes"/>
      <sheetName val="Scoping"/>
      <sheetName val="Expectation"/>
      <sheetName val="Variance threshold"/>
      <sheetName val="VIKAR"/>
      <sheetName val="Record CR"/>
      <sheetName val="TB Worksheet"/>
      <sheetName val="營業額"/>
      <sheetName val="Risk Assessment"/>
      <sheetName val="Exhibit 2"/>
      <sheetName val="PU_ITALY_46"/>
      <sheetName val="sales_current_month46"/>
      <sheetName val="View_Variance46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PU_ITALY_47"/>
      <sheetName val="sales_current_month47"/>
      <sheetName val="View_Variance47"/>
      <sheetName val="Inventory_data47"/>
      <sheetName val="FORECAST_x_FAMILIA44"/>
      <sheetName val="Space_Analysis44"/>
      <sheetName val="CADE_DETAIL20"/>
      <sheetName val="PRB_Expense_Q4_201317"/>
      <sheetName val="P&amp;L_by_Month2"/>
      <sheetName val="Committed_Items2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final_list_200531"/>
      <sheetName val="Tro_giup30"/>
      <sheetName val="Labour_Summary22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Share_Price_200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Lương nhân công"/>
      <sheetName val="bdm"/>
      <sheetName val="DGIAVLXD"/>
      <sheetName val="DM6060TBA"/>
      <sheetName val="DM6061DZ"/>
      <sheetName val="Ngay"/>
      <sheetName val="NC THEO QĐ 1396 QĐ-SXD"/>
      <sheetName val="CTdongia"/>
      <sheetName val="S - Sugar production"/>
      <sheetName val="실행기성 갑지"/>
      <sheetName val="242-3 summaryOPC"/>
      <sheetName val="주주명부&lt;끝&gt;"/>
      <sheetName val="GDLQ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Merit_&amp;_Market_Grid2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DB_FEE"/>
      <sheetName val="BHYT_Tự_Nguyện_-_Vinschool-Mau_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CDPS_SAU_KC"/>
      <sheetName val="Income_Statement14"/>
      <sheetName val="6_9_DM_CTP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DLC_DIEN_AP"/>
      <sheetName val="SL_dau_tien"/>
      <sheetName val="BASE_GRAPHE"/>
      <sheetName val="ADJ_-_RATE"/>
      <sheetName val="Tonghop_theo_Vendor"/>
      <sheetName val="Tu_dien"/>
      <sheetName val="T_kê"/>
      <sheetName val="dulieu_cot"/>
      <sheetName val="Bank_Bal__Dec_22"/>
      <sheetName val="Vat_lieu_cat_song_rac"/>
      <sheetName val="Other_assumptions1"/>
      <sheetName val="Field_Lists1"/>
      <sheetName val="CUSTOMER_GROUP_WISE"/>
      <sheetName val="Q4_2009_History"/>
      <sheetName val="_Final_Balance_Sheet"/>
      <sheetName val="Interest_on_WC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Giai_trinh"/>
      <sheetName val="Sales Seasonality by Month"/>
      <sheetName val="THAM CHIẾU"/>
      <sheetName val="Nhân_cô_x0000_g6"/>
      <sheetName val="Bang luong"/>
      <sheetName val="Sheet1_(2)"/>
      <sheetName val="Chi_Thao"/>
      <sheetName val="Bang_luong"/>
      <sheetName val="2012"/>
      <sheetName val="B30"/>
      <sheetName val="PHU_LUC"/>
      <sheetName val="TONGHOPCHIPHIXAYLAP"/>
      <sheetName val="DGKL L2 THÉP MÓNG"/>
      <sheetName val="Bieu chi tiet gia du thau"/>
      <sheetName val="Gia vat lieu trong gia du thau"/>
      <sheetName val="Bang phan tich don gia du thau"/>
      <sheetName val="Ky bien ban"/>
      <sheetName val="Danh muc NT cong viec"/>
      <sheetName val="Danh muc NT giai doan"/>
      <sheetName val="Danh muc NT vat lieu"/>
      <sheetName val="THCP tu van"/>
      <sheetName val="Categories"/>
      <sheetName val="Ctinh 10kV"/>
      <sheetName val="TCS"/>
      <sheetName val="Nhân_côg6"/>
      <sheetName val="1111"/>
      <sheetName val="AnalisaSIPIL RIIL"/>
      <sheetName val="HDLD"/>
      <sheetName val="1,TMĐT "/>
      <sheetName val="TraBienbao"/>
      <sheetName val="HDTU"/>
      <sheetName val="KTTX"/>
      <sheetName val="DT "/>
      <sheetName val="Gia khoan chi tiet"/>
      <sheetName val="06b-Cau_Lap_Thach-_DGTH"/>
      <sheetName val="KL-HoThu"/>
      <sheetName val="Bảng GCM (TT13) HD"/>
      <sheetName val="May Goc (QD2438)"/>
      <sheetName val="Bảng lương M"/>
      <sheetName val="DLCoso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Tabel_Berat2"/>
      <sheetName val="Data_Umum_Penawaran2"/>
      <sheetName val="Real_Cost2"/>
      <sheetName val="bill_qty2"/>
      <sheetName val="REKAP_ARSITEKTUR_2"/>
      <sheetName val="RAB_ADMINISTRASI_PUSAT_(1)2"/>
      <sheetName val="Chuong_I"/>
      <sheetName val="Kien_truc"/>
      <sheetName val="NC_HY"/>
      <sheetName val="NC_HN"/>
      <sheetName val="DZ_35"/>
      <sheetName val="Chiet_tinh_dz22"/>
      <sheetName val="DG_THIET_BI"/>
      <sheetName val="DG_vat_lieu"/>
      <sheetName val="Loại_2"/>
      <sheetName val="Chi_tiet_VL-NC-MTC"/>
      <sheetName val="A1_8"/>
      <sheetName val="Tra_Cứu"/>
      <sheetName val="DP_TRUOT_GIA"/>
      <sheetName val="VL-NC-M_"/>
      <sheetName val="Assignment_Schedule"/>
      <sheetName val="DTCT_-XL_4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Đơn_trọng"/>
      <sheetName val="KL_Chi_tiết_BV_dự_thầu"/>
      <sheetName val="KL_chi_tiết_BV_thi_công"/>
      <sheetName val="3_NGAN_SACH"/>
      <sheetName val="2_PHAN_TICH"/>
      <sheetName val="D_Trong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NC2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Đắp đất K95"/>
      <sheetName val="Phân khai"/>
      <sheetName val="Luong-BT"/>
      <sheetName val="Luong-NT"/>
      <sheetName val="DM TN"/>
      <sheetName val="Danh muc"/>
      <sheetName val="00.List"/>
      <sheetName val="ĐBGT"/>
      <sheetName val="PTKS"/>
      <sheetName val="Don gia LD"/>
      <sheetName val="T.Tinh"/>
      <sheetName val="Lç khoan LK1"/>
      <sheetName val="DAO DAP CONG"/>
      <sheetName val="KL-CHITIET"/>
      <sheetName val="son ke duong"/>
      <sheetName val="for Summary"/>
      <sheetName val="Trường Sơn"/>
      <sheetName val="KLdon vi"/>
      <sheetName val="FUC-01"/>
      <sheetName val="KB"/>
      <sheetName val="DZ 0.4"/>
      <sheetName val="CTDG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KL11"/>
      <sheetName val="KL12"/>
      <sheetName val="4.0 unit cost-ko in"/>
      <sheetName val="4.DGCT"/>
      <sheetName val="PL08"/>
      <sheetName val="HG"/>
      <sheetName val="Jobs"/>
      <sheetName val="Mốc"/>
      <sheetName val="Weather"/>
      <sheetName val="TH_DZ3519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BB 00"/>
      <sheetName val="DGTH (3 cau"/>
      <sheetName val="M+MC"/>
      <sheetName val="DGKL_L2_THÉP_MÓNG"/>
      <sheetName val="Bieu_chi_tiet_gia_du_thau"/>
      <sheetName val="Gia_vat_lieu_trong_gia_du_thau"/>
      <sheetName val="Bang_phan_tich_don_gia_du_thau"/>
      <sheetName val="NT VK ckds"/>
      <sheetName val="PYC"/>
      <sheetName val="Out"/>
      <sheetName val="NC3"/>
      <sheetName val="Bang gia tong hop"/>
      <sheetName val="1_1_Barrette pile"/>
      <sheetName val="Qty_foundation"/>
      <sheetName val="Qty_pile"/>
      <sheetName val="Steel_column"/>
      <sheetName val="Steel_Foundation"/>
      <sheetName val="steel_Gbeam"/>
      <sheetName val="Steel_ramp"/>
      <sheetName val="Steel_slab"/>
      <sheetName val="Steel_tank"/>
      <sheetName val="Steel_wall"/>
      <sheetName val="D.W"/>
      <sheetName val="Unit Mix"/>
      <sheetName val="Unt rate"/>
      <sheetName val="Equipment List Guideline"/>
      <sheetName val="Model List"/>
      <sheetName val="tcvn "/>
      <sheetName val="Combos"/>
      <sheetName val="qty"/>
      <sheetName val="KHOILUONGTHICONG"/>
      <sheetName val="Apt내역"/>
      <sheetName val="단중표"/>
      <sheetName val="DATA NX3"/>
      <sheetName val="2. A&amp;C Database"/>
      <sheetName val="CMT retrive"/>
      <sheetName val="HDnhap"/>
      <sheetName val="Drop.Down"/>
      <sheetName val="Gia tri vat tu"/>
      <sheetName val="NB"/>
      <sheetName val="NM"/>
      <sheetName val="PhÇnCK"/>
      <sheetName val="daywork-nop"/>
      <sheetName val="Bill Pre_B1"/>
      <sheetName val="Bill Pre_B2+3"/>
      <sheetName val="Ham(CT32-33)"/>
      <sheetName val="HThien (B1)"/>
      <sheetName val="HThien (B2)"/>
      <sheetName val="KC (B3)"/>
      <sheetName val="HThien (B3)"/>
      <sheetName val="BMW.B2"/>
      <sheetName val="CTG CGO"/>
      <sheetName val="Phat sinh 09"/>
      <sheetName val="CTG Xây tô"/>
      <sheetName val="DTHU-T8"/>
      <sheetName val="25.04.14 TL-Goc Ko in"/>
      <sheetName val="fromNga"/>
      <sheetName val="PL3a dot1"/>
      <sheetName val="97 사업추정(WEKI)"/>
      <sheetName val="Data NT"/>
      <sheetName val="UP1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BOQ-1"/>
      <sheetName val="thongtinchung"/>
      <sheetName val="khung ten TD"/>
      <sheetName val="DGSR"/>
      <sheetName val="bo tri ngày"/>
      <sheetName val="May Hue"/>
      <sheetName val="BILL 34Āᐁë??_x0001_??? HẦM"/>
      <sheetName val="DG vat tu"/>
      <sheetName val="BLUONG_DANCU"/>
      <sheetName val="BLUONG_CU"/>
      <sheetName val="BLUONG_MOI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dgia2"/>
      <sheetName val="Bang TH"/>
      <sheetName val="O3 VL-NC-MTC - ĐLPC"/>
      <sheetName val="Chi tiet gia DT"/>
      <sheetName val="Gia DT bo Sung"/>
      <sheetName val="PT gia DT"/>
      <sheetName val="PTgia DT BS"/>
      <sheetName val="Nha dieu hanh"/>
      <sheetName val="Lighting for Guestroom "/>
      <sheetName val="Kho số 6e"/>
      <sheetName val="Dinh nghia"/>
      <sheetName val="Nhân_cô"/>
      <sheetName val="BANG NGUYEN NHAN"/>
      <sheetName val="DTCPNB"/>
      <sheetName val="1-TH"/>
      <sheetName val="Guidelines"/>
      <sheetName val="LIGHTING &amp; GROUNDING"/>
      <sheetName val="Building Blocks"/>
      <sheetName val="CongNo"/>
      <sheetName val="待摊费用明细表"/>
      <sheetName val="Details_Sales_(local)1"/>
      <sheetName val="To tied 2001 opening RE"/>
      <sheetName val="EngagementsExportExcel"/>
      <sheetName val="Feuil2"/>
      <sheetName val="Feuil16"/>
      <sheetName val="Feuil1"/>
      <sheetName val="codes transitn"/>
      <sheetName val="CEREAS"/>
      <sheetName val="IMPACTS"/>
      <sheetName val="Phase"/>
      <sheetName val="retenue a la source"/>
      <sheetName val="GSG"/>
      <sheetName val="TOP8"/>
      <sheetName val="VariationsERP"/>
      <sheetName val="Macros"/>
      <sheetName val="AP codes"/>
      <sheetName val="TVA mention"/>
      <sheetName val="IMPACT base"/>
      <sheetName val="bill rate"/>
      <sheetName val="EngagementsExportExcel (2)"/>
      <sheetName val="Feuil17"/>
      <sheetName val="liste AGM"/>
      <sheetName val="8"/>
      <sheetName val="LS"/>
      <sheetName val="FA_list"/>
      <sheetName val="_Payroll_Empl_(Wkng)"/>
      <sheetName val="1__Questionnaire"/>
      <sheetName val="Anx_10"/>
      <sheetName val="DG_SUA_CHUA"/>
      <sheetName val="TAM_TINH"/>
      <sheetName val="Cost_center"/>
      <sheetName val="Enc_3A"/>
      <sheetName val="Fixed_Prof_Fees"/>
      <sheetName val="BS,_PL,_Sch_5_to_9"/>
      <sheetName val="301_RTI"/>
      <sheetName val="Excise_on_RM"/>
      <sheetName val="Insight_28-6-00"/>
      <sheetName val="DL_codes"/>
      <sheetName val="Simulator_Detail"/>
      <sheetName val="Trnf_to_Reimb_"/>
      <sheetName val="Power_&amp;_Fuel_(S)"/>
      <sheetName val="Book_details"/>
      <sheetName val="July_06-Mar_07"/>
      <sheetName val="Record_CR"/>
      <sheetName val="Full_2012"/>
      <sheetName val="Summary_Page_VDF"/>
      <sheetName val="Invested_capital_VDF"/>
      <sheetName val="DS"/>
      <sheetName val="ConversionNames"/>
      <sheetName val="Interdependent CAT"/>
      <sheetName val="Interdependent_CAT"/>
      <sheetName val="PL-F&amp;B"/>
      <sheetName val="Pcos"/>
      <sheetName val="Sales"/>
      <sheetName val="Total_Cost"/>
      <sheetName val="COMBBOYEOY"/>
      <sheetName val="COA"/>
      <sheetName val="GeneralInfo"/>
      <sheetName val="0220"/>
      <sheetName val="SVA"/>
      <sheetName val="Parem"/>
      <sheetName val="TH_DZ3521"/>
      <sheetName val="RAB_AR&amp;STR19"/>
      <sheetName val="chi_tiet_TBA19"/>
      <sheetName val="chi_tiet_C19"/>
      <sheetName val="DON_GIA_CAN_THO21"/>
      <sheetName val="Don_gia19"/>
      <sheetName val="Don_gia_chi_tiet19"/>
      <sheetName val="Customize_Your_Purchase_Order19"/>
      <sheetName val="DON_GIA_TRAM_(3)19"/>
      <sheetName val="CHITIET_VL-NC-TT_-1p19"/>
      <sheetName val="CHITIET_VL-NC-TT-3p18"/>
      <sheetName val="TONG_HOP_VL-NC_TT19"/>
      <sheetName val="KPVC-BD_19"/>
      <sheetName val="HĐ_ngoài18"/>
      <sheetName val="XT_Buoc_318"/>
      <sheetName val="dongia_(2)18"/>
      <sheetName val="S-curve_18"/>
      <sheetName val="Commercial_value18"/>
      <sheetName val="7606_DZ19"/>
      <sheetName val="Ky_Lam_Bridge18"/>
      <sheetName val="Provisional_Sums_Item18"/>
      <sheetName val="Gas_Pressure_Welding18"/>
      <sheetName val="General_Item&amp;General_Requirem18"/>
      <sheetName val="General_Items18"/>
      <sheetName val="Regenral_Requirements18"/>
      <sheetName val="TONG_HOP_VL-NC18"/>
      <sheetName val="So_doi_chieu_LC18"/>
      <sheetName val="project_management18"/>
      <sheetName val="Adix_A18"/>
      <sheetName val="MAIN_GATE_HOUSE18"/>
      <sheetName val="REINF_18"/>
      <sheetName val="Rates_200918"/>
      <sheetName val="Đầu_vào17"/>
      <sheetName val="MH_RATE18"/>
      <sheetName val="A1_CN17"/>
      <sheetName val="Data_Input18"/>
      <sheetName val="Du_toan18"/>
      <sheetName val="chiet_tinh18"/>
      <sheetName val="Ng_hàng_xà+bulong18"/>
      <sheetName val="Bang_KL18"/>
      <sheetName val="DM_606118"/>
      <sheetName val="Equip_17"/>
      <sheetName val="DG_thep_ma_kem18"/>
      <sheetName val="Lcau_-_Lxuc18"/>
      <sheetName val="Chi_tiet_XD_TBA17"/>
      <sheetName val="EIRR&gt;_217"/>
      <sheetName val="TONG_HOP_T5_199817"/>
      <sheetName val="CT_vat_lieu18"/>
      <sheetName val="Trạm_biến_áp17"/>
      <sheetName val="Đơn_Giá_17"/>
      <sheetName val="Chenh_lech_vat_tu17"/>
      <sheetName val="Diện_tích17"/>
      <sheetName val="1_Khái_toán17"/>
      <sheetName val="13-Cốt_thép_(10mm&lt;D≤18mm)_FO116"/>
      <sheetName val="6787CWFASE2CASE2_00_xls17"/>
      <sheetName val="CT-0_4KV17"/>
      <sheetName val="rate_material17"/>
      <sheetName val="4_PTDG17"/>
      <sheetName val="DG_DZ18"/>
      <sheetName val="DG_TBA18"/>
      <sheetName val="Chi_tiet_KL17"/>
      <sheetName val="Tổng_hợp_KL17"/>
      <sheetName val="KL_Chi_tiết_Xây_tô17"/>
      <sheetName val="07Base_Cost17"/>
      <sheetName val="Bill_1_Quy_dinh_chung17"/>
      <sheetName val="1_R18_BF17"/>
      <sheetName val="6_External_works-R1817"/>
      <sheetName val="Phan_khai_KLuong17"/>
      <sheetName val="04_-_XUONG_DET_B17"/>
      <sheetName val="Area_Cal17"/>
      <sheetName val="_0317"/>
      <sheetName val="chieu_day_san17"/>
      <sheetName val="Podium_Concrete_Works17"/>
      <sheetName val="KLCT-_TOWER17"/>
      <sheetName val="KLCT-_PODIUM17"/>
      <sheetName val="Xay_lapduongR317"/>
      <sheetName val="Gia_thanh_chuoi_su17"/>
      <sheetName val="Tiep_dia17"/>
      <sheetName val="Don_gia_vung_III-Can_Tho17"/>
      <sheetName val="Loại_Vật_tư17"/>
      <sheetName val="Measure_130617"/>
      <sheetName val="gia_cong_tac17"/>
      <sheetName val="Isolasi_Luar_Dalam17"/>
      <sheetName val="Isolasi_Luar17"/>
      <sheetName val="Analisa_Gabungan17"/>
      <sheetName val="GV1-D13_(Casement_door)17"/>
      <sheetName val="Project_Data17"/>
      <sheetName val="Elect_(3)17"/>
      <sheetName val="plan&amp;section_of_foundation17"/>
      <sheetName val="design_criteria17"/>
      <sheetName val="Bond_수수료_계산_포맷17"/>
      <sheetName val="ITB_COST17"/>
      <sheetName val="PAGE_117"/>
      <sheetName val="6PILE__(돌출)17"/>
      <sheetName val="HÐ_ngoài18"/>
      <sheetName val="DM_6717"/>
      <sheetName val="Đầu_tư17"/>
      <sheetName val="Chenh_lech_ca_may17"/>
      <sheetName val="TLg_CN&amp;Laixe17"/>
      <sheetName val="TLg_CN&amp;Laixe_(2)17"/>
      <sheetName val="TLg_Laitau17"/>
      <sheetName val="TLg_Laitau_(2)17"/>
      <sheetName val="ESTI_17"/>
      <sheetName val="KL_san_lap17"/>
      <sheetName val="Bill_01_-_CTN17"/>
      <sheetName val="Bill_2_2_Villa_2_beds17"/>
      <sheetName val="DETAIL_17"/>
      <sheetName val="dg_tphcm17"/>
      <sheetName val="T_KÊ_K_CẤU17"/>
      <sheetName val="A1,_May17"/>
      <sheetName val="Vat_lieu17"/>
      <sheetName val="Door_and_window11"/>
      <sheetName val="Harga_ME_17"/>
      <sheetName val="_Bill_5-Earthing_2_-_Add_Work17"/>
      <sheetName val="Bill_02_-_Xay_gach-Pou_17"/>
      <sheetName val="Bill_03-Chống_thấm-Pou17"/>
      <sheetName val="Bill_04-Kim_loại-Pou17"/>
      <sheetName val="Bill_05_-_Hoan_thien-Pou_17"/>
      <sheetName val="Bill_02_-_Xay_gach-Tower17"/>
      <sheetName val="Bill_03-Chống_thấm-Tower17"/>
      <sheetName val="Bill_04-Kim_loại-Tower17"/>
      <sheetName val="Bill_05_-_Hoan_thien-Tower17"/>
      <sheetName val="KL-_KHAC17"/>
      <sheetName val="BILL_3_-_KẾT_CẤU_HẦM17"/>
      <sheetName val="PTĐG_LTBT17"/>
      <sheetName val="CTG-PRECHEx1_417"/>
      <sheetName val="CTG-AB_(2)17"/>
      <sheetName val="CTG-AB_(3)17"/>
      <sheetName val="CTG-PLP-1_0817"/>
      <sheetName val="Pre_Đội_nhóm17"/>
      <sheetName val="Vat_tu_XD17"/>
      <sheetName val="CẤP_THOÁT_NƯỚC17"/>
      <sheetName val="Cước_VC_+_ĐM_CP_Tư_vấn17"/>
      <sheetName val="Hệ_số17"/>
      <sheetName val="THDT_goi_thau_TB17"/>
      <sheetName val="Tien_do_TV17"/>
      <sheetName val="Tower_-_Concrete_Works17"/>
      <sheetName val="Bill-04_ket_cau_thap-_UNI17"/>
      <sheetName val="TH_Vat_tu17"/>
      <sheetName val="Bang_trong_luong_rieng_thep17"/>
      <sheetName val="LV_data17"/>
      <sheetName val="Gia_vat_tu17"/>
      <sheetName val="TH_MTC17"/>
      <sheetName val="TH_N_Cong17"/>
      <sheetName val="Equipment_list_(PAC)17"/>
      <sheetName val="TINH_KHOI_LUONG17"/>
      <sheetName val="DATA_BASE17"/>
      <sheetName val="bridge_#_117"/>
      <sheetName val="Bang_3_Chi_tiet_phan_Dz17"/>
      <sheetName val="KHOI_LUONG17"/>
      <sheetName val="HVAC_BLOCK_B417"/>
      <sheetName val="subcon_sched17"/>
      <sheetName val="Chi_tiet17"/>
      <sheetName val="Buy_vs__Lease_Car17"/>
      <sheetName val="BẢNG_KHỐI_LƯỢNG_TỔNG_HỢP16"/>
      <sheetName val="CTKL_KTX_HT16"/>
      <sheetName val="CP_Khac_cuoc_VC16"/>
      <sheetName val="Budget_Code16"/>
      <sheetName val="2_Chiet_tinh16"/>
      <sheetName val="du_lieu_du_toan16"/>
      <sheetName val="PRE_(E)17"/>
      <sheetName val="Luong_NII16"/>
      <sheetName val="DINH_MUC_THI_NGHIEM16"/>
      <sheetName val="Luong_NI16"/>
      <sheetName val="NHÀ_NHẬP_LIỆU16"/>
      <sheetName val="MÓNG_SILO16"/>
      <sheetName val="BOQ_THAN16"/>
      <sheetName val="Tong_du_toan16"/>
      <sheetName val="Bill_2_-_ketcau16"/>
      <sheetName val="D_&amp;_W_sizes16"/>
      <sheetName val="DL_ĐẦU_VÀO16"/>
      <sheetName val="Chi_tiet_lan_can16"/>
      <sheetName val="Purchase_Order16"/>
      <sheetName val="Analisa_&amp;_Upah16"/>
      <sheetName val="Nhap_VT_oto14"/>
      <sheetName val="dm_36614"/>
      <sheetName val="DM_606014"/>
      <sheetName val="Du_lieu17"/>
      <sheetName val="Phan_tich16"/>
      <sheetName val="CT_Thang_Mo16"/>
      <sheetName val="CT__PL16"/>
      <sheetName val="dongia__2_16"/>
      <sheetName val="Thép_CKN16"/>
      <sheetName val="GOC-KO_IN16"/>
      <sheetName val="MAU_8A16"/>
      <sheetName val="MAU_8B16"/>
      <sheetName val="MAU_916"/>
      <sheetName val="MAU_1016"/>
      <sheetName val="cash_budget16"/>
      <sheetName val="sochitiettaikhoan_16"/>
      <sheetName val="Share_price_data16"/>
      <sheetName val="19_316"/>
      <sheetName val="20_316"/>
      <sheetName val="Chieu_4_316"/>
      <sheetName val="Cow_req16"/>
      <sheetName val="TỔNG_HỢP16"/>
      <sheetName val="14-LẦN_3-CHIỀU16"/>
      <sheetName val="14-LẦN_1-SÁNG16"/>
      <sheetName val="14-LẦN_2-TRƯA16"/>
      <sheetName val="1_3+1_4-TOTAL_-_Ko_IN16"/>
      <sheetName val="2_1-LẦN_3-CHIỀU16"/>
      <sheetName val="2_1-LẦN_1-SÁNG16"/>
      <sheetName val="2_1-LẦN_2-TRƯA16"/>
      <sheetName val="2_1-TOTAL-Ko_IN16"/>
      <sheetName val="1_3(TMR_4)16"/>
      <sheetName val="CHO_DE16"/>
      <sheetName val="1_1+1_2+2_2+2_3(TMR_3)16"/>
      <sheetName val="CK1+CK2_(VS_SAN_CHOI_23)16"/>
      <sheetName val="CK1+CK2_(2)16"/>
      <sheetName val="12-16_THÁNG16"/>
      <sheetName val="CAN_SỮA16"/>
      <sheetName val="54+55+56(SAU_CAI_SỮA-6)16"/>
      <sheetName val="BÊ_71-90_NGÀY16"/>
      <sheetName val="BÊ_12-16_tháng16"/>
      <sheetName val="BÊ_6-1216"/>
      <sheetName val="BÊ_1-316"/>
      <sheetName val="F01-BC_KHAU_PHAN_SANG_20_316"/>
      <sheetName val="F01-BC_KHAU_PHAN_CHIEU_19_316"/>
      <sheetName val="dinh_mưc_cty16"/>
      <sheetName val="Giá_thành16"/>
      <sheetName val="Thong_ke16"/>
      <sheetName val="Energy_for_milk_prod16"/>
      <sheetName val="DE_NGHI_XUAT_16"/>
      <sheetName val="phieu_xuat_mau16"/>
      <sheetName val="PHIEU_XUAT_CHIEU16"/>
      <sheetName val="11_rai_them_cỏ16"/>
      <sheetName val="PHU_LUC_02-_HDSD_CAC_BIEU_MAU16"/>
      <sheetName val="PhU_LUC_01-_MA_CAC_NHOM_BO16"/>
      <sheetName val="F03-BC_THUC_TRON_SANG_20_316"/>
      <sheetName val="F03-BC_THUC_TRON_CHIEU_19_316"/>
      <sheetName val="F02-BC_THEO_DOI_THUC_AN_DU16"/>
      <sheetName val="Tham_khao-_Bao_cao_xuat_thuc_16"/>
      <sheetName val="Dự_thầu14"/>
      <sheetName val="DK1_Don_gia16"/>
      <sheetName val="Dlieu_dau_vao16"/>
      <sheetName val="BANCO_(2)16"/>
      <sheetName val="MT_DPin_(2)16"/>
      <sheetName val="02__PTDG16"/>
      <sheetName val="Chiết_tính16"/>
      <sheetName val="Income_Statement18"/>
      <sheetName val="Shareholders'_Equity16"/>
      <sheetName val="VC_xd14"/>
      <sheetName val="Gia_VLTB14"/>
      <sheetName val="B_Luong14"/>
      <sheetName val="C_May14"/>
      <sheetName val="Don_gia_(khong_in)16"/>
      <sheetName val="1_MONG_1-216"/>
      <sheetName val="BẢNG_ÁP_GIÁ_(in)13"/>
      <sheetName val="NT_(KL)_IN13"/>
      <sheetName val="DOM_D213"/>
      <sheetName val="nhà_ăn13"/>
      <sheetName val="Công_nhật13"/>
      <sheetName val="btkt_cột13"/>
      <sheetName val="DG_142613"/>
      <sheetName val="wk_prgs14"/>
      <sheetName val="TH_TN14"/>
      <sheetName val="Bill_No_3_-_Prov__Sum_(Ph2&amp;3)14"/>
      <sheetName val="Du_tru_CP-Bieu_0114"/>
      <sheetName val="TB_NẶNG14"/>
      <sheetName val="Ma_don_vi14"/>
      <sheetName val="bang_cc14"/>
      <sheetName val="AG_Pipe_Qty_Analysis14"/>
      <sheetName val="TK_chi_tiet14"/>
      <sheetName val="Bill_2-Road_HR214"/>
      <sheetName val="Bill_3_-_Softscape_HR214"/>
      <sheetName val="Hao_phí14"/>
      <sheetName val="CP_HMC14"/>
      <sheetName val="gui_BKCT13"/>
      <sheetName val="đọc_số14"/>
      <sheetName val="TH_các_CC13"/>
      <sheetName val="Don_gia_chi_tiet_DIEN_213"/>
      <sheetName val="Dự_toán14"/>
      <sheetName val="Đơn_Giá_TH14"/>
      <sheetName val="Nhân_công14"/>
      <sheetName val="Phân_tích14"/>
      <sheetName val="C_P_Thiết_bị14"/>
      <sheetName val="T_H_Kinh_phí14"/>
      <sheetName val="Vật_tư14"/>
      <sheetName val="Trang_bìa14"/>
      <sheetName val="CĂN_HỘ_T16-17_14"/>
      <sheetName val="TRỤC_ĐỨNG_THOÁT_BẨN_T15-1714"/>
      <sheetName val="TRỤC_ĐỨNG_TM_T15-1714"/>
      <sheetName val="THEP_TAM14"/>
      <sheetName val="THEP_HÌNH14"/>
      <sheetName val="THEP_HINH14"/>
      <sheetName val="XA_GO14"/>
      <sheetName val="BANG_TRA14"/>
      <sheetName val="Ｎｏ_1314"/>
      <sheetName val="DGchitiet_14"/>
      <sheetName val="Structure_data14"/>
      <sheetName val="HỆ_THỐNG_PHÒNG_CHÁY_CHỮA_CHÁY14"/>
      <sheetName val="HỆ_THỐNG_CẤP_THOÁT_NƯỚC14"/>
      <sheetName val="HỆ_THỐNG_ĐHKK14"/>
      <sheetName val="MÁY_PHÁT_ĐIỆN14"/>
      <sheetName val="HỆ_THỐNG_ĐIỆN14"/>
      <sheetName val="Thiết_bị_chính14"/>
      <sheetName val="CP_Du_phong14"/>
      <sheetName val="THCP_Lap_dat14"/>
      <sheetName val="THCP_xay_dung14"/>
      <sheetName val="Tong_hop_kinh_phi14"/>
      <sheetName val="2_1Warehouse_114"/>
      <sheetName val="CHI_PHI14"/>
      <sheetName val="Main_Bldg-Rev0214"/>
      <sheetName val="D&amp;W_def_14"/>
      <sheetName val="Nhan_cong14"/>
      <sheetName val="Thiet_bi14"/>
      <sheetName val="Vat_tu14"/>
      <sheetName val="DM_ChiPhi14"/>
      <sheetName val="May_TC14"/>
      <sheetName val="TH_Kinh_phi14"/>
      <sheetName val="Ptvl_14"/>
      <sheetName val="Móng,_nền_14"/>
      <sheetName val="1_Requisition(E)14"/>
      <sheetName val="Theo_doi_Doanh_thu_201713"/>
      <sheetName val="TONG_HOP14"/>
      <sheetName val="phan_tic_chi_tiet14"/>
      <sheetName val="3__CNT13"/>
      <sheetName val="unit_price_list(M)13"/>
      <sheetName val="Data_Wall14"/>
      <sheetName val="Gia_vat_lieu13"/>
      <sheetName val="Chi_tiet_-tong_9_thang13"/>
      <sheetName val="Tổng_GT14"/>
      <sheetName val="Chi_tiết_KL14"/>
      <sheetName val="khấu_trừ_phạt14"/>
      <sheetName val="GT__KHAU_TRU14"/>
      <sheetName val="HAO_HUT_VAT_TU_(2)14"/>
      <sheetName val="cao_độ14"/>
      <sheetName val="Chi_tiet_cong_no14"/>
      <sheetName val="PHÁT_SINH_TẦNG_1_14"/>
      <sheetName val="PHÁT_SINH_TẦNG_214"/>
      <sheetName val="Hầm_chuyển_psinh14"/>
      <sheetName val="Ống_thẳng14"/>
      <sheetName val="Côn_thu14"/>
      <sheetName val="Vuông_tròn14"/>
      <sheetName val="Chân_rẽ14"/>
      <sheetName val="Chạc_ba14"/>
      <sheetName val="0__Input13"/>
      <sheetName val="KL_THEP__GIAM_DO_DUNG_COUPLER13"/>
      <sheetName val="01_KL_THÉP_NHẬP_VỀ13"/>
      <sheetName val="2__NT_VLDV13"/>
      <sheetName val="GHI_CHU13"/>
      <sheetName val="1_BB_LMHT13"/>
      <sheetName val="1_2_Staff_Schedule13"/>
      <sheetName val="Precios_unitarios_AXH13"/>
      <sheetName val="Bill_Prelim-CDT13"/>
      <sheetName val="Bill_BPTC-CDT13"/>
      <sheetName val="Chi_tiết_BPTC13"/>
      <sheetName val="Bill_BPTC-CDT_(PA_MCT_CDT)13"/>
      <sheetName val="Chi_tiết_BPTC_(PA_MCT_CDT)13"/>
      <sheetName val="Bê_tông_bảo_vệ13"/>
      <sheetName val="01__Data13"/>
      <sheetName val="Neo,_nối_cốt_thép_dầm,_cột13"/>
      <sheetName val="Uốn_móc_cốt_thép13"/>
      <sheetName val="Tiêu_chuẩn_cốt_thép13"/>
      <sheetName val="So_lieu_chung13"/>
      <sheetName val="TH_VL,_NC,_DDHT_Thanhphuoc13"/>
      <sheetName val="1__Office13"/>
      <sheetName val="KHOI_LUONG15-413"/>
      <sheetName val="Doi_so13"/>
      <sheetName val="DANH_MỤC_HỒ_SƠ13"/>
      <sheetName val="GT_PHÁT_SINH_NGOÀI_HĐ13"/>
      <sheetName val="KL_PHÁT_SINH_13"/>
      <sheetName val="PS_NGOÀI_HĐ13"/>
      <sheetName val="GT_PHÁT_SINH_VƯỢT_HĐ13"/>
      <sheetName val="PS_TĂNG_GIẢM_TRONG_HĐ13"/>
      <sheetName val="DGCT_PHÁT_SINH13"/>
      <sheetName val="DGCT_TRẦN_NLV13"/>
      <sheetName val="DGKL_chi_tiết_NLV13"/>
      <sheetName val="DGKL_chi_tiết_NHN,NK13"/>
      <sheetName val="TG_KL13"/>
      <sheetName val="DGCT_SƠN_BẢ_TƯỜNG_NLV13"/>
      <sheetName val="DGKL_TRẦN_NHN13"/>
      <sheetName val="MTO_REV_2(ARMOR)13"/>
      <sheetName val="KL_thep_lam_sat13"/>
      <sheetName val="DM-VNT_ko_sd13"/>
      <sheetName val="B3A_-_TOWER_A13"/>
      <sheetName val="Annex_B13"/>
      <sheetName val="Cotthep_NPT13"/>
      <sheetName val="vl_nc_mtc13"/>
      <sheetName val="1_Civil_(Org)13"/>
      <sheetName val="Tien_Thuong13"/>
      <sheetName val="NC_XL_6T_cuoi_01_CTy13"/>
      <sheetName val="Data_-6T_dau13"/>
      <sheetName val="Cong_6T13"/>
      <sheetName val="Bảng_đo_bóc_KL_OLK-0913"/>
      <sheetName val="6_3_CHI_TIET_OLK-0913"/>
      <sheetName val="Dot_413"/>
      <sheetName val="Chi_phi_van_chuyen13"/>
      <sheetName val="Tong_hop_vat_tu13"/>
      <sheetName val="1_San_13"/>
      <sheetName val="DT_hợp_đồng12"/>
      <sheetName val="Bảng_KL_đợt_112"/>
      <sheetName val="Dgia_vat_tu13"/>
      <sheetName val="Don_gia_III16"/>
      <sheetName val="D÷_liÖu13"/>
      <sheetName val="TLG_Type13"/>
      <sheetName val="Thop_Ksat13"/>
      <sheetName val="Thu_hoi_13"/>
      <sheetName val="HM_chung13"/>
      <sheetName val="CP_xd-thiet_bi13"/>
      <sheetName val="TH-TN_LD_TB13"/>
      <sheetName val="CP_xaydung13"/>
      <sheetName val="Thao_ha_phu_kien13"/>
      <sheetName val="VL-NC-MTC_ket_cau13"/>
      <sheetName val="KHOI_LUONG_TONG13"/>
      <sheetName val="TK_22KV13"/>
      <sheetName val="DM_366-177713"/>
      <sheetName val="Thi_nhiem13"/>
      <sheetName val="Gia_goc_VT-TB13"/>
      <sheetName val="Gia_vc_den_chan_CT13"/>
      <sheetName val="culy_2213"/>
      <sheetName val="Luong_205013"/>
      <sheetName val="ca_may_QN13"/>
      <sheetName val="TNHC1246_13"/>
      <sheetName val="Ca_may_TT06_201013"/>
      <sheetName val="Don_gia_VLXD_dia_phuong13"/>
      <sheetName val="Bang_luong_SCL13"/>
      <sheetName val="Dinh_muc_TN142613"/>
      <sheetName val="HRG_BHN13"/>
      <sheetName val="CĂN_ĐH13"/>
      <sheetName val="Div26_-_Elect13"/>
      <sheetName val="Tổng_hợp_KPHM12"/>
      <sheetName val="DM_336cai_tao13"/>
      <sheetName val="4_CĂN13"/>
      <sheetName val="PV_Graph_Data12"/>
      <sheetName val="Danh_mục12"/>
      <sheetName val="Q_A01_2-Sh13"/>
      <sheetName val="Dutoan_KL12"/>
      <sheetName val="doanh_thu12"/>
      <sheetName val="BTK-Dai_Hoc_Kien_Giang12"/>
      <sheetName val="GIÁ_DỰ_THẦU_30_CĂN12"/>
      <sheetName val="2_CDPS13"/>
      <sheetName val="DG_Chi_tiet12"/>
      <sheetName val="Kê_0,412"/>
      <sheetName val="TH_0,412"/>
      <sheetName val="Kê_2212"/>
      <sheetName val="TH_2212"/>
      <sheetName val="TBA_CAI_TAO12"/>
      <sheetName val="TBA_XDM12"/>
      <sheetName val="TONG_HOP_DU_TOAN12"/>
      <sheetName val="Thop_XAY_DUNG12"/>
      <sheetName val="CP_HANG_MUC_CHUNG12"/>
      <sheetName val="CHI_PHI_XD12"/>
      <sheetName val="CHI_PHI_THI_NGHIEM12"/>
      <sheetName val="VLDIEN_2212"/>
      <sheetName val="Dao_dat12"/>
      <sheetName val="TH_Denbu12"/>
      <sheetName val="Do_ve_DC12"/>
      <sheetName val="TH_Bommin12"/>
      <sheetName val="CHI_PHI_THI_NGHIEM-LD_thiet_b12"/>
      <sheetName val="Luong_TT0112"/>
      <sheetName val="Camay_QB12"/>
      <sheetName val="gia_ca_may_BXD12"/>
      <sheetName val="BANG_LUONG_KY_SU12"/>
      <sheetName val="Bang_luong_NHOM_I12"/>
      <sheetName val="Bangluong_NHOM_II_12"/>
      <sheetName val="09-GIA_nhien_lieu-ko_in12"/>
      <sheetName val="Tinh_V_cot_chiem_cho12"/>
      <sheetName val="ĐM_135412"/>
      <sheetName val="KHOAN_MAU12"/>
      <sheetName val="ĐO_ĐỊA_VẬT_LÝ12"/>
      <sheetName val="khoan_tiep_dia12"/>
      <sheetName val="DZ_22KV12"/>
      <sheetName val="_1710_HOINGHINLD12"/>
      <sheetName val="99_(2)12"/>
      <sheetName val="134_12"/>
      <sheetName val="DG_497012"/>
      <sheetName val="Heso_DZ13"/>
      <sheetName val="DG_BINH_THUAN13"/>
      <sheetName val="TINH_GIA_-_SAN_XUAT_Vertico12"/>
      <sheetName val="Financ__Overview12"/>
      <sheetName val="7_Khau_tru_13"/>
      <sheetName val="Don_gia_NC13"/>
      <sheetName val="Summary_Sheet12"/>
      <sheetName val="Finishing-Tower_A12"/>
      <sheetName val="Finishing-Tower_B12"/>
      <sheetName val="Finishing-Tower_C12"/>
      <sheetName val="Finishing-Tower_D12"/>
      <sheetName val="MEP-Tower_A12"/>
      <sheetName val="MEP-Tower_B12"/>
      <sheetName val="MEP-Tower_C12"/>
      <sheetName val="MEP-Tower_D12"/>
      <sheetName val="Cost_Report_Sum12"/>
      <sheetName val="Detail_Cost_Sum12"/>
      <sheetName val="RVO-VO_Sum12"/>
      <sheetName val="Potential_VOs_Sum12"/>
      <sheetName val="Cash_Flow_Sum12"/>
      <sheetName val="CAP_NUOC12"/>
      <sheetName val="cấp_nước_trục_nhà_vs12"/>
      <sheetName val="THOAT_NUOC12"/>
      <sheetName val="THOAT_MUA12"/>
      <sheetName val="Cáp_phòng12"/>
      <sheetName val="TMC_ĐIỆN_Phi12"/>
      <sheetName val="TMC_Tổng12"/>
      <sheetName val="TH_Đèn_Phòng_L112"/>
      <sheetName val="TH_Đèn_Hầm_L112"/>
      <sheetName val="TỦ_MODULE_T112"/>
      <sheetName val="B-2__(DPP)13"/>
      <sheetName val="13_BANG_CT12"/>
      <sheetName val="14_MMUS_GIUA_NHIP12"/>
      <sheetName val="4_HSPBngang12"/>
      <sheetName val="6_Tinh_tai12"/>
      <sheetName val="2_NSl12"/>
      <sheetName val="17_US_CHU_tho_a_b12"/>
      <sheetName val="15_MMUS_GOI12"/>
      <sheetName val="gia_vt,nc,may12"/>
      <sheetName val="Bieu_gia_HD12"/>
      <sheetName val="Huong_dan12"/>
      <sheetName val="5_2_1_Đo_bóc_KL_OLK-0612"/>
      <sheetName val="Dinh_muc12"/>
      <sheetName val="KS_tuyen12"/>
      <sheetName val="Bang_chiet_tinh_TBA12"/>
      <sheetName val="MB_DT_0212"/>
      <sheetName val="4_2_1_Đo_bóc_KL_OLK-0612"/>
      <sheetName val="4_1_1_CHI_TIET_OLK-0612"/>
      <sheetName val="THONG_SO12"/>
      <sheetName val="Đơn_giá_chi_tiết_TN_3912"/>
      <sheetName val="Bù_giá_CM11"/>
      <sheetName val="HERD_MOVEMENTFARM114"/>
      <sheetName val="HERD_MOVEMENTFARM214"/>
      <sheetName val="CALVES_2-414"/>
      <sheetName val="Cavles_2-414"/>
      <sheetName val="CALVES_4-714"/>
      <sheetName val="HEIFER_7-12m14"/>
      <sheetName val="HEIFER_12+14"/>
      <sheetName val="FRESH_COW_2017-1814"/>
      <sheetName val="HP_COW_201814"/>
      <sheetName val="LP_COW_2017-1814"/>
      <sheetName val="DRY_COW14"/>
      <sheetName val="FIELD_CROPS14"/>
      <sheetName val="EQUIP_LIST12"/>
      <sheetName val="So_sanh12"/>
      <sheetName val="DT__NHA_XUONG12"/>
      <sheetName val="Electrical_Works12"/>
      <sheetName val="H_T__INCOMING_SYSTEM12"/>
      <sheetName val="Cash_Flow12"/>
      <sheetName val="Gia_VT-TB12"/>
      <sheetName val="noi_suy_xa12"/>
      <sheetName val="noi_suy_xa_thu_hoi12"/>
      <sheetName val="Tính_giá_NC12"/>
      <sheetName val="Tiên_lượng12"/>
      <sheetName val="SL_cước12"/>
      <sheetName val="BU_LONG12"/>
      <sheetName val="Thuyết_minh12"/>
      <sheetName val="Đơn_giá_máy12"/>
      <sheetName val="¥_12"/>
      <sheetName val="CHITIET_VL-NCHT1_(2)11"/>
      <sheetName val="Tong_DT11"/>
      <sheetName val="phan_tich_don_gia11"/>
      <sheetName val="Bill_No_1_612"/>
      <sheetName val="Bill_No_1_1012"/>
      <sheetName val="Bill_No_3_312"/>
      <sheetName val="Bill_No_1_412"/>
      <sheetName val="Bill_No_1_712"/>
      <sheetName val="Summary_Bill_No__312"/>
      <sheetName val="Khai_toan6"/>
      <sheetName val="Phu_luc_01_1_EPC_P11-146"/>
      <sheetName val="TDT_P11-P146"/>
      <sheetName val="Chi_phi_khac_6"/>
      <sheetName val="Hang_muc_Chung6"/>
      <sheetName val="Bia_Phu_Luc6"/>
      <sheetName val="DATA_1_CHUNG6"/>
      <sheetName val="Muc_luc6"/>
      <sheetName val="Tra_cuu_9576"/>
      <sheetName val="Unit_price11"/>
      <sheetName val="3__KC_-_PODIUM11"/>
      <sheetName val="Breakdown_(B)11"/>
      <sheetName val="U_P_Breakdown11"/>
      <sheetName val="Bán_đợt_1_trang11"/>
      <sheetName val="CTDZ6kv_(gd1)_11"/>
      <sheetName val="CTDZ_0_4+cto_(GD1)11"/>
      <sheetName val="CTTBA_(gd1)11"/>
      <sheetName val="03_Detailed11"/>
      <sheetName val="01_Bid_Price_summary11"/>
      <sheetName val="Home_Office_Manhours11"/>
      <sheetName val="Field_SPV_Barchart11"/>
      <sheetName val="Luong_BN11"/>
      <sheetName val="Luong_TB11"/>
      <sheetName val="Ca_may_TB11"/>
      <sheetName val="Ca_máy_BN11"/>
      <sheetName val="Vật_liệu11"/>
      <sheetName val="LX_-TT0511"/>
      <sheetName val="NC_Moi_TT0511"/>
      <sheetName val="Tien_Luong11"/>
      <sheetName val="Cost_List11"/>
      <sheetName val="Detail_Cost11"/>
      <sheetName val="IC_Price_New11"/>
      <sheetName val="Summary_Table11"/>
      <sheetName val="Sales_Person11"/>
      <sheetName val="Bidding_Entity11"/>
      <sheetName val="Unit_price(Updateting)11"/>
      <sheetName val="Chiet_tinh_dz3511"/>
      <sheetName val="IMF_Code11"/>
      <sheetName val="Subsidiary_Calculation11"/>
      <sheetName val="Cau_tao_gia_xay_to7"/>
      <sheetName val="SGC_RATE6"/>
      <sheetName val="Tru_TT6"/>
      <sheetName val="Thg_046"/>
      <sheetName val="Thg_056"/>
      <sheetName val="Thg_066"/>
      <sheetName val="Thg_076"/>
      <sheetName val="Thg_086"/>
      <sheetName val="Thg_096"/>
      <sheetName val="Thg_106"/>
      <sheetName val="Thg_116"/>
      <sheetName val="Thg_126"/>
      <sheetName val="5_2_1_Đo_bóc_KL_OLK-1011"/>
      <sheetName val="Bia_lot11"/>
      <sheetName val="DT_san_XD-So_lieu_cu11"/>
      <sheetName val="THPDMoi__(2)7"/>
      <sheetName val="t-h_HA_THE7"/>
      <sheetName val="TH_XL7"/>
      <sheetName val="CHITIET_VL-NC7"/>
      <sheetName val="don_gia_142611"/>
      <sheetName val="Phu_Bai_Bridge11"/>
      <sheetName val="Chu_dau_tu7"/>
      <sheetName val="THÔNG_TIN7"/>
      <sheetName val="w't_table6"/>
      <sheetName val="FF-2_(1)11"/>
      <sheetName val="YTD_12'200311"/>
      <sheetName val="YTD_06'200311"/>
      <sheetName val="YTD_03'200311"/>
      <sheetName val="YTD_09'200311"/>
      <sheetName val="deferred_taxes11"/>
      <sheetName val="Eqpmnt_Plng11"/>
      <sheetName val="TRIAL_BALANCE11"/>
      <sheetName val="DPR_31st_march11"/>
      <sheetName val="current_month11"/>
      <sheetName val="Blng__Vs_Coll_11"/>
      <sheetName val="DM_DU_AN6"/>
      <sheetName val="DM_TP_6"/>
      <sheetName val="File_Chi_tiet6"/>
      <sheetName val="Danh_mục_khối6"/>
      <sheetName val="Danh_mục_đơn_vị_-phòng_chức_nă6"/>
      <sheetName val="BẢNG_DIỄN_GIẢI_KL_(7)11"/>
      <sheetName val="Probbl_-_Production6"/>
      <sheetName val="CHI_PHÍ_NHÔM6"/>
      <sheetName val="BILL_34Āᐁë6"/>
      <sheetName val="Currency_Rate6"/>
      <sheetName val="Dashboard_-_BQL_-_VHL6"/>
      <sheetName val="KEILA_TP_2020-076"/>
      <sheetName val="CFA_(ME)6"/>
      <sheetName val="MEP_Building6"/>
      <sheetName val="BOM-13_11-Other(PS1+PS2)6"/>
      <sheetName val="2__BBNT_KLHT6"/>
      <sheetName val="Dinh_Muc_Vat_Tu6"/>
      <sheetName val="mã_6"/>
      <sheetName val="CHITIET_VL-NC-TT1p6"/>
      <sheetName val="NHOM_KINH5"/>
      <sheetName val="TH_khoi_luong6"/>
      <sheetName val="Chi_tiet_khoi_luong6"/>
      <sheetName val="TK_thep6"/>
      <sheetName val="CT_THOÁT_WC_VP6"/>
      <sheetName val="CT_CẤP_WC_VP6"/>
      <sheetName val="CT_THOÁT_MƯA_VP_TRỤC_LỚN6"/>
      <sheetName val="CT_THOÁT_MƯA_VP_TRỤC_NHỎ6"/>
      <sheetName val="LUONG_SCL6"/>
      <sheetName val="Chênh_lệch_máy_thi_công5"/>
      <sheetName val="Chênh_lệch_nhân_công5"/>
      <sheetName val="Chênh_lệch_vật_liệu5"/>
      <sheetName val="Nhập_liệu4"/>
      <sheetName val="Luong_(TP_Việt_Trì)4"/>
      <sheetName val="DG_5"/>
      <sheetName val="Chao_gia_T12_RE5"/>
      <sheetName val="DSV6_Summ4"/>
      <sheetName val="Boc_KL_DAT+CAT+BT4"/>
      <sheetName val="Boc_KL_thép4"/>
      <sheetName val="Bieu_do_nhan_luc4"/>
      <sheetName val="Don_gia_XD5"/>
      <sheetName val="Aging_Sept5"/>
      <sheetName val="0_Data4"/>
      <sheetName val="0_Data_new4"/>
      <sheetName val="Auto_Monthly_Inputs_4"/>
      <sheetName val="Service_Cost_5"/>
      <sheetName val="Don_gia_Tay_Ninh5"/>
      <sheetName val="Don_gia_Dak_Lak5"/>
      <sheetName val="streeta_and_cacth_pit5"/>
      <sheetName val="Daf_15"/>
      <sheetName val="Gia_NC_theo_TT054"/>
      <sheetName val="Khoi_luong_kenh_dan3"/>
      <sheetName val="Thep_Be_TN(tai_C10)3"/>
      <sheetName val="Sum_ELE__CAP_S1-4__4"/>
      <sheetName val="CONSOIDATE_44"/>
      <sheetName val="CONSOIDATE_24"/>
      <sheetName val="PHẦN_KIẾN_TRÚC4"/>
      <sheetName val="Land_Dev't__Ph-14"/>
      <sheetName val="Hac_Lots4"/>
      <sheetName val="4-Lane_bridge4"/>
      <sheetName val="Res_Lots4"/>
      <sheetName val="Spine_Road4"/>
      <sheetName val="Bill_24"/>
      <sheetName val="Bill_34"/>
      <sheetName val="Bill_4a_-_1A4"/>
      <sheetName val="Bill_4a_(Fiber)_-_1A4"/>
      <sheetName val="Bill_4b4"/>
      <sheetName val="Bill_4c4"/>
      <sheetName val="Bill_54"/>
      <sheetName val="Bill_4a_-_1B4"/>
      <sheetName val="Bill_4a_(Fiber)_-_1B4"/>
      <sheetName val="So_sanh_gia4"/>
      <sheetName val="Luong_2622EVN4"/>
      <sheetName val="DO_AM_DT4"/>
      <sheetName val="01__Nha_xuong4"/>
      <sheetName val="Cước_CG4"/>
      <sheetName val="MTO_REV_04"/>
      <sheetName val="NC_CU4"/>
      <sheetName val="Cuoc_4"/>
      <sheetName val="gia_chao4"/>
      <sheetName val="Vat_lieu_BTN4"/>
      <sheetName val="Bank_Rev4"/>
      <sheetName val="Merit_&amp;_Market_Grid4"/>
      <sheetName val="BP_DECLINE_IT4"/>
      <sheetName val="Input_List4"/>
      <sheetName val="Valid_data_revised4"/>
      <sheetName val="DETAIL_MIX_%_REPORT4"/>
      <sheetName val="Fill_this_out_first___4"/>
      <sheetName val="BC_chi_tiết_TT4"/>
      <sheetName val="0,SO_LIEU_DAU_VAO4"/>
      <sheetName val="Corner_Arch4"/>
      <sheetName val="End_Arch4"/>
      <sheetName val="Intermediate_Arch4"/>
      <sheetName val="reinforcement_6754"/>
      <sheetName val="ext_wall_fin_qty4"/>
      <sheetName val="SL_Plum_4"/>
      <sheetName val="Physical_Schedule_3D4"/>
      <sheetName val="Tabel_Berat4"/>
      <sheetName val="Data_Umum_Penawaran4"/>
      <sheetName val="Real_Cost4"/>
      <sheetName val="bill_qty4"/>
      <sheetName val="REKAP_ARSITEKTUR_4"/>
      <sheetName val="RAB_ADMINISTRASI_PUSAT_(1)4"/>
      <sheetName val="Hrg_Readymix4"/>
      <sheetName val="Input_-_Facilities4"/>
      <sheetName val="BP_CAPEX_MoD-100%_Area_4_USD4"/>
      <sheetName val="DGKL_TRỤC_NGOAI_NHA4"/>
      <sheetName val="5_2_1_Đo_bóc_KL_OLK-074"/>
      <sheetName val="Da_xay_dung4"/>
      <sheetName val="Elemental_Breakdown+20%4"/>
      <sheetName val="TCVN_1651-20083"/>
      <sheetName val="Dai_tu4"/>
      <sheetName val="02__PHAN_TICH4"/>
      <sheetName val="03__NGAN_SACH4"/>
      <sheetName val="6__Scope_of_work_4"/>
      <sheetName val="4_6_Phân_tích_nhân_sự_4"/>
      <sheetName val="4_5_Mức_độ_tham_gia_dự_án4"/>
      <sheetName val="Define_finishing4"/>
      <sheetName val="Dynamic_Ranges3"/>
      <sheetName val="242_3_summaryOPC4"/>
      <sheetName val="1_1General4"/>
      <sheetName val="Gia_giao_VL_den_HT3"/>
      <sheetName val="THONG_SO_KICH_THUOC3"/>
      <sheetName val="Fixed_asset_register3"/>
      <sheetName val="repeatative_rejection3"/>
      <sheetName val="General_Info3"/>
      <sheetName val="Full_PBD3"/>
      <sheetName val="Non-Statistical_Sampling3"/>
      <sheetName val="98FORECAST_(1)3"/>
      <sheetName val="Sch_18_Bank3"/>
      <sheetName val="Stock_details3"/>
      <sheetName val="Part_A_General3"/>
      <sheetName val="_3"/>
      <sheetName val="XL4Poppy_(2)4"/>
      <sheetName val="he_so_dong_thoi3"/>
      <sheetName val="CT_-THVLNC3"/>
      <sheetName val="Thang_013"/>
      <sheetName val="Thống_kê3"/>
      <sheetName val="BAN_IN3"/>
      <sheetName val="NOVA_MEDIC3"/>
      <sheetName val="DGKL_MEDIC3"/>
      <sheetName val="ADJ_20113"/>
      <sheetName val="THCP_thiet_bi3"/>
      <sheetName val="Piano_Montaggio_PO-02_bozza23"/>
      <sheetName val="SLTh_ke3"/>
      <sheetName val="OVER_VIEW3"/>
      <sheetName val="SCOPE_OF_WORK3"/>
      <sheetName val="Listes_Caractéristiques3"/>
      <sheetName val="Liste_Référentiel3"/>
      <sheetName val="Bill_4_1a___3"/>
      <sheetName val="chi_tiet_TS_theo_so_lieu_ktoan3"/>
      <sheetName val="DS_Cty3"/>
      <sheetName val="THÁNG_053"/>
      <sheetName val="TONGKE3p_3"/>
      <sheetName val="Data_(2)3"/>
      <sheetName val="Book_1_Summary3"/>
      <sheetName val="1_설계조건3"/>
      <sheetName val="Wood_Mckenzie3"/>
      <sheetName val="Đầu_ra_sản_phẩm3"/>
      <sheetName val="Tổng_quan_và_Input3"/>
      <sheetName val="Đầu_vào_sản_xuất3"/>
      <sheetName val="Tính_toán_doanh_thu3"/>
      <sheetName val="Phân_tích_độ_nhạy3"/>
      <sheetName val="Khấu_hao_TSCĐ3"/>
      <sheetName val="Nguồn_vốn3"/>
      <sheetName val="Giải_ngân_nguồn_vốn3"/>
      <sheetName val="Tính_toán_thuế3"/>
      <sheetName val="Tính_toán_chi_phí_SX3"/>
      <sheetName val="TH_ĐƠN_GIÁ3"/>
      <sheetName val="cable,_lighting,_switch3"/>
      <sheetName val="ĐỢT_13"/>
      <sheetName val="DTXL(_270)3"/>
      <sheetName val="KL_T16_BÀN_GIAO_19_43"/>
      <sheetName val="Bldg_Brkdown3"/>
      <sheetName val="DG_VL_KS3"/>
      <sheetName val="Bill_rekap3"/>
      <sheetName val="Cash_Flow_bulanan3"/>
      <sheetName val="CươcVC_tinh3"/>
      <sheetName val="List_of_Staff3"/>
      <sheetName val="__QUOTATION_xlsx3"/>
      <sheetName val="2_5_Ducts_(2)3"/>
      <sheetName val="S_N3"/>
      <sheetName val="NHOM_KINH_3"/>
      <sheetName val="입찰내역_발주처_양식3"/>
      <sheetName val="DIEN_TICH3"/>
      <sheetName val="3_공통공사대비3"/>
      <sheetName val="Don_vi3"/>
      <sheetName val="TH_khối_lượng_phải_làm3"/>
      <sheetName val="Giá_VL,_NC,_M3"/>
      <sheetName val="Lương_2135_nhóm_I3"/>
      <sheetName val="Luong_2050_hà_NAm3"/>
      <sheetName val="Lương2045_nhóm_I3"/>
      <sheetName val="May_3_huyện3"/>
      <sheetName val="May_yên_mô3"/>
      <sheetName val="Phân_tich_ĐG3"/>
      <sheetName val="PLV_mới3"/>
      <sheetName val="May_TT11(TB)3"/>
      <sheetName val="May_TT11_(HP)3"/>
      <sheetName val="May_TT11(NB)3"/>
      <sheetName val="May_TT11(NĐ)3"/>
      <sheetName val="Lương_theo_TT17(Thái_Bình)3"/>
      <sheetName val="Lương_theo_TT17_(HP)3"/>
      <sheetName val="Lương_theo_TT17_(Ninh_Bình)3"/>
      <sheetName val="Lương_theo_TT17_(Nam_Định)3"/>
      <sheetName val="KL_CHI_TIẾT_(2)3"/>
      <sheetName val="5_Gia3"/>
      <sheetName val="Danh_sach_KV23"/>
      <sheetName val="Danh_sach_doan_KT3"/>
      <sheetName val="Loại_cọc_P23"/>
      <sheetName val="CP_NC-MTC_XD3"/>
      <sheetName val="H_Satuan3"/>
      <sheetName val="4_3_Scope_of_work_3"/>
      <sheetName val="Gia_HĐ3"/>
      <sheetName val="2__Tổng_hợp3"/>
      <sheetName val="List_Equip3"/>
      <sheetName val="Process_C_(1-166)3"/>
      <sheetName val="CF_-Update_31Jul063"/>
      <sheetName val="Executive_Summary3"/>
      <sheetName val="MAHANG_BHLD3"/>
      <sheetName val="CHITIETHOADON_TT3"/>
      <sheetName val="mahang_chinh_sua_moi_nhat3"/>
      <sheetName val="Noise_insl3"/>
      <sheetName val="Ca_may3"/>
      <sheetName val="GIA_NC,_CM3"/>
      <sheetName val="GIA_VL3"/>
      <sheetName val="13_Luong3"/>
      <sheetName val="Eq__Mobilization3"/>
      <sheetName val="Link_HG3"/>
      <sheetName val="Danhsach_123"/>
      <sheetName val="List_Danh_mục_nghiệm_thu3"/>
      <sheetName val="02__THONG_TIN_CHUNG3"/>
      <sheetName val="07__DINH_MUC_HBC3"/>
      <sheetName val="TK_SX3"/>
      <sheetName val="Rate_Analysis3"/>
      <sheetName val="Don_gia_vung_III3"/>
      <sheetName val="Don_gia_III17"/>
      <sheetName val="Don_gia_CT3"/>
      <sheetName val="PLHD_doi_cot_ham_0101-043"/>
      <sheetName val="Luong_TT053"/>
      <sheetName val="unit_weight3"/>
      <sheetName val="DIV_INC4"/>
      <sheetName val="A1_-_Income_Statement4"/>
      <sheetName val="SCB_-_Annexure_A3"/>
      <sheetName val="PL6-Revenue_Bridge3"/>
      <sheetName val="OC5-Push_Diag3"/>
      <sheetName val="Franchise_Input3"/>
      <sheetName val="Project_ODC_NDEU3"/>
      <sheetName val="Inter_connect_Revenue3"/>
      <sheetName val="2020_RFS_Summary3"/>
      <sheetName val="Well_Construction_Summary3"/>
      <sheetName val="RFS_2020_-_Details_and_Notes3"/>
      <sheetName val="AN_20003"/>
      <sheetName val="6_9_DM_CTP2"/>
      <sheetName val="ADJ_-_RATE2"/>
      <sheetName val="CDPS_SAU_KC2"/>
      <sheetName val="Thong_tin2"/>
      <sheetName val="BTDC_B3602"/>
      <sheetName val="Danh_muc_LIST2"/>
      <sheetName val="CF_(DR)_IN2"/>
      <sheetName val="PL_02_-_Vay2"/>
      <sheetName val="PL_03_-_Von2"/>
      <sheetName val="CP_yếu_tố2"/>
      <sheetName val="BS_4202"/>
      <sheetName val="PL_4202"/>
      <sheetName val="RT_4202"/>
      <sheetName val="BTDC_B360_2"/>
      <sheetName val="Table_of_contents2"/>
      <sheetName val="11__Loans2"/>
      <sheetName val="Adj_entries_3"/>
      <sheetName val="Annexure_13"/>
      <sheetName val="Annexure_23"/>
      <sheetName val="Updated_2018_COA3"/>
      <sheetName val="IC_Listing3"/>
      <sheetName val="SLA_cost_distr_FEB_20203"/>
      <sheetName val="Legal_entities_details3"/>
      <sheetName val="Invoice_base_FEB_20203"/>
      <sheetName val="Le317_into_80503"/>
      <sheetName val="Basic_principles_to_the_distr_3"/>
      <sheetName val="Cost_elements3"/>
      <sheetName val="Ref_rate_change3"/>
      <sheetName val="Synergi_life_credit3"/>
      <sheetName val="Change_in_NH3"/>
      <sheetName val="NPS_to_O&amp;G3"/>
      <sheetName val="RC_Revenue2"/>
      <sheetName val="AOP_20202"/>
      <sheetName val="DATA_LE2"/>
      <sheetName val="DATA_LE_(LY)2"/>
      <sheetName val="DATA_RC2"/>
      <sheetName val="DATA_RC_(LY)2"/>
      <sheetName val="LE_Test2"/>
      <sheetName val="DATA_(RC_ORG)2"/>
      <sheetName val="DATA_(TESTING_1)2"/>
      <sheetName val="DATA_(TESTING_CHRSPR)2"/>
      <sheetName val="2018_VADIS2"/>
      <sheetName val="Income_Statement19"/>
      <sheetName val="DLC_DIEN_AP2"/>
      <sheetName val="SL_dau_tien2"/>
      <sheetName val="DB_FEE2"/>
      <sheetName val="BHYT_Tự_Nguyện_-_Vinschool-Mau2"/>
      <sheetName val="Tonghop_theo_Vendor2"/>
      <sheetName val="Tu_dien2"/>
      <sheetName val="T_kê2"/>
      <sheetName val="dulieu_cot2"/>
      <sheetName val="Bank_Bal__Dec_222"/>
      <sheetName val="Vat_lieu_cat_song_rac2"/>
      <sheetName val="Project_Info_3"/>
      <sheetName val="Cost_Summary3"/>
      <sheetName val="Cost_Summary_-_USD3"/>
      <sheetName val="Price_Summary_-_Offshore3"/>
      <sheetName val="Factory_&amp;_Import_Material3"/>
      <sheetName val="Labour_Hours_Upload3"/>
      <sheetName val="Technical_Info_3"/>
      <sheetName val="PM_Cost3"/>
      <sheetName val="SED_INPUT3"/>
      <sheetName val="Du_lieu_ban_dau3"/>
      <sheetName val="GZ_TP3"/>
      <sheetName val="GZ_VT3"/>
      <sheetName val="Be_tong3"/>
      <sheetName val="bar_nor3"/>
      <sheetName val="conc_nor3"/>
      <sheetName val="conc_frus3"/>
      <sheetName val="conc_trap3"/>
      <sheetName val="bar_frus3"/>
      <sheetName val="bar_trap3"/>
      <sheetName val="ĐM4970_2016(Lap_dat_TBA)3"/>
      <sheetName val="Gia_Nhan_công3"/>
      <sheetName val="Đon_gia_228_sua_chua3"/>
      <sheetName val="ĐM01_2000(thinghiem_ĐZTTĐL)3"/>
      <sheetName val="ĐM1781_2007(T_N_đien_ĐZ&amp;TBA)3"/>
      <sheetName val="Cuoc_van_chuyen3"/>
      <sheetName val="Beam_reinfocement_schedule3"/>
      <sheetName val="Thong_so_dam3"/>
      <sheetName val="Wall_Block_C3"/>
      <sheetName val="General_Schedule3"/>
      <sheetName val="Factor_F_Data3"/>
      <sheetName val="bang_1_NCXD3"/>
      <sheetName val="bang_1_NCXD_(V_I)3"/>
      <sheetName val="2__Summary-cash3"/>
      <sheetName val="May_Goc_(QD2436)3"/>
      <sheetName val="VC_theo_cuoc_tinh3"/>
      <sheetName val="BCVC__3"/>
      <sheetName val="Bang_khoi_luong2"/>
      <sheetName val="NC_HY2"/>
      <sheetName val="NC_HN2"/>
      <sheetName val="Summary_-_Budget2"/>
      <sheetName val="KL_Chi_tiết_BV_dự_thầu2"/>
      <sheetName val="KL_chi_tiết_BV_thi_công2"/>
      <sheetName val="INDEX_HẠ_TẦNG3"/>
      <sheetName val="CTG_HẠ_TẦNG3"/>
      <sheetName val="DGG_HẠ_TẦNG3"/>
      <sheetName val="DGG_LB_CỌC3"/>
      <sheetName val="DGG_MT_CỌC3"/>
      <sheetName val="INFO_CỌC3"/>
      <sheetName val="INDEX_CỌC3"/>
      <sheetName val="Du_lieu_TKT3"/>
      <sheetName val="TÍNH_TOÁN_KHỐI_LƯỢNG_P63"/>
      <sheetName val="Assignment_Schedule2"/>
      <sheetName val="FINANCIAL_(FLR)2"/>
      <sheetName val="Bảng_dung_trọng3"/>
      <sheetName val="Tong_Luong_Thep2"/>
      <sheetName val="bang_tien_luong2"/>
      <sheetName val="Gia_2"/>
      <sheetName val="Bearing_Capacity2"/>
      <sheetName val="Kien_truc2"/>
      <sheetName val="Chuong_I2"/>
      <sheetName val="1_INPUT2"/>
      <sheetName val="Phan_tich_vat_tu2"/>
      <sheetName val="D_Trong2"/>
      <sheetName val="Du_thau_03xd2"/>
      <sheetName val="Cost_of_DM_Water3"/>
      <sheetName val="Other_assumptions3"/>
      <sheetName val="Field_Lists3"/>
      <sheetName val="CUSTOMER_GROUP_WISE2"/>
      <sheetName val="Q4_2009_History2"/>
      <sheetName val="_Final_Balance_Sheet2"/>
      <sheetName val="Sch2_-_BalSht_Summary3"/>
      <sheetName val="Sch1_-_P&amp;L_Summary3"/>
      <sheetName val="Interest_on_WC2"/>
      <sheetName val="CAN_DOI_-_KET_QUA4"/>
      <sheetName val="Pivot_Financials3"/>
      <sheetName val="Review_20153"/>
      <sheetName val="People_3"/>
      <sheetName val="Production_volumes3"/>
      <sheetName val="Salary_increase_budget_assump_3"/>
      <sheetName val="Production_initiative3"/>
      <sheetName val="Prod__KPI_-_OEE%3"/>
      <sheetName val="B&amp;P_KPI3"/>
      <sheetName val="Customer_SC3"/>
      <sheetName val="Production_KPIs3"/>
      <sheetName val="Total_losses3"/>
      <sheetName val="Savings_overview3"/>
      <sheetName val="Prod_FTE_Dev_3"/>
      <sheetName val="Log_FTE_Dev_3"/>
      <sheetName val="Loss_tree3"/>
      <sheetName val="Inventory_development3"/>
      <sheetName val="Capex_Phasing3"/>
      <sheetName val="Std_to_Std_MC_only3"/>
      <sheetName val="Top_20_BOM3"/>
      <sheetName val="MC_Development_OLD3"/>
      <sheetName val="NMC_&amp;_Log_Ass_3"/>
      <sheetName val="_Material_Ass_3"/>
      <sheetName val="COGS_Dev_3"/>
      <sheetName val="MC_Dev_3"/>
      <sheetName val="NMC_Dev_3"/>
      <sheetName val="NMC_Development_OLD3"/>
      <sheetName val="Log_Dev_3"/>
      <sheetName val="Prod__capex_overview3"/>
      <sheetName val="Production_-_Risks_&amp;_Opport_3"/>
      <sheetName val="AOCM_Overview3"/>
      <sheetName val="AOCM_Cost_Group_Summary3"/>
      <sheetName val="Sievo_Saving3"/>
      <sheetName val="AOCM_Sub-group3"/>
      <sheetName val="Quality_RFT3"/>
      <sheetName val="Back-up_3"/>
      <sheetName val="Absorption_Phasing3"/>
      <sheetName val="One_off3"/>
      <sheetName val="Reporting_changes3"/>
      <sheetName val="Prod__KPI_-_OEE%_by_line3"/>
      <sheetName val="Key_dependencies3"/>
      <sheetName val="Orgex_and_restructuring3"/>
      <sheetName val="COGS_movement3"/>
      <sheetName val="Back-up_HR3"/>
      <sheetName val="2016_FTE_Variability3"/>
      <sheetName val="2_Sievo_saving_recon__vs_bridg3"/>
      <sheetName val="1__PPV_recon__T04_vs_bridges3"/>
      <sheetName val="INPUT_&amp;_Guidance3"/>
      <sheetName val="data_for_deck,_thinkcell3"/>
      <sheetName val="Flash_call_deck3"/>
      <sheetName val="Supply_chain_bridge3"/>
      <sheetName val="COS_bridge3"/>
      <sheetName val="3_Gross_&amp;_Net_efficiency_repor3"/>
      <sheetName val="PVM_report3"/>
      <sheetName val="Capex_comments3"/>
      <sheetName val="Log_bridge3"/>
      <sheetName val="One_pager3"/>
      <sheetName val="Option_1,Data(from_HFM)_3"/>
      <sheetName val="Option_2,_Data(_Manual_Input)3"/>
      <sheetName val="FX_&amp;_HIERARCHY3"/>
      <sheetName val="Bihar_Plant_FAR2"/>
      <sheetName val="Verification_Report2"/>
      <sheetName val="BASE_GRAPHE2"/>
      <sheetName val="CTG_(GIAM)2"/>
      <sheetName val="Beam__2_2"/>
      <sheetName val="B_1_Engineering2"/>
      <sheetName val="Mobilisasi_&amp;_Demob2"/>
      <sheetName val="B_2_5_Proc_&amp;_Constr_Civil12"/>
      <sheetName val="B_2_3_Proc_&amp;_Constr_Electrical2"/>
      <sheetName val="B_2_4_Proc_&amp;_Constr_Instru2"/>
      <sheetName val="B_2_1_Proc_&amp;_Constr_Mech_2"/>
      <sheetName val="B_2_2_Proc_&amp;_Constr_Pipe_2"/>
      <sheetName val="Work_Permit2"/>
      <sheetName val="Agregat_Halus_&amp;_Kasar2"/>
      <sheetName val="Data_Tower2"/>
      <sheetName val="Du_thau_dau_noi2"/>
      <sheetName val="Du_Thau2"/>
      <sheetName val="Du_thau_PSBS2"/>
      <sheetName val="DG_theo_HD_PSBS2"/>
      <sheetName val="Du_thau_TC112"/>
      <sheetName val="DETAIL_PROGRESS_CLAIM2"/>
      <sheetName val="3_NGAN_SACH2"/>
      <sheetName val="2_PHAN_TICH2"/>
      <sheetName val="Phan_tich_don_gia_de_xuat_-_ca2"/>
      <sheetName val="간접비_총괄표3"/>
      <sheetName val="DG_THIET_BI2"/>
      <sheetName val="DG_vat_lieu2"/>
      <sheetName val="Loại_22"/>
      <sheetName val="Chi_tiet_VL-NC-MTC2"/>
      <sheetName val="Chiet_tinh_dz222"/>
      <sheetName val="A1_82"/>
      <sheetName val="DZ_352"/>
      <sheetName val="DP_TRUOT_GIA2"/>
      <sheetName val="VL-NC-M_2"/>
      <sheetName val="VL_NC_M2"/>
      <sheetName val="Đơn_trọng2"/>
      <sheetName val="DTCT_-XL_42"/>
      <sheetName val="EE_(3)2"/>
      <sheetName val="Tra_Cứu2"/>
      <sheetName val="Ban_Qua_do2"/>
      <sheetName val="Dự_kiến_SL-NT_20132"/>
      <sheetName val="SL_HM-T1_20142"/>
      <sheetName val="TT_16-20192"/>
      <sheetName val="Giai_trinh2"/>
      <sheetName val="Cost_center2"/>
      <sheetName val="Details_Sales_(local)3"/>
      <sheetName val="FA_list2"/>
      <sheetName val="Enc_3A2"/>
      <sheetName val="Fixed_Prof_Fees2"/>
      <sheetName val="BS,_PL,_Sch_5_to_92"/>
      <sheetName val="301_RTI2"/>
      <sheetName val="1__Questionnaire2"/>
      <sheetName val="Excise_on_RM2"/>
      <sheetName val="_Payroll_Empl_(Wkng)2"/>
      <sheetName val="Insight_28-6-002"/>
      <sheetName val="DL_codes2"/>
      <sheetName val="Simulator_Detail2"/>
      <sheetName val="Trnf_to_Reimb_2"/>
      <sheetName val="Power_&amp;_Fuel_(S)2"/>
      <sheetName val="Book_details2"/>
      <sheetName val="July_06-Mar_072"/>
      <sheetName val="Ctiet_Cthe2"/>
      <sheetName val="Window_Door_schedule2"/>
      <sheetName val="M_672"/>
      <sheetName val="Summary_of_My_Chanh_Bridge2"/>
      <sheetName val="My_Chanh_Bridge2"/>
      <sheetName val="Summary_of_Phu_Bai_Bridge2"/>
      <sheetName val="Summary_of_Nong_Bridge2"/>
      <sheetName val="Nong_Bridge2"/>
      <sheetName val="Summary_of_Phong_Le_Bridge2"/>
      <sheetName val="Phong_Le_Bridge2"/>
      <sheetName val="Summary_of_Ky_Lam_Bridge2"/>
      <sheetName val="Nghỉ_lễ2"/>
      <sheetName val="ﾄﾞﾊﾞｲFUEL_GAS追見2"/>
      <sheetName val="Wall_Pier2"/>
      <sheetName val="IV_1_Lkdt2"/>
      <sheetName val="III_2_dah2"/>
      <sheetName val="II_2_dn2"/>
      <sheetName val="IV_2_Lkdd2"/>
      <sheetName val="III_1_tai2"/>
      <sheetName val="DA01_HD-List2"/>
      <sheetName val="DM01_CDT2"/>
      <sheetName val="DM02_NT2"/>
      <sheetName val="NT01_HD-List2"/>
      <sheetName val="DG_CANTHO2"/>
      <sheetName val="Check_C2"/>
      <sheetName val="BANG_TONGHOP2"/>
      <sheetName val="SUMMARY_QUANTITIES2"/>
      <sheetName val="DM_17813"/>
      <sheetName val="Giá_đến_hiện_trường2"/>
      <sheetName val="DG_2852"/>
      <sheetName val="DG__2862"/>
      <sheetName val="DG_852"/>
      <sheetName val="DG_892"/>
      <sheetName val="DGVCTC_2852"/>
      <sheetName val="M6A-208_Steering_dust2"/>
      <sheetName val="JT3_0견적-구12"/>
      <sheetName val="SELISIH_HARGA2"/>
      <sheetName val="Code_HT_CB_-OT2"/>
      <sheetName val="Code_HT_CB_-_PO2"/>
      <sheetName val="DOOR_A_(4-roof)2"/>
      <sheetName val="Door_HT2"/>
      <sheetName val="DOOR_B1_(4-roof)2"/>
      <sheetName val="DOOR_B2_(4-roof)2"/>
      <sheetName val="rate_code2"/>
      <sheetName val="Xuất_DL_AP2"/>
      <sheetName val="Xuất_DL_OT2"/>
      <sheetName val="Xuat_DL_PO2"/>
      <sheetName val="Ban_QD2"/>
      <sheetName val="SL_DT_2011so_sanh2"/>
      <sheetName val="Main_Model2"/>
      <sheetName val="Xuly_Data2"/>
      <sheetName val="Cst_Pkg-Eden2"/>
      <sheetName val="Cashflow_Analysis2"/>
      <sheetName val="Labor_Sum2"/>
      <sheetName val="Sheet1_(2)2"/>
      <sheetName val="Chi_Thao2"/>
      <sheetName val="4__Đo_bóc_KL2"/>
      <sheetName val="V_c_noi_bo2"/>
      <sheetName val="Tổng_kê2"/>
      <sheetName val="Kich_thuoc_mo_M1-nam_lay2"/>
      <sheetName val="Dau_vào2"/>
      <sheetName val="Data-SỔ_KHO2"/>
      <sheetName val="SỔ_KHO2"/>
      <sheetName val="BSD_(2)2"/>
      <sheetName val="Thông_tin_chung2"/>
      <sheetName val="B1_CN2"/>
      <sheetName val="Đường_dây2"/>
      <sheetName val="Vị_trí2"/>
      <sheetName val="Đơn_giá-NC2"/>
      <sheetName val="Đơn_giá-VL-CM2"/>
      <sheetName val="KL_CHI_TIET2"/>
      <sheetName val="Anx_102"/>
      <sheetName val="Full_20122"/>
      <sheetName val="Summary_Page_VDF2"/>
      <sheetName val="Invested_capital_VDF2"/>
      <sheetName val="BB_Contribution_by_store_T__2"/>
      <sheetName val="DG_SUA_CHUA2"/>
      <sheetName val="TAM_TINH2"/>
      <sheetName val="080_(2)3"/>
      <sheetName val="BTO_Dept_4"/>
      <sheetName val="Input_&amp;_Instruct4"/>
      <sheetName val="Purchase_Calc_3"/>
      <sheetName val="Balance_Sheet3"/>
      <sheetName val="Report_Summary3"/>
      <sheetName val="Monthly_Notes3"/>
      <sheetName val="Trial_Bal2"/>
      <sheetName val="CC_Inventory_Assumption2"/>
      <sheetName val="Validation_and_Lookup_tables2"/>
      <sheetName val="Dec__08_RDD2"/>
      <sheetName val="Int_Others2"/>
      <sheetName val="Sub_Lead2"/>
      <sheetName val="nhat_ky_2"/>
      <sheetName val="DGKL_L2_THÉP_MÓNG2"/>
      <sheetName val="Bieu_chi_tiet_gia_du_thau2"/>
      <sheetName val="Gia_vat_lieu_trong_gia_du_thau2"/>
      <sheetName val="Bang_phan_tich_don_gia_du_thau2"/>
      <sheetName val="Costos_Alt22"/>
      <sheetName val="B-10_otros_activos_20032"/>
      <sheetName val="B-10_otros_activos_20042"/>
      <sheetName val="liste_ANDI2"/>
      <sheetName val="Daily_Forwards2"/>
      <sheetName val="CREDIT_STATS2"/>
      <sheetName val="basic_inputs2"/>
      <sheetName val="INSTRUCTION_Read_me2"/>
      <sheetName val="DATOS_DE_CAMPO2"/>
      <sheetName val="Basic_Data_Inputs2"/>
      <sheetName val="Du_lieu_dau_vao2"/>
      <sheetName val="Du_lieu_TKT1"/>
      <sheetName val="간접비_총괄표1"/>
      <sheetName val="ﾄﾞﾊﾞｲFUEL_GAS追見"/>
      <sheetName val="Wall_Pier"/>
      <sheetName val="DM_17811"/>
      <sheetName val="Giá_đến_hiện_trường"/>
      <sheetName val="DG_285"/>
      <sheetName val="DG__286"/>
      <sheetName val="DG_85"/>
      <sheetName val="DG_89"/>
      <sheetName val="DGVCTC_285"/>
      <sheetName val="M6A-208_Steering_dust"/>
      <sheetName val="JT3_0견적-구1"/>
      <sheetName val="SL_DT_2011so_sanh"/>
      <sheetName val="Cashflow_Analysis"/>
      <sheetName val="Labor_Sum"/>
      <sheetName val="BSD_(2)"/>
      <sheetName val="BB_Contribution_by_store_T__"/>
      <sheetName val="080_(2)1"/>
      <sheetName val="BTO_Dept_2"/>
      <sheetName val="Input_&amp;_Instruct2"/>
      <sheetName val="Purchase_Calc_1"/>
      <sheetName val="Balance_Sheet1"/>
      <sheetName val="Report_Summary1"/>
      <sheetName val="Monthly_Notes1"/>
      <sheetName val="Trial_Bal"/>
      <sheetName val="CC_Inventory_Assumption"/>
      <sheetName val="Validation_and_Lookup_tables"/>
      <sheetName val="Dec__08_RDD"/>
      <sheetName val="Int_Others"/>
      <sheetName val="Sub_Lead"/>
      <sheetName val="TH_DZ3520"/>
      <sheetName val="RAB_AR&amp;STR18"/>
      <sheetName val="chi_tiet_TBA18"/>
      <sheetName val="chi_tiet_C18"/>
      <sheetName val="DON_GIA_CAN_THO20"/>
      <sheetName val="Don_gia18"/>
      <sheetName val="Don_gia_chi_tiet18"/>
      <sheetName val="Customize_Your_Purchase_Order18"/>
      <sheetName val="DON_GIA_TRAM_(3)18"/>
      <sheetName val="CHITIET_VL-NC-TT_-1p18"/>
      <sheetName val="CHITIET_VL-NC-TT-3p17"/>
      <sheetName val="TONG_HOP_VL-NC_TT18"/>
      <sheetName val="KPVC-BD_18"/>
      <sheetName val="HĐ_ngoài17"/>
      <sheetName val="XT_Buoc_317"/>
      <sheetName val="dongia_(2)17"/>
      <sheetName val="S-curve_17"/>
      <sheetName val="Commercial_value17"/>
      <sheetName val="7606_DZ18"/>
      <sheetName val="Ky_Lam_Bridge17"/>
      <sheetName val="Provisional_Sums_Item17"/>
      <sheetName val="Gas_Pressure_Welding17"/>
      <sheetName val="General_Item&amp;General_Requirem17"/>
      <sheetName val="General_Items17"/>
      <sheetName val="Regenral_Requirements17"/>
      <sheetName val="TONG_HOP_VL-NC17"/>
      <sheetName val="So_doi_chieu_LC17"/>
      <sheetName val="project_management17"/>
      <sheetName val="Adix_A17"/>
      <sheetName val="MAIN_GATE_HOUSE17"/>
      <sheetName val="REINF_17"/>
      <sheetName val="Rates_200917"/>
      <sheetName val="Đầu_vào16"/>
      <sheetName val="MH_RATE17"/>
      <sheetName val="A1_CN16"/>
      <sheetName val="Data_Input17"/>
      <sheetName val="Du_toan17"/>
      <sheetName val="chiet_tinh17"/>
      <sheetName val="Ng_hàng_xà+bulong17"/>
      <sheetName val="Bang_KL17"/>
      <sheetName val="DM_606117"/>
      <sheetName val="Equip_16"/>
      <sheetName val="DG_thep_ma_kem17"/>
      <sheetName val="Lcau_-_Lxuc17"/>
      <sheetName val="Chi_tiet_XD_TBA16"/>
      <sheetName val="EIRR&gt;_216"/>
      <sheetName val="TONG_HOP_T5_199816"/>
      <sheetName val="CT_vat_lieu17"/>
      <sheetName val="Trạm_biến_áp16"/>
      <sheetName val="Đơn_Giá_16"/>
      <sheetName val="Chenh_lech_vat_tu16"/>
      <sheetName val="Diện_tích16"/>
      <sheetName val="1_Khái_toán16"/>
      <sheetName val="13-Cốt_thép_(10mm&lt;D≤18mm)_FO115"/>
      <sheetName val="6787CWFASE2CASE2_00_xls16"/>
      <sheetName val="CT-0_4KV16"/>
      <sheetName val="rate_material16"/>
      <sheetName val="4_PTDG16"/>
      <sheetName val="DG_DZ17"/>
      <sheetName val="DG_TBA17"/>
      <sheetName val="Chi_tiet_KL16"/>
      <sheetName val="Tổng_hợp_KL16"/>
      <sheetName val="KL_Chi_tiết_Xây_tô16"/>
      <sheetName val="07Base_Cost16"/>
      <sheetName val="Bill_1_Quy_dinh_chung16"/>
      <sheetName val="1_R18_BF16"/>
      <sheetName val="6_External_works-R1816"/>
      <sheetName val="Phan_khai_KLuong16"/>
      <sheetName val="04_-_XUONG_DET_B16"/>
      <sheetName val="Area_Cal16"/>
      <sheetName val="_0316"/>
      <sheetName val="chieu_day_san16"/>
      <sheetName val="Podium_Concrete_Works16"/>
      <sheetName val="KLCT-_TOWER16"/>
      <sheetName val="KLCT-_PODIUM16"/>
      <sheetName val="Xay_lapduongR316"/>
      <sheetName val="Gia_thanh_chuoi_su16"/>
      <sheetName val="Tiep_dia16"/>
      <sheetName val="Don_gia_vung_III-Can_Tho16"/>
      <sheetName val="Loại_Vật_tư16"/>
      <sheetName val="Measure_130616"/>
      <sheetName val="gia_cong_tac16"/>
      <sheetName val="Isolasi_Luar_Dalam16"/>
      <sheetName val="Isolasi_Luar16"/>
      <sheetName val="Analisa_Gabungan16"/>
      <sheetName val="GV1-D13_(Casement_door)16"/>
      <sheetName val="Project_Data16"/>
      <sheetName val="Elect_(3)16"/>
      <sheetName val="plan&amp;section_of_foundation16"/>
      <sheetName val="design_criteria16"/>
      <sheetName val="Bond_수수료_계산_포맷16"/>
      <sheetName val="ITB_COST16"/>
      <sheetName val="PAGE_116"/>
      <sheetName val="6PILE__(돌출)16"/>
      <sheetName val="HÐ_ngoài17"/>
      <sheetName val="DM_6716"/>
      <sheetName val="Đầu_tư16"/>
      <sheetName val="Chenh_lech_ca_may16"/>
      <sheetName val="TLg_CN&amp;Laixe16"/>
      <sheetName val="TLg_CN&amp;Laixe_(2)16"/>
      <sheetName val="TLg_Laitau16"/>
      <sheetName val="TLg_Laitau_(2)16"/>
      <sheetName val="ESTI_16"/>
      <sheetName val="KL_san_lap16"/>
      <sheetName val="Bill_01_-_CTN16"/>
      <sheetName val="Bill_2_2_Villa_2_beds16"/>
      <sheetName val="DETAIL_16"/>
      <sheetName val="dg_tphcm16"/>
      <sheetName val="T_KÊ_K_CẤU16"/>
      <sheetName val="A1,_May16"/>
      <sheetName val="Vat_lieu16"/>
      <sheetName val="Door_and_window10"/>
      <sheetName val="Harga_ME_16"/>
      <sheetName val="_Bill_5-Earthing_2_-_Add_Work16"/>
      <sheetName val="Bill_02_-_Xay_gach-Pou_16"/>
      <sheetName val="Bill_03-Chống_thấm-Pou16"/>
      <sheetName val="Bill_04-Kim_loại-Pou16"/>
      <sheetName val="Bill_05_-_Hoan_thien-Pou_16"/>
      <sheetName val="Bill_02_-_Xay_gach-Tower16"/>
      <sheetName val="Bill_03-Chống_thấm-Tower16"/>
      <sheetName val="Bill_04-Kim_loại-Tower16"/>
      <sheetName val="Bill_05_-_Hoan_thien-Tower16"/>
      <sheetName val="KL-_KHAC16"/>
      <sheetName val="BILL_3_-_KẾT_CẤU_HẦM16"/>
      <sheetName val="PTĐG_LTBT16"/>
      <sheetName val="CTG-PRECHEx1_416"/>
      <sheetName val="CTG-AB_(2)16"/>
      <sheetName val="CTG-AB_(3)16"/>
      <sheetName val="CTG-PLP-1_0816"/>
      <sheetName val="Pre_Đội_nhóm16"/>
      <sheetName val="Vat_tu_XD16"/>
      <sheetName val="CẤP_THOÁT_NƯỚC16"/>
      <sheetName val="Cước_VC_+_ĐM_CP_Tư_vấn16"/>
      <sheetName val="Hệ_số16"/>
      <sheetName val="THDT_goi_thau_TB16"/>
      <sheetName val="Tien_do_TV16"/>
      <sheetName val="Tower_-_Concrete_Works16"/>
      <sheetName val="Bill-04_ket_cau_thap-_UNI16"/>
      <sheetName val="TH_Vat_tu16"/>
      <sheetName val="Bang_trong_luong_rieng_thep16"/>
      <sheetName val="LV_data16"/>
      <sheetName val="Gia_vat_tu16"/>
      <sheetName val="TH_MTC16"/>
      <sheetName val="TH_N_Cong16"/>
      <sheetName val="Equipment_list_(PAC)16"/>
      <sheetName val="TINH_KHOI_LUONG16"/>
      <sheetName val="DATA_BASE16"/>
      <sheetName val="bridge_#_116"/>
      <sheetName val="Bang_3_Chi_tiet_phan_Dz16"/>
      <sheetName val="KHOI_LUONG16"/>
      <sheetName val="HVAC_BLOCK_B416"/>
      <sheetName val="subcon_sched16"/>
      <sheetName val="Chi_tiet16"/>
      <sheetName val="Buy_vs__Lease_Car16"/>
      <sheetName val="BẢNG_KHỐI_LƯỢNG_TỔNG_HỢP15"/>
      <sheetName val="CTKL_KTX_HT15"/>
      <sheetName val="CP_Khac_cuoc_VC15"/>
      <sheetName val="Budget_Code15"/>
      <sheetName val="2_Chiet_tinh15"/>
      <sheetName val="du_lieu_du_toan15"/>
      <sheetName val="PRE_(E)16"/>
      <sheetName val="Luong_NII15"/>
      <sheetName val="DINH_MUC_THI_NGHIEM15"/>
      <sheetName val="Luong_NI15"/>
      <sheetName val="NHÀ_NHẬP_LIỆU15"/>
      <sheetName val="MÓNG_SILO15"/>
      <sheetName val="BOQ_THAN15"/>
      <sheetName val="Tong_du_toan15"/>
      <sheetName val="Bill_2_-_ketcau15"/>
      <sheetName val="D_&amp;_W_sizes15"/>
      <sheetName val="DL_ĐẦU_VÀO15"/>
      <sheetName val="Chi_tiet_lan_can15"/>
      <sheetName val="Purchase_Order15"/>
      <sheetName val="Analisa_&amp;_Upah15"/>
      <sheetName val="Nhap_VT_oto13"/>
      <sheetName val="dm_36613"/>
      <sheetName val="DM_606013"/>
      <sheetName val="Du_lieu16"/>
      <sheetName val="Phan_tich15"/>
      <sheetName val="CT_Thang_Mo15"/>
      <sheetName val="CT__PL15"/>
      <sheetName val="dongia__2_15"/>
      <sheetName val="Thép_CKN15"/>
      <sheetName val="GOC-KO_IN15"/>
      <sheetName val="MAU_8A15"/>
      <sheetName val="MAU_8B15"/>
      <sheetName val="MAU_915"/>
      <sheetName val="MAU_1015"/>
      <sheetName val="cash_budget15"/>
      <sheetName val="sochitiettaikhoan_15"/>
      <sheetName val="Share_price_data15"/>
      <sheetName val="19_315"/>
      <sheetName val="20_315"/>
      <sheetName val="Chieu_4_315"/>
      <sheetName val="Cow_req15"/>
      <sheetName val="TỔNG_HỢP15"/>
      <sheetName val="14-LẦN_3-CHIỀU15"/>
      <sheetName val="14-LẦN_1-SÁNG15"/>
      <sheetName val="14-LẦN_2-TRƯA15"/>
      <sheetName val="1_3+1_4-TOTAL_-_Ko_IN15"/>
      <sheetName val="2_1-LẦN_3-CHIỀU15"/>
      <sheetName val="2_1-LẦN_1-SÁNG15"/>
      <sheetName val="2_1-LẦN_2-TRƯA15"/>
      <sheetName val="2_1-TOTAL-Ko_IN15"/>
      <sheetName val="1_3(TMR_4)15"/>
      <sheetName val="CHO_DE15"/>
      <sheetName val="1_1+1_2+2_2+2_3(TMR_3)15"/>
      <sheetName val="CK1+CK2_(VS_SAN_CHOI_23)15"/>
      <sheetName val="CK1+CK2_(2)15"/>
      <sheetName val="12-16_THÁNG15"/>
      <sheetName val="CAN_SỮA15"/>
      <sheetName val="54+55+56(SAU_CAI_SỮA-6)15"/>
      <sheetName val="BÊ_71-90_NGÀY15"/>
      <sheetName val="BÊ_12-16_tháng15"/>
      <sheetName val="BÊ_6-1215"/>
      <sheetName val="BÊ_1-315"/>
      <sheetName val="F01-BC_KHAU_PHAN_SANG_20_315"/>
      <sheetName val="F01-BC_KHAU_PHAN_CHIEU_19_315"/>
      <sheetName val="dinh_mưc_cty15"/>
      <sheetName val="Giá_thành15"/>
      <sheetName val="Thong_ke15"/>
      <sheetName val="Energy_for_milk_prod15"/>
      <sheetName val="DE_NGHI_XUAT_15"/>
      <sheetName val="phieu_xuat_mau15"/>
      <sheetName val="PHIEU_XUAT_CHIEU15"/>
      <sheetName val="11_rai_them_cỏ15"/>
      <sheetName val="PHU_LUC_02-_HDSD_CAC_BIEU_MAU15"/>
      <sheetName val="PhU_LUC_01-_MA_CAC_NHOM_BO15"/>
      <sheetName val="F03-BC_THUC_TRON_SANG_20_315"/>
      <sheetName val="F03-BC_THUC_TRON_CHIEU_19_315"/>
      <sheetName val="F02-BC_THEO_DOI_THUC_AN_DU15"/>
      <sheetName val="Tham_khao-_Bao_cao_xuat_thuc_15"/>
      <sheetName val="Dự_thầu13"/>
      <sheetName val="DK1_Don_gia15"/>
      <sheetName val="Dlieu_dau_vao15"/>
      <sheetName val="BANCO_(2)15"/>
      <sheetName val="MT_DPin_(2)15"/>
      <sheetName val="02__PTDG15"/>
      <sheetName val="Chiết_tính15"/>
      <sheetName val="Shareholders'_Equity15"/>
      <sheetName val="VC_xd13"/>
      <sheetName val="Gia_VLTB13"/>
      <sheetName val="B_Luong13"/>
      <sheetName val="C_May13"/>
      <sheetName val="Don_gia_(khong_in)15"/>
      <sheetName val="1_MONG_1-215"/>
      <sheetName val="BẢNG_ÁP_GIÁ_(in)12"/>
      <sheetName val="NT_(KL)_IN12"/>
      <sheetName val="DOM_D212"/>
      <sheetName val="nhà_ăn12"/>
      <sheetName val="Công_nhật12"/>
      <sheetName val="btkt_cột12"/>
      <sheetName val="DG_142612"/>
      <sheetName val="wk_prgs13"/>
      <sheetName val="TH_TN13"/>
      <sheetName val="Bill_No_3_-_Prov__Sum_(Ph2&amp;3)13"/>
      <sheetName val="Du_tru_CP-Bieu_0113"/>
      <sheetName val="TB_NẶNG13"/>
      <sheetName val="Ma_don_vi13"/>
      <sheetName val="bang_cc13"/>
      <sheetName val="AG_Pipe_Qty_Analysis13"/>
      <sheetName val="TK_chi_tiet13"/>
      <sheetName val="Bill_2-Road_HR213"/>
      <sheetName val="Bill_3_-_Softscape_HR213"/>
      <sheetName val="Hao_phí13"/>
      <sheetName val="CP_HMC13"/>
      <sheetName val="gui_BKCT12"/>
      <sheetName val="đọc_số13"/>
      <sheetName val="TH_các_CC12"/>
      <sheetName val="Don_gia_chi_tiet_DIEN_212"/>
      <sheetName val="Dự_toán13"/>
      <sheetName val="Đơn_Giá_TH13"/>
      <sheetName val="Nhân_công13"/>
      <sheetName val="Phân_tích13"/>
      <sheetName val="C_P_Thiết_bị13"/>
      <sheetName val="T_H_Kinh_phí13"/>
      <sheetName val="Vật_tư13"/>
      <sheetName val="Trang_bìa13"/>
      <sheetName val="CĂN_HỘ_T16-17_13"/>
      <sheetName val="TRỤC_ĐỨNG_THOÁT_BẨN_T15-1713"/>
      <sheetName val="TRỤC_ĐỨNG_TM_T15-1713"/>
      <sheetName val="THEP_TAM13"/>
      <sheetName val="THEP_HÌNH13"/>
      <sheetName val="THEP_HINH13"/>
      <sheetName val="XA_GO13"/>
      <sheetName val="BANG_TRA13"/>
      <sheetName val="Ｎｏ_1313"/>
      <sheetName val="DGchitiet_13"/>
      <sheetName val="Structure_data13"/>
      <sheetName val="HỆ_THỐNG_PHÒNG_CHÁY_CHỮA_CHÁY13"/>
      <sheetName val="HỆ_THỐNG_CẤP_THOÁT_NƯỚC13"/>
      <sheetName val="HỆ_THỐNG_ĐHKK13"/>
      <sheetName val="MÁY_PHÁT_ĐIỆN13"/>
      <sheetName val="HỆ_THỐNG_ĐIỆN13"/>
      <sheetName val="Thiết_bị_chính13"/>
      <sheetName val="CP_Du_phong13"/>
      <sheetName val="THCP_Lap_dat13"/>
      <sheetName val="THCP_xay_dung13"/>
      <sheetName val="Tong_hop_kinh_phi13"/>
      <sheetName val="2_1Warehouse_113"/>
      <sheetName val="CHI_PHI13"/>
      <sheetName val="Main_Bldg-Rev0213"/>
      <sheetName val="D&amp;W_def_13"/>
      <sheetName val="Nhan_cong13"/>
      <sheetName val="Thiet_bi13"/>
      <sheetName val="Vat_tu13"/>
      <sheetName val="DM_ChiPhi13"/>
      <sheetName val="May_TC13"/>
      <sheetName val="TH_Kinh_phi13"/>
      <sheetName val="Ptvl_13"/>
      <sheetName val="Móng,_nền_13"/>
      <sheetName val="1_Requisition(E)13"/>
      <sheetName val="Theo_doi_Doanh_thu_201712"/>
      <sheetName val="TONG_HOP13"/>
      <sheetName val="phan_tic_chi_tiet13"/>
      <sheetName val="3__CNT12"/>
      <sheetName val="unit_price_list(M)12"/>
      <sheetName val="Data_Wall13"/>
      <sheetName val="Gia_vat_lieu12"/>
      <sheetName val="Chi_tiet_-tong_9_thang12"/>
      <sheetName val="Tổng_GT13"/>
      <sheetName val="Chi_tiết_KL13"/>
      <sheetName val="khấu_trừ_phạt13"/>
      <sheetName val="GT__KHAU_TRU13"/>
      <sheetName val="HAO_HUT_VAT_TU_(2)13"/>
      <sheetName val="cao_độ13"/>
      <sheetName val="Chi_tiet_cong_no13"/>
      <sheetName val="PHÁT_SINH_TẦNG_1_13"/>
      <sheetName val="PHÁT_SINH_TẦNG_213"/>
      <sheetName val="Hầm_chuyển_psinh13"/>
      <sheetName val="Ống_thẳng13"/>
      <sheetName val="Côn_thu13"/>
      <sheetName val="Vuông_tròn13"/>
      <sheetName val="Chân_rẽ13"/>
      <sheetName val="Chạc_ba13"/>
      <sheetName val="0__Input12"/>
      <sheetName val="KL_THEP__GIAM_DO_DUNG_COUPLER12"/>
      <sheetName val="01_KL_THÉP_NHẬP_VỀ12"/>
      <sheetName val="2__NT_VLDV12"/>
      <sheetName val="GHI_CHU12"/>
      <sheetName val="1_BB_LMHT12"/>
      <sheetName val="1_2_Staff_Schedule12"/>
      <sheetName val="Precios_unitarios_AXH12"/>
      <sheetName val="Bill_Prelim-CDT12"/>
      <sheetName val="Bill_BPTC-CDT12"/>
      <sheetName val="Chi_tiết_BPTC12"/>
      <sheetName val="Bill_BPTC-CDT_(PA_MCT_CDT)12"/>
      <sheetName val="Chi_tiết_BPTC_(PA_MCT_CDT)12"/>
      <sheetName val="Bê_tông_bảo_vệ12"/>
      <sheetName val="01__Data12"/>
      <sheetName val="Neo,_nối_cốt_thép_dầm,_cột12"/>
      <sheetName val="Uốn_móc_cốt_thép12"/>
      <sheetName val="Tiêu_chuẩn_cốt_thép12"/>
      <sheetName val="So_lieu_chung12"/>
      <sheetName val="TH_VL,_NC,_DDHT_Thanhphuoc12"/>
      <sheetName val="1__Office12"/>
      <sheetName val="KHOI_LUONG15-412"/>
      <sheetName val="Doi_so12"/>
      <sheetName val="DANH_MỤC_HỒ_SƠ12"/>
      <sheetName val="GT_PHÁT_SINH_NGOÀI_HĐ12"/>
      <sheetName val="KL_PHÁT_SINH_12"/>
      <sheetName val="PS_NGOÀI_HĐ12"/>
      <sheetName val="GT_PHÁT_SINH_VƯỢT_HĐ12"/>
      <sheetName val="PS_TĂNG_GIẢM_TRONG_HĐ12"/>
      <sheetName val="DGCT_PHÁT_SINH12"/>
      <sheetName val="DGCT_TRẦN_NLV12"/>
      <sheetName val="DGKL_chi_tiết_NLV12"/>
      <sheetName val="DGKL_chi_tiết_NHN,NK12"/>
      <sheetName val="TG_KL12"/>
      <sheetName val="DGCT_SƠN_BẢ_TƯỜNG_NLV12"/>
      <sheetName val="DGKL_TRẦN_NHN12"/>
      <sheetName val="MTO_REV_2(ARMOR)12"/>
      <sheetName val="KL_thep_lam_sat12"/>
      <sheetName val="DM-VNT_ko_sd12"/>
      <sheetName val="B3A_-_TOWER_A12"/>
      <sheetName val="Annex_B12"/>
      <sheetName val="Cotthep_NPT12"/>
      <sheetName val="vl_nc_mtc12"/>
      <sheetName val="1_Civil_(Org)12"/>
      <sheetName val="Tien_Thuong12"/>
      <sheetName val="NC_XL_6T_cuoi_01_CTy12"/>
      <sheetName val="Data_-6T_dau12"/>
      <sheetName val="Cong_6T12"/>
      <sheetName val="Bảng_đo_bóc_KL_OLK-0912"/>
      <sheetName val="6_3_CHI_TIET_OLK-0912"/>
      <sheetName val="Dot_412"/>
      <sheetName val="Chi_phi_van_chuyen12"/>
      <sheetName val="Tong_hop_vat_tu12"/>
      <sheetName val="1_San_12"/>
      <sheetName val="DT_hợp_đồng11"/>
      <sheetName val="Bảng_KL_đợt_111"/>
      <sheetName val="Dgia_vat_tu12"/>
      <sheetName val="Don_gia_III14"/>
      <sheetName val="D÷_liÖu12"/>
      <sheetName val="TLG_Type12"/>
      <sheetName val="Thop_Ksat12"/>
      <sheetName val="Thu_hoi_12"/>
      <sheetName val="HM_chung12"/>
      <sheetName val="CP_xd-thiet_bi12"/>
      <sheetName val="TH-TN_LD_TB12"/>
      <sheetName val="CP_xaydung12"/>
      <sheetName val="Thao_ha_phu_kien12"/>
      <sheetName val="VL-NC-MTC_ket_cau12"/>
      <sheetName val="KHOI_LUONG_TONG12"/>
      <sheetName val="TK_22KV12"/>
      <sheetName val="DM_366-177712"/>
      <sheetName val="Thi_nhiem12"/>
      <sheetName val="Gia_goc_VT-TB12"/>
      <sheetName val="Gia_vc_den_chan_CT12"/>
      <sheetName val="culy_2212"/>
      <sheetName val="Luong_205012"/>
      <sheetName val="ca_may_QN12"/>
      <sheetName val="TNHC1246_12"/>
      <sheetName val="Ca_may_TT06_201012"/>
      <sheetName val="Don_gia_VLXD_dia_phuong12"/>
      <sheetName val="Bang_luong_SCL12"/>
      <sheetName val="Dinh_muc_TN142612"/>
      <sheetName val="HRG_BHN12"/>
      <sheetName val="CĂN_ĐH12"/>
      <sheetName val="Div26_-_Elect12"/>
      <sheetName val="Tổng_hợp_KPHM11"/>
      <sheetName val="DM_336cai_tao12"/>
      <sheetName val="4_CĂN12"/>
      <sheetName val="PV_Graph_Data11"/>
      <sheetName val="Danh_mục11"/>
      <sheetName val="Q_A01_2-Sh12"/>
      <sheetName val="Dutoan_KL11"/>
      <sheetName val="doanh_thu11"/>
      <sheetName val="BTK-Dai_Hoc_Kien_Giang11"/>
      <sheetName val="GIÁ_DỰ_THẦU_30_CĂN11"/>
      <sheetName val="2_CDPS12"/>
      <sheetName val="DG_Chi_tiet11"/>
      <sheetName val="Kê_0,411"/>
      <sheetName val="TH_0,411"/>
      <sheetName val="Kê_2211"/>
      <sheetName val="TH_2211"/>
      <sheetName val="TBA_CAI_TAO11"/>
      <sheetName val="TBA_XDM11"/>
      <sheetName val="TONG_HOP_DU_TOAN11"/>
      <sheetName val="Thop_XAY_DUNG11"/>
      <sheetName val="CP_HANG_MUC_CHUNG11"/>
      <sheetName val="CHI_PHI_XD11"/>
      <sheetName val="CHI_PHI_THI_NGHIEM11"/>
      <sheetName val="VLDIEN_2211"/>
      <sheetName val="Dao_dat11"/>
      <sheetName val="TH_Denbu11"/>
      <sheetName val="Do_ve_DC11"/>
      <sheetName val="TH_Bommin11"/>
      <sheetName val="CHI_PHI_THI_NGHIEM-LD_thiet_b11"/>
      <sheetName val="Luong_TT0111"/>
      <sheetName val="Camay_QB11"/>
      <sheetName val="gia_ca_may_BXD11"/>
      <sheetName val="BANG_LUONG_KY_SU11"/>
      <sheetName val="Bang_luong_NHOM_I11"/>
      <sheetName val="Bangluong_NHOM_II_11"/>
      <sheetName val="09-GIA_nhien_lieu-ko_in11"/>
      <sheetName val="Tinh_V_cot_chiem_cho11"/>
      <sheetName val="ĐM_135411"/>
      <sheetName val="KHOAN_MAU11"/>
      <sheetName val="ĐO_ĐỊA_VẬT_LÝ11"/>
      <sheetName val="khoan_tiep_dia11"/>
      <sheetName val="DZ_22KV11"/>
      <sheetName val="_1710_HOINGHINLD11"/>
      <sheetName val="99_(2)11"/>
      <sheetName val="134_11"/>
      <sheetName val="DG_497011"/>
      <sheetName val="Heso_DZ12"/>
      <sheetName val="DG_BINH_THUAN12"/>
      <sheetName val="TINH_GIA_-_SAN_XUAT_Vertico11"/>
      <sheetName val="Financ__Overview11"/>
      <sheetName val="7_Khau_tru_12"/>
      <sheetName val="Don_gia_NC12"/>
      <sheetName val="Summary_Sheet11"/>
      <sheetName val="Finishing-Tower_A11"/>
      <sheetName val="Finishing-Tower_B11"/>
      <sheetName val="Finishing-Tower_C11"/>
      <sheetName val="Finishing-Tower_D11"/>
      <sheetName val="MEP-Tower_A11"/>
      <sheetName val="MEP-Tower_B11"/>
      <sheetName val="MEP-Tower_C11"/>
      <sheetName val="MEP-Tower_D11"/>
      <sheetName val="Cost_Report_Sum11"/>
      <sheetName val="Detail_Cost_Sum11"/>
      <sheetName val="RVO-VO_Sum11"/>
      <sheetName val="Potential_VOs_Sum11"/>
      <sheetName val="Cash_Flow_Sum11"/>
      <sheetName val="CAP_NUOC11"/>
      <sheetName val="cấp_nước_trục_nhà_vs11"/>
      <sheetName val="THOAT_NUOC11"/>
      <sheetName val="THOAT_MUA11"/>
      <sheetName val="Cáp_phòng11"/>
      <sheetName val="TMC_ĐIỆN_Phi11"/>
      <sheetName val="TMC_Tổng11"/>
      <sheetName val="TH_Đèn_Phòng_L111"/>
      <sheetName val="TH_Đèn_Hầm_L111"/>
      <sheetName val="TỦ_MODULE_T111"/>
      <sheetName val="B-2__(DPP)12"/>
      <sheetName val="13_BANG_CT11"/>
      <sheetName val="14_MMUS_GIUA_NHIP11"/>
      <sheetName val="4_HSPBngang11"/>
      <sheetName val="6_Tinh_tai11"/>
      <sheetName val="2_NSl11"/>
      <sheetName val="17_US_CHU_tho_a_b11"/>
      <sheetName val="15_MMUS_GOI11"/>
      <sheetName val="gia_vt,nc,may11"/>
      <sheetName val="Bieu_gia_HD11"/>
      <sheetName val="Huong_dan11"/>
      <sheetName val="5_2_1_Đo_bóc_KL_OLK-0611"/>
      <sheetName val="Dinh_muc11"/>
      <sheetName val="KS_tuyen11"/>
      <sheetName val="Bang_chiet_tinh_TBA11"/>
      <sheetName val="MB_DT_0211"/>
      <sheetName val="4_2_1_Đo_bóc_KL_OLK-0611"/>
      <sheetName val="4_1_1_CHI_TIET_OLK-0611"/>
      <sheetName val="THONG_SO11"/>
      <sheetName val="Đơn_giá_chi_tiết_TN_3911"/>
      <sheetName val="Bù_giá_CM10"/>
      <sheetName val="HERD_MOVEMENTFARM113"/>
      <sheetName val="HERD_MOVEMENTFARM213"/>
      <sheetName val="CALVES_2-413"/>
      <sheetName val="Cavles_2-413"/>
      <sheetName val="CALVES_4-713"/>
      <sheetName val="HEIFER_7-12m13"/>
      <sheetName val="HEIFER_12+13"/>
      <sheetName val="FRESH_COW_2017-1813"/>
      <sheetName val="HP_COW_201813"/>
      <sheetName val="LP_COW_2017-1813"/>
      <sheetName val="DRY_COW13"/>
      <sheetName val="FIELD_CROPS13"/>
      <sheetName val="EQUIP_LIST11"/>
      <sheetName val="So_sanh11"/>
      <sheetName val="DT__NHA_XUONG11"/>
      <sheetName val="Electrical_Works11"/>
      <sheetName val="H_T__INCOMING_SYSTEM11"/>
      <sheetName val="Cash_Flow11"/>
      <sheetName val="Gia_VT-TB11"/>
      <sheetName val="noi_suy_xa11"/>
      <sheetName val="noi_suy_xa_thu_hoi11"/>
      <sheetName val="Tính_giá_NC11"/>
      <sheetName val="Tiên_lượng11"/>
      <sheetName val="SL_cước11"/>
      <sheetName val="BU_LONG11"/>
      <sheetName val="Thuyết_minh11"/>
      <sheetName val="Đơn_giá_máy11"/>
      <sheetName val="¥_11"/>
      <sheetName val="CHITIET_VL-NCHT1_(2)10"/>
      <sheetName val="Tong_DT10"/>
      <sheetName val="phan_tich_don_gia10"/>
      <sheetName val="Bill_No_1_611"/>
      <sheetName val="Bill_No_1_1011"/>
      <sheetName val="Bill_No_3_311"/>
      <sheetName val="Bill_No_1_411"/>
      <sheetName val="Bill_No_1_711"/>
      <sheetName val="Summary_Bill_No__311"/>
      <sheetName val="Khai_toan5"/>
      <sheetName val="Phu_luc_01_1_EPC_P11-145"/>
      <sheetName val="TDT_P11-P145"/>
      <sheetName val="Chi_phi_khac_5"/>
      <sheetName val="Hang_muc_Chung5"/>
      <sheetName val="Bia_Phu_Luc5"/>
      <sheetName val="DATA_1_CHUNG5"/>
      <sheetName val="Muc_luc5"/>
      <sheetName val="Tra_cuu_9575"/>
      <sheetName val="Unit_price10"/>
      <sheetName val="3__KC_-_PODIUM10"/>
      <sheetName val="Breakdown_(B)10"/>
      <sheetName val="U_P_Breakdown10"/>
      <sheetName val="Bán_đợt_1_trang10"/>
      <sheetName val="CTDZ6kv_(gd1)_10"/>
      <sheetName val="CTDZ_0_4+cto_(GD1)10"/>
      <sheetName val="CTTBA_(gd1)10"/>
      <sheetName val="03_Detailed10"/>
      <sheetName val="01_Bid_Price_summary10"/>
      <sheetName val="Home_Office_Manhours10"/>
      <sheetName val="Field_SPV_Barchart10"/>
      <sheetName val="Luong_BN10"/>
      <sheetName val="Luong_TB10"/>
      <sheetName val="Ca_may_TB10"/>
      <sheetName val="Ca_máy_BN10"/>
      <sheetName val="Vật_liệu10"/>
      <sheetName val="LX_-TT0510"/>
      <sheetName val="NC_Moi_TT0510"/>
      <sheetName val="Tien_Luong10"/>
      <sheetName val="Cost_List10"/>
      <sheetName val="Detail_Cost10"/>
      <sheetName val="IC_Price_New10"/>
      <sheetName val="Summary_Table10"/>
      <sheetName val="Sales_Person10"/>
      <sheetName val="Bidding_Entity10"/>
      <sheetName val="Unit_price(Updateting)10"/>
      <sheetName val="Chiet_tinh_dz3510"/>
      <sheetName val="IMF_Code10"/>
      <sheetName val="Subsidiary_Calculation10"/>
      <sheetName val="Cau_tao_gia_xay_to6"/>
      <sheetName val="SGC_RATE5"/>
      <sheetName val="Tru_TT5"/>
      <sheetName val="Thg_045"/>
      <sheetName val="Thg_055"/>
      <sheetName val="Thg_065"/>
      <sheetName val="Thg_075"/>
      <sheetName val="Thg_085"/>
      <sheetName val="Thg_095"/>
      <sheetName val="Thg_105"/>
      <sheetName val="Thg_115"/>
      <sheetName val="Thg_125"/>
      <sheetName val="5_2_1_Đo_bóc_KL_OLK-1010"/>
      <sheetName val="Bia_lot10"/>
      <sheetName val="DT_san_XD-So_lieu_cu10"/>
      <sheetName val="THPDMoi__(2)6"/>
      <sheetName val="t-h_HA_THE6"/>
      <sheetName val="TH_XL6"/>
      <sheetName val="CHITIET_VL-NC6"/>
      <sheetName val="don_gia_142610"/>
      <sheetName val="Phu_Bai_Bridge10"/>
      <sheetName val="Chu_dau_tu6"/>
      <sheetName val="THÔNG_TIN6"/>
      <sheetName val="w't_table5"/>
      <sheetName val="FF-2_(1)10"/>
      <sheetName val="YTD_12'200310"/>
      <sheetName val="YTD_06'200310"/>
      <sheetName val="YTD_03'200310"/>
      <sheetName val="YTD_09'200310"/>
      <sheetName val="deferred_taxes10"/>
      <sheetName val="Eqpmnt_Plng10"/>
      <sheetName val="TRIAL_BALANCE10"/>
      <sheetName val="DPR_31st_march10"/>
      <sheetName val="current_month10"/>
      <sheetName val="Blng__Vs_Coll_10"/>
      <sheetName val="DM_DU_AN5"/>
      <sheetName val="DM_TP_5"/>
      <sheetName val="File_Chi_tiet5"/>
      <sheetName val="Danh_mục_khối5"/>
      <sheetName val="Danh_mục_đơn_vị_-phòng_chức_nă5"/>
      <sheetName val="BẢNG_DIỄN_GIẢI_KL_(7)10"/>
      <sheetName val="Probbl_-_Production5"/>
      <sheetName val="CHI_PHÍ_NHÔM5"/>
      <sheetName val="BILL_34Āᐁë5"/>
      <sheetName val="Currency_Rate5"/>
      <sheetName val="Dashboard_-_BQL_-_VHL5"/>
      <sheetName val="KEILA_TP_2020-075"/>
      <sheetName val="CFA_(ME)5"/>
      <sheetName val="MEP_Building5"/>
      <sheetName val="BOM-13_11-Other(PS1+PS2)5"/>
      <sheetName val="2__BBNT_KLHT5"/>
      <sheetName val="Dinh_Muc_Vat_Tu5"/>
      <sheetName val="mã_5"/>
      <sheetName val="CHITIET_VL-NC-TT1p5"/>
      <sheetName val="NHOM_KINH4"/>
      <sheetName val="TH_khoi_luong5"/>
      <sheetName val="Chi_tiet_khoi_luong5"/>
      <sheetName val="TK_thep5"/>
      <sheetName val="CT_THOÁT_WC_VP5"/>
      <sheetName val="CT_CẤP_WC_VP5"/>
      <sheetName val="CT_THOÁT_MƯA_VP_TRỤC_LỚN5"/>
      <sheetName val="CT_THOÁT_MƯA_VP_TRỤC_NHỎ5"/>
      <sheetName val="LUONG_SCL5"/>
      <sheetName val="Chênh_lệch_máy_thi_công4"/>
      <sheetName val="Chênh_lệch_nhân_công4"/>
      <sheetName val="Chênh_lệch_vật_liệu4"/>
      <sheetName val="Nhập_liệu3"/>
      <sheetName val="Luong_(TP_Việt_Trì)3"/>
      <sheetName val="DG_4"/>
      <sheetName val="Chao_gia_T12_RE4"/>
      <sheetName val="DSV6_Summ3"/>
      <sheetName val="Boc_KL_DAT+CAT+BT3"/>
      <sheetName val="Boc_KL_thép3"/>
      <sheetName val="Bieu_do_nhan_luc3"/>
      <sheetName val="Don_gia_XD4"/>
      <sheetName val="Aging_Sept4"/>
      <sheetName val="0_Data3"/>
      <sheetName val="0_Data_new3"/>
      <sheetName val="Auto_Monthly_Inputs_3"/>
      <sheetName val="Service_Cost_4"/>
      <sheetName val="Don_gia_Tay_Ninh4"/>
      <sheetName val="Don_gia_Dak_Lak4"/>
      <sheetName val="streeta_and_cacth_pit4"/>
      <sheetName val="Daf_14"/>
      <sheetName val="Gia_NC_theo_TT053"/>
      <sheetName val="Khoi_luong_kenh_dan2"/>
      <sheetName val="Thep_Be_TN(tai_C10)2"/>
      <sheetName val="Sum_ELE__CAP_S1-4__3"/>
      <sheetName val="CONSOIDATE_43"/>
      <sheetName val="CONSOIDATE_23"/>
      <sheetName val="PHẦN_KIẾN_TRÚC3"/>
      <sheetName val="Land_Dev't__Ph-13"/>
      <sheetName val="Hac_Lots3"/>
      <sheetName val="4-Lane_bridge3"/>
      <sheetName val="Res_Lots3"/>
      <sheetName val="Spine_Road3"/>
      <sheetName val="Bill_23"/>
      <sheetName val="Bill_33"/>
      <sheetName val="Bill_4a_-_1A3"/>
      <sheetName val="Bill_4a_(Fiber)_-_1A3"/>
      <sheetName val="Bill_4b3"/>
      <sheetName val="Bill_4c3"/>
      <sheetName val="Bill_53"/>
      <sheetName val="Bill_4a_-_1B3"/>
      <sheetName val="Bill_4a_(Fiber)_-_1B3"/>
      <sheetName val="So_sanh_gia3"/>
      <sheetName val="Luong_2622EVN3"/>
      <sheetName val="DO_AM_DT3"/>
      <sheetName val="01__Nha_xuong3"/>
      <sheetName val="Cước_CG3"/>
      <sheetName val="MTO_REV_03"/>
      <sheetName val="NC_CU3"/>
      <sheetName val="Cuoc_3"/>
      <sheetName val="gia_chao3"/>
      <sheetName val="Vat_lieu_BTN3"/>
      <sheetName val="Bank_Rev3"/>
      <sheetName val="BP_DECLINE_IT3"/>
      <sheetName val="Input_List3"/>
      <sheetName val="Valid_data_revised3"/>
      <sheetName val="DETAIL_MIX_%_REPORT3"/>
      <sheetName val="Fill_this_out_first___3"/>
      <sheetName val="BC_chi_tiết_TT3"/>
      <sheetName val="0,SO_LIEU_DAU_VAO3"/>
      <sheetName val="Corner_Arch3"/>
      <sheetName val="End_Arch3"/>
      <sheetName val="Intermediate_Arch3"/>
      <sheetName val="reinforcement_6753"/>
      <sheetName val="ext_wall_fin_qty3"/>
      <sheetName val="SL_Plum_3"/>
      <sheetName val="Physical_Schedule_3D3"/>
      <sheetName val="Hrg_Readymix3"/>
      <sheetName val="Input_-_Facilities3"/>
      <sheetName val="BP_CAPEX_MoD-100%_Area_4_USD3"/>
      <sheetName val="DGKL_TRỤC_NGOAI_NHA3"/>
      <sheetName val="5_2_1_Đo_bóc_KL_OLK-073"/>
      <sheetName val="Da_xay_dung3"/>
      <sheetName val="Elemental_Breakdown+20%3"/>
      <sheetName val="TCVN_1651-20082"/>
      <sheetName val="Dai_tu3"/>
      <sheetName val="02__PHAN_TICH3"/>
      <sheetName val="03__NGAN_SACH3"/>
      <sheetName val="6__Scope_of_work_3"/>
      <sheetName val="4_6_Phân_tích_nhân_sự_3"/>
      <sheetName val="4_5_Mức_độ_tham_gia_dự_án3"/>
      <sheetName val="Define_finishing3"/>
      <sheetName val="Dynamic_Ranges2"/>
      <sheetName val="242_3_summaryOPC3"/>
      <sheetName val="1_1General3"/>
      <sheetName val="Gia_giao_VL_den_HT2"/>
      <sheetName val="THONG_SO_KICH_THUOC2"/>
      <sheetName val="XL4Poppy_(2)3"/>
      <sheetName val="he_so_dong_thoi2"/>
      <sheetName val="CT_-THVLNC2"/>
      <sheetName val="Thang_012"/>
      <sheetName val="Thống_kê2"/>
      <sheetName val="BAN_IN2"/>
      <sheetName val="NOVA_MEDIC2"/>
      <sheetName val="DGKL_MEDIC2"/>
      <sheetName val="ADJ_20112"/>
      <sheetName val="THCP_thiet_bi2"/>
      <sheetName val="Piano_Montaggio_PO-02_bozza22"/>
      <sheetName val="SLTh_ke2"/>
      <sheetName val="OVER_VIEW2"/>
      <sheetName val="SCOPE_OF_WORK2"/>
      <sheetName val="Listes_Caractéristiques2"/>
      <sheetName val="Liste_Référentiel2"/>
      <sheetName val="Bill_4_1a___2"/>
      <sheetName val="chi_tiet_TS_theo_so_lieu_ktoan2"/>
      <sheetName val="DS_Cty2"/>
      <sheetName val="THÁNG_052"/>
      <sheetName val="TONGKE3p_2"/>
      <sheetName val="Data_(2)2"/>
      <sheetName val="Book_1_Summary2"/>
      <sheetName val="1_설계조건2"/>
      <sheetName val="Wood_Mckenzie2"/>
      <sheetName val="Đầu_ra_sản_phẩm2"/>
      <sheetName val="Tổng_quan_và_Input2"/>
      <sheetName val="Đầu_vào_sản_xuất2"/>
      <sheetName val="Tính_toán_doanh_thu2"/>
      <sheetName val="Phân_tích_độ_nhạy2"/>
      <sheetName val="Khấu_hao_TSCĐ2"/>
      <sheetName val="Nguồn_vốn2"/>
      <sheetName val="Giải_ngân_nguồn_vốn2"/>
      <sheetName val="Tính_toán_thuế2"/>
      <sheetName val="Tính_toán_chi_phí_SX2"/>
      <sheetName val="TH_ĐƠN_GIÁ2"/>
      <sheetName val="cable,_lighting,_switch2"/>
      <sheetName val="ĐỢT_12"/>
      <sheetName val="DTXL(_270)2"/>
      <sheetName val="KL_T16_BÀN_GIAO_19_42"/>
      <sheetName val="Bldg_Brkdown2"/>
      <sheetName val="DG_VL_KS2"/>
      <sheetName val="Bill_rekap2"/>
      <sheetName val="Cash_Flow_bulanan2"/>
      <sheetName val="CươcVC_tinh2"/>
      <sheetName val="List_of_Staff2"/>
      <sheetName val="__QUOTATION_xlsx2"/>
      <sheetName val="2_5_Ducts_(2)2"/>
      <sheetName val="S_N2"/>
      <sheetName val="NHOM_KINH_2"/>
      <sheetName val="입찰내역_발주처_양식2"/>
      <sheetName val="DIEN_TICH2"/>
      <sheetName val="3_공통공사대비2"/>
      <sheetName val="Don_vi2"/>
      <sheetName val="TH_khối_lượng_phải_làm2"/>
      <sheetName val="Giá_VL,_NC,_M2"/>
      <sheetName val="Lương_2135_nhóm_I2"/>
      <sheetName val="Luong_2050_hà_NAm2"/>
      <sheetName val="Lương2045_nhóm_I2"/>
      <sheetName val="May_3_huyện2"/>
      <sheetName val="May_yên_mô2"/>
      <sheetName val="Phân_tich_ĐG2"/>
      <sheetName val="PLV_mới2"/>
      <sheetName val="May_TT11(TB)2"/>
      <sheetName val="May_TT11_(HP)2"/>
      <sheetName val="May_TT11(NB)2"/>
      <sheetName val="May_TT11(NĐ)2"/>
      <sheetName val="Lương_theo_TT17(Thái_Bình)2"/>
      <sheetName val="Lương_theo_TT17_(HP)2"/>
      <sheetName val="Lương_theo_TT17_(Ninh_Bình)2"/>
      <sheetName val="Lương_theo_TT17_(Nam_Định)2"/>
      <sheetName val="KL_CHI_TIẾT_(2)2"/>
      <sheetName val="5_Gia2"/>
      <sheetName val="Danh_sach_KV22"/>
      <sheetName val="Danh_sach_doan_KT2"/>
      <sheetName val="Loại_cọc_P22"/>
      <sheetName val="CP_NC-MTC_XD2"/>
      <sheetName val="H_Satuan2"/>
      <sheetName val="4_3_Scope_of_work_2"/>
      <sheetName val="Gia_HĐ2"/>
      <sheetName val="2__Tổng_hợp2"/>
      <sheetName val="List_Equip2"/>
      <sheetName val="Process_C_(1-166)2"/>
      <sheetName val="CF_-Update_31Jul062"/>
      <sheetName val="Executive_Summary2"/>
      <sheetName val="MAHANG_BHLD2"/>
      <sheetName val="CHITIETHOADON_TT2"/>
      <sheetName val="mahang_chinh_sua_moi_nhat2"/>
      <sheetName val="Noise_insl2"/>
      <sheetName val="Ca_may2"/>
      <sheetName val="GIA_NC,_CM2"/>
      <sheetName val="GIA_VL2"/>
      <sheetName val="13_Luong2"/>
      <sheetName val="Eq__Mobilization2"/>
      <sheetName val="Link_HG2"/>
      <sheetName val="Danhsach_122"/>
      <sheetName val="List_Danh_mục_nghiệm_thu2"/>
      <sheetName val="02__THONG_TIN_CHUNG2"/>
      <sheetName val="07__DINH_MUC_HBC2"/>
      <sheetName val="TK_SX2"/>
      <sheetName val="Rate_Analysis2"/>
      <sheetName val="Don_gia_vung_III2"/>
      <sheetName val="Don_gia_III15"/>
      <sheetName val="Don_gia_CT2"/>
      <sheetName val="PLHD_doi_cot_ham_0101-042"/>
      <sheetName val="Luong_TT052"/>
      <sheetName val="unit_weight2"/>
      <sheetName val="DIV_INC3"/>
      <sheetName val="A1_-_Income_Statement3"/>
      <sheetName val="Adj_entries_2"/>
      <sheetName val="Annexure_12"/>
      <sheetName val="Annexure_22"/>
      <sheetName val="Updated_2018_COA2"/>
      <sheetName val="IC_Listing2"/>
      <sheetName val="SLA_cost_distr_FEB_20202"/>
      <sheetName val="Legal_entities_details2"/>
      <sheetName val="Invoice_base_FEB_20202"/>
      <sheetName val="Le317_into_80502"/>
      <sheetName val="Basic_principles_to_the_distr_2"/>
      <sheetName val="Cost_elements2"/>
      <sheetName val="Ref_rate_change2"/>
      <sheetName val="Synergi_life_credit2"/>
      <sheetName val="Change_in_NH2"/>
      <sheetName val="NPS_to_O&amp;G2"/>
      <sheetName val="Income_Statement17"/>
      <sheetName val="Project_Info_2"/>
      <sheetName val="Cost_Summary2"/>
      <sheetName val="Cost_Summary_-_USD2"/>
      <sheetName val="Price_Summary_-_Offshore2"/>
      <sheetName val="Factory_&amp;_Import_Material2"/>
      <sheetName val="Labour_Hours_Upload2"/>
      <sheetName val="Technical_Info_2"/>
      <sheetName val="PM_Cost2"/>
      <sheetName val="SED_INPUT2"/>
      <sheetName val="Du_lieu_ban_dau2"/>
      <sheetName val="GZ_TP2"/>
      <sheetName val="GZ_VT2"/>
      <sheetName val="Be_tong2"/>
      <sheetName val="bar_nor2"/>
      <sheetName val="conc_nor2"/>
      <sheetName val="conc_frus2"/>
      <sheetName val="conc_trap2"/>
      <sheetName val="bar_frus2"/>
      <sheetName val="bar_trap2"/>
      <sheetName val="ĐM4970_2016(Lap_dat_TBA)2"/>
      <sheetName val="Gia_Nhan_công2"/>
      <sheetName val="Đon_gia_228_sua_chua2"/>
      <sheetName val="ĐM01_2000(thinghiem_ĐZTTĐL)2"/>
      <sheetName val="ĐM1781_2007(T_N_đien_ĐZ&amp;TBA)2"/>
      <sheetName val="Cuoc_van_chuyen2"/>
      <sheetName val="Beam_reinfocement_schedule2"/>
      <sheetName val="Thong_so_dam2"/>
      <sheetName val="Wall_Block_C2"/>
      <sheetName val="General_Schedule2"/>
      <sheetName val="Factor_F_Data2"/>
      <sheetName val="bang_1_NCXD2"/>
      <sheetName val="bang_1_NCXD_(V_I)2"/>
      <sheetName val="2__Summary-cash2"/>
      <sheetName val="May_Goc_(QD2436)2"/>
      <sheetName val="VC_theo_cuoc_tinh2"/>
      <sheetName val="BCVC__2"/>
      <sheetName val="Bang_khoi_luong1"/>
      <sheetName val="INDEX_HẠ_TẦNG2"/>
      <sheetName val="CTG_HẠ_TẦNG2"/>
      <sheetName val="DGG_HẠ_TẦNG2"/>
      <sheetName val="DGG_LB_CỌC2"/>
      <sheetName val="DGG_MT_CỌC2"/>
      <sheetName val="INFO_CỌC2"/>
      <sheetName val="INDEX_CỌC2"/>
      <sheetName val="Du_lieu_TKT2"/>
      <sheetName val="TÍNH_TOÁN_KHỐI_LƯỢNG_P62"/>
      <sheetName val="FINANCIAL_(FLR)1"/>
      <sheetName val="Bảng_dung_trọng2"/>
      <sheetName val="Tong_Luong_Thep1"/>
      <sheetName val="bang_tien_luong1"/>
      <sheetName val="1_INPUT1"/>
      <sheetName val="Phan_tich_vat_tu1"/>
      <sheetName val="Du_thau_03xd1"/>
      <sheetName val="Cost_of_DM_Water2"/>
      <sheetName val="Sch2_-_BalSht_Summary2"/>
      <sheetName val="Sch1_-_P&amp;L_Summary2"/>
      <sheetName val="Beam__2_1"/>
      <sheetName val="DETAIL_PROGRESS_CLAIM1"/>
      <sheetName val="Phan_tich_don_gia_de_xuat_-_ca1"/>
      <sheetName val="간접비_총괄표2"/>
      <sheetName val="EE_(3)1"/>
      <sheetName val="Ban_Qua_do1"/>
      <sheetName val="Dự_kiến_SL-NT_20131"/>
      <sheetName val="SL_HM-T1_20141"/>
      <sheetName val="Cost_center1"/>
      <sheetName val="Details_Sales_(local)2"/>
      <sheetName val="FA_list1"/>
      <sheetName val="Enc_3A1"/>
      <sheetName val="Fixed_Prof_Fees1"/>
      <sheetName val="BS,_PL,_Sch_5_to_91"/>
      <sheetName val="301_RTI1"/>
      <sheetName val="1__Questionnaire1"/>
      <sheetName val="Excise_on_RM1"/>
      <sheetName val="_Payroll_Empl_(Wkng)1"/>
      <sheetName val="Insight_28-6-001"/>
      <sheetName val="DL_codes1"/>
      <sheetName val="Simulator_Detail1"/>
      <sheetName val="Trnf_to_Reimb_1"/>
      <sheetName val="Power_&amp;_Fuel_(S)1"/>
      <sheetName val="Book_details1"/>
      <sheetName val="July_06-Mar_071"/>
      <sheetName val="Ctiet_Cthe1"/>
      <sheetName val="Window_Door_schedule1"/>
      <sheetName val="M_671"/>
      <sheetName val="Summary_of_My_Chanh_Bridge1"/>
      <sheetName val="My_Chanh_Bridge1"/>
      <sheetName val="Summary_of_Phu_Bai_Bridge1"/>
      <sheetName val="Summary_of_Nong_Bridge1"/>
      <sheetName val="Nong_Bridge1"/>
      <sheetName val="Summary_of_Phong_Le_Bridge1"/>
      <sheetName val="Phong_Le_Bridge1"/>
      <sheetName val="Summary_of_Ky_Lam_Bridge1"/>
      <sheetName val="Nghỉ_lễ1"/>
      <sheetName val="ﾄﾞﾊﾞｲFUEL_GAS追見1"/>
      <sheetName val="Wall_Pier1"/>
      <sheetName val="DA01_HD-List1"/>
      <sheetName val="DM01_CDT1"/>
      <sheetName val="DM02_NT1"/>
      <sheetName val="NT01_HD-List1"/>
      <sheetName val="DG_CANTHO1"/>
      <sheetName val="Check_C1"/>
      <sheetName val="BANG_TONGHOP1"/>
      <sheetName val="SUMMARY_QUANTITIES1"/>
      <sheetName val="DM_17812"/>
      <sheetName val="Giá_đến_hiện_trường1"/>
      <sheetName val="DG_2851"/>
      <sheetName val="DG__2861"/>
      <sheetName val="DG_851"/>
      <sheetName val="DG_891"/>
      <sheetName val="DGVCTC_2851"/>
      <sheetName val="M6A-208_Steering_dust1"/>
      <sheetName val="JT3_0견적-구11"/>
      <sheetName val="SELISIH_HARGA1"/>
      <sheetName val="Code_HT_CB_-OT1"/>
      <sheetName val="Code_HT_CB_-_PO1"/>
      <sheetName val="DOOR_A_(4-roof)1"/>
      <sheetName val="Door_HT1"/>
      <sheetName val="DOOR_B1_(4-roof)1"/>
      <sheetName val="DOOR_B2_(4-roof)1"/>
      <sheetName val="rate_code1"/>
      <sheetName val="Xuất_DL_AP1"/>
      <sheetName val="Xuất_DL_OT1"/>
      <sheetName val="Xuat_DL_PO1"/>
      <sheetName val="Ban_QD1"/>
      <sheetName val="SL_DT_2011so_sanh1"/>
      <sheetName val="Main_Model1"/>
      <sheetName val="Xuly_Data1"/>
      <sheetName val="Cst_Pkg-Eden1"/>
      <sheetName val="Cashflow_Analysis1"/>
      <sheetName val="Labor_Sum1"/>
      <sheetName val="Sheet1_(2)1"/>
      <sheetName val="Chi_Thao1"/>
      <sheetName val="4__Đo_bóc_KL1"/>
      <sheetName val="V_c_noi_bo1"/>
      <sheetName val="Tổng_kê1"/>
      <sheetName val="Kich_thuoc_mo_M1-nam_lay1"/>
      <sheetName val="Dau_vào1"/>
      <sheetName val="Data-SỔ_KHO1"/>
      <sheetName val="SỔ_KHO1"/>
      <sheetName val="BSD_(2)1"/>
      <sheetName val="Thông_tin_chung1"/>
      <sheetName val="B1_CN1"/>
      <sheetName val="Đường_dây1"/>
      <sheetName val="Vị_trí1"/>
      <sheetName val="Đơn_giá-NC1"/>
      <sheetName val="Đơn_giá-VL-CM1"/>
      <sheetName val="KL_CHI_TIET1"/>
      <sheetName val="Anx_101"/>
      <sheetName val="Full_20121"/>
      <sheetName val="Summary_Page_VDF1"/>
      <sheetName val="Invested_capital_VDF1"/>
      <sheetName val="BB_Contribution_by_store_T__1"/>
      <sheetName val="DG_SUA_CHUA1"/>
      <sheetName val="TAM_TINH1"/>
      <sheetName val="080_(2)2"/>
      <sheetName val="BTO_Dept_3"/>
      <sheetName val="Input_&amp;_Instruct3"/>
      <sheetName val="Purchase_Calc_2"/>
      <sheetName val="Balance_Sheet2"/>
      <sheetName val="Report_Summary2"/>
      <sheetName val="Monthly_Notes2"/>
      <sheetName val="Trial_Bal1"/>
      <sheetName val="CC_Inventory_Assumption1"/>
      <sheetName val="Validation_and_Lookup_tables1"/>
      <sheetName val="Dec__08_RDD1"/>
      <sheetName val="Int_Others1"/>
      <sheetName val="Sub_Lead1"/>
      <sheetName val="nhat_ky_1"/>
      <sheetName val="DGKL_L2_THÉP_MÓNG1"/>
      <sheetName val="Bieu_chi_tiet_gia_du_thau1"/>
      <sheetName val="Gia_vat_lieu_trong_gia_du_thau1"/>
      <sheetName val="Bang_phan_tich_don_gia_du_thau1"/>
      <sheetName val="Costos_Alt21"/>
      <sheetName val="B-10_otros_activos_20031"/>
      <sheetName val="B-10_otros_activos_20041"/>
      <sheetName val="liste_ANDI1"/>
      <sheetName val="Daily_Forwards1"/>
      <sheetName val="CREDIT_STATS1"/>
      <sheetName val="basic_inputs1"/>
      <sheetName val="INSTRUCTION_Read_me1"/>
      <sheetName val="DATOS_DE_CAMPO1"/>
      <sheetName val="Basic_Data_Inputs1"/>
      <sheetName val="Du_lieu_dau_vao1"/>
      <sheetName val="InputĠList"/>
      <sheetName val="도체종-상수표"/>
      <sheetName val="실행내역"/>
      <sheetName val="기성내역"/>
      <sheetName val="MASSPROP"/>
      <sheetName val="COLUMN-CR"/>
      <sheetName val="Dg cay"/>
      <sheetName val="Betong"/>
      <sheetName val="Vankhuon"/>
      <sheetName val="BFT"/>
      <sheetName val="Le MERIDIEN"/>
      <sheetName val="MARRIOT"/>
      <sheetName val="NOVOTEL"/>
      <sheetName val="ROYAL"/>
      <sheetName val="SPRING"/>
      <sheetName val="SUNRISE"/>
      <sheetName val="TERUMO"/>
      <sheetName val="UNITED PHARMA"/>
      <sheetName val="ctiet mong DD"/>
      <sheetName val="DMTK"/>
      <sheetName val="SMT"/>
      <sheetName val="進貨驗收明細"/>
      <sheetName val="A.16.INTERNAL ROAD"/>
      <sheetName val="内围地梁钢筋说明"/>
      <sheetName val="Productivity"/>
      <sheetName val="CPKHAC"/>
      <sheetName val="KH chi tiet 2019 (IN)"/>
      <sheetName val="C.tinh"/>
      <sheetName val="기초단가"/>
      <sheetName val="TN_M"/>
      <sheetName val="kich thuoc chung"/>
      <sheetName val="So lieu"/>
      <sheetName val="FILE"/>
      <sheetName val="GIA TRI"/>
      <sheetName val="BM.07.DCCCVT"/>
      <sheetName val="XLP"/>
      <sheetName val="TONG"/>
      <sheetName val="HOLE PILE"/>
      <sheetName val="L45M"/>
      <sheetName val="L50M"/>
      <sheetName val="T,L45M"/>
      <sheetName val="T,L50M"/>
      <sheetName val="KL-C1"/>
      <sheetName val="KL13"/>
      <sheetName val="KL14"/>
      <sheetName val="KL15"/>
      <sheetName val="Tong hop1"/>
      <sheetName val="KLTK"/>
      <sheetName val="LISTNT"/>
      <sheetName val="TKLT"/>
      <sheetName val="Mã vật tư"/>
      <sheetName val="GTXL2"/>
      <sheetName val="KL16"/>
      <sheetName val="KL17"/>
      <sheetName val="KL18"/>
      <sheetName val="KL19"/>
      <sheetName val="KL20"/>
      <sheetName val="KL21"/>
      <sheetName val="KL22"/>
      <sheetName val="KL23"/>
      <sheetName val="KL24"/>
      <sheetName val="KL25"/>
      <sheetName val="KL26"/>
      <sheetName val="KL27"/>
      <sheetName val="KL28"/>
      <sheetName val="KL29"/>
      <sheetName val="KL30"/>
      <sheetName val="KL31"/>
      <sheetName val="KL32"/>
      <sheetName val="KL33"/>
      <sheetName val="KL34"/>
      <sheetName val="KL35"/>
      <sheetName val="KL36"/>
      <sheetName val="KL37"/>
      <sheetName val="KL38"/>
      <sheetName val="KL39"/>
      <sheetName val="KL40"/>
      <sheetName val="KL41"/>
      <sheetName val="KL42"/>
      <sheetName val="KL43"/>
      <sheetName val="KL44"/>
      <sheetName val="KL45"/>
      <sheetName val="KL46"/>
      <sheetName val="KL47"/>
      <sheetName val="KL48"/>
      <sheetName val="KL49"/>
      <sheetName val="KL50"/>
      <sheetName val="KL51"/>
      <sheetName val="KL52"/>
      <sheetName val="KL53"/>
      <sheetName val="KL54"/>
      <sheetName val="KL55"/>
      <sheetName val="KL56"/>
      <sheetName val="KL57"/>
      <sheetName val="KL58"/>
      <sheetName val="MTC"/>
      <sheetName val="KL Lớp"/>
      <sheetName val="Doan"/>
      <sheetName val="THAN"/>
      <sheetName val="DT KHOAN DS"/>
      <sheetName val="Cước bộ"/>
      <sheetName val="wHaTiSnAmE"/>
      <sheetName val="NT vat lieu"/>
      <sheetName val=" GULF"/>
      <sheetName val="Category"/>
      <sheetName val="DETAIL_THEP"/>
      <sheetName val="NK_EPCOC"/>
      <sheetName val="INPUT_HOP_DONG"/>
      <sheetName val="THUC_HIEN"/>
      <sheetName val="Moc"/>
      <sheetName val="pag 12 "/>
      <sheetName val="lived_load"/>
      <sheetName val="TDT"/>
      <sheetName val="Gia NC theo QD 3987-QD-UBND"/>
      <sheetName val="Beam Calculate"/>
      <sheetName val="CAD"/>
      <sheetName val="NC_May"/>
      <sheetName val="DLHG"/>
      <sheetName val="Nut giao"/>
      <sheetName val="BS 8666-2005 + 272-05"/>
      <sheetName val="Than cong D2"/>
      <sheetName val="ASTM A615M"/>
      <sheetName val="Than cong"/>
      <sheetName val="CB400-V"/>
      <sheetName val="CB240-T"/>
      <sheetName val="TTin"/>
      <sheetName val="Bang du lieu"/>
      <sheetName val="Danh muc tieu chuan"/>
      <sheetName val="MÁY_PHÁT"/>
      <sheetName val="CT35"/>
      <sheetName val="Dau vao"/>
      <sheetName val="10.TM cũ"/>
      <sheetName val="lý trình"/>
      <sheetName val="KT1"/>
      <sheetName val="PYC 1"/>
      <sheetName val="Đ1 - BTM"/>
      <sheetName val="CVXD"/>
      <sheetName val="gia chung tính m2"/>
      <sheetName val="TK KT CAU KIEN"/>
      <sheetName val="Noi luc"/>
      <sheetName val="Data_NT"/>
      <sheetName val="Pile-Br-Capacity"/>
      <sheetName val="bang luong thang 6"/>
      <sheetName val="LTMay"/>
      <sheetName val="Nlieu"/>
      <sheetName val="Biểu mẫu số 2"/>
      <sheetName val="F01-BC_KHAU_PHAN_SANG_2_x0000__31"/>
      <sheetName val="Bill_05_-_Hoan_thien-To_x0003_er3"/>
      <sheetName val="F01-BC_KHAU_PHAN_SANG_2"/>
      <sheetName val="Closing"/>
      <sheetName val="F01-BC_KHAU_PHAN_SANG_2_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/>
      <sheetData sheetId="8286"/>
      <sheetData sheetId="8287">
        <row r="4">
          <cell r="A4" t="str">
            <v>BẢNG TÍNH TOÁN, ĐO BÓC KHỐI LƯỢNG HOÀN THÀNH ĐƯA VÀO QUYẾT TOÁN</v>
          </cell>
        </row>
      </sheetData>
      <sheetData sheetId="8288">
        <row r="4">
          <cell r="A4" t="str">
            <v>BẢNG TÍNH TOÁN, ĐO BÓC KHỐI LƯỢNG HOÀN THÀNH ĐƯA VÀO QUYẾT TOÁN</v>
          </cell>
        </row>
      </sheetData>
      <sheetData sheetId="8289">
        <row r="4">
          <cell r="A4" t="str">
            <v>BẢNG TÍNH TOÁN, ĐO BÓC KHỐI LƯỢNG HOÀN THÀNH ĐƯA VÀO QUYẾT TOÁN</v>
          </cell>
        </row>
      </sheetData>
      <sheetData sheetId="8290">
        <row r="4">
          <cell r="A4" t="str">
            <v>BẢNG TÍNH TOÁN, ĐO BÓC KHỐI LƯỢNG HOÀN THÀNH ĐƯA VÀO QUYẾT TOÁN</v>
          </cell>
        </row>
      </sheetData>
      <sheetData sheetId="8291">
        <row r="4">
          <cell r="A4" t="str">
            <v>BẢNG TÍNH TOÁN, ĐO BÓC KHỐI LƯỢNG HOÀN THÀNH ĐƯA VÀO QUYẾT TOÁN</v>
          </cell>
        </row>
      </sheetData>
      <sheetData sheetId="8292" refreshError="1"/>
      <sheetData sheetId="8293">
        <row r="9">
          <cell r="A9" t="str">
            <v>A</v>
          </cell>
        </row>
      </sheetData>
      <sheetData sheetId="8294">
        <row r="9">
          <cell r="A9" t="str">
            <v>A</v>
          </cell>
        </row>
      </sheetData>
      <sheetData sheetId="8295">
        <row r="9">
          <cell r="A9" t="str">
            <v>A</v>
          </cell>
        </row>
      </sheetData>
      <sheetData sheetId="8296">
        <row r="9">
          <cell r="A9" t="str">
            <v>A</v>
          </cell>
        </row>
      </sheetData>
      <sheetData sheetId="8297">
        <row r="9">
          <cell r="A9" t="str">
            <v>A</v>
          </cell>
        </row>
      </sheetData>
      <sheetData sheetId="8298">
        <row r="9">
          <cell r="A9" t="str">
            <v>A</v>
          </cell>
        </row>
      </sheetData>
      <sheetData sheetId="8299">
        <row r="9">
          <cell r="A9" t="str">
            <v>A</v>
          </cell>
        </row>
      </sheetData>
      <sheetData sheetId="8300">
        <row r="9">
          <cell r="A9" t="str">
            <v>A</v>
          </cell>
        </row>
      </sheetData>
      <sheetData sheetId="8301">
        <row r="9">
          <cell r="A9" t="str">
            <v>A</v>
          </cell>
        </row>
      </sheetData>
      <sheetData sheetId="8302">
        <row r="9">
          <cell r="A9" t="str">
            <v>A</v>
          </cell>
        </row>
      </sheetData>
      <sheetData sheetId="8303">
        <row r="9">
          <cell r="A9" t="str">
            <v>A</v>
          </cell>
        </row>
      </sheetData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>
        <row r="4">
          <cell r="A4" t="str">
            <v>BẢNG TÍNH TOÁN, ĐO BÓC KHỐI LƯỢNG HOÀN THÀNH ĐƯA VÀO QUYẾT TOÁN</v>
          </cell>
        </row>
      </sheetData>
      <sheetData sheetId="8313">
        <row r="4">
          <cell r="A4" t="str">
            <v>BẢNG TÍNH TOÁN, ĐO BÓC KHỐI LƯỢNG HOÀN THÀNH ĐƯA VÀO QUYẾT TOÁN</v>
          </cell>
        </row>
      </sheetData>
      <sheetData sheetId="8314">
        <row r="4">
          <cell r="A4" t="str">
            <v>BẢNG TÍNH TOÁN, ĐO BÓC KHỐI LƯỢNG HOÀN THÀNH ĐƯA VÀO QUYẾT TOÁN</v>
          </cell>
        </row>
      </sheetData>
      <sheetData sheetId="8315">
        <row r="4">
          <cell r="A4" t="str">
            <v>BẢNG TÍNH TOÁN, ĐO BÓC KHỐI LƯỢNG HOÀN THÀNH ĐƯA VÀO QUYẾT TOÁN</v>
          </cell>
        </row>
      </sheetData>
      <sheetData sheetId="8316">
        <row r="4">
          <cell r="A4" t="str">
            <v>BẢNG TÍNH TOÁN, ĐO BÓC KHỐI LƯỢNG HOÀN THÀNH ĐƯA VÀO QUYẾT TOÁN</v>
          </cell>
        </row>
      </sheetData>
      <sheetData sheetId="8317">
        <row r="4">
          <cell r="A4" t="str">
            <v>BẢNG TÍNH TOÁN, ĐO BÓC KHỐI LƯỢNG HOÀN THÀNH ĐƯA VÀO QUYẾT TOÁN</v>
          </cell>
        </row>
      </sheetData>
      <sheetData sheetId="8318">
        <row r="4">
          <cell r="A4" t="str">
            <v>BẢNG TÍNH TOÁN, ĐO BÓC KHỐI LƯỢNG HOÀN THÀNH ĐƯA VÀO QUYẾT TOÁN</v>
          </cell>
        </row>
      </sheetData>
      <sheetData sheetId="8319">
        <row r="4">
          <cell r="A4" t="str">
            <v>BẢNG TÍNH TOÁN, ĐO BÓC KHỐI LƯỢNG HOÀN THÀNH ĐƯA VÀO QUYẾT TOÁN</v>
          </cell>
        </row>
      </sheetData>
      <sheetData sheetId="8320">
        <row r="4">
          <cell r="A4" t="str">
            <v>BẢNG TÍNH TOÁN, ĐO BÓC KHỐI LƯỢNG HOÀN THÀNH ĐƯA VÀO QUYẾT TOÁN</v>
          </cell>
        </row>
      </sheetData>
      <sheetData sheetId="8321">
        <row r="4">
          <cell r="A4" t="str">
            <v>BẢNG TÍNH TOÁN, ĐO BÓC KHỐI LƯỢNG HOÀN THÀNH ĐƯA VÀO QUYẾT TOÁN</v>
          </cell>
        </row>
      </sheetData>
      <sheetData sheetId="8322">
        <row r="4">
          <cell r="A4" t="str">
            <v>BẢNG TÍNH TOÁN, ĐO BÓC KHỐI LƯỢNG HOÀN THÀNH ĐƯA VÀO QUYẾT TOÁN</v>
          </cell>
        </row>
      </sheetData>
      <sheetData sheetId="8323">
        <row r="4">
          <cell r="A4" t="str">
            <v>BẢNG TÍNH TOÁN, ĐO BÓC KHỐI LƯỢNG HOÀN THÀNH ĐƯA VÀO QUYẾT TOÁN</v>
          </cell>
        </row>
      </sheetData>
      <sheetData sheetId="8324">
        <row r="4">
          <cell r="A4" t="str">
            <v>BẢNG TÍNH TOÁN, ĐO BÓC KHỐI LƯỢNG HOÀN THÀNH ĐƯA VÀO QUYẾT TOÁN</v>
          </cell>
        </row>
      </sheetData>
      <sheetData sheetId="8325">
        <row r="4">
          <cell r="A4" t="str">
            <v>BẢNG TÍNH TOÁN, ĐO BÓC KHỐI LƯỢNG HOÀN THÀNH ĐƯA VÀO QUYẾT TOÁN</v>
          </cell>
        </row>
      </sheetData>
      <sheetData sheetId="8326">
        <row r="4">
          <cell r="A4" t="str">
            <v>BẢNG TÍNH TOÁN, ĐO BÓC KHỐI LƯỢNG HOÀN THÀNH ĐƯA VÀO QUYẾT TOÁN</v>
          </cell>
        </row>
      </sheetData>
      <sheetData sheetId="8327">
        <row r="4">
          <cell r="A4" t="str">
            <v>BẢNG TÍNH TOÁN, ĐO BÓC KHỐI LƯỢNG HOÀN THÀNH ĐƯA VÀO QUYẾT TOÁN</v>
          </cell>
        </row>
      </sheetData>
      <sheetData sheetId="8328">
        <row r="4">
          <cell r="A4" t="str">
            <v>BẢNG TÍNH TOÁN, ĐO BÓC KHỐI LƯỢNG HOÀN THÀNH ĐƯA VÀO QUYẾT TOÁN</v>
          </cell>
        </row>
      </sheetData>
      <sheetData sheetId="8329">
        <row r="4">
          <cell r="A4" t="str">
            <v>BẢNG TÍNH TOÁN, ĐO BÓC KHỐI LƯỢNG HOÀN THÀNH ĐƯA VÀO QUYẾT TOÁN</v>
          </cell>
        </row>
      </sheetData>
      <sheetData sheetId="8330">
        <row r="4">
          <cell r="A4" t="str">
            <v>BẢNG TÍNH TOÁN, ĐO BÓC KHỐI LƯỢNG HOÀN THÀNH ĐƯA VÀO QUYẾT TOÁN</v>
          </cell>
        </row>
      </sheetData>
      <sheetData sheetId="8331">
        <row r="4">
          <cell r="A4" t="str">
            <v>BẢNG TÍNH TOÁN, ĐO BÓC KHỐI LƯỢNG HOÀN THÀNH ĐƯA VÀO QUYẾT TOÁN</v>
          </cell>
        </row>
      </sheetData>
      <sheetData sheetId="8332">
        <row r="4">
          <cell r="A4" t="str">
            <v>BẢNG TÍNH TOÁN, ĐO BÓC KHỐI LƯỢNG HOÀN THÀNH ĐƯA VÀO QUYẾT TOÁN</v>
          </cell>
        </row>
      </sheetData>
      <sheetData sheetId="8333">
        <row r="4">
          <cell r="A4" t="str">
            <v>BẢNG TÍNH TOÁN, ĐO BÓC KHỐI LƯỢNG HOÀN THÀNH ĐƯA VÀO QUYẾT TOÁN</v>
          </cell>
        </row>
      </sheetData>
      <sheetData sheetId="8334">
        <row r="4">
          <cell r="A4" t="str">
            <v>BẢNG TÍNH TOÁN, ĐO BÓC KHỐI LƯỢNG HOÀN THÀNH ĐƯA VÀO QUYẾT TOÁN</v>
          </cell>
        </row>
      </sheetData>
      <sheetData sheetId="8335">
        <row r="4">
          <cell r="A4" t="str">
            <v>BẢNG TÍNH TOÁN, ĐO BÓC KHỐI LƯỢNG HOÀN THÀNH ĐƯA VÀO QUYẾT TOÁN</v>
          </cell>
        </row>
      </sheetData>
      <sheetData sheetId="8336">
        <row r="4">
          <cell r="A4" t="str">
            <v>BẢNG TÍNH TOÁN, ĐO BÓC KHỐI LƯỢNG HOÀN THÀNH ĐƯA VÀO QUYẾT TOÁN</v>
          </cell>
        </row>
      </sheetData>
      <sheetData sheetId="8337">
        <row r="4">
          <cell r="A4" t="str">
            <v>BẢNG TÍNH TOÁN, ĐO BÓC KHỐI LƯỢNG HOÀN THÀNH ĐƯA VÀO QUYẾT TOÁN</v>
          </cell>
        </row>
      </sheetData>
      <sheetData sheetId="8338">
        <row r="4">
          <cell r="A4" t="str">
            <v>BẢNG TÍNH TOÁN, ĐO BÓC KHỐI LƯỢNG HOÀN THÀNH ĐƯA VÀO QUYẾT TOÁN</v>
          </cell>
        </row>
      </sheetData>
      <sheetData sheetId="8339">
        <row r="4">
          <cell r="A4" t="str">
            <v>BẢNG TÍNH TOÁN, ĐO BÓC KHỐI LƯỢNG HOÀN THÀNH ĐƯA VÀO QUYẾT TOÁN</v>
          </cell>
        </row>
      </sheetData>
      <sheetData sheetId="8340">
        <row r="4">
          <cell r="A4" t="str">
            <v>BẢNG TÍNH TOÁN, ĐO BÓC KHỐI LƯỢNG HOÀN THÀNH ĐƯA VÀO QUYẾT TOÁN</v>
          </cell>
        </row>
      </sheetData>
      <sheetData sheetId="8341">
        <row r="4">
          <cell r="A4" t="str">
            <v>BẢNG TÍNH TOÁN, ĐO BÓC KHỐI LƯỢNG HOÀN THÀNH ĐƯA VÀO QUYẾT TOÁN</v>
          </cell>
        </row>
      </sheetData>
      <sheetData sheetId="8342">
        <row r="4">
          <cell r="A4" t="str">
            <v>BẢNG TÍNH TOÁN, ĐO BÓC KHỐI LƯỢNG HOÀN THÀNH ĐƯA VÀO QUYẾT TOÁN</v>
          </cell>
        </row>
      </sheetData>
      <sheetData sheetId="8343">
        <row r="4">
          <cell r="A4" t="str">
            <v>BẢNG TÍNH TOÁN, ĐO BÓC KHỐI LƯỢNG HOÀN THÀNH ĐƯA VÀO QUYẾT TOÁN</v>
          </cell>
        </row>
      </sheetData>
      <sheetData sheetId="8344">
        <row r="4">
          <cell r="A4" t="str">
            <v>BẢNG TÍNH TOÁN, ĐO BÓC KHỐI LƯỢNG HOÀN THÀNH ĐƯA VÀO QUYẾT TOÁN</v>
          </cell>
        </row>
      </sheetData>
      <sheetData sheetId="8345">
        <row r="4">
          <cell r="A4" t="str">
            <v>BẢNG TÍNH TOÁN, ĐO BÓC KHỐI LƯỢNG HOÀN THÀNH ĐƯA VÀO QUYẾT TOÁN</v>
          </cell>
        </row>
      </sheetData>
      <sheetData sheetId="8346">
        <row r="4">
          <cell r="A4" t="str">
            <v>BẢNG TÍNH TOÁN, ĐO BÓC KHỐI LƯỢNG HOÀN THÀNH ĐƯA VÀO QUYẾT TOÁN</v>
          </cell>
        </row>
      </sheetData>
      <sheetData sheetId="8347">
        <row r="4">
          <cell r="A4" t="str">
            <v>BẢNG TÍNH TOÁN, ĐO BÓC KHỐI LƯỢNG HOÀN THÀNH ĐƯA VÀO QUYẾT TOÁN</v>
          </cell>
        </row>
      </sheetData>
      <sheetData sheetId="8348">
        <row r="4">
          <cell r="A4" t="str">
            <v>BẢNG TÍNH TOÁN, ĐO BÓC KHỐI LƯỢNG HOÀN THÀNH ĐƯA VÀO QUYẾT TOÁN</v>
          </cell>
        </row>
      </sheetData>
      <sheetData sheetId="8349">
        <row r="4">
          <cell r="A4" t="str">
            <v>BẢNG TÍNH TOÁN, ĐO BÓC KHỐI LƯỢNG HOÀN THÀNH ĐƯA VÀO QUYẾT TOÁN</v>
          </cell>
        </row>
      </sheetData>
      <sheetData sheetId="8350">
        <row r="4">
          <cell r="A4" t="str">
            <v>BẢNG TÍNH TOÁN, ĐO BÓC KHỐI LƯỢNG HOÀN THÀNH ĐƯA VÀO QUYẾT TOÁN</v>
          </cell>
        </row>
      </sheetData>
      <sheetData sheetId="8351">
        <row r="4">
          <cell r="A4" t="str">
            <v>BẢNG TÍNH TOÁN, ĐO BÓC KHỐI LƯỢNG HOÀN THÀNH ĐƯA VÀO QUYẾT TOÁN</v>
          </cell>
        </row>
      </sheetData>
      <sheetData sheetId="8352">
        <row r="4">
          <cell r="A4" t="str">
            <v>BẢNG TÍNH TOÁN, ĐO BÓC KHỐI LƯỢNG HOÀN THÀNH ĐƯA VÀO QUYẾT TOÁN</v>
          </cell>
        </row>
      </sheetData>
      <sheetData sheetId="8353">
        <row r="4">
          <cell r="A4" t="str">
            <v>BẢNG TÍNH TOÁN, ĐO BÓC KHỐI LƯỢNG HOÀN THÀNH ĐƯA VÀO QUYẾT TOÁN</v>
          </cell>
        </row>
      </sheetData>
      <sheetData sheetId="8354">
        <row r="4">
          <cell r="A4" t="str">
            <v>BẢNG TÍNH TOÁN, ĐO BÓC KHỐI LƯỢNG HOÀN THÀNH ĐƯA VÀO QUYẾT TOÁN</v>
          </cell>
        </row>
      </sheetData>
      <sheetData sheetId="8355">
        <row r="4">
          <cell r="A4" t="str">
            <v>BẢNG TÍNH TOÁN, ĐO BÓC KHỐI LƯỢNG HOÀN THÀNH ĐƯA VÀO QUYẾT TOÁN</v>
          </cell>
        </row>
      </sheetData>
      <sheetData sheetId="8356">
        <row r="4">
          <cell r="A4" t="str">
            <v>BẢNG TÍNH TOÁN, ĐO BÓC KHỐI LƯỢNG HOÀN THÀNH ĐƯA VÀO QUYẾT TOÁN</v>
          </cell>
        </row>
      </sheetData>
      <sheetData sheetId="8357">
        <row r="4">
          <cell r="A4" t="str">
            <v>BẢNG TÍNH TOÁN, ĐO BÓC KHỐI LƯỢNG HOÀN THÀNH ĐƯA VÀO QUYẾT TOÁN</v>
          </cell>
        </row>
      </sheetData>
      <sheetData sheetId="8358">
        <row r="4">
          <cell r="A4" t="str">
            <v>BẢNG TÍNH TOÁN, ĐO BÓC KHỐI LƯỢNG HOÀN THÀNH ĐƯA VÀO QUYẾT TOÁN</v>
          </cell>
        </row>
      </sheetData>
      <sheetData sheetId="8359">
        <row r="4">
          <cell r="A4" t="str">
            <v>BẢNG TÍNH TOÁN, ĐO BÓC KHỐI LƯỢNG HOÀN THÀNH ĐƯA VÀO QUYẾT TOÁN</v>
          </cell>
        </row>
      </sheetData>
      <sheetData sheetId="8360">
        <row r="4">
          <cell r="A4" t="str">
            <v>BẢNG TÍNH TOÁN, ĐO BÓC KHỐI LƯỢNG HOÀN THÀNH ĐƯA VÀO QUYẾT TOÁN</v>
          </cell>
        </row>
      </sheetData>
      <sheetData sheetId="8361">
        <row r="4">
          <cell r="A4" t="str">
            <v>BẢNG TÍNH TOÁN, ĐO BÓC KHỐI LƯỢNG HOÀN THÀNH ĐƯA VÀO QUYẾT TOÁN</v>
          </cell>
        </row>
      </sheetData>
      <sheetData sheetId="8362">
        <row r="4">
          <cell r="A4" t="str">
            <v>BẢNG TÍNH TOÁN, ĐO BÓC KHỐI LƯỢNG HOÀN THÀNH ĐƯA VÀO QUYẾT TOÁN</v>
          </cell>
        </row>
      </sheetData>
      <sheetData sheetId="8363">
        <row r="4">
          <cell r="A4" t="str">
            <v>BẢNG TÍNH TOÁN, ĐO BÓC KHỐI LƯỢNG HOÀN THÀNH ĐƯA VÀO QUYẾT TOÁN</v>
          </cell>
        </row>
      </sheetData>
      <sheetData sheetId="8364">
        <row r="4">
          <cell r="A4" t="str">
            <v>BẢNG TÍNH TOÁN, ĐO BÓC KHỐI LƯỢNG HOÀN THÀNH ĐƯA VÀO QUYẾT TOÁN</v>
          </cell>
        </row>
      </sheetData>
      <sheetData sheetId="8365">
        <row r="4">
          <cell r="A4" t="str">
            <v>BẢNG TÍNH TOÁN, ĐO BÓC KHỐI LƯỢNG HOÀN THÀNH ĐƯA VÀO QUYẾT TOÁN</v>
          </cell>
        </row>
      </sheetData>
      <sheetData sheetId="8366">
        <row r="4">
          <cell r="A4" t="str">
            <v>BẢNG TÍNH TOÁN, ĐO BÓC KHỐI LƯỢNG HOÀN THÀNH ĐƯA VÀO QUYẾT TOÁN</v>
          </cell>
        </row>
      </sheetData>
      <sheetData sheetId="8367">
        <row r="4">
          <cell r="A4" t="str">
            <v>BẢNG TÍNH TOÁN, ĐO BÓC KHỐI LƯỢNG HOÀN THÀNH ĐƯA VÀO QUYẾT TOÁN</v>
          </cell>
        </row>
      </sheetData>
      <sheetData sheetId="8368">
        <row r="4">
          <cell r="A4" t="str">
            <v>BẢNG TÍNH TOÁN, ĐO BÓC KHỐI LƯỢNG HOÀN THÀNH ĐƯA VÀO QUYẾT TOÁN</v>
          </cell>
        </row>
      </sheetData>
      <sheetData sheetId="8369">
        <row r="4">
          <cell r="A4" t="str">
            <v>BẢNG TÍNH TOÁN, ĐO BÓC KHỐI LƯỢNG HOÀN THÀNH ĐƯA VÀO QUYẾT TOÁN</v>
          </cell>
        </row>
      </sheetData>
      <sheetData sheetId="8370">
        <row r="4">
          <cell r="A4" t="str">
            <v>BẢNG TÍNH TOÁN, ĐO BÓC KHỐI LƯỢNG HOÀN THÀNH ĐƯA VÀO QUYẾT TOÁN</v>
          </cell>
        </row>
      </sheetData>
      <sheetData sheetId="8371">
        <row r="4">
          <cell r="A4" t="str">
            <v>BẢNG TÍNH TOÁN, ĐO BÓC KHỐI LƯỢNG HOÀN THÀNH ĐƯA VÀO QUYẾT TOÁN</v>
          </cell>
        </row>
      </sheetData>
      <sheetData sheetId="8372">
        <row r="4">
          <cell r="A4" t="str">
            <v>BẢNG TÍNH TOÁN, ĐO BÓC KHỐI LƯỢNG HOÀN THÀNH ĐƯA VÀO QUYẾT TOÁN</v>
          </cell>
        </row>
      </sheetData>
      <sheetData sheetId="8373">
        <row r="4">
          <cell r="A4" t="str">
            <v>BẢNG TÍNH TOÁN, ĐO BÓC KHỐI LƯỢNG HOÀN THÀNH ĐƯA VÀO QUYẾT TOÁN</v>
          </cell>
        </row>
      </sheetData>
      <sheetData sheetId="8374">
        <row r="4">
          <cell r="A4" t="str">
            <v>BẢNG TÍNH TOÁN, ĐO BÓC KHỐI LƯỢNG HOÀN THÀNH ĐƯA VÀO QUYẾT TOÁN</v>
          </cell>
        </row>
      </sheetData>
      <sheetData sheetId="8375">
        <row r="4">
          <cell r="A4" t="str">
            <v>BẢNG TÍNH TOÁN, ĐO BÓC KHỐI LƯỢNG HOÀN THÀNH ĐƯA VÀO QUYẾT TOÁN</v>
          </cell>
        </row>
      </sheetData>
      <sheetData sheetId="8376">
        <row r="4">
          <cell r="A4" t="str">
            <v>BẢNG TÍNH TOÁN, ĐO BÓC KHỐI LƯỢNG HOÀN THÀNH ĐƯA VÀO QUYẾT TOÁN</v>
          </cell>
        </row>
      </sheetData>
      <sheetData sheetId="8377">
        <row r="4">
          <cell r="A4" t="str">
            <v>BẢNG TÍNH TOÁN, ĐO BÓC KHỐI LƯỢNG HOÀN THÀNH ĐƯA VÀO QUYẾT TOÁN</v>
          </cell>
        </row>
      </sheetData>
      <sheetData sheetId="8378">
        <row r="4">
          <cell r="A4" t="str">
            <v>BẢNG TÍNH TOÁN, ĐO BÓC KHỐI LƯỢNG HOÀN THÀNH ĐƯA VÀO QUYẾT TOÁN</v>
          </cell>
        </row>
      </sheetData>
      <sheetData sheetId="8379">
        <row r="4">
          <cell r="A4" t="str">
            <v>BẢNG TÍNH TOÁN, ĐO BÓC KHỐI LƯỢNG HOÀN THÀNH ĐƯA VÀO QUYẾT TOÁN</v>
          </cell>
        </row>
      </sheetData>
      <sheetData sheetId="8380">
        <row r="4">
          <cell r="A4" t="str">
            <v>BẢNG TÍNH TOÁN, ĐO BÓC KHỐI LƯỢNG HOÀN THÀNH ĐƯA VÀO QUYẾT TOÁN</v>
          </cell>
        </row>
      </sheetData>
      <sheetData sheetId="8381">
        <row r="4">
          <cell r="A4" t="str">
            <v>BẢNG TÍNH TOÁN, ĐO BÓC KHỐI LƯỢNG HOÀN THÀNH ĐƯA VÀO QUYẾT TOÁN</v>
          </cell>
        </row>
      </sheetData>
      <sheetData sheetId="8382">
        <row r="4">
          <cell r="A4" t="str">
            <v>BẢNG TÍNH TOÁN, ĐO BÓC KHỐI LƯỢNG HOÀN THÀNH ĐƯA VÀO QUYẾT TOÁN</v>
          </cell>
        </row>
      </sheetData>
      <sheetData sheetId="8383">
        <row r="4">
          <cell r="A4" t="str">
            <v>BẢNG TÍNH TOÁN, ĐO BÓC KHỐI LƯỢNG HOÀN THÀNH ĐƯA VÀO QUYẾT TOÁN</v>
          </cell>
        </row>
      </sheetData>
      <sheetData sheetId="8384">
        <row r="4">
          <cell r="A4" t="str">
            <v>BẢNG TÍNH TOÁN, ĐO BÓC KHỐI LƯỢNG HOÀN THÀNH ĐƯA VÀO QUYẾT TOÁN</v>
          </cell>
        </row>
      </sheetData>
      <sheetData sheetId="8385">
        <row r="4">
          <cell r="A4" t="str">
            <v>BẢNG TÍNH TOÁN, ĐO BÓC KHỐI LƯỢNG HOÀN THÀNH ĐƯA VÀO QUYẾT TOÁN</v>
          </cell>
        </row>
      </sheetData>
      <sheetData sheetId="8386">
        <row r="4">
          <cell r="A4" t="str">
            <v>BẢNG TÍNH TOÁN, ĐO BÓC KHỐI LƯỢNG HOÀN THÀNH ĐƯA VÀO QUYẾT TOÁN</v>
          </cell>
        </row>
      </sheetData>
      <sheetData sheetId="8387">
        <row r="4">
          <cell r="A4" t="str">
            <v>BẢNG TÍNH TOÁN, ĐO BÓC KHỐI LƯỢNG HOÀN THÀNH ĐƯA VÀO QUYẾT TOÁN</v>
          </cell>
        </row>
      </sheetData>
      <sheetData sheetId="8388">
        <row r="4">
          <cell r="A4" t="str">
            <v>BẢNG TÍNH TOÁN, ĐO BÓC KHỐI LƯỢNG HOÀN THÀNH ĐƯA VÀO QUYẾT TOÁN</v>
          </cell>
        </row>
      </sheetData>
      <sheetData sheetId="8389">
        <row r="4">
          <cell r="A4" t="str">
            <v>BẢNG TÍNH TOÁN, ĐO BÓC KHỐI LƯỢNG HOÀN THÀNH ĐƯA VÀO QUYẾT TOÁN</v>
          </cell>
        </row>
      </sheetData>
      <sheetData sheetId="8390">
        <row r="4">
          <cell r="A4" t="str">
            <v>BẢNG TÍNH TOÁN, ĐO BÓC KHỐI LƯỢNG HOÀN THÀNH ĐƯA VÀO QUYẾT TOÁN</v>
          </cell>
        </row>
      </sheetData>
      <sheetData sheetId="8391">
        <row r="4">
          <cell r="A4" t="str">
            <v>BẢNG TÍNH TOÁN, ĐO BÓC KHỐI LƯỢNG HOÀN THÀNH ĐƯA VÀO QUYẾT TOÁN</v>
          </cell>
        </row>
      </sheetData>
      <sheetData sheetId="8392">
        <row r="4">
          <cell r="A4" t="str">
            <v>BẢNG TÍNH TOÁN, ĐO BÓC KHỐI LƯỢNG HOÀN THÀNH ĐƯA VÀO QUYẾT TOÁN</v>
          </cell>
        </row>
      </sheetData>
      <sheetData sheetId="8393">
        <row r="4">
          <cell r="A4" t="str">
            <v>BẢNG TÍNH TOÁN, ĐO BÓC KHỐI LƯỢNG HOÀN THÀNH ĐƯA VÀO QUYẾT TOÁN</v>
          </cell>
        </row>
      </sheetData>
      <sheetData sheetId="8394">
        <row r="4">
          <cell r="A4" t="str">
            <v>BẢNG TÍNH TOÁN, ĐO BÓC KHỐI LƯỢNG HOÀN THÀNH ĐƯA VÀO QUYẾT TOÁN</v>
          </cell>
        </row>
      </sheetData>
      <sheetData sheetId="8395">
        <row r="4">
          <cell r="A4" t="str">
            <v>BẢNG TÍNH TOÁN, ĐO BÓC KHỐI LƯỢNG HOÀN THÀNH ĐƯA VÀO QUYẾT TOÁN</v>
          </cell>
        </row>
      </sheetData>
      <sheetData sheetId="8396">
        <row r="4">
          <cell r="A4" t="str">
            <v>BẢNG TÍNH TOÁN, ĐO BÓC KHỐI LƯỢNG HOÀN THÀNH ĐƯA VÀO QUYẾT TOÁN</v>
          </cell>
        </row>
      </sheetData>
      <sheetData sheetId="8397">
        <row r="4">
          <cell r="A4" t="str">
            <v>BẢNG TÍNH TOÁN, ĐO BÓC KHỐI LƯỢNG HOÀN THÀNH ĐƯA VÀO QUYẾT TOÁN</v>
          </cell>
        </row>
      </sheetData>
      <sheetData sheetId="8398">
        <row r="4">
          <cell r="A4" t="str">
            <v>BẢNG TÍNH TOÁN, ĐO BÓC KHỐI LƯỢNG HOÀN THÀNH ĐƯA VÀO QUYẾT TOÁN</v>
          </cell>
        </row>
      </sheetData>
      <sheetData sheetId="8399">
        <row r="4">
          <cell r="A4" t="str">
            <v>BẢNG TÍNH TOÁN, ĐO BÓC KHỐI LƯỢNG HOÀN THÀNH ĐƯA VÀO QUYẾT TOÁN</v>
          </cell>
        </row>
      </sheetData>
      <sheetData sheetId="8400">
        <row r="4">
          <cell r="A4" t="str">
            <v>BẢNG TÍNH TOÁN, ĐO BÓC KHỐI LƯỢNG HOÀN THÀNH ĐƯA VÀO QUYẾT TOÁN</v>
          </cell>
        </row>
      </sheetData>
      <sheetData sheetId="8401">
        <row r="4">
          <cell r="A4" t="str">
            <v>BẢNG TÍNH TOÁN, ĐO BÓC KHỐI LƯỢNG HOÀN THÀNH ĐƯA VÀO QUYẾT TOÁN</v>
          </cell>
        </row>
      </sheetData>
      <sheetData sheetId="8402">
        <row r="4">
          <cell r="A4" t="str">
            <v>BẢNG TÍNH TOÁN, ĐO BÓC KHỐI LƯỢNG HOÀN THÀNH ĐƯA VÀO QUYẾT TOÁN</v>
          </cell>
        </row>
      </sheetData>
      <sheetData sheetId="8403">
        <row r="4">
          <cell r="A4" t="str">
            <v>BẢNG TÍNH TOÁN, ĐO BÓC KHỐI LƯỢNG HOÀN THÀNH ĐƯA VÀO QUYẾT TOÁN</v>
          </cell>
        </row>
      </sheetData>
      <sheetData sheetId="8404">
        <row r="4">
          <cell r="A4" t="str">
            <v>BẢNG TÍNH TOÁN, ĐO BÓC KHỐI LƯỢNG HOÀN THÀNH ĐƯA VÀO QUYẾT TOÁN</v>
          </cell>
        </row>
      </sheetData>
      <sheetData sheetId="8405">
        <row r="4">
          <cell r="A4" t="str">
            <v>BẢNG TÍNH TOÁN, ĐO BÓC KHỐI LƯỢNG HOÀN THÀNH ĐƯA VÀO QUYẾT TOÁN</v>
          </cell>
        </row>
      </sheetData>
      <sheetData sheetId="8406">
        <row r="4">
          <cell r="A4" t="str">
            <v>BẢNG TÍNH TOÁN, ĐO BÓC KHỐI LƯỢNG HOÀN THÀNH ĐƯA VÀO QUYẾT TOÁN</v>
          </cell>
        </row>
      </sheetData>
      <sheetData sheetId="8407">
        <row r="4">
          <cell r="A4" t="str">
            <v>BẢNG TÍNH TOÁN, ĐO BÓC KHỐI LƯỢNG HOÀN THÀNH ĐƯA VÀO QUYẾT TOÁN</v>
          </cell>
        </row>
      </sheetData>
      <sheetData sheetId="8408">
        <row r="4">
          <cell r="A4" t="str">
            <v>BẢNG TÍNH TOÁN, ĐO BÓC KHỐI LƯỢNG HOÀN THÀNH ĐƯA VÀO QUYẾT TOÁN</v>
          </cell>
        </row>
      </sheetData>
      <sheetData sheetId="8409">
        <row r="4">
          <cell r="A4" t="str">
            <v>BẢNG TÍNH TOÁN, ĐO BÓC KHỐI LƯỢNG HOÀN THÀNH ĐƯA VÀO QUYẾT TOÁN</v>
          </cell>
        </row>
      </sheetData>
      <sheetData sheetId="8410">
        <row r="4">
          <cell r="A4" t="str">
            <v>BẢNG TÍNH TOÁN, ĐO BÓC KHỐI LƯỢNG HOÀN THÀNH ĐƯA VÀO QUYẾT TOÁN</v>
          </cell>
        </row>
      </sheetData>
      <sheetData sheetId="8411">
        <row r="4">
          <cell r="A4" t="str">
            <v>BẢNG TÍNH TOÁN, ĐO BÓC KHỐI LƯỢNG HOÀN THÀNH ĐƯA VÀO QUYẾT TOÁN</v>
          </cell>
        </row>
      </sheetData>
      <sheetData sheetId="8412">
        <row r="4">
          <cell r="A4" t="str">
            <v>BẢNG TÍNH TOÁN, ĐO BÓC KHỐI LƯỢNG HOÀN THÀNH ĐƯA VÀO QUYẾT TOÁN</v>
          </cell>
        </row>
      </sheetData>
      <sheetData sheetId="8413">
        <row r="4">
          <cell r="A4" t="str">
            <v>BẢNG TÍNH TOÁN, ĐO BÓC KHỐI LƯỢNG HOÀN THÀNH ĐƯA VÀO QUYẾT TOÁN</v>
          </cell>
        </row>
      </sheetData>
      <sheetData sheetId="8414">
        <row r="4">
          <cell r="A4" t="str">
            <v>BẢNG TÍNH TOÁN, ĐO BÓC KHỐI LƯỢNG HOÀN THÀNH ĐƯA VÀO QUYẾT TOÁN</v>
          </cell>
        </row>
      </sheetData>
      <sheetData sheetId="8415">
        <row r="4">
          <cell r="A4" t="str">
            <v>BẢNG TÍNH TOÁN, ĐO BÓC KHỐI LƯỢNG HOÀN THÀNH ĐƯA VÀO QUYẾT TOÁN</v>
          </cell>
        </row>
      </sheetData>
      <sheetData sheetId="8416">
        <row r="4">
          <cell r="A4" t="str">
            <v>BẢNG TÍNH TOÁN, ĐO BÓC KHỐI LƯỢNG HOÀN THÀNH ĐƯA VÀO QUYẾT TOÁN</v>
          </cell>
        </row>
      </sheetData>
      <sheetData sheetId="8417">
        <row r="4">
          <cell r="A4" t="str">
            <v>BẢNG TÍNH TOÁN, ĐO BÓC KHỐI LƯỢNG HOÀN THÀNH ĐƯA VÀO QUYẾT TOÁN</v>
          </cell>
        </row>
      </sheetData>
      <sheetData sheetId="8418">
        <row r="4">
          <cell r="A4" t="str">
            <v>BẢNG TÍNH TOÁN, ĐO BÓC KHỐI LƯỢNG HOÀN THÀNH ĐƯA VÀO QUYẾT TOÁN</v>
          </cell>
        </row>
      </sheetData>
      <sheetData sheetId="8419">
        <row r="4">
          <cell r="A4" t="str">
            <v>BẢNG TÍNH TOÁN, ĐO BÓC KHỐI LƯỢNG HOÀN THÀNH ĐƯA VÀO QUYẾT TOÁN</v>
          </cell>
        </row>
      </sheetData>
      <sheetData sheetId="8420">
        <row r="4">
          <cell r="A4" t="str">
            <v>BẢNG TÍNH TOÁN, ĐO BÓC KHỐI LƯỢNG HOÀN THÀNH ĐƯA VÀO QUYẾT TOÁN</v>
          </cell>
        </row>
      </sheetData>
      <sheetData sheetId="8421">
        <row r="4">
          <cell r="A4" t="str">
            <v>BẢNG TÍNH TOÁN, ĐO BÓC KHỐI LƯỢNG HOÀN THÀNH ĐƯA VÀO QUYẾT TOÁN</v>
          </cell>
        </row>
      </sheetData>
      <sheetData sheetId="8422">
        <row r="4">
          <cell r="A4" t="str">
            <v>BẢNG TÍNH TOÁN, ĐO BÓC KHỐI LƯỢNG HOÀN THÀNH ĐƯA VÀO QUYẾT TOÁN</v>
          </cell>
        </row>
      </sheetData>
      <sheetData sheetId="8423">
        <row r="4">
          <cell r="A4" t="str">
            <v>BẢNG TÍNH TOÁN, ĐO BÓC KHỐI LƯỢNG HOÀN THÀNH ĐƯA VÀO QUYẾT TOÁN</v>
          </cell>
        </row>
      </sheetData>
      <sheetData sheetId="8424">
        <row r="4">
          <cell r="A4" t="str">
            <v>BẢNG TÍNH TOÁN, ĐO BÓC KHỐI LƯỢNG HOÀN THÀNH ĐƯA VÀO QUYẾT TOÁN</v>
          </cell>
        </row>
      </sheetData>
      <sheetData sheetId="8425">
        <row r="4">
          <cell r="A4" t="str">
            <v>BẢNG TÍNH TOÁN, ĐO BÓC KHỐI LƯỢNG HOÀN THÀNH ĐƯA VÀO QUYẾT TOÁN</v>
          </cell>
        </row>
      </sheetData>
      <sheetData sheetId="8426">
        <row r="4">
          <cell r="A4" t="str">
            <v>BẢNG TÍNH TOÁN, ĐO BÓC KHỐI LƯỢNG HOÀN THÀNH ĐƯA VÀO QUYẾT TOÁN</v>
          </cell>
        </row>
      </sheetData>
      <sheetData sheetId="8427">
        <row r="4">
          <cell r="A4" t="str">
            <v>BẢNG TÍNH TOÁN, ĐO BÓC KHỐI LƯỢNG HOÀN THÀNH ĐƯA VÀO QUYẾT TOÁN</v>
          </cell>
        </row>
      </sheetData>
      <sheetData sheetId="8428">
        <row r="4">
          <cell r="A4" t="str">
            <v>BẢNG TÍNH TOÁN, ĐO BÓC KHỐI LƯỢNG HOÀN THÀNH ĐƯA VÀO QUYẾT TOÁN</v>
          </cell>
        </row>
      </sheetData>
      <sheetData sheetId="8429">
        <row r="4">
          <cell r="A4" t="str">
            <v>BẢNG TÍNH TOÁN, ĐO BÓC KHỐI LƯỢNG HOÀN THÀNH ĐƯA VÀO QUYẾT TOÁN</v>
          </cell>
        </row>
      </sheetData>
      <sheetData sheetId="8430">
        <row r="4">
          <cell r="A4" t="str">
            <v>BẢNG TÍNH TOÁN, ĐO BÓC KHỐI LƯỢNG HOÀN THÀNH ĐƯA VÀO QUYẾT TOÁN</v>
          </cell>
        </row>
      </sheetData>
      <sheetData sheetId="8431">
        <row r="4">
          <cell r="A4" t="str">
            <v>BẢNG TÍNH TOÁN, ĐO BÓC KHỐI LƯỢNG HOÀN THÀNH ĐƯA VÀO QUYẾT TOÁN</v>
          </cell>
        </row>
      </sheetData>
      <sheetData sheetId="8432">
        <row r="4">
          <cell r="A4" t="str">
            <v>BẢNG TÍNH TOÁN, ĐO BÓC KHỐI LƯỢNG HOÀN THÀNH ĐƯA VÀO QUYẾT TOÁN</v>
          </cell>
        </row>
      </sheetData>
      <sheetData sheetId="8433">
        <row r="4">
          <cell r="A4" t="str">
            <v>BẢNG TÍNH TOÁN, ĐO BÓC KHỐI LƯỢNG HOÀN THÀNH ĐƯA VÀO QUYẾT TOÁN</v>
          </cell>
        </row>
      </sheetData>
      <sheetData sheetId="8434">
        <row r="4">
          <cell r="A4" t="str">
            <v>BẢNG TÍNH TOÁN, ĐO BÓC KHỐI LƯỢNG HOÀN THÀNH ĐƯA VÀO QUYẾT TOÁN</v>
          </cell>
        </row>
      </sheetData>
      <sheetData sheetId="8435">
        <row r="4">
          <cell r="A4" t="str">
            <v>BẢNG TÍNH TOÁN, ĐO BÓC KHỐI LƯỢNG HOÀN THÀNH ĐƯA VÀO QUYẾT TOÁN</v>
          </cell>
        </row>
      </sheetData>
      <sheetData sheetId="8436">
        <row r="4">
          <cell r="A4" t="str">
            <v>BẢNG TÍNH TOÁN, ĐO BÓC KHỐI LƯỢNG HOÀN THÀNH ĐƯA VÀO QUYẾT TOÁN</v>
          </cell>
        </row>
      </sheetData>
      <sheetData sheetId="8437">
        <row r="4">
          <cell r="A4" t="str">
            <v>BẢNG TÍNH TOÁN, ĐO BÓC KHỐI LƯỢNG HOÀN THÀNH ĐƯA VÀO QUYẾT TOÁN</v>
          </cell>
        </row>
      </sheetData>
      <sheetData sheetId="8438">
        <row r="4">
          <cell r="A4" t="str">
            <v>BẢNG TÍNH TOÁN, ĐO BÓC KHỐI LƯỢNG HOÀN THÀNH ĐƯA VÀO QUYẾT TOÁN</v>
          </cell>
        </row>
      </sheetData>
      <sheetData sheetId="8439">
        <row r="4">
          <cell r="A4" t="str">
            <v>BẢNG TÍNH TOÁN, ĐO BÓC KHỐI LƯỢNG HOÀN THÀNH ĐƯA VÀO QUYẾT TOÁN</v>
          </cell>
        </row>
      </sheetData>
      <sheetData sheetId="8440">
        <row r="4">
          <cell r="A4" t="str">
            <v>BẢNG TÍNH TOÁN, ĐO BÓC KHỐI LƯỢNG HOÀN THÀNH ĐƯA VÀO QUYẾT TOÁN</v>
          </cell>
        </row>
      </sheetData>
      <sheetData sheetId="8441">
        <row r="4">
          <cell r="A4" t="str">
            <v>BẢNG TÍNH TOÁN, ĐO BÓC KHỐI LƯỢNG HOÀN THÀNH ĐƯA VÀO QUYẾT TOÁN</v>
          </cell>
        </row>
      </sheetData>
      <sheetData sheetId="8442">
        <row r="4">
          <cell r="A4" t="str">
            <v>BẢNG TÍNH TOÁN, ĐO BÓC KHỐI LƯỢNG HOÀN THÀNH ĐƯA VÀO QUYẾT TOÁN</v>
          </cell>
        </row>
      </sheetData>
      <sheetData sheetId="8443">
        <row r="4">
          <cell r="A4" t="str">
            <v>BẢNG TÍNH TOÁN, ĐO BÓC KHỐI LƯỢNG HOÀN THÀNH ĐƯA VÀO QUYẾT TOÁN</v>
          </cell>
        </row>
      </sheetData>
      <sheetData sheetId="8444">
        <row r="4">
          <cell r="A4" t="str">
            <v>BẢNG TÍNH TOÁN, ĐO BÓC KHỐI LƯỢNG HOÀN THÀNH ĐƯA VÀO QUYẾT TOÁN</v>
          </cell>
        </row>
      </sheetData>
      <sheetData sheetId="8445">
        <row r="4">
          <cell r="A4" t="str">
            <v>BẢNG TÍNH TOÁN, ĐO BÓC KHỐI LƯỢNG HOÀN THÀNH ĐƯA VÀO QUYẾT TOÁN</v>
          </cell>
        </row>
      </sheetData>
      <sheetData sheetId="8446">
        <row r="4">
          <cell r="A4" t="str">
            <v>BẢNG TÍNH TOÁN, ĐO BÓC KHỐI LƯỢNG HOÀN THÀNH ĐƯA VÀO QUYẾT TOÁN</v>
          </cell>
        </row>
      </sheetData>
      <sheetData sheetId="8447">
        <row r="4">
          <cell r="A4" t="str">
            <v>BẢNG TÍNH TOÁN, ĐO BÓC KHỐI LƯỢNG HOÀN THÀNH ĐƯA VÀO QUYẾT TOÁN</v>
          </cell>
        </row>
      </sheetData>
      <sheetData sheetId="8448">
        <row r="4">
          <cell r="A4" t="str">
            <v>BẢNG TÍNH TOÁN, ĐO BÓC KHỐI LƯỢNG HOÀN THÀNH ĐƯA VÀO QUYẾT TOÁN</v>
          </cell>
        </row>
      </sheetData>
      <sheetData sheetId="8449">
        <row r="4">
          <cell r="A4" t="str">
            <v>BẢNG TÍNH TOÁN, ĐO BÓC KHỐI LƯỢNG HOÀN THÀNH ĐƯA VÀO QUYẾT TOÁN</v>
          </cell>
        </row>
      </sheetData>
      <sheetData sheetId="8450">
        <row r="4">
          <cell r="A4" t="str">
            <v>BẢNG TÍNH TOÁN, ĐO BÓC KHỐI LƯỢNG HOÀN THÀNH ĐƯA VÀO QUYẾT TOÁN</v>
          </cell>
        </row>
      </sheetData>
      <sheetData sheetId="8451">
        <row r="4">
          <cell r="A4" t="str">
            <v>BẢNG TÍNH TOÁN, ĐO BÓC KHỐI LƯỢNG HOÀN THÀNH ĐƯA VÀO QUYẾT TOÁN</v>
          </cell>
        </row>
      </sheetData>
      <sheetData sheetId="8452">
        <row r="4">
          <cell r="A4" t="str">
            <v>BẢNG TÍNH TOÁN, ĐO BÓC KHỐI LƯỢNG HOÀN THÀNH ĐƯA VÀO QUYẾT TOÁN</v>
          </cell>
        </row>
      </sheetData>
      <sheetData sheetId="8453">
        <row r="4">
          <cell r="A4" t="str">
            <v>BẢNG TÍNH TOÁN, ĐO BÓC KHỐI LƯỢNG HOÀN THÀNH ĐƯA VÀO QUYẾT TOÁN</v>
          </cell>
        </row>
      </sheetData>
      <sheetData sheetId="8454">
        <row r="4">
          <cell r="A4" t="str">
            <v>BẢNG TÍNH TOÁN, ĐO BÓC KHỐI LƯỢNG HOÀN THÀNH ĐƯA VÀO QUYẾT TOÁN</v>
          </cell>
        </row>
      </sheetData>
      <sheetData sheetId="8455">
        <row r="4">
          <cell r="A4" t="str">
            <v>BẢNG TÍNH TOÁN, ĐO BÓC KHỐI LƯỢNG HOÀN THÀNH ĐƯA VÀO QUYẾT TOÁN</v>
          </cell>
        </row>
      </sheetData>
      <sheetData sheetId="8456">
        <row r="4">
          <cell r="A4" t="str">
            <v>BẢNG TÍNH TOÁN, ĐO BÓC KHỐI LƯỢNG HOÀN THÀNH ĐƯA VÀO QUYẾT TOÁN</v>
          </cell>
        </row>
      </sheetData>
      <sheetData sheetId="8457">
        <row r="4">
          <cell r="A4" t="str">
            <v>BẢNG TÍNH TOÁN, ĐO BÓC KHỐI LƯỢNG HOÀN THÀNH ĐƯA VÀO QUYẾT TOÁN</v>
          </cell>
        </row>
      </sheetData>
      <sheetData sheetId="8458">
        <row r="4">
          <cell r="A4" t="str">
            <v>BẢNG TÍNH TOÁN, ĐO BÓC KHỐI LƯỢNG HOÀN THÀNH ĐƯA VÀO QUYẾT TOÁN</v>
          </cell>
        </row>
      </sheetData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>
        <row r="4">
          <cell r="A4" t="str">
            <v>BẢNG TÍNH TOÁN, ĐO BÓC KHỐI LƯỢNG HOÀN THÀNH ĐƯA VÀO QUYẾT TOÁN</v>
          </cell>
        </row>
      </sheetData>
      <sheetData sheetId="8908">
        <row r="4">
          <cell r="A4" t="str">
            <v>BẢNG TÍNH TOÁN, ĐO BÓC KHỐI LƯỢNG HOÀN THÀNH ĐƯA VÀO QUYẾT TOÁN</v>
          </cell>
        </row>
      </sheetData>
      <sheetData sheetId="8909">
        <row r="4">
          <cell r="A4" t="str">
            <v>BẢNG TÍNH TOÁN, ĐO BÓC KHỐI LƯỢNG HOÀN THÀNH ĐƯA VÀO QUYẾT TOÁN</v>
          </cell>
        </row>
      </sheetData>
      <sheetData sheetId="8910">
        <row r="4">
          <cell r="A4" t="str">
            <v>BẢNG TÍNH TOÁN, ĐO BÓC KHỐI LƯỢNG HOÀN THÀNH ĐƯA VÀO QUYẾT TOÁN</v>
          </cell>
        </row>
      </sheetData>
      <sheetData sheetId="8911">
        <row r="4">
          <cell r="A4" t="str">
            <v>BẢNG TÍNH TOÁN, ĐO BÓC KHỐI LƯỢNG HOÀN THÀNH ĐƯA VÀO QUYẾT TOÁN</v>
          </cell>
        </row>
      </sheetData>
      <sheetData sheetId="8912">
        <row r="4">
          <cell r="A4" t="str">
            <v>BẢNG TÍNH TOÁN, ĐO BÓC KHỐI LƯỢNG HOÀN THÀNH ĐƯA VÀO QUYẾT TOÁN</v>
          </cell>
        </row>
      </sheetData>
      <sheetData sheetId="8913">
        <row r="4">
          <cell r="A4" t="str">
            <v>BẢNG TÍNH TOÁN, ĐO BÓC KHỐI LƯỢNG HOÀN THÀNH ĐƯA VÀO QUYẾT TOÁN</v>
          </cell>
        </row>
      </sheetData>
      <sheetData sheetId="8914">
        <row r="4">
          <cell r="A4" t="str">
            <v>BẢNG TÍNH TOÁN, ĐO BÓC KHỐI LƯỢNG HOÀN THÀNH ĐƯA VÀO QUYẾT TOÁN</v>
          </cell>
        </row>
      </sheetData>
      <sheetData sheetId="8915">
        <row r="4">
          <cell r="A4" t="str">
            <v>BẢNG TÍNH TOÁN, ĐO BÓC KHỐI LƯỢNG HOÀN THÀNH ĐƯA VÀO QUYẾT TOÁN</v>
          </cell>
        </row>
      </sheetData>
      <sheetData sheetId="8916">
        <row r="4">
          <cell r="A4" t="str">
            <v>BẢNG TÍNH TOÁN, ĐO BÓC KHỐI LƯỢNG HOÀN THÀNH ĐƯA VÀO QUYẾT TOÁN</v>
          </cell>
        </row>
      </sheetData>
      <sheetData sheetId="8917">
        <row r="4">
          <cell r="A4" t="str">
            <v>BẢNG TÍNH TOÁN, ĐO BÓC KHỐI LƯỢNG HOÀN THÀNH ĐƯA VÀO QUYẾT TOÁN</v>
          </cell>
        </row>
      </sheetData>
      <sheetData sheetId="8918">
        <row r="4">
          <cell r="A4" t="str">
            <v>BẢNG TÍNH TOÁN, ĐO BÓC KHỐI LƯỢNG HOÀN THÀNH ĐƯA VÀO QUYẾT TOÁN</v>
          </cell>
        </row>
      </sheetData>
      <sheetData sheetId="8919">
        <row r="4">
          <cell r="A4" t="str">
            <v>BẢNG TÍNH TOÁN, ĐO BÓC KHỐI LƯỢNG HOÀN THÀNH ĐƯA VÀO QUYẾT TOÁN</v>
          </cell>
        </row>
      </sheetData>
      <sheetData sheetId="8920">
        <row r="4">
          <cell r="A4" t="str">
            <v>BẢNG TÍNH TOÁN, ĐO BÓC KHỐI LƯỢNG HOÀN THÀNH ĐƯA VÀO QUYẾT TOÁN</v>
          </cell>
        </row>
      </sheetData>
      <sheetData sheetId="8921">
        <row r="4">
          <cell r="A4" t="str">
            <v>BẢNG TÍNH TOÁN, ĐO BÓC KHỐI LƯỢNG HOÀN THÀNH ĐƯA VÀO QUYẾT TOÁN</v>
          </cell>
        </row>
      </sheetData>
      <sheetData sheetId="8922">
        <row r="4">
          <cell r="A4" t="str">
            <v>BẢNG TÍNH TOÁN, ĐO BÓC KHỐI LƯỢNG HOÀN THÀNH ĐƯA VÀO QUYẾT TOÁN</v>
          </cell>
        </row>
      </sheetData>
      <sheetData sheetId="8923">
        <row r="4">
          <cell r="A4" t="str">
            <v>BẢNG TÍNH TOÁN, ĐO BÓC KHỐI LƯỢNG HOÀN THÀNH ĐƯA VÀO QUYẾT TOÁN</v>
          </cell>
        </row>
      </sheetData>
      <sheetData sheetId="8924">
        <row r="4">
          <cell r="A4" t="str">
            <v>BẢNG TÍNH TOÁN, ĐO BÓC KHỐI LƯỢNG HOÀN THÀNH ĐƯA VÀO QUYẾT TOÁN</v>
          </cell>
        </row>
      </sheetData>
      <sheetData sheetId="8925">
        <row r="4">
          <cell r="A4" t="str">
            <v>BẢNG TÍNH TOÁN, ĐO BÓC KHỐI LƯỢNG HOÀN THÀNH ĐƯA VÀO QUYẾT TOÁN</v>
          </cell>
        </row>
      </sheetData>
      <sheetData sheetId="8926">
        <row r="4">
          <cell r="A4" t="str">
            <v>BẢNG TÍNH TOÁN, ĐO BÓC KHỐI LƯỢNG HOÀN THÀNH ĐƯA VÀO QUYẾT TOÁN</v>
          </cell>
        </row>
      </sheetData>
      <sheetData sheetId="8927">
        <row r="4">
          <cell r="A4" t="str">
            <v>BẢNG TÍNH TOÁN, ĐO BÓC KHỐI LƯỢNG HOÀN THÀNH ĐƯA VÀO QUYẾT TOÁN</v>
          </cell>
        </row>
      </sheetData>
      <sheetData sheetId="8928">
        <row r="4">
          <cell r="A4" t="str">
            <v>BẢNG TÍNH TOÁN, ĐO BÓC KHỐI LƯỢNG HOÀN THÀNH ĐƯA VÀO QUYẾT TOÁN</v>
          </cell>
        </row>
      </sheetData>
      <sheetData sheetId="8929">
        <row r="4">
          <cell r="A4" t="str">
            <v>BẢNG TÍNH TOÁN, ĐO BÓC KHỐI LƯỢNG HOÀN THÀNH ĐƯA VÀO QUYẾT TOÁN</v>
          </cell>
        </row>
      </sheetData>
      <sheetData sheetId="8930">
        <row r="4">
          <cell r="A4" t="str">
            <v>BẢNG TÍNH TOÁN, ĐO BÓC KHỐI LƯỢNG HOÀN THÀNH ĐƯA VÀO QUYẾT TOÁN</v>
          </cell>
        </row>
      </sheetData>
      <sheetData sheetId="8931">
        <row r="4">
          <cell r="A4" t="str">
            <v>BẢNG TÍNH TOÁN, ĐO BÓC KHỐI LƯỢNG HOÀN THÀNH ĐƯA VÀO QUYẾT TOÁN</v>
          </cell>
        </row>
      </sheetData>
      <sheetData sheetId="8932">
        <row r="4">
          <cell r="A4" t="str">
            <v>BẢNG TÍNH TOÁN, ĐO BÓC KHỐI LƯỢNG HOÀN THÀNH ĐƯA VÀO QUYẾT TOÁN</v>
          </cell>
        </row>
      </sheetData>
      <sheetData sheetId="8933">
        <row r="4">
          <cell r="A4" t="str">
            <v>BẢNG TÍNH TOÁN, ĐO BÓC KHỐI LƯỢNG HOÀN THÀNH ĐƯA VÀO QUYẾT TOÁN</v>
          </cell>
        </row>
      </sheetData>
      <sheetData sheetId="8934">
        <row r="4">
          <cell r="A4" t="str">
            <v>BẢNG TÍNH TOÁN, ĐO BÓC KHỐI LƯỢNG HOÀN THÀNH ĐƯA VÀO QUYẾT TOÁN</v>
          </cell>
        </row>
      </sheetData>
      <sheetData sheetId="8935">
        <row r="4">
          <cell r="A4" t="str">
            <v>BẢNG TÍNH TOÁN, ĐO BÓC KHỐI LƯỢNG HOÀN THÀNH ĐƯA VÀO QUYẾT TOÁN</v>
          </cell>
        </row>
      </sheetData>
      <sheetData sheetId="8936">
        <row r="4">
          <cell r="A4" t="str">
            <v>BẢNG TÍNH TOÁN, ĐO BÓC KHỐI LƯỢNG HOÀN THÀNH ĐƯA VÀO QUYẾT TOÁN</v>
          </cell>
        </row>
      </sheetData>
      <sheetData sheetId="8937">
        <row r="4">
          <cell r="A4" t="str">
            <v>BẢNG TÍNH TOÁN, ĐO BÓC KHỐI LƯỢNG HOÀN THÀNH ĐƯA VÀO QUYẾT TOÁN</v>
          </cell>
        </row>
      </sheetData>
      <sheetData sheetId="8938">
        <row r="4">
          <cell r="A4" t="str">
            <v>BẢNG TÍNH TOÁN, ĐO BÓC KHỐI LƯỢNG HOÀN THÀNH ĐƯA VÀO QUYẾT TOÁN</v>
          </cell>
        </row>
      </sheetData>
      <sheetData sheetId="8939" refreshError="1"/>
      <sheetData sheetId="8940">
        <row r="4">
          <cell r="A4" t="str">
            <v>BẢNG TÍNH TOÁN, ĐO BÓC KHỐI LƯỢNG HOÀN THÀNH ĐƯA VÀO QUYẾT TOÁN</v>
          </cell>
        </row>
      </sheetData>
      <sheetData sheetId="8941">
        <row r="4">
          <cell r="A4" t="str">
            <v>BẢNG TÍNH TOÁN, ĐO BÓC KHỐI LƯỢNG HOÀN THÀNH ĐƯA VÀO QUYẾT TOÁN</v>
          </cell>
        </row>
      </sheetData>
      <sheetData sheetId="8942">
        <row r="4">
          <cell r="A4" t="str">
            <v>BẢNG TÍNH TOÁN, ĐO BÓC KHỐI LƯỢNG HOÀN THÀNH ĐƯA VÀO QUYẾT TOÁN</v>
          </cell>
        </row>
      </sheetData>
      <sheetData sheetId="8943">
        <row r="4">
          <cell r="A4" t="str">
            <v>BẢNG TÍNH TOÁN, ĐO BÓC KHỐI LƯỢNG HOÀN THÀNH ĐƯA VÀO QUYẾT TOÁN</v>
          </cell>
        </row>
      </sheetData>
      <sheetData sheetId="8944">
        <row r="4">
          <cell r="A4" t="str">
            <v>BẢNG TÍNH TOÁN, ĐO BÓC KHỐI LƯỢNG HOÀN THÀNH ĐƯA VÀO QUYẾT TOÁN</v>
          </cell>
        </row>
      </sheetData>
      <sheetData sheetId="8945">
        <row r="4">
          <cell r="A4" t="str">
            <v>BẢNG TÍNH TOÁN, ĐO BÓC KHỐI LƯỢNG HOÀN THÀNH ĐƯA VÀO QUYẾT TOÁN</v>
          </cell>
        </row>
      </sheetData>
      <sheetData sheetId="8946">
        <row r="4">
          <cell r="A4" t="str">
            <v>BẢNG TÍNH TOÁN, ĐO BÓC KHỐI LƯỢNG HOÀN THÀNH ĐƯA VÀO QUYẾT TOÁN</v>
          </cell>
        </row>
      </sheetData>
      <sheetData sheetId="8947">
        <row r="4">
          <cell r="A4" t="str">
            <v>BẢNG TÍNH TOÁN, ĐO BÓC KHỐI LƯỢNG HOÀN THÀNH ĐƯA VÀO QUYẾT TOÁN</v>
          </cell>
        </row>
      </sheetData>
      <sheetData sheetId="8948">
        <row r="4">
          <cell r="A4" t="str">
            <v>BẢNG TÍNH TOÁN, ĐO BÓC KHỐI LƯỢNG HOÀN THÀNH ĐƯA VÀO QUYẾT TOÁN</v>
          </cell>
        </row>
      </sheetData>
      <sheetData sheetId="8949">
        <row r="4">
          <cell r="A4" t="str">
            <v>BẢNG TÍNH TOÁN, ĐO BÓC KHỐI LƯỢNG HOÀN THÀNH ĐƯA VÀO QUYẾT TOÁN</v>
          </cell>
        </row>
      </sheetData>
      <sheetData sheetId="8950">
        <row r="4">
          <cell r="A4" t="str">
            <v>BẢNG TÍNH TOÁN, ĐO BÓC KHỐI LƯỢNG HOÀN THÀNH ĐƯA VÀO QUYẾT TOÁN</v>
          </cell>
        </row>
      </sheetData>
      <sheetData sheetId="8951">
        <row r="4">
          <cell r="A4" t="str">
            <v>BẢNG TÍNH TOÁN, ĐO BÓC KHỐI LƯỢNG HOÀN THÀNH ĐƯA VÀO QUYẾT TOÁN</v>
          </cell>
        </row>
      </sheetData>
      <sheetData sheetId="8952">
        <row r="4">
          <cell r="A4" t="str">
            <v>BẢNG TÍNH TOÁN, ĐO BÓC KHỐI LƯỢNG HOÀN THÀNH ĐƯA VÀO QUYẾT TOÁN</v>
          </cell>
        </row>
      </sheetData>
      <sheetData sheetId="8953">
        <row r="4">
          <cell r="A4" t="str">
            <v>BẢNG TÍNH TOÁN, ĐO BÓC KHỐI LƯỢNG HOÀN THÀNH ĐƯA VÀO QUYẾT TOÁN</v>
          </cell>
        </row>
      </sheetData>
      <sheetData sheetId="8954">
        <row r="4">
          <cell r="A4" t="str">
            <v>BẢNG TÍNH TOÁN, ĐO BÓC KHỐI LƯỢNG HOÀN THÀNH ĐƯA VÀO QUYẾT TOÁN</v>
          </cell>
        </row>
      </sheetData>
      <sheetData sheetId="8955">
        <row r="4">
          <cell r="A4" t="str">
            <v>BẢNG TÍNH TOÁN, ĐO BÓC KHỐI LƯỢNG HOÀN THÀNH ĐƯA VÀO QUYẾT TOÁN</v>
          </cell>
        </row>
      </sheetData>
      <sheetData sheetId="8956">
        <row r="4">
          <cell r="A4" t="str">
            <v>BẢNG TÍNH TOÁN, ĐO BÓC KHỐI LƯỢNG HOÀN THÀNH ĐƯA VÀO QUYẾT TOÁN</v>
          </cell>
        </row>
      </sheetData>
      <sheetData sheetId="8957">
        <row r="4">
          <cell r="A4" t="str">
            <v>BẢNG TÍNH TOÁN, ĐO BÓC KHỐI LƯỢNG HOÀN THÀNH ĐƯA VÀO QUYẾT TOÁN</v>
          </cell>
        </row>
      </sheetData>
      <sheetData sheetId="8958">
        <row r="4">
          <cell r="A4" t="str">
            <v>BẢNG TÍNH TOÁN, ĐO BÓC KHỐI LƯỢNG HOÀN THÀNH ĐƯA VÀO QUYẾT TOÁN</v>
          </cell>
        </row>
      </sheetData>
      <sheetData sheetId="8959">
        <row r="4">
          <cell r="A4" t="str">
            <v>BẢNG TÍNH TOÁN, ĐO BÓC KHỐI LƯỢNG HOÀN THÀNH ĐƯA VÀO QUYẾT TOÁN</v>
          </cell>
        </row>
      </sheetData>
      <sheetData sheetId="8960">
        <row r="4">
          <cell r="A4" t="str">
            <v>BẢNG TÍNH TOÁN, ĐO BÓC KHỐI LƯỢNG HOÀN THÀNH ĐƯA VÀO QUYẾT TOÁN</v>
          </cell>
        </row>
      </sheetData>
      <sheetData sheetId="8961">
        <row r="4">
          <cell r="A4" t="str">
            <v>BẢNG TÍNH TOÁN, ĐO BÓC KHỐI LƯỢNG HOÀN THÀNH ĐƯA VÀO QUYẾT TOÁN</v>
          </cell>
        </row>
      </sheetData>
      <sheetData sheetId="8962">
        <row r="4">
          <cell r="A4" t="str">
            <v>BẢNG TÍNH TOÁN, ĐO BÓC KHỐI LƯỢNG HOÀN THÀNH ĐƯA VÀO QUYẾT TOÁN</v>
          </cell>
        </row>
      </sheetData>
      <sheetData sheetId="8963">
        <row r="4">
          <cell r="A4" t="str">
            <v>BẢNG TÍNH TOÁN, ĐO BÓC KHỐI LƯỢNG HOÀN THÀNH ĐƯA VÀO QUYẾT TOÁN</v>
          </cell>
        </row>
      </sheetData>
      <sheetData sheetId="8964">
        <row r="4">
          <cell r="A4" t="str">
            <v>BẢNG TÍNH TOÁN, ĐO BÓC KHỐI LƯỢNG HOÀN THÀNH ĐƯA VÀO QUYẾT TOÁN</v>
          </cell>
        </row>
      </sheetData>
      <sheetData sheetId="8965">
        <row r="4">
          <cell r="A4" t="str">
            <v>BẢNG TÍNH TOÁN, ĐO BÓC KHỐI LƯỢNG HOÀN THÀNH ĐƯA VÀO QUYẾT TOÁN</v>
          </cell>
        </row>
      </sheetData>
      <sheetData sheetId="8966">
        <row r="4">
          <cell r="A4" t="str">
            <v>BẢNG TÍNH TOÁN, ĐO BÓC KHỐI LƯỢNG HOÀN THÀNH ĐƯA VÀO QUYẾT TOÁN</v>
          </cell>
        </row>
      </sheetData>
      <sheetData sheetId="8967">
        <row r="4">
          <cell r="A4" t="str">
            <v>BẢNG TÍNH TOÁN, ĐO BÓC KHỐI LƯỢNG HOÀN THÀNH ĐƯA VÀO QUYẾT TOÁN</v>
          </cell>
        </row>
      </sheetData>
      <sheetData sheetId="8968">
        <row r="4">
          <cell r="A4" t="str">
            <v>BẢNG TÍNH TOÁN, ĐO BÓC KHỐI LƯỢNG HOÀN THÀNH ĐƯA VÀO QUYẾT TOÁN</v>
          </cell>
        </row>
      </sheetData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>
        <row r="4">
          <cell r="A4" t="str">
            <v>BẢNG TÍNH TOÁN, ĐO BÓC KHỐI LƯỢNG HOÀN THÀNH ĐƯA VÀO QUYẾT TOÁN</v>
          </cell>
        </row>
      </sheetData>
      <sheetData sheetId="8975">
        <row r="4">
          <cell r="A4" t="str">
            <v>BẢNG TÍNH TOÁN, ĐO BÓC KHỐI LƯỢNG HOÀN THÀNH ĐƯA VÀO QUYẾT TOÁN</v>
          </cell>
        </row>
      </sheetData>
      <sheetData sheetId="8976">
        <row r="4">
          <cell r="A4" t="str">
            <v>BẢNG TÍNH TOÁN, ĐO BÓC KHỐI LƯỢNG HOÀN THÀNH ĐƯA VÀO QUYẾT TOÁN</v>
          </cell>
        </row>
      </sheetData>
      <sheetData sheetId="8977">
        <row r="4">
          <cell r="A4" t="str">
            <v>BẢNG TÍNH TOÁN, ĐO BÓC KHỐI LƯỢNG HOÀN THÀNH ĐƯA VÀO QUYẾT TOÁN</v>
          </cell>
        </row>
      </sheetData>
      <sheetData sheetId="8978">
        <row r="4">
          <cell r="A4" t="str">
            <v>BẢNG TÍNH TOÁN, ĐO BÓC KHỐI LƯỢNG HOÀN THÀNH ĐƯA VÀO QUYẾT TOÁN</v>
          </cell>
        </row>
      </sheetData>
      <sheetData sheetId="8979">
        <row r="4">
          <cell r="A4" t="str">
            <v>BẢNG TÍNH TOÁN, ĐO BÓC KHỐI LƯỢNG HOÀN THÀNH ĐƯA VÀO QUYẾT TOÁN</v>
          </cell>
        </row>
      </sheetData>
      <sheetData sheetId="8980">
        <row r="4">
          <cell r="A4" t="str">
            <v>BẢNG TÍNH TOÁN, ĐO BÓC KHỐI LƯỢNG HOÀN THÀNH ĐƯA VÀO QUYẾT TOÁN</v>
          </cell>
        </row>
      </sheetData>
      <sheetData sheetId="8981">
        <row r="4">
          <cell r="A4" t="str">
            <v>BẢNG TÍNH TOÁN, ĐO BÓC KHỐI LƯỢNG HOÀN THÀNH ĐƯA VÀO QUYẾT TOÁN</v>
          </cell>
        </row>
      </sheetData>
      <sheetData sheetId="8982">
        <row r="4">
          <cell r="A4" t="str">
            <v>BẢNG TÍNH TOÁN, ĐO BÓC KHỐI LƯỢNG HOÀN THÀNH ĐƯA VÀO QUYẾT TOÁN</v>
          </cell>
        </row>
      </sheetData>
      <sheetData sheetId="8983">
        <row r="4">
          <cell r="A4" t="str">
            <v>BẢNG TÍNH TOÁN, ĐO BÓC KHỐI LƯỢNG HOÀN THÀNH ĐƯA VÀO QUYẾT TOÁN</v>
          </cell>
        </row>
      </sheetData>
      <sheetData sheetId="8984">
        <row r="4">
          <cell r="A4" t="str">
            <v>BẢNG TÍNH TOÁN, ĐO BÓC KHỐI LƯỢNG HOÀN THÀNH ĐƯA VÀO QUYẾT TOÁN</v>
          </cell>
        </row>
      </sheetData>
      <sheetData sheetId="8985">
        <row r="4">
          <cell r="A4" t="str">
            <v>BẢNG TÍNH TOÁN, ĐO BÓC KHỐI LƯỢNG HOÀN THÀNH ĐƯA VÀO QUYẾT TOÁN</v>
          </cell>
        </row>
      </sheetData>
      <sheetData sheetId="8986">
        <row r="4">
          <cell r="A4" t="str">
            <v>BẢNG TÍNH TOÁN, ĐO BÓC KHỐI LƯỢNG HOÀN THÀNH ĐƯA VÀO QUYẾT TOÁN</v>
          </cell>
        </row>
      </sheetData>
      <sheetData sheetId="8987">
        <row r="4">
          <cell r="A4" t="str">
            <v>BẢNG TÍNH TOÁN, ĐO BÓC KHỐI LƯỢNG HOÀN THÀNH ĐƯA VÀO QUYẾT TOÁN</v>
          </cell>
        </row>
      </sheetData>
      <sheetData sheetId="8988">
        <row r="4">
          <cell r="A4" t="str">
            <v>BẢNG TÍNH TOÁN, ĐO BÓC KHỐI LƯỢNG HOÀN THÀNH ĐƯA VÀO QUYẾT TOÁN</v>
          </cell>
        </row>
      </sheetData>
      <sheetData sheetId="8989">
        <row r="4">
          <cell r="A4" t="str">
            <v>BẢNG TÍNH TOÁN, ĐO BÓC KHỐI LƯỢNG HOÀN THÀNH ĐƯA VÀO QUYẾT TOÁN</v>
          </cell>
        </row>
      </sheetData>
      <sheetData sheetId="8990">
        <row r="4">
          <cell r="A4" t="str">
            <v>BẢNG TÍNH TOÁN, ĐO BÓC KHỐI LƯỢNG HOÀN THÀNH ĐƯA VÀO QUYẾT TOÁN</v>
          </cell>
        </row>
      </sheetData>
      <sheetData sheetId="8991">
        <row r="4">
          <cell r="A4" t="str">
            <v>BẢNG TÍNH TOÁN, ĐO BÓC KHỐI LƯỢNG HOÀN THÀNH ĐƯA VÀO QUYẾT TOÁN</v>
          </cell>
        </row>
      </sheetData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>
        <row r="4">
          <cell r="A4" t="str">
            <v>BẢNG TÍNH TOÁN, ĐO BÓC KHỐI LƯỢNG HOÀN THÀNH ĐƯA VÀO QUYẾT TOÁN</v>
          </cell>
        </row>
      </sheetData>
      <sheetData sheetId="8998">
        <row r="9">
          <cell r="A9" t="str">
            <v>A</v>
          </cell>
        </row>
      </sheetData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>
        <row r="9">
          <cell r="A9" t="str">
            <v>A</v>
          </cell>
        </row>
      </sheetData>
      <sheetData sheetId="9017">
        <row r="9">
          <cell r="A9" t="str">
            <v>A</v>
          </cell>
        </row>
      </sheetData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>
        <row r="4">
          <cell r="A4" t="str">
            <v>BẢNG TÍNH TOÁN, ĐO BÓC KHỐI LƯỢNG HOÀN THÀNH ĐƯA VÀO QUYẾT TOÁN</v>
          </cell>
        </row>
      </sheetData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>
        <row r="4">
          <cell r="A4" t="str">
            <v>BẢNG TÍNH TOÁN, ĐO BÓC KHỐI LƯỢNG HOÀN THÀNH ĐƯA VÀO QUYẾT TOÁN</v>
          </cell>
        </row>
      </sheetData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>
        <row r="9">
          <cell r="A9" t="str">
            <v>A</v>
          </cell>
        </row>
      </sheetData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>
        <row r="4">
          <cell r="A4" t="str">
            <v>BẢNG TÍNH TOÁN, ĐO BÓC KHỐI LƯỢNG HOÀN THÀNH ĐƯA VÀO QUYẾT TOÁN</v>
          </cell>
        </row>
      </sheetData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/>
      <sheetData sheetId="9237"/>
      <sheetData sheetId="9238"/>
      <sheetData sheetId="9239">
        <row r="4">
          <cell r="A4" t="str">
            <v>BẢNG TÍNH TOÁN, ĐO BÓC KHỐI LƯỢNG HOÀN THÀNH ĐƯA VÀO QUYẾT TOÁN</v>
          </cell>
        </row>
      </sheetData>
      <sheetData sheetId="9240">
        <row r="4">
          <cell r="A4" t="str">
            <v>BẢNG TÍNH TOÁN, ĐO BÓC KHỐI LƯỢNG HOÀN THÀNH ĐƯA VÀO QUYẾT TOÁN</v>
          </cell>
        </row>
      </sheetData>
      <sheetData sheetId="9241">
        <row r="4">
          <cell r="A4" t="str">
            <v>BẢNG TÍNH TOÁN, ĐO BÓC KHỐI LƯỢNG HOÀN THÀNH ĐƯA VÀO QUYẾT TOÁN</v>
          </cell>
        </row>
      </sheetData>
      <sheetData sheetId="9242" refreshError="1"/>
      <sheetData sheetId="9243" refreshError="1"/>
      <sheetData sheetId="9244" refreshError="1"/>
      <sheetData sheetId="9245" refreshError="1"/>
      <sheetData sheetId="9246">
        <row r="4">
          <cell r="A4" t="str">
            <v>BẢNG TÍNH TOÁN, ĐO BÓC KHỐI LƯỢNG HOÀN THÀNH ĐƯA VÀO QUYẾT TOÁN</v>
          </cell>
        </row>
      </sheetData>
      <sheetData sheetId="9247">
        <row r="4">
          <cell r="A4" t="str">
            <v>BẢNG TÍNH TOÁN, ĐO BÓC KHỐI LƯỢNG HOÀN THÀNH ĐƯA VÀO QUYẾT TOÁN</v>
          </cell>
        </row>
      </sheetData>
      <sheetData sheetId="9248">
        <row r="4">
          <cell r="A4" t="str">
            <v>BẢNG TÍNH TOÁN, ĐO BÓC KHỐI LƯỢNG HOÀN THÀNH ĐƯA VÀO QUYẾT TOÁN</v>
          </cell>
        </row>
      </sheetData>
      <sheetData sheetId="9249" refreshError="1"/>
      <sheetData sheetId="9250">
        <row r="4">
          <cell r="A4" t="str">
            <v>BẢNG TÍNH TOÁN, ĐO BÓC KHỐI LƯỢNG HOÀN THÀNH ĐƯA VÀO QUYẾT TOÁN</v>
          </cell>
        </row>
      </sheetData>
      <sheetData sheetId="9251">
        <row r="4">
          <cell r="A4" t="str">
            <v>BẢNG TÍNH TOÁN, ĐO BÓC KHỐI LƯỢNG HOÀN THÀNH ĐƯA VÀO QUYẾT TOÁN</v>
          </cell>
        </row>
      </sheetData>
      <sheetData sheetId="9252">
        <row r="4">
          <cell r="A4" t="str">
            <v>BẢNG TÍNH TOÁN, ĐO BÓC KHỐI LƯỢNG HOÀN THÀNH ĐƯA VÀO QUYẾT TOÁN</v>
          </cell>
        </row>
      </sheetData>
      <sheetData sheetId="9253">
        <row r="4">
          <cell r="A4" t="str">
            <v>BẢNG TÍNH TOÁN, ĐO BÓC KHỐI LƯỢNG HOÀN THÀNH ĐƯA VÀO QUYẾT TOÁN</v>
          </cell>
        </row>
      </sheetData>
      <sheetData sheetId="9254">
        <row r="4">
          <cell r="A4" t="str">
            <v>BẢNG TÍNH TOÁN, ĐO BÓC KHỐI LƯỢNG HOÀN THÀNH ĐƯA VÀO QUYẾT TOÁN</v>
          </cell>
        </row>
      </sheetData>
      <sheetData sheetId="9255">
        <row r="4">
          <cell r="A4" t="str">
            <v>BẢNG TÍNH TOÁN, ĐO BÓC KHỐI LƯỢNG HOÀN THÀNH ĐƯA VÀO QUYẾT TOÁN</v>
          </cell>
        </row>
      </sheetData>
      <sheetData sheetId="9256">
        <row r="4">
          <cell r="A4" t="str">
            <v>BẢNG TÍNH TOÁN, ĐO BÓC KHỐI LƯỢNG HOÀN THÀNH ĐƯA VÀO QUYẾT TOÁN</v>
          </cell>
        </row>
      </sheetData>
      <sheetData sheetId="9257">
        <row r="4">
          <cell r="A4" t="str">
            <v>BẢNG TÍNH TOÁN, ĐO BÓC KHỐI LƯỢNG HOÀN THÀNH ĐƯA VÀO QUYẾT TOÁN</v>
          </cell>
        </row>
      </sheetData>
      <sheetData sheetId="9258"/>
      <sheetData sheetId="9259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>
        <row r="4">
          <cell r="A4" t="str">
            <v>BẢNG TÍNH TOÁN, ĐO BÓC KHỐI LƯỢNG HOÀN THÀNH ĐƯA VÀO QUYẾT TOÁN</v>
          </cell>
        </row>
      </sheetData>
      <sheetData sheetId="9281">
        <row r="4">
          <cell r="A4" t="str">
            <v>BẢNG TÍNH TOÁN, ĐO BÓC KHỐI LƯỢNG HOÀN THÀNH ĐƯA VÀO QUYẾT TOÁN</v>
          </cell>
        </row>
      </sheetData>
      <sheetData sheetId="9282">
        <row r="4">
          <cell r="A4" t="str">
            <v>BẢNG TÍNH TOÁN, ĐO BÓC KHỐI LƯỢNG HOÀN THÀNH ĐƯA VÀO QUYẾT TOÁN</v>
          </cell>
        </row>
      </sheetData>
      <sheetData sheetId="9283">
        <row r="4">
          <cell r="A4" t="str">
            <v>BẢNG TÍNH TOÁN, ĐO BÓC KHỐI LƯỢNG HOÀN THÀNH ĐƯA VÀO QUYẾT TOÁN</v>
          </cell>
        </row>
      </sheetData>
      <sheetData sheetId="9284">
        <row r="4">
          <cell r="A4" t="str">
            <v>BẢNG TÍNH TOÁN, ĐO BÓC KHỐI LƯỢNG HOÀN THÀNH ĐƯA VÀO QUYẾT TOÁN</v>
          </cell>
        </row>
      </sheetData>
      <sheetData sheetId="9285">
        <row r="4">
          <cell r="A4" t="str">
            <v>BẢNG TÍNH TOÁN, ĐO BÓC KHỐI LƯỢNG HOÀN THÀNH ĐƯA VÀO QUYẾT TOÁN</v>
          </cell>
        </row>
      </sheetData>
      <sheetData sheetId="9286">
        <row r="4">
          <cell r="A4" t="str">
            <v>BẢNG TÍNH TOÁN, ĐO BÓC KHỐI LƯỢNG HOÀN THÀNH ĐƯA VÀO QUYẾT TOÁN</v>
          </cell>
        </row>
      </sheetData>
      <sheetData sheetId="9287">
        <row r="4">
          <cell r="A4" t="str">
            <v>BẢNG TÍNH TOÁN, ĐO BÓC KHỐI LƯỢNG HOÀN THÀNH ĐƯA VÀO QUYẾT TOÁN</v>
          </cell>
        </row>
      </sheetData>
      <sheetData sheetId="9288">
        <row r="4">
          <cell r="A4" t="str">
            <v>BẢNG TÍNH TOÁN, ĐO BÓC KHỐI LƯỢNG HOÀN THÀNH ĐƯA VÀO QUYẾT TOÁN</v>
          </cell>
        </row>
      </sheetData>
      <sheetData sheetId="9289">
        <row r="4">
          <cell r="A4" t="str">
            <v>BẢNG TÍNH TOÁN, ĐO BÓC KHỐI LƯỢNG HOÀN THÀNH ĐƯA VÀO QUYẾT TOÁN</v>
          </cell>
        </row>
      </sheetData>
      <sheetData sheetId="9290">
        <row r="4">
          <cell r="A4" t="str">
            <v>BẢNG TÍNH TOÁN, ĐO BÓC KHỐI LƯỢNG HOÀN THÀNH ĐƯA VÀO QUYẾT TOÁN</v>
          </cell>
        </row>
      </sheetData>
      <sheetData sheetId="9291">
        <row r="4">
          <cell r="A4" t="str">
            <v>BẢNG TÍNH TOÁN, ĐO BÓC KHỐI LƯỢNG HOÀN THÀNH ĐƯA VÀO QUYẾT TOÁN</v>
          </cell>
        </row>
      </sheetData>
      <sheetData sheetId="9292">
        <row r="4">
          <cell r="A4" t="str">
            <v>BẢNG TÍNH TOÁN, ĐO BÓC KHỐI LƯỢNG HOÀN THÀNH ĐƯA VÀO QUYẾT TOÁN</v>
          </cell>
        </row>
      </sheetData>
      <sheetData sheetId="9293">
        <row r="4">
          <cell r="A4" t="str">
            <v>BẢNG TÍNH TOÁN, ĐO BÓC KHỐI LƯỢNG HOÀN THÀNH ĐƯA VÀO QUYẾT TOÁN</v>
          </cell>
        </row>
      </sheetData>
      <sheetData sheetId="9294">
        <row r="4">
          <cell r="A4" t="str">
            <v>BẢNG TÍNH TOÁN, ĐO BÓC KHỐI LƯỢNG HOÀN THÀNH ĐƯA VÀO QUYẾT TOÁN</v>
          </cell>
        </row>
      </sheetData>
      <sheetData sheetId="9295">
        <row r="4">
          <cell r="A4" t="str">
            <v>BẢNG TÍNH TOÁN, ĐO BÓC KHỐI LƯỢNG HOÀN THÀNH ĐƯA VÀO QUYẾT TOÁN</v>
          </cell>
        </row>
      </sheetData>
      <sheetData sheetId="9296">
        <row r="4">
          <cell r="A4" t="str">
            <v>BẢNG TÍNH TOÁN, ĐO BÓC KHỐI LƯỢNG HOÀN THÀNH ĐƯA VÀO QUYẾT TOÁN</v>
          </cell>
        </row>
      </sheetData>
      <sheetData sheetId="9297">
        <row r="4">
          <cell r="A4" t="str">
            <v>BẢNG TÍNH TOÁN, ĐO BÓC KHỐI LƯỢNG HOÀN THÀNH ĐƯA VÀO QUYẾT TOÁN</v>
          </cell>
        </row>
      </sheetData>
      <sheetData sheetId="9298">
        <row r="4">
          <cell r="A4" t="str">
            <v>BẢNG TÍNH TOÁN, ĐO BÓC KHỐI LƯỢNG HOÀN THÀNH ĐƯA VÀO QUYẾT TOÁN</v>
          </cell>
        </row>
      </sheetData>
      <sheetData sheetId="9299">
        <row r="4">
          <cell r="A4" t="str">
            <v>BẢNG TÍNH TOÁN, ĐO BÓC KHỐI LƯỢNG HOÀN THÀNH ĐƯA VÀO QUYẾT TOÁN</v>
          </cell>
        </row>
      </sheetData>
      <sheetData sheetId="9300">
        <row r="4">
          <cell r="A4" t="str">
            <v>BẢNG TÍNH TOÁN, ĐO BÓC KHỐI LƯỢNG HOÀN THÀNH ĐƯA VÀO QUYẾT TOÁN</v>
          </cell>
        </row>
      </sheetData>
      <sheetData sheetId="9301">
        <row r="4">
          <cell r="A4" t="str">
            <v>BẢNG TÍNH TOÁN, ĐO BÓC KHỐI LƯỢNG HOÀN THÀNH ĐƯA VÀO QUYẾT TOÁN</v>
          </cell>
        </row>
      </sheetData>
      <sheetData sheetId="9302">
        <row r="4">
          <cell r="A4" t="str">
            <v>BẢNG TÍNH TOÁN, ĐO BÓC KHỐI LƯỢNG HOÀN THÀNH ĐƯA VÀO QUYẾT TOÁN</v>
          </cell>
        </row>
      </sheetData>
      <sheetData sheetId="9303">
        <row r="4">
          <cell r="A4" t="str">
            <v>BẢNG TÍNH TOÁN, ĐO BÓC KHỐI LƯỢNG HOÀN THÀNH ĐƯA VÀO QUYẾT TOÁN</v>
          </cell>
        </row>
      </sheetData>
      <sheetData sheetId="9304">
        <row r="4">
          <cell r="A4" t="str">
            <v>BẢNG TÍNH TOÁN, ĐO BÓC KHỐI LƯỢNG HOÀN THÀNH ĐƯA VÀO QUYẾT TOÁN</v>
          </cell>
        </row>
      </sheetData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>
        <row r="4">
          <cell r="A4" t="str">
            <v>BẢNG TÍNH TOÁN, ĐO BÓC KHỐI LƯỢNG HOÀN THÀNH ĐƯA VÀO QUYẾT TOÁN</v>
          </cell>
        </row>
      </sheetData>
      <sheetData sheetId="9321">
        <row r="4">
          <cell r="A4" t="str">
            <v>BẢNG TÍNH TOÁN, ĐO BÓC KHỐI LƯỢNG HOÀN THÀNH ĐƯA VÀO QUYẾT TOÁN</v>
          </cell>
        </row>
      </sheetData>
      <sheetData sheetId="9322">
        <row r="4">
          <cell r="A4" t="str">
            <v>BẢNG TÍNH TOÁN, ĐO BÓC KHỐI LƯỢNG HOÀN THÀNH ĐƯA VÀO QUYẾT TOÁN</v>
          </cell>
        </row>
      </sheetData>
      <sheetData sheetId="9323">
        <row r="4">
          <cell r="A4" t="str">
            <v>BẢNG TÍNH TOÁN, ĐO BÓC KHỐI LƯỢNG HOÀN THÀNH ĐƯA VÀO QUYẾT TOÁN</v>
          </cell>
        </row>
      </sheetData>
      <sheetData sheetId="9324">
        <row r="4">
          <cell r="A4" t="str">
            <v>BẢNG TÍNH TOÁN, ĐO BÓC KHỐI LƯỢNG HOÀN THÀNH ĐƯA VÀO QUYẾT TOÁN</v>
          </cell>
        </row>
      </sheetData>
      <sheetData sheetId="9325" refreshError="1"/>
      <sheetData sheetId="9326" refreshError="1"/>
      <sheetData sheetId="9327">
        <row r="4">
          <cell r="A4" t="str">
            <v>BẢNG TÍNH TOÁN, ĐO BÓC KHỐI LƯỢNG HOÀN THÀNH ĐƯA VÀO QUYẾT TOÁN</v>
          </cell>
        </row>
      </sheetData>
      <sheetData sheetId="9328">
        <row r="4">
          <cell r="A4" t="str">
            <v>BẢNG TÍNH TOÁN, ĐO BÓC KHỐI LƯỢNG HOÀN THÀNH ĐƯA VÀO QUYẾT TOÁN</v>
          </cell>
        </row>
      </sheetData>
      <sheetData sheetId="9329">
        <row r="4">
          <cell r="A4" t="str">
            <v>BẢNG TÍNH TOÁN, ĐO BÓC KHỐI LƯỢNG HOÀN THÀNH ĐƯA VÀO QUYẾT TOÁN</v>
          </cell>
        </row>
      </sheetData>
      <sheetData sheetId="9330">
        <row r="4">
          <cell r="A4" t="str">
            <v>BẢNG TÍNH TOÁN, ĐO BÓC KHỐI LƯỢNG HOÀN THÀNH ĐƯA VÀO QUYẾT TOÁN</v>
          </cell>
        </row>
      </sheetData>
      <sheetData sheetId="9331">
        <row r="4">
          <cell r="A4" t="str">
            <v>BẢNG TÍNH TOÁN, ĐO BÓC KHỐI LƯỢNG HOÀN THÀNH ĐƯA VÀO QUYẾT TOÁN</v>
          </cell>
        </row>
      </sheetData>
      <sheetData sheetId="9332">
        <row r="4">
          <cell r="A4" t="str">
            <v>BẢNG TÍNH TOÁN, ĐO BÓC KHỐI LƯỢNG HOÀN THÀNH ĐƯA VÀO QUYẾT TOÁN</v>
          </cell>
        </row>
      </sheetData>
      <sheetData sheetId="9333">
        <row r="4">
          <cell r="A4" t="str">
            <v>BẢNG TÍNH TOÁN, ĐO BÓC KHỐI LƯỢNG HOÀN THÀNH ĐƯA VÀO QUYẾT TOÁN</v>
          </cell>
        </row>
      </sheetData>
      <sheetData sheetId="9334">
        <row r="4">
          <cell r="A4" t="str">
            <v>BẢNG TÍNH TOÁN, ĐO BÓC KHỐI LƯỢNG HOÀN THÀNH ĐƯA VÀO QUYẾT TOÁN</v>
          </cell>
        </row>
      </sheetData>
      <sheetData sheetId="9335">
        <row r="4">
          <cell r="A4" t="str">
            <v>BẢNG TÍNH TOÁN, ĐO BÓC KHỐI LƯỢNG HOÀN THÀNH ĐƯA VÀO QUYẾT TOÁN</v>
          </cell>
        </row>
      </sheetData>
      <sheetData sheetId="9336">
        <row r="4">
          <cell r="A4" t="str">
            <v>BẢNG TÍNH TOÁN, ĐO BÓC KHỐI LƯỢNG HOÀN THÀNH ĐƯA VÀO QUYẾT TOÁN</v>
          </cell>
        </row>
      </sheetData>
      <sheetData sheetId="9337">
        <row r="4">
          <cell r="A4" t="str">
            <v>BẢNG TÍNH TOÁN, ĐO BÓC KHỐI LƯỢNG HOÀN THÀNH ĐƯA VÀO QUYẾT TOÁN</v>
          </cell>
        </row>
      </sheetData>
      <sheetData sheetId="9338">
        <row r="4">
          <cell r="A4" t="str">
            <v>BẢNG TÍNH TOÁN, ĐO BÓC KHỐI LƯỢNG HOÀN THÀNH ĐƯA VÀO QUYẾT TOÁN</v>
          </cell>
        </row>
      </sheetData>
      <sheetData sheetId="9339">
        <row r="4">
          <cell r="A4" t="str">
            <v>BẢNG TÍNH TOÁN, ĐO BÓC KHỐI LƯỢNG HOÀN THÀNH ĐƯA VÀO QUYẾT TOÁN</v>
          </cell>
        </row>
      </sheetData>
      <sheetData sheetId="9340"/>
      <sheetData sheetId="9341"/>
      <sheetData sheetId="9342">
        <row r="9">
          <cell r="A9" t="str">
            <v>A</v>
          </cell>
        </row>
      </sheetData>
      <sheetData sheetId="9343"/>
      <sheetData sheetId="9344">
        <row r="9">
          <cell r="A9" t="str">
            <v>A</v>
          </cell>
        </row>
      </sheetData>
      <sheetData sheetId="9345">
        <row r="4">
          <cell r="A4" t="str">
            <v>BẢNG TÍNH TOÁN, ĐO BÓC KHỐI LƯỢNG HOÀN THÀNH ĐƯA VÀO QUYẾT TOÁN</v>
          </cell>
        </row>
      </sheetData>
      <sheetData sheetId="9346">
        <row r="4">
          <cell r="A4" t="str">
            <v>BẢNG TÍNH TOÁN, ĐO BÓC KHỐI LƯỢNG HOÀN THÀNH ĐƯA VÀO QUYẾT TOÁN</v>
          </cell>
        </row>
      </sheetData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>
        <row r="4">
          <cell r="A4" t="str">
            <v>BẢNG TÍNH TOÁN, ĐO BÓC KHỐI LƯỢNG HOÀN THÀNH ĐƯA VÀO QUYẾT TOÁN</v>
          </cell>
        </row>
      </sheetData>
      <sheetData sheetId="9353">
        <row r="4">
          <cell r="A4" t="str">
            <v>BẢNG TÍNH TOÁN, ĐO BÓC KHỐI LƯỢNG HOÀN THÀNH ĐƯA VÀO QUYẾT TOÁN</v>
          </cell>
        </row>
      </sheetData>
      <sheetData sheetId="9354">
        <row r="4">
          <cell r="A4" t="str">
            <v>BẢNG TÍNH TOÁN, ĐO BÓC KHỐI LƯỢNG HOÀN THÀNH ĐƯA VÀO QUYẾT TOÁN</v>
          </cell>
        </row>
      </sheetData>
      <sheetData sheetId="9355"/>
      <sheetData sheetId="9356"/>
      <sheetData sheetId="9357"/>
      <sheetData sheetId="9358">
        <row r="4">
          <cell r="A4" t="str">
            <v>BẢNG TÍNH TOÁN, ĐO BÓC KHỐI LƯỢNG HOÀN THÀNH ĐƯA VÀO QUYẾT TOÁN</v>
          </cell>
        </row>
      </sheetData>
      <sheetData sheetId="9359">
        <row r="4">
          <cell r="A4" t="str">
            <v>BẢNG TÍNH TOÁN, ĐO BÓC KHỐI LƯỢNG HOÀN THÀNH ĐƯA VÀO QUYẾT TOÁN</v>
          </cell>
        </row>
      </sheetData>
      <sheetData sheetId="9360">
        <row r="4">
          <cell r="A4" t="str">
            <v>BẢNG TÍNH TOÁN, ĐO BÓC KHỐI LƯỢNG HOÀN THÀNH ĐƯA VÀO QUYẾT TOÁN</v>
          </cell>
        </row>
      </sheetData>
      <sheetData sheetId="9361">
        <row r="4">
          <cell r="A4" t="str">
            <v>BẢNG TÍNH TOÁN, ĐO BÓC KHỐI LƯỢNG HOÀN THÀNH ĐƯA VÀO QUYẾT TOÁN</v>
          </cell>
        </row>
      </sheetData>
      <sheetData sheetId="9362" refreshError="1"/>
      <sheetData sheetId="9363" refreshError="1"/>
      <sheetData sheetId="9364" refreshError="1"/>
      <sheetData sheetId="9365">
        <row r="4">
          <cell r="A4" t="str">
            <v>BẢNG TÍNH TOÁN, ĐO BÓC KHỐI LƯỢNG HOÀN THÀNH ĐƯA VÀO QUYẾT TOÁN</v>
          </cell>
        </row>
      </sheetData>
      <sheetData sheetId="9366">
        <row r="4">
          <cell r="A4" t="str">
            <v>BẢNG TÍNH TOÁN, ĐO BÓC KHỐI LƯỢNG HOÀN THÀNH ĐƯA VÀO QUYẾT TOÁN</v>
          </cell>
        </row>
      </sheetData>
      <sheetData sheetId="9367">
        <row r="4">
          <cell r="A4" t="str">
            <v>BẢNG TÍNH TOÁN, ĐO BÓC KHỐI LƯỢNG HOÀN THÀNH ĐƯA VÀO QUYẾT TOÁN</v>
          </cell>
        </row>
      </sheetData>
      <sheetData sheetId="9368">
        <row r="4">
          <cell r="A4" t="str">
            <v>BẢNG TÍNH TOÁN, ĐO BÓC KHỐI LƯỢNG HOÀN THÀNH ĐƯA VÀO QUYẾT TOÁN</v>
          </cell>
        </row>
      </sheetData>
      <sheetData sheetId="9369">
        <row r="9">
          <cell r="A9" t="str">
            <v>A</v>
          </cell>
        </row>
      </sheetData>
      <sheetData sheetId="9370"/>
      <sheetData sheetId="9371"/>
      <sheetData sheetId="9372">
        <row r="9">
          <cell r="A9" t="str">
            <v>A</v>
          </cell>
        </row>
      </sheetData>
      <sheetData sheetId="9373"/>
      <sheetData sheetId="9374"/>
      <sheetData sheetId="9375">
        <row r="4">
          <cell r="A4" t="str">
            <v>BẢNG TÍNH TOÁN, ĐO BÓC KHỐI LƯỢNG HOÀN THÀNH ĐƯA VÀO QUYẾT TOÁN</v>
          </cell>
        </row>
      </sheetData>
      <sheetData sheetId="9376">
        <row r="4">
          <cell r="A4" t="str">
            <v>BẢNG TÍNH TOÁN, ĐO BÓC KHỐI LƯỢNG HOÀN THÀNH ĐƯA VÀO QUYẾT TOÁN</v>
          </cell>
        </row>
      </sheetData>
      <sheetData sheetId="9377">
        <row r="4">
          <cell r="A4" t="str">
            <v>BẢNG TÍNH TOÁN, ĐO BÓC KHỐI LƯỢNG HOÀN THÀNH ĐƯA VÀO QUYẾT TOÁN</v>
          </cell>
        </row>
      </sheetData>
      <sheetData sheetId="9378">
        <row r="4">
          <cell r="A4" t="str">
            <v>BẢNG TÍNH TOÁN, ĐO BÓC KHỐI LƯỢNG HOÀN THÀNH ĐƯA VÀO QUYẾT TOÁN</v>
          </cell>
        </row>
      </sheetData>
      <sheetData sheetId="9379">
        <row r="4">
          <cell r="A4" t="str">
            <v>BẢNG TÍNH TOÁN, ĐO BÓC KHỐI LƯỢNG HOÀN THÀNH ĐƯA VÀO QUYẾT TOÁN</v>
          </cell>
        </row>
      </sheetData>
      <sheetData sheetId="9380">
        <row r="4">
          <cell r="A4" t="str">
            <v>BẢNG TÍNH TOÁN, ĐO BÓC KHỐI LƯỢNG HOÀN THÀNH ĐƯA VÀO QUYẾT TOÁN</v>
          </cell>
        </row>
      </sheetData>
      <sheetData sheetId="9381">
        <row r="4">
          <cell r="A4" t="str">
            <v>BẢNG TÍNH TOÁN, ĐO BÓC KHỐI LƯỢNG HOÀN THÀNH ĐƯA VÀO QUYẾT TOÁN</v>
          </cell>
        </row>
      </sheetData>
      <sheetData sheetId="9382">
        <row r="4">
          <cell r="A4" t="str">
            <v>BẢNG TÍNH TOÁN, ĐO BÓC KHỐI LƯỢNG HOÀN THÀNH ĐƯA VÀO QUYẾT TOÁN</v>
          </cell>
        </row>
      </sheetData>
      <sheetData sheetId="9383">
        <row r="4">
          <cell r="A4" t="str">
            <v>BẢNG TÍNH TOÁN, ĐO BÓC KHỐI LƯỢNG HOÀN THÀNH ĐƯA VÀO QUYẾT TOÁN</v>
          </cell>
        </row>
      </sheetData>
      <sheetData sheetId="9384">
        <row r="4">
          <cell r="A4" t="str">
            <v>BẢNG TÍNH TOÁN, ĐO BÓC KHỐI LƯỢNG HOÀN THÀNH ĐƯA VÀO QUYẾT TOÁN</v>
          </cell>
        </row>
      </sheetData>
      <sheetData sheetId="9385">
        <row r="4">
          <cell r="A4" t="str">
            <v>BẢNG TÍNH TOÁN, ĐO BÓC KHỐI LƯỢNG HOÀN THÀNH ĐƯA VÀO QUYẾT TOÁN</v>
          </cell>
        </row>
      </sheetData>
      <sheetData sheetId="9386">
        <row r="4">
          <cell r="A4" t="str">
            <v>BẢNG TÍNH TOÁN, ĐO BÓC KHỐI LƯỢNG HOÀN THÀNH ĐƯA VÀO QUYẾT TOÁN</v>
          </cell>
        </row>
      </sheetData>
      <sheetData sheetId="9387" refreshError="1"/>
      <sheetData sheetId="9388">
        <row r="4">
          <cell r="A4" t="str">
            <v>BẢNG TÍNH TOÁN, ĐO BÓC KHỐI LƯỢNG HOÀN THÀNH ĐƯA VÀO QUYẾT TOÁN</v>
          </cell>
        </row>
      </sheetData>
      <sheetData sheetId="9389">
        <row r="4">
          <cell r="A4" t="str">
            <v>BẢNG TÍNH TOÁN, ĐO BÓC KHỐI LƯỢNG HOÀN THÀNH ĐƯA VÀO QUYẾT TOÁN</v>
          </cell>
        </row>
      </sheetData>
      <sheetData sheetId="9390">
        <row r="4">
          <cell r="A4" t="str">
            <v>BẢNG TÍNH TOÁN, ĐO BÓC KHỐI LƯỢNG HOÀN THÀNH ĐƯA VÀO QUYẾT TOÁN</v>
          </cell>
        </row>
      </sheetData>
      <sheetData sheetId="9391">
        <row r="4">
          <cell r="A4" t="str">
            <v>BẢNG TÍNH TOÁN, ĐO BÓC KHỐI LƯỢNG HOÀN THÀNH ĐƯA VÀO QUYẾT TOÁN</v>
          </cell>
        </row>
      </sheetData>
      <sheetData sheetId="9392">
        <row r="4">
          <cell r="A4" t="str">
            <v>BẢNG TÍNH TOÁN, ĐO BÓC KHỐI LƯỢNG HOÀN THÀNH ĐƯA VÀO QUYẾT TOÁN</v>
          </cell>
        </row>
      </sheetData>
      <sheetData sheetId="9393">
        <row r="4">
          <cell r="A4" t="str">
            <v>BẢNG TÍNH TOÁN, ĐO BÓC KHỐI LƯỢNG HOÀN THÀNH ĐƯA VÀO QUYẾT TOÁN</v>
          </cell>
        </row>
      </sheetData>
      <sheetData sheetId="9394">
        <row r="4">
          <cell r="A4" t="str">
            <v>BẢNG TÍNH TOÁN, ĐO BÓC KHỐI LƯỢNG HOÀN THÀNH ĐƯA VÀO QUYẾT TOÁN</v>
          </cell>
        </row>
      </sheetData>
      <sheetData sheetId="9395">
        <row r="4">
          <cell r="A4" t="str">
            <v>BẢNG TÍNH TOÁN, ĐO BÓC KHỐI LƯỢNG HOÀN THÀNH ĐƯA VÀO QUYẾT TOÁN</v>
          </cell>
        </row>
      </sheetData>
      <sheetData sheetId="9396">
        <row r="4">
          <cell r="A4" t="str">
            <v>BẢNG TÍNH TOÁN, ĐO BÓC KHỐI LƯỢNG HOÀN THÀNH ĐƯA VÀO QUYẾT TOÁN</v>
          </cell>
        </row>
      </sheetData>
      <sheetData sheetId="9397">
        <row r="4">
          <cell r="A4" t="str">
            <v>BẢNG TÍNH TOÁN, ĐO BÓC KHỐI LƯỢNG HOÀN THÀNH ĐƯA VÀO QUYẾT TOÁN</v>
          </cell>
        </row>
      </sheetData>
      <sheetData sheetId="9398">
        <row r="4">
          <cell r="A4" t="str">
            <v>BẢNG TÍNH TOÁN, ĐO BÓC KHỐI LƯỢNG HOÀN THÀNH ĐƯA VÀO QUYẾT TOÁN</v>
          </cell>
        </row>
      </sheetData>
      <sheetData sheetId="9399">
        <row r="4">
          <cell r="A4" t="str">
            <v>BẢNG TÍNH TOÁN, ĐO BÓC KHỐI LƯỢNG HOÀN THÀNH ĐƯA VÀO QUYẾT TOÁN</v>
          </cell>
        </row>
      </sheetData>
      <sheetData sheetId="9400">
        <row r="4">
          <cell r="A4" t="str">
            <v>BẢNG TÍNH TOÁN, ĐO BÓC KHỐI LƯỢNG HOÀN THÀNH ĐƯA VÀO QUYẾT TOÁN</v>
          </cell>
        </row>
      </sheetData>
      <sheetData sheetId="9401">
        <row r="4">
          <cell r="A4" t="str">
            <v>BẢNG TÍNH TOÁN, ĐO BÓC KHỐI LƯỢNG HOÀN THÀNH ĐƯA VÀO QUYẾT TOÁN</v>
          </cell>
        </row>
      </sheetData>
      <sheetData sheetId="9402">
        <row r="4">
          <cell r="A4" t="str">
            <v>BẢNG TÍNH TOÁN, ĐO BÓC KHỐI LƯỢNG HOÀN THÀNH ĐƯA VÀO QUYẾT TOÁN</v>
          </cell>
        </row>
      </sheetData>
      <sheetData sheetId="9403">
        <row r="4">
          <cell r="A4" t="str">
            <v>BẢNG TÍNH TOÁN, ĐO BÓC KHỐI LƯỢNG HOÀN THÀNH ĐƯA VÀO QUYẾT TOÁN</v>
          </cell>
        </row>
      </sheetData>
      <sheetData sheetId="9404">
        <row r="4">
          <cell r="A4" t="str">
            <v>BẢNG TÍNH TOÁN, ĐO BÓC KHỐI LƯỢNG HOÀN THÀNH ĐƯA VÀO QUYẾT TOÁN</v>
          </cell>
        </row>
      </sheetData>
      <sheetData sheetId="9405">
        <row r="4">
          <cell r="A4" t="str">
            <v>BẢNG TÍNH TOÁN, ĐO BÓC KHỐI LƯỢNG HOÀN THÀNH ĐƯA VÀO QUYẾT TOÁN</v>
          </cell>
        </row>
      </sheetData>
      <sheetData sheetId="9406">
        <row r="4">
          <cell r="A4" t="str">
            <v>BẢNG TÍNH TOÁN, ĐO BÓC KHỐI LƯỢNG HOÀN THÀNH ĐƯA VÀO QUYẾT TOÁN</v>
          </cell>
        </row>
      </sheetData>
      <sheetData sheetId="9407">
        <row r="4">
          <cell r="A4" t="str">
            <v>BẢNG TÍNH TOÁN, ĐO BÓC KHỐI LƯỢNG HOÀN THÀNH ĐƯA VÀO QUYẾT TOÁN</v>
          </cell>
        </row>
      </sheetData>
      <sheetData sheetId="9408">
        <row r="4">
          <cell r="A4" t="str">
            <v>BẢNG TÍNH TOÁN, ĐO BÓC KHỐI LƯỢNG HOÀN THÀNH ĐƯA VÀO QUYẾT TOÁN</v>
          </cell>
        </row>
      </sheetData>
      <sheetData sheetId="9409">
        <row r="4">
          <cell r="A4" t="str">
            <v>BẢNG TÍNH TOÁN, ĐO BÓC KHỐI LƯỢNG HOÀN THÀNH ĐƯA VÀO QUYẾT TOÁN</v>
          </cell>
        </row>
      </sheetData>
      <sheetData sheetId="9410">
        <row r="4">
          <cell r="A4" t="str">
            <v>BẢNG TÍNH TOÁN, ĐO BÓC KHỐI LƯỢNG HOÀN THÀNH ĐƯA VÀO QUYẾT TOÁN</v>
          </cell>
        </row>
      </sheetData>
      <sheetData sheetId="9411">
        <row r="4">
          <cell r="A4" t="str">
            <v>BẢNG TÍNH TOÁN, ĐO BÓC KHỐI LƯỢNG HOÀN THÀNH ĐƯA VÀO QUYẾT TOÁN</v>
          </cell>
        </row>
      </sheetData>
      <sheetData sheetId="9412">
        <row r="4">
          <cell r="A4" t="str">
            <v>BẢNG TÍNH TOÁN, ĐO BÓC KHỐI LƯỢNG HOÀN THÀNH ĐƯA VÀO QUYẾT TOÁN</v>
          </cell>
        </row>
      </sheetData>
      <sheetData sheetId="9413">
        <row r="4">
          <cell r="A4" t="str">
            <v>BẢNG TÍNH TOÁN, ĐO BÓC KHỐI LƯỢNG HOÀN THÀNH ĐƯA VÀO QUYẾT TOÁN</v>
          </cell>
        </row>
      </sheetData>
      <sheetData sheetId="9414">
        <row r="4">
          <cell r="A4" t="str">
            <v>BẢNG TÍNH TOÁN, ĐO BÓC KHỐI LƯỢNG HOÀN THÀNH ĐƯA VÀO QUYẾT TOÁN</v>
          </cell>
        </row>
      </sheetData>
      <sheetData sheetId="9415">
        <row r="4">
          <cell r="A4" t="str">
            <v>BẢNG TÍNH TOÁN, ĐO BÓC KHỐI LƯỢNG HOÀN THÀNH ĐƯA VÀO QUYẾT TOÁN</v>
          </cell>
        </row>
      </sheetData>
      <sheetData sheetId="9416">
        <row r="4">
          <cell r="A4" t="str">
            <v>BẢNG TÍNH TOÁN, ĐO BÓC KHỐI LƯỢNG HOÀN THÀNH ĐƯA VÀO QUYẾT TOÁN</v>
          </cell>
        </row>
      </sheetData>
      <sheetData sheetId="9417">
        <row r="4">
          <cell r="A4" t="str">
            <v>BẢNG TÍNH TOÁN, ĐO BÓC KHỐI LƯỢNG HOÀN THÀNH ĐƯA VÀO QUYẾT TOÁN</v>
          </cell>
        </row>
      </sheetData>
      <sheetData sheetId="9418">
        <row r="4">
          <cell r="A4" t="str">
            <v>BẢNG TÍNH TOÁN, ĐO BÓC KHỐI LƯỢNG HOÀN THÀNH ĐƯA VÀO QUYẾT TOÁN</v>
          </cell>
        </row>
      </sheetData>
      <sheetData sheetId="9419">
        <row r="4">
          <cell r="A4" t="str">
            <v>BẢNG TÍNH TOÁN, ĐO BÓC KHỐI LƯỢNG HOÀN THÀNH ĐƯA VÀO QUYẾT TOÁN</v>
          </cell>
        </row>
      </sheetData>
      <sheetData sheetId="9420">
        <row r="4">
          <cell r="A4" t="str">
            <v>BẢNG TÍNH TOÁN, ĐO BÓC KHỐI LƯỢNG HOÀN THÀNH ĐƯA VÀO QUYẾT TOÁN</v>
          </cell>
        </row>
      </sheetData>
      <sheetData sheetId="9421">
        <row r="4">
          <cell r="A4" t="str">
            <v>BẢNG TÍNH TOÁN, ĐO BÓC KHỐI LƯỢNG HOÀN THÀNH ĐƯA VÀO QUYẾT TOÁN</v>
          </cell>
        </row>
      </sheetData>
      <sheetData sheetId="9422">
        <row r="4">
          <cell r="A4" t="str">
            <v>BẢNG TÍNH TOÁN, ĐO BÓC KHỐI LƯỢNG HOÀN THÀNH ĐƯA VÀO QUYẾT TOÁN</v>
          </cell>
        </row>
      </sheetData>
      <sheetData sheetId="9423">
        <row r="4">
          <cell r="A4" t="str">
            <v>BẢNG TÍNH TOÁN, ĐO BÓC KHỐI LƯỢNG HOÀN THÀNH ĐƯA VÀO QUYẾT TOÁN</v>
          </cell>
        </row>
      </sheetData>
      <sheetData sheetId="9424">
        <row r="4">
          <cell r="A4" t="str">
            <v>BẢNG TÍNH TOÁN, ĐO BÓC KHỐI LƯỢNG HOÀN THÀNH ĐƯA VÀO QUYẾT TOÁN</v>
          </cell>
        </row>
      </sheetData>
      <sheetData sheetId="9425">
        <row r="4">
          <cell r="A4" t="str">
            <v>BẢNG TÍNH TOÁN, ĐO BÓC KHỐI LƯỢNG HOÀN THÀNH ĐƯA VÀO QUYẾT TOÁN</v>
          </cell>
        </row>
      </sheetData>
      <sheetData sheetId="9426">
        <row r="4">
          <cell r="A4" t="str">
            <v>BẢNG TÍNH TOÁN, ĐO BÓC KHỐI LƯỢNG HOÀN THÀNH ĐƯA VÀO QUYẾT TOÁN</v>
          </cell>
        </row>
      </sheetData>
      <sheetData sheetId="9427">
        <row r="4">
          <cell r="A4" t="str">
            <v>BẢNG TÍNH TOÁN, ĐO BÓC KHỐI LƯỢNG HOÀN THÀNH ĐƯA VÀO QUYẾT TOÁN</v>
          </cell>
        </row>
      </sheetData>
      <sheetData sheetId="9428">
        <row r="4">
          <cell r="A4" t="str">
            <v>BẢNG TÍNH TOÁN, ĐO BÓC KHỐI LƯỢNG HOÀN THÀNH ĐƯA VÀO QUYẾT TOÁN</v>
          </cell>
        </row>
      </sheetData>
      <sheetData sheetId="9429">
        <row r="4">
          <cell r="A4" t="str">
            <v>BẢNG TÍNH TOÁN, ĐO BÓC KHỐI LƯỢNG HOÀN THÀNH ĐƯA VÀO QUYẾT TOÁN</v>
          </cell>
        </row>
      </sheetData>
      <sheetData sheetId="9430">
        <row r="4">
          <cell r="A4" t="str">
            <v>BẢNG TÍNH TOÁN, ĐO BÓC KHỐI LƯỢNG HOÀN THÀNH ĐƯA VÀO QUYẾT TOÁN</v>
          </cell>
        </row>
      </sheetData>
      <sheetData sheetId="9431">
        <row r="4">
          <cell r="A4" t="str">
            <v>BẢNG TÍNH TOÁN, ĐO BÓC KHỐI LƯỢNG HOÀN THÀNH ĐƯA VÀO QUYẾT TOÁN</v>
          </cell>
        </row>
      </sheetData>
      <sheetData sheetId="9432">
        <row r="4">
          <cell r="A4" t="str">
            <v>BẢNG TÍNH TOÁN, ĐO BÓC KHỐI LƯỢNG HOÀN THÀNH ĐƯA VÀO QUYẾT TOÁN</v>
          </cell>
        </row>
      </sheetData>
      <sheetData sheetId="9433">
        <row r="4">
          <cell r="A4" t="str">
            <v>BẢNG TÍNH TOÁN, ĐO BÓC KHỐI LƯỢNG HOÀN THÀNH ĐƯA VÀO QUYẾT TOÁN</v>
          </cell>
        </row>
      </sheetData>
      <sheetData sheetId="9434">
        <row r="4">
          <cell r="A4" t="str">
            <v>BẢNG TÍNH TOÁN, ĐO BÓC KHỐI LƯỢNG HOÀN THÀNH ĐƯA VÀO QUYẾT TOÁN</v>
          </cell>
        </row>
      </sheetData>
      <sheetData sheetId="9435">
        <row r="4">
          <cell r="A4" t="str">
            <v>BẢNG TÍNH TOÁN, ĐO BÓC KHỐI LƯỢNG HOÀN THÀNH ĐƯA VÀO QUYẾT TOÁN</v>
          </cell>
        </row>
      </sheetData>
      <sheetData sheetId="9436">
        <row r="4">
          <cell r="A4" t="str">
            <v>BẢNG TÍNH TOÁN, ĐO BÓC KHỐI LƯỢNG HOÀN THÀNH ĐƯA VÀO QUYẾT TOÁN</v>
          </cell>
        </row>
      </sheetData>
      <sheetData sheetId="9437">
        <row r="4">
          <cell r="A4" t="str">
            <v>BẢNG TÍNH TOÁN, ĐO BÓC KHỐI LƯỢNG HOÀN THÀNH ĐƯA VÀO QUYẾT TOÁN</v>
          </cell>
        </row>
      </sheetData>
      <sheetData sheetId="9438">
        <row r="4">
          <cell r="A4" t="str">
            <v>BẢNG TÍNH TOÁN, ĐO BÓC KHỐI LƯỢNG HOÀN THÀNH ĐƯA VÀO QUYẾT TOÁN</v>
          </cell>
        </row>
      </sheetData>
      <sheetData sheetId="9439">
        <row r="4">
          <cell r="A4" t="str">
            <v>BẢNG TÍNH TOÁN, ĐO BÓC KHỐI LƯỢNG HOÀN THÀNH ĐƯA VÀO QUYẾT TOÁN</v>
          </cell>
        </row>
      </sheetData>
      <sheetData sheetId="9440">
        <row r="4">
          <cell r="A4" t="str">
            <v>BẢNG TÍNH TOÁN, ĐO BÓC KHỐI LƯỢNG HOÀN THÀNH ĐƯA VÀO QUYẾT TOÁN</v>
          </cell>
        </row>
      </sheetData>
      <sheetData sheetId="9441">
        <row r="4">
          <cell r="A4" t="str">
            <v>BẢNG TÍNH TOÁN, ĐO BÓC KHỐI LƯỢNG HOÀN THÀNH ĐƯA VÀO QUYẾT TOÁN</v>
          </cell>
        </row>
      </sheetData>
      <sheetData sheetId="9442">
        <row r="4">
          <cell r="A4" t="str">
            <v>BẢNG TÍNH TOÁN, ĐO BÓC KHỐI LƯỢNG HOÀN THÀNH ĐƯA VÀO QUYẾT TOÁN</v>
          </cell>
        </row>
      </sheetData>
      <sheetData sheetId="9443">
        <row r="4">
          <cell r="A4" t="str">
            <v>BẢNG TÍNH TOÁN, ĐO BÓC KHỐI LƯỢNG HOÀN THÀNH ĐƯA VÀO QUYẾT TOÁN</v>
          </cell>
        </row>
      </sheetData>
      <sheetData sheetId="9444">
        <row r="4">
          <cell r="A4" t="str">
            <v>BẢNG TÍNH TOÁN, ĐO BÓC KHỐI LƯỢNG HOÀN THÀNH ĐƯA VÀO QUYẾT TOÁN</v>
          </cell>
        </row>
      </sheetData>
      <sheetData sheetId="9445">
        <row r="4">
          <cell r="A4" t="str">
            <v>BẢNG TÍNH TOÁN, ĐO BÓC KHỐI LƯỢNG HOÀN THÀNH ĐƯA VÀO QUYẾT TOÁN</v>
          </cell>
        </row>
      </sheetData>
      <sheetData sheetId="9446">
        <row r="4">
          <cell r="A4" t="str">
            <v>BẢNG TÍNH TOÁN, ĐO BÓC KHỐI LƯỢNG HOÀN THÀNH ĐƯA VÀO QUYẾT TOÁN</v>
          </cell>
        </row>
      </sheetData>
      <sheetData sheetId="9447">
        <row r="4">
          <cell r="A4" t="str">
            <v>BẢNG TÍNH TOÁN, ĐO BÓC KHỐI LƯỢNG HOÀN THÀNH ĐƯA VÀO QUYẾT TOÁN</v>
          </cell>
        </row>
      </sheetData>
      <sheetData sheetId="9448">
        <row r="4">
          <cell r="A4" t="str">
            <v>BẢNG TÍNH TOÁN, ĐO BÓC KHỐI LƯỢNG HOÀN THÀNH ĐƯA VÀO QUYẾT TOÁN</v>
          </cell>
        </row>
      </sheetData>
      <sheetData sheetId="9449">
        <row r="4">
          <cell r="A4" t="str">
            <v>BẢNG TÍNH TOÁN, ĐO BÓC KHỐI LƯỢNG HOÀN THÀNH ĐƯA VÀO QUYẾT TOÁN</v>
          </cell>
        </row>
      </sheetData>
      <sheetData sheetId="9450">
        <row r="4">
          <cell r="A4" t="str">
            <v>BẢNG TÍNH TOÁN, ĐO BÓC KHỐI LƯỢNG HOÀN THÀNH ĐƯA VÀO QUYẾT TOÁN</v>
          </cell>
        </row>
      </sheetData>
      <sheetData sheetId="9451">
        <row r="4">
          <cell r="A4" t="str">
            <v>BẢNG TÍNH TOÁN, ĐO BÓC KHỐI LƯỢNG HOÀN THÀNH ĐƯA VÀO QUYẾT TOÁN</v>
          </cell>
        </row>
      </sheetData>
      <sheetData sheetId="9452">
        <row r="4">
          <cell r="A4" t="str">
            <v>BẢNG TÍNH TOÁN, ĐO BÓC KHỐI LƯỢNG HOÀN THÀNH ĐƯA VÀO QUYẾT TOÁN</v>
          </cell>
        </row>
      </sheetData>
      <sheetData sheetId="9453">
        <row r="4">
          <cell r="A4" t="str">
            <v>BẢNG TÍNH TOÁN, ĐO BÓC KHỐI LƯỢNG HOÀN THÀNH ĐƯA VÀO QUYẾT TOÁN</v>
          </cell>
        </row>
      </sheetData>
      <sheetData sheetId="9454">
        <row r="4">
          <cell r="A4" t="str">
            <v>BẢNG TÍNH TOÁN, ĐO BÓC KHỐI LƯỢNG HOÀN THÀNH ĐƯA VÀO QUYẾT TOÁN</v>
          </cell>
        </row>
      </sheetData>
      <sheetData sheetId="9455">
        <row r="4">
          <cell r="A4" t="str">
            <v>BẢNG TÍNH TOÁN, ĐO BÓC KHỐI LƯỢNG HOÀN THÀNH ĐƯA VÀO QUYẾT TOÁN</v>
          </cell>
        </row>
      </sheetData>
      <sheetData sheetId="9456">
        <row r="4">
          <cell r="A4" t="str">
            <v>BẢNG TÍNH TOÁN, ĐO BÓC KHỐI LƯỢNG HOÀN THÀNH ĐƯA VÀO QUYẾT TOÁN</v>
          </cell>
        </row>
      </sheetData>
      <sheetData sheetId="9457">
        <row r="4">
          <cell r="A4" t="str">
            <v>BẢNG TÍNH TOÁN, ĐO BÓC KHỐI LƯỢNG HOÀN THÀNH ĐƯA VÀO QUYẾT TOÁN</v>
          </cell>
        </row>
      </sheetData>
      <sheetData sheetId="9458">
        <row r="4">
          <cell r="A4" t="str">
            <v>BẢNG TÍNH TOÁN, ĐO BÓC KHỐI LƯỢNG HOÀN THÀNH ĐƯA VÀO QUYẾT TOÁN</v>
          </cell>
        </row>
      </sheetData>
      <sheetData sheetId="9459">
        <row r="4">
          <cell r="A4" t="str">
            <v>BẢNG TÍNH TOÁN, ĐO BÓC KHỐI LƯỢNG HOÀN THÀNH ĐƯA VÀO QUYẾT TOÁN</v>
          </cell>
        </row>
      </sheetData>
      <sheetData sheetId="9460">
        <row r="4">
          <cell r="A4" t="str">
            <v>BẢNG TÍNH TOÁN, ĐO BÓC KHỐI LƯỢNG HOÀN THÀNH ĐƯA VÀO QUYẾT TOÁN</v>
          </cell>
        </row>
      </sheetData>
      <sheetData sheetId="9461">
        <row r="4">
          <cell r="A4" t="str">
            <v>BẢNG TÍNH TOÁN, ĐO BÓC KHỐI LƯỢNG HOÀN THÀNH ĐƯA VÀO QUYẾT TOÁN</v>
          </cell>
        </row>
      </sheetData>
      <sheetData sheetId="9462">
        <row r="4">
          <cell r="A4" t="str">
            <v>BẢNG TÍNH TOÁN, ĐO BÓC KHỐI LƯỢNG HOÀN THÀNH ĐƯA VÀO QUYẾT TOÁN</v>
          </cell>
        </row>
      </sheetData>
      <sheetData sheetId="9463">
        <row r="4">
          <cell r="A4" t="str">
            <v>BẢNG TÍNH TOÁN, ĐO BÓC KHỐI LƯỢNG HOÀN THÀNH ĐƯA VÀO QUYẾT TOÁN</v>
          </cell>
        </row>
      </sheetData>
      <sheetData sheetId="9464">
        <row r="4">
          <cell r="A4" t="str">
            <v>BẢNG TÍNH TOÁN, ĐO BÓC KHỐI LƯỢNG HOÀN THÀNH ĐƯA VÀO QUYẾT TOÁN</v>
          </cell>
        </row>
      </sheetData>
      <sheetData sheetId="9465">
        <row r="4">
          <cell r="A4" t="str">
            <v>BẢNG TÍNH TOÁN, ĐO BÓC KHỐI LƯỢNG HOÀN THÀNH ĐƯA VÀO QUYẾT TOÁN</v>
          </cell>
        </row>
      </sheetData>
      <sheetData sheetId="9466">
        <row r="4">
          <cell r="A4" t="str">
            <v>BẢNG TÍNH TOÁN, ĐO BÓC KHỐI LƯỢNG HOÀN THÀNH ĐƯA VÀO QUYẾT TOÁN</v>
          </cell>
        </row>
      </sheetData>
      <sheetData sheetId="9467">
        <row r="4">
          <cell r="A4" t="str">
            <v>BẢNG TÍNH TOÁN, ĐO BÓC KHỐI LƯỢNG HOÀN THÀNH ĐƯA VÀO QUYẾT TOÁN</v>
          </cell>
        </row>
      </sheetData>
      <sheetData sheetId="9468">
        <row r="4">
          <cell r="A4" t="str">
            <v>BẢNG TÍNH TOÁN, ĐO BÓC KHỐI LƯỢNG HOÀN THÀNH ĐƯA VÀO QUYẾT TOÁN</v>
          </cell>
        </row>
      </sheetData>
      <sheetData sheetId="9469">
        <row r="4">
          <cell r="A4" t="str">
            <v>BẢNG TÍNH TOÁN, ĐO BÓC KHỐI LƯỢNG HOÀN THÀNH ĐƯA VÀO QUYẾT TOÁN</v>
          </cell>
        </row>
      </sheetData>
      <sheetData sheetId="9470">
        <row r="4">
          <cell r="A4" t="str">
            <v>BẢNG TÍNH TOÁN, ĐO BÓC KHỐI LƯỢNG HOÀN THÀNH ĐƯA VÀO QUYẾT TOÁN</v>
          </cell>
        </row>
      </sheetData>
      <sheetData sheetId="9471">
        <row r="4">
          <cell r="A4" t="str">
            <v>BẢNG TÍNH TOÁN, ĐO BÓC KHỐI LƯỢNG HOÀN THÀNH ĐƯA VÀO QUYẾT TOÁN</v>
          </cell>
        </row>
      </sheetData>
      <sheetData sheetId="9472">
        <row r="4">
          <cell r="A4" t="str">
            <v>BẢNG TÍNH TOÁN, ĐO BÓC KHỐI LƯỢNG HOÀN THÀNH ĐƯA VÀO QUYẾT TOÁN</v>
          </cell>
        </row>
      </sheetData>
      <sheetData sheetId="9473">
        <row r="4">
          <cell r="A4" t="str">
            <v>BẢNG TÍNH TOÁN, ĐO BÓC KHỐI LƯỢNG HOÀN THÀNH ĐƯA VÀO QUYẾT TOÁN</v>
          </cell>
        </row>
      </sheetData>
      <sheetData sheetId="9474">
        <row r="4">
          <cell r="A4" t="str">
            <v>BẢNG TÍNH TOÁN, ĐO BÓC KHỐI LƯỢNG HOÀN THÀNH ĐƯA VÀO QUYẾT TOÁN</v>
          </cell>
        </row>
      </sheetData>
      <sheetData sheetId="9475">
        <row r="4">
          <cell r="A4" t="str">
            <v>BẢNG TÍNH TOÁN, ĐO BÓC KHỐI LƯỢNG HOÀN THÀNH ĐƯA VÀO QUYẾT TOÁN</v>
          </cell>
        </row>
      </sheetData>
      <sheetData sheetId="9476">
        <row r="4">
          <cell r="A4" t="str">
            <v>BẢNG TÍNH TOÁN, ĐO BÓC KHỐI LƯỢNG HOÀN THÀNH ĐƯA VÀO QUYẾT TOÁN</v>
          </cell>
        </row>
      </sheetData>
      <sheetData sheetId="9477">
        <row r="4">
          <cell r="A4" t="str">
            <v>BẢNG TÍNH TOÁN, ĐO BÓC KHỐI LƯỢNG HOÀN THÀNH ĐƯA VÀO QUYẾT TOÁN</v>
          </cell>
        </row>
      </sheetData>
      <sheetData sheetId="9478">
        <row r="4">
          <cell r="A4" t="str">
            <v>BẢNG TÍNH TOÁN, ĐO BÓC KHỐI LƯỢNG HOÀN THÀNH ĐƯA VÀO QUYẾT TOÁN</v>
          </cell>
        </row>
      </sheetData>
      <sheetData sheetId="9479">
        <row r="4">
          <cell r="A4" t="str">
            <v>BẢNG TÍNH TOÁN, ĐO BÓC KHỐI LƯỢNG HOÀN THÀNH ĐƯA VÀO QUYẾT TOÁN</v>
          </cell>
        </row>
      </sheetData>
      <sheetData sheetId="9480">
        <row r="4">
          <cell r="A4" t="str">
            <v>BẢNG TÍNH TOÁN, ĐO BÓC KHỐI LƯỢNG HOÀN THÀNH ĐƯA VÀO QUYẾT TOÁN</v>
          </cell>
        </row>
      </sheetData>
      <sheetData sheetId="9481">
        <row r="4">
          <cell r="A4" t="str">
            <v>BẢNG TÍNH TOÁN, ĐO BÓC KHỐI LƯỢNG HOÀN THÀNH ĐƯA VÀO QUYẾT TOÁN</v>
          </cell>
        </row>
      </sheetData>
      <sheetData sheetId="9482">
        <row r="4">
          <cell r="A4" t="str">
            <v>BẢNG TÍNH TOÁN, ĐO BÓC KHỐI LƯỢNG HOÀN THÀNH ĐƯA VÀO QUYẾT TOÁN</v>
          </cell>
        </row>
      </sheetData>
      <sheetData sheetId="9483">
        <row r="4">
          <cell r="A4" t="str">
            <v>BẢNG TÍNH TOÁN, ĐO BÓC KHỐI LƯỢNG HOÀN THÀNH ĐƯA VÀO QUYẾT TOÁN</v>
          </cell>
        </row>
      </sheetData>
      <sheetData sheetId="9484">
        <row r="4">
          <cell r="A4" t="str">
            <v>BẢNG TÍNH TOÁN, ĐO BÓC KHỐI LƯỢNG HOÀN THÀNH ĐƯA VÀO QUYẾT TOÁN</v>
          </cell>
        </row>
      </sheetData>
      <sheetData sheetId="9485">
        <row r="4">
          <cell r="A4" t="str">
            <v>BẢNG TÍNH TOÁN, ĐO BÓC KHỐI LƯỢNG HOÀN THÀNH ĐƯA VÀO QUYẾT TOÁN</v>
          </cell>
        </row>
      </sheetData>
      <sheetData sheetId="9486">
        <row r="4">
          <cell r="A4" t="str">
            <v>BẢNG TÍNH TOÁN, ĐO BÓC KHỐI LƯỢNG HOÀN THÀNH ĐƯA VÀO QUYẾT TOÁN</v>
          </cell>
        </row>
      </sheetData>
      <sheetData sheetId="9487">
        <row r="4">
          <cell r="A4" t="str">
            <v>BẢNG TÍNH TOÁN, ĐO BÓC KHỐI LƯỢNG HOÀN THÀNH ĐƯA VÀO QUYẾT TOÁN</v>
          </cell>
        </row>
      </sheetData>
      <sheetData sheetId="9488">
        <row r="4">
          <cell r="A4" t="str">
            <v>BẢNG TÍNH TOÁN, ĐO BÓC KHỐI LƯỢNG HOÀN THÀNH ĐƯA VÀO QUYẾT TOÁN</v>
          </cell>
        </row>
      </sheetData>
      <sheetData sheetId="9489">
        <row r="4">
          <cell r="A4" t="str">
            <v>BẢNG TÍNH TOÁN, ĐO BÓC KHỐI LƯỢNG HOÀN THÀNH ĐƯA VÀO QUYẾT TOÁN</v>
          </cell>
        </row>
      </sheetData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>
        <row r="4">
          <cell r="A4" t="str">
            <v>BẢNG TÍNH TOÁN, ĐO BÓC KHỐI LƯỢNG HOÀN THÀNH ĐƯA VÀO QUYẾT TOÁN</v>
          </cell>
        </row>
      </sheetData>
      <sheetData sheetId="9496">
        <row r="4">
          <cell r="A4" t="str">
            <v>BẢNG TÍNH TOÁN, ĐO BÓC KHỐI LƯỢNG HOÀN THÀNH ĐƯA VÀO QUYẾT TOÁN</v>
          </cell>
        </row>
      </sheetData>
      <sheetData sheetId="9497">
        <row r="4">
          <cell r="A4" t="str">
            <v>BẢNG TÍNH TOÁN, ĐO BÓC KHỐI LƯỢNG HOÀN THÀNH ĐƯA VÀO QUYẾT TOÁN</v>
          </cell>
        </row>
      </sheetData>
      <sheetData sheetId="9498">
        <row r="4">
          <cell r="A4" t="str">
            <v>BẢNG TÍNH TOÁN, ĐO BÓC KHỐI LƯỢNG HOÀN THÀNH ĐƯA VÀO QUYẾT TOÁN</v>
          </cell>
        </row>
      </sheetData>
      <sheetData sheetId="9499">
        <row r="4">
          <cell r="A4" t="str">
            <v>BẢNG TÍNH TOÁN, ĐO BÓC KHỐI LƯỢNG HOÀN THÀNH ĐƯA VÀO QUYẾT TOÁN</v>
          </cell>
        </row>
      </sheetData>
      <sheetData sheetId="9500">
        <row r="4">
          <cell r="A4" t="str">
            <v>BẢNG TÍNH TOÁN, ĐO BÓC KHỐI LƯỢNG HOÀN THÀNH ĐƯA VÀO QUYẾT TOÁN</v>
          </cell>
        </row>
      </sheetData>
      <sheetData sheetId="9501">
        <row r="4">
          <cell r="A4" t="str">
            <v>BẢNG TÍNH TOÁN, ĐO BÓC KHỐI LƯỢNG HOÀN THÀNH ĐƯA VÀO QUYẾT TOÁN</v>
          </cell>
        </row>
      </sheetData>
      <sheetData sheetId="9502">
        <row r="4">
          <cell r="A4" t="str">
            <v>BẢNG TÍNH TOÁN, ĐO BÓC KHỐI LƯỢNG HOÀN THÀNH ĐƯA VÀO QUYẾT TOÁN</v>
          </cell>
        </row>
      </sheetData>
      <sheetData sheetId="9503" refreshError="1"/>
      <sheetData sheetId="9504">
        <row r="4">
          <cell r="A4" t="str">
            <v>BẢNG TÍNH TOÁN, ĐO BÓC KHỐI LƯỢNG HOÀN THÀNH ĐƯA VÀO QUYẾT TOÁN</v>
          </cell>
        </row>
      </sheetData>
      <sheetData sheetId="9505">
        <row r="4">
          <cell r="A4" t="str">
            <v>BẢNG TÍNH TOÁN, ĐO BÓC KHỐI LƯỢNG HOÀN THÀNH ĐƯA VÀO QUYẾT TOÁN</v>
          </cell>
        </row>
      </sheetData>
      <sheetData sheetId="9506">
        <row r="4">
          <cell r="A4" t="str">
            <v>BẢNG TÍNH TOÁN, ĐO BÓC KHỐI LƯỢNG HOÀN THÀNH ĐƯA VÀO QUYẾT TOÁN</v>
          </cell>
        </row>
      </sheetData>
      <sheetData sheetId="9507">
        <row r="4">
          <cell r="A4" t="str">
            <v>BẢNG TÍNH TOÁN, ĐO BÓC KHỐI LƯỢNG HOÀN THÀNH ĐƯA VÀO QUYẾT TOÁN</v>
          </cell>
        </row>
      </sheetData>
      <sheetData sheetId="9508">
        <row r="4">
          <cell r="A4" t="str">
            <v>BẢNG TÍNH TOÁN, ĐO BÓC KHỐI LƯỢNG HOÀN THÀNH ĐƯA VÀO QUYẾT TOÁN</v>
          </cell>
        </row>
      </sheetData>
      <sheetData sheetId="9509">
        <row r="4">
          <cell r="A4" t="str">
            <v>BẢNG TÍNH TOÁN, ĐO BÓC KHỐI LƯỢNG HOÀN THÀNH ĐƯA VÀO QUYẾT TOÁN</v>
          </cell>
        </row>
      </sheetData>
      <sheetData sheetId="9510">
        <row r="4">
          <cell r="A4" t="str">
            <v>BẢNG TÍNH TOÁN, ĐO BÓC KHỐI LƯỢNG HOÀN THÀNH ĐƯA VÀO QUYẾT TOÁN</v>
          </cell>
        </row>
      </sheetData>
      <sheetData sheetId="9511">
        <row r="4">
          <cell r="A4" t="str">
            <v>BẢNG TÍNH TOÁN, ĐO BÓC KHỐI LƯỢNG HOÀN THÀNH ĐƯA VÀO QUYẾT TOÁN</v>
          </cell>
        </row>
      </sheetData>
      <sheetData sheetId="9512">
        <row r="4">
          <cell r="A4" t="str">
            <v>BẢNG TÍNH TOÁN, ĐO BÓC KHỐI LƯỢNG HOÀN THÀNH ĐƯA VÀO QUYẾT TOÁN</v>
          </cell>
        </row>
      </sheetData>
      <sheetData sheetId="9513">
        <row r="4">
          <cell r="A4" t="str">
            <v>BẢNG TÍNH TOÁN, ĐO BÓC KHỐI LƯỢNG HOÀN THÀNH ĐƯA VÀO QUYẾT TOÁN</v>
          </cell>
        </row>
      </sheetData>
      <sheetData sheetId="9514">
        <row r="4">
          <cell r="A4" t="str">
            <v>BẢNG TÍNH TOÁN, ĐO BÓC KHỐI LƯỢNG HOÀN THÀNH ĐƯA VÀO QUYẾT TOÁN</v>
          </cell>
        </row>
      </sheetData>
      <sheetData sheetId="9515">
        <row r="4">
          <cell r="A4" t="str">
            <v>BẢNG TÍNH TOÁN, ĐO BÓC KHỐI LƯỢNG HOÀN THÀNH ĐƯA VÀO QUYẾT TOÁN</v>
          </cell>
        </row>
      </sheetData>
      <sheetData sheetId="9516">
        <row r="4">
          <cell r="A4" t="str">
            <v>BẢNG TÍNH TOÁN, ĐO BÓC KHỐI LƯỢNG HOÀN THÀNH ĐƯA VÀO QUYẾT TOÁN</v>
          </cell>
        </row>
      </sheetData>
      <sheetData sheetId="9517">
        <row r="4">
          <cell r="A4" t="str">
            <v>BẢNG TÍNH TOÁN, ĐO BÓC KHỐI LƯỢNG HOÀN THÀNH ĐƯA VÀO QUYẾT TOÁN</v>
          </cell>
        </row>
      </sheetData>
      <sheetData sheetId="9518">
        <row r="4">
          <cell r="A4" t="str">
            <v>BẢNG TÍNH TOÁN, ĐO BÓC KHỐI LƯỢNG HOÀN THÀNH ĐƯA VÀO QUYẾT TOÁN</v>
          </cell>
        </row>
      </sheetData>
      <sheetData sheetId="9519">
        <row r="4">
          <cell r="A4" t="str">
            <v>BẢNG TÍNH TOÁN, ĐO BÓC KHỐI LƯỢNG HOÀN THÀNH ĐƯA VÀO QUYẾT TOÁN</v>
          </cell>
        </row>
      </sheetData>
      <sheetData sheetId="9520">
        <row r="4">
          <cell r="A4" t="str">
            <v>BẢNG TÍNH TOÁN, ĐO BÓC KHỐI LƯỢNG HOÀN THÀNH ĐƯA VÀO QUYẾT TOÁN</v>
          </cell>
        </row>
      </sheetData>
      <sheetData sheetId="9521">
        <row r="4">
          <cell r="A4" t="str">
            <v>BẢNG TÍNH TOÁN, ĐO BÓC KHỐI LƯỢNG HOÀN THÀNH ĐƯA VÀO QUYẾT TOÁN</v>
          </cell>
        </row>
      </sheetData>
      <sheetData sheetId="9522">
        <row r="4">
          <cell r="A4" t="str">
            <v>BẢNG TÍNH TOÁN, ĐO BÓC KHỐI LƯỢNG HOÀN THÀNH ĐƯA VÀO QUYẾT TOÁN</v>
          </cell>
        </row>
      </sheetData>
      <sheetData sheetId="9523">
        <row r="4">
          <cell r="A4" t="str">
            <v>BẢNG TÍNH TOÁN, ĐO BÓC KHỐI LƯỢNG HOÀN THÀNH ĐƯA VÀO QUYẾT TOÁN</v>
          </cell>
        </row>
      </sheetData>
      <sheetData sheetId="9524">
        <row r="4">
          <cell r="A4" t="str">
            <v>BẢNG TÍNH TOÁN, ĐO BÓC KHỐI LƯỢNG HOÀN THÀNH ĐƯA VÀO QUYẾT TOÁN</v>
          </cell>
        </row>
      </sheetData>
      <sheetData sheetId="9525">
        <row r="4">
          <cell r="A4" t="str">
            <v>BẢNG TÍNH TOÁN, ĐO BÓC KHỐI LƯỢNG HOÀN THÀNH ĐƯA VÀO QUYẾT TOÁN</v>
          </cell>
        </row>
      </sheetData>
      <sheetData sheetId="9526">
        <row r="4">
          <cell r="A4" t="str">
            <v>BẢNG TÍNH TOÁN, ĐO BÓC KHỐI LƯỢNG HOÀN THÀNH ĐƯA VÀO QUYẾT TOÁN</v>
          </cell>
        </row>
      </sheetData>
      <sheetData sheetId="9527">
        <row r="4">
          <cell r="A4" t="str">
            <v>BẢNG TÍNH TOÁN, ĐO BÓC KHỐI LƯỢNG HOÀN THÀNH ĐƯA VÀO QUYẾT TOÁN</v>
          </cell>
        </row>
      </sheetData>
      <sheetData sheetId="9528">
        <row r="4">
          <cell r="A4" t="str">
            <v>BẢNG TÍNH TOÁN, ĐO BÓC KHỐI LƯỢNG HOÀN THÀNH ĐƯA VÀO QUYẾT TOÁN</v>
          </cell>
        </row>
      </sheetData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>
        <row r="4">
          <cell r="A4" t="str">
            <v>BẢNG TÍNH TOÁN, ĐO BÓC KHỐI LƯỢNG HOÀN THÀNH ĐƯA VÀO QUYẾT TOÁN</v>
          </cell>
        </row>
      </sheetData>
      <sheetData sheetId="9544">
        <row r="4">
          <cell r="A4" t="str">
            <v>BẢNG TÍNH TOÁN, ĐO BÓC KHỐI LƯỢNG HOÀN THÀNH ĐƯA VÀO QUYẾT TOÁN</v>
          </cell>
        </row>
      </sheetData>
      <sheetData sheetId="9545">
        <row r="4">
          <cell r="A4" t="str">
            <v>BẢNG TÍNH TOÁN, ĐO BÓC KHỐI LƯỢNG HOÀN THÀNH ĐƯA VÀO QUYẾT TOÁN</v>
          </cell>
        </row>
      </sheetData>
      <sheetData sheetId="9546">
        <row r="4">
          <cell r="A4" t="str">
            <v>BẢNG TÍNH TOÁN, ĐO BÓC KHỐI LƯỢNG HOÀN THÀNH ĐƯA VÀO QUYẾT TOÁN</v>
          </cell>
        </row>
      </sheetData>
      <sheetData sheetId="9547">
        <row r="4">
          <cell r="A4" t="str">
            <v>BẢNG TÍNH TOÁN, ĐO BÓC KHỐI LƯỢNG HOÀN THÀNH ĐƯA VÀO QUYẾT TOÁN</v>
          </cell>
        </row>
      </sheetData>
      <sheetData sheetId="9548">
        <row r="4">
          <cell r="A4" t="str">
            <v>BẢNG TÍNH TOÁN, ĐO BÓC KHỐI LƯỢNG HOÀN THÀNH ĐƯA VÀO QUYẾT TOÁN</v>
          </cell>
        </row>
      </sheetData>
      <sheetData sheetId="9549">
        <row r="4">
          <cell r="A4" t="str">
            <v>BẢNG TÍNH TOÁN, ĐO BÓC KHỐI LƯỢNG HOÀN THÀNH ĐƯA VÀO QUYẾT TOÁN</v>
          </cell>
        </row>
      </sheetData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>
        <row r="9">
          <cell r="A9" t="str">
            <v>A</v>
          </cell>
        </row>
      </sheetData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>
        <row r="4">
          <cell r="A4" t="str">
            <v>BẢNG TÍNH TOÁN, ĐO BÓC KHỐI LƯỢNG HOÀN THÀNH ĐƯA VÀO QUYẾT TOÁN</v>
          </cell>
        </row>
      </sheetData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>
        <row r="4">
          <cell r="A4" t="str">
            <v>BẢNG TÍNH TOÁN, ĐO BÓC KHỐI LƯỢNG HOÀN THÀNH ĐƯA VÀO QUYẾT TOÁN</v>
          </cell>
        </row>
      </sheetData>
      <sheetData sheetId="9586">
        <row r="4">
          <cell r="A4" t="str">
            <v>BẢNG TÍNH TOÁN, ĐO BÓC KHỐI LƯỢNG HOÀN THÀNH ĐƯA VÀO QUYẾT TOÁN</v>
          </cell>
        </row>
      </sheetData>
      <sheetData sheetId="9587">
        <row r="4">
          <cell r="A4" t="str">
            <v>BẢNG TÍNH TOÁN, ĐO BÓC KHỐI LƯỢNG HOÀN THÀNH ĐƯA VÀO QUYẾT TOÁN</v>
          </cell>
        </row>
      </sheetData>
      <sheetData sheetId="9588">
        <row r="4">
          <cell r="A4" t="str">
            <v>BẢNG TÍNH TOÁN, ĐO BÓC KHỐI LƯỢNG HOÀN THÀNH ĐƯA VÀO QUYẾT TOÁN</v>
          </cell>
        </row>
      </sheetData>
      <sheetData sheetId="9589">
        <row r="4">
          <cell r="A4" t="str">
            <v>BẢNG TÍNH TOÁN, ĐO BÓC KHỐI LƯỢNG HOÀN THÀNH ĐƯA VÀO QUYẾT TOÁN</v>
          </cell>
        </row>
      </sheetData>
      <sheetData sheetId="9590">
        <row r="4">
          <cell r="A4" t="str">
            <v>BẢNG TÍNH TOÁN, ĐO BÓC KHỐI LƯỢNG HOÀN THÀNH ĐƯA VÀO QUYẾT TOÁN</v>
          </cell>
        </row>
      </sheetData>
      <sheetData sheetId="9591">
        <row r="4">
          <cell r="A4" t="str">
            <v>BẢNG TÍNH TOÁN, ĐO BÓC KHỐI LƯỢNG HOÀN THÀNH ĐƯA VÀO QUYẾT TOÁN</v>
          </cell>
        </row>
      </sheetData>
      <sheetData sheetId="9592">
        <row r="4">
          <cell r="A4" t="str">
            <v>BẢNG TÍNH TOÁN, ĐO BÓC KHỐI LƯỢNG HOÀN THÀNH ĐƯA VÀO QUYẾT TOÁN</v>
          </cell>
        </row>
      </sheetData>
      <sheetData sheetId="9593">
        <row r="4">
          <cell r="A4" t="str">
            <v>BẢNG TÍNH TOÁN, ĐO BÓC KHỐI LƯỢNG HOÀN THÀNH ĐƯA VÀO QUYẾT TOÁN</v>
          </cell>
        </row>
      </sheetData>
      <sheetData sheetId="9594">
        <row r="4">
          <cell r="A4" t="str">
            <v>BẢNG TÍNH TOÁN, ĐO BÓC KHỐI LƯỢNG HOÀN THÀNH ĐƯA VÀO QUYẾT TOÁN</v>
          </cell>
        </row>
      </sheetData>
      <sheetData sheetId="9595">
        <row r="4">
          <cell r="A4" t="str">
            <v>BẢNG TÍNH TOÁN, ĐO BÓC KHỐI LƯỢNG HOÀN THÀNH ĐƯA VÀO QUYẾT TOÁN</v>
          </cell>
        </row>
      </sheetData>
      <sheetData sheetId="9596">
        <row r="4">
          <cell r="A4" t="str">
            <v>BẢNG TÍNH TOÁN, ĐO BÓC KHỐI LƯỢNG HOÀN THÀNH ĐƯA VÀO QUYẾT TOÁN</v>
          </cell>
        </row>
      </sheetData>
      <sheetData sheetId="9597">
        <row r="4">
          <cell r="A4" t="str">
            <v>BẢNG TÍNH TOÁN, ĐO BÓC KHỐI LƯỢNG HOÀN THÀNH ĐƯA VÀO QUYẾT TOÁN</v>
          </cell>
        </row>
      </sheetData>
      <sheetData sheetId="9598">
        <row r="4">
          <cell r="A4" t="str">
            <v>BẢNG TÍNH TOÁN, ĐO BÓC KHỐI LƯỢNG HOÀN THÀNH ĐƯA VÀO QUYẾT TOÁN</v>
          </cell>
        </row>
      </sheetData>
      <sheetData sheetId="9599">
        <row r="4">
          <cell r="A4" t="str">
            <v>BẢNG TÍNH TOÁN, ĐO BÓC KHỐI LƯỢNG HOÀN THÀNH ĐƯA VÀO QUYẾT TOÁN</v>
          </cell>
        </row>
      </sheetData>
      <sheetData sheetId="9600">
        <row r="4">
          <cell r="A4" t="str">
            <v>BẢNG TÍNH TOÁN, ĐO BÓC KHỐI LƯỢNG HOÀN THÀNH ĐƯA VÀO QUYẾT TOÁN</v>
          </cell>
        </row>
      </sheetData>
      <sheetData sheetId="9601">
        <row r="4">
          <cell r="A4" t="str">
            <v>BẢNG TÍNH TOÁN, ĐO BÓC KHỐI LƯỢNG HOÀN THÀNH ĐƯA VÀO QUYẾT TOÁN</v>
          </cell>
        </row>
      </sheetData>
      <sheetData sheetId="9602">
        <row r="4">
          <cell r="A4" t="str">
            <v>BẢNG TÍNH TOÁN, ĐO BÓC KHỐI LƯỢNG HOÀN THÀNH ĐƯA VÀO QUYẾT TOÁN</v>
          </cell>
        </row>
      </sheetData>
      <sheetData sheetId="9603">
        <row r="4">
          <cell r="A4" t="str">
            <v>BẢNG TÍNH TOÁN, ĐO BÓC KHỐI LƯỢNG HOÀN THÀNH ĐƯA VÀO QUYẾT TOÁN</v>
          </cell>
        </row>
      </sheetData>
      <sheetData sheetId="9604">
        <row r="4">
          <cell r="A4" t="str">
            <v>BẢNG TÍNH TOÁN, ĐO BÓC KHỐI LƯỢNG HOÀN THÀNH ĐƯA VÀO QUYẾT TOÁN</v>
          </cell>
        </row>
      </sheetData>
      <sheetData sheetId="9605">
        <row r="4">
          <cell r="A4" t="str">
            <v>BẢNG TÍNH TOÁN, ĐO BÓC KHỐI LƯỢNG HOÀN THÀNH ĐƯA VÀO QUYẾT TOÁN</v>
          </cell>
        </row>
      </sheetData>
      <sheetData sheetId="9606">
        <row r="4">
          <cell r="A4" t="str">
            <v>BẢNG TÍNH TOÁN, ĐO BÓC KHỐI LƯỢNG HOÀN THÀNH ĐƯA VÀO QUYẾT TOÁN</v>
          </cell>
        </row>
      </sheetData>
      <sheetData sheetId="9607">
        <row r="4">
          <cell r="A4" t="str">
            <v>BẢNG TÍNH TOÁN, ĐO BÓC KHỐI LƯỢNG HOÀN THÀNH ĐƯA VÀO QUYẾT TOÁN</v>
          </cell>
        </row>
      </sheetData>
      <sheetData sheetId="9608">
        <row r="4">
          <cell r="A4" t="str">
            <v>BẢNG TÍNH TOÁN, ĐO BÓC KHỐI LƯỢNG HOÀN THÀNH ĐƯA VÀO QUYẾT TOÁN</v>
          </cell>
        </row>
      </sheetData>
      <sheetData sheetId="9609">
        <row r="4">
          <cell r="A4" t="str">
            <v>BẢNG TÍNH TOÁN, ĐO BÓC KHỐI LƯỢNG HOÀN THÀNH ĐƯA VÀO QUYẾT TOÁN</v>
          </cell>
        </row>
      </sheetData>
      <sheetData sheetId="9610">
        <row r="4">
          <cell r="A4" t="str">
            <v>BẢNG TÍNH TOÁN, ĐO BÓC KHỐI LƯỢNG HOÀN THÀNH ĐƯA VÀO QUYẾT TOÁN</v>
          </cell>
        </row>
      </sheetData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/>
      <sheetData sheetId="9617">
        <row r="9">
          <cell r="A9" t="str">
            <v>A</v>
          </cell>
        </row>
      </sheetData>
      <sheetData sheetId="9618">
        <row r="9">
          <cell r="A9" t="str">
            <v>A</v>
          </cell>
        </row>
      </sheetData>
      <sheetData sheetId="9619">
        <row r="9">
          <cell r="A9" t="str">
            <v>A</v>
          </cell>
        </row>
      </sheetData>
      <sheetData sheetId="9620">
        <row r="9">
          <cell r="A9" t="str">
            <v>A</v>
          </cell>
        </row>
      </sheetData>
      <sheetData sheetId="9621">
        <row r="9">
          <cell r="A9" t="str">
            <v>A</v>
          </cell>
        </row>
      </sheetData>
      <sheetData sheetId="9622">
        <row r="9">
          <cell r="A9" t="str">
            <v>A</v>
          </cell>
        </row>
      </sheetData>
      <sheetData sheetId="9623">
        <row r="9">
          <cell r="A9" t="str">
            <v>A</v>
          </cell>
        </row>
      </sheetData>
      <sheetData sheetId="9624">
        <row r="9">
          <cell r="A9" t="str">
            <v>A</v>
          </cell>
        </row>
      </sheetData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/>
      <sheetData sheetId="9657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>
        <row r="9">
          <cell r="A9" t="str">
            <v>A</v>
          </cell>
        </row>
      </sheetData>
      <sheetData sheetId="9682">
        <row r="9">
          <cell r="A9" t="str">
            <v>A</v>
          </cell>
        </row>
      </sheetData>
      <sheetData sheetId="9683">
        <row r="4">
          <cell r="A4" t="str">
            <v>BẢNG TÍNH TOÁN, ĐO BÓC KHỐI LƯỢNG HOÀN THÀNH ĐƯA VÀO QUYẾT TOÁN</v>
          </cell>
        </row>
      </sheetData>
      <sheetData sheetId="9684">
        <row r="4">
          <cell r="A4" t="str">
            <v>BẢNG TÍNH TOÁN, ĐO BÓC KHỐI LƯỢNG HOÀN THÀNH ĐƯA VÀO QUYẾT TOÁN</v>
          </cell>
        </row>
      </sheetData>
      <sheetData sheetId="9685">
        <row r="9">
          <cell r="A9" t="str">
            <v>A</v>
          </cell>
        </row>
      </sheetData>
      <sheetData sheetId="9686">
        <row r="4">
          <cell r="A4" t="str">
            <v>BẢNG TÍNH TOÁN, ĐO BÓC KHỐI LƯỢNG HOÀN THÀNH ĐƯA VÀO QUYẾT TOÁN</v>
          </cell>
        </row>
      </sheetData>
      <sheetData sheetId="9687">
        <row r="4">
          <cell r="A4" t="str">
            <v>BẢNG TÍNH TOÁN, ĐO BÓC KHỐI LƯỢNG HOÀN THÀNH ĐƯA VÀO QUYẾT TOÁN</v>
          </cell>
        </row>
      </sheetData>
      <sheetData sheetId="9688">
        <row r="4">
          <cell r="A4" t="str">
            <v>BẢNG TÍNH TOÁN, ĐO BÓC KHỐI LƯỢNG HOÀN THÀNH ĐƯA VÀO QUYẾT TOÁN</v>
          </cell>
        </row>
      </sheetData>
      <sheetData sheetId="9689">
        <row r="4">
          <cell r="A4" t="str">
            <v>BẢNG TÍNH TOÁN, ĐO BÓC KHỐI LƯỢNG HOÀN THÀNH ĐƯA VÀO QUYẾT TOÁN</v>
          </cell>
        </row>
      </sheetData>
      <sheetData sheetId="9690">
        <row r="4">
          <cell r="A4" t="str">
            <v>BẢNG TÍNH TOÁN, ĐO BÓC KHỐI LƯỢNG HOÀN THÀNH ĐƯA VÀO QUYẾT TOÁN</v>
          </cell>
        </row>
      </sheetData>
      <sheetData sheetId="9691">
        <row r="4">
          <cell r="A4" t="str">
            <v>BẢNG TÍNH TOÁN, ĐO BÓC KHỐI LƯỢNG HOÀN THÀNH ĐƯA VÀO QUYẾT TOÁN</v>
          </cell>
        </row>
      </sheetData>
      <sheetData sheetId="9692">
        <row r="4">
          <cell r="A4" t="str">
            <v>BẢNG TÍNH TOÁN, ĐO BÓC KHỐI LƯỢNG HOÀN THÀNH ĐƯA VÀO QUYẾT TOÁN</v>
          </cell>
        </row>
      </sheetData>
      <sheetData sheetId="9693">
        <row r="4">
          <cell r="A4" t="str">
            <v>BẢNG TÍNH TOÁN, ĐO BÓC KHỐI LƯỢNG HOÀN THÀNH ĐƯA VÀO QUYẾT TOÁN</v>
          </cell>
        </row>
      </sheetData>
      <sheetData sheetId="9694">
        <row r="4">
          <cell r="A4" t="str">
            <v>BẢNG TÍNH TOÁN, ĐO BÓC KHỐI LƯỢNG HOÀN THÀNH ĐƯA VÀO QUYẾT TOÁN</v>
          </cell>
        </row>
      </sheetData>
      <sheetData sheetId="9695">
        <row r="4">
          <cell r="A4" t="str">
            <v>BẢNG TÍNH TOÁN, ĐO BÓC KHỐI LƯỢNG HOÀN THÀNH ĐƯA VÀO QUYẾT TOÁN</v>
          </cell>
        </row>
      </sheetData>
      <sheetData sheetId="9696">
        <row r="4">
          <cell r="A4" t="str">
            <v>BẢNG TÍNH TOÁN, ĐO BÓC KHỐI LƯỢNG HOÀN THÀNH ĐƯA VÀO QUYẾT TOÁN</v>
          </cell>
        </row>
      </sheetData>
      <sheetData sheetId="9697">
        <row r="4">
          <cell r="A4" t="str">
            <v>BẢNG TÍNH TOÁN, ĐO BÓC KHỐI LƯỢNG HOÀN THÀNH ĐƯA VÀO QUYẾT TOÁN</v>
          </cell>
        </row>
      </sheetData>
      <sheetData sheetId="9698">
        <row r="4">
          <cell r="A4" t="str">
            <v>BẢNG TÍNH TOÁN, ĐO BÓC KHỐI LƯỢNG HOÀN THÀNH ĐƯA VÀO QUYẾT TOÁN</v>
          </cell>
        </row>
      </sheetData>
      <sheetData sheetId="9699">
        <row r="4">
          <cell r="A4" t="str">
            <v>BẢNG TÍNH TOÁN, ĐO BÓC KHỐI LƯỢNG HOÀN THÀNH ĐƯA VÀO QUYẾT TOÁN</v>
          </cell>
        </row>
      </sheetData>
      <sheetData sheetId="9700">
        <row r="4">
          <cell r="A4" t="str">
            <v>BẢNG TÍNH TOÁN, ĐO BÓC KHỐI LƯỢNG HOÀN THÀNH ĐƯA VÀO QUYẾT TOÁN</v>
          </cell>
        </row>
      </sheetData>
      <sheetData sheetId="9701">
        <row r="4">
          <cell r="A4" t="str">
            <v>BẢNG TÍNH TOÁN, ĐO BÓC KHỐI LƯỢNG HOÀN THÀNH ĐƯA VÀO QUYẾT TOÁN</v>
          </cell>
        </row>
      </sheetData>
      <sheetData sheetId="9702">
        <row r="4">
          <cell r="A4" t="str">
            <v>BẢNG TÍNH TOÁN, ĐO BÓC KHỐI LƯỢNG HOÀN THÀNH ĐƯA VÀO QUYẾT TOÁN</v>
          </cell>
        </row>
      </sheetData>
      <sheetData sheetId="9703">
        <row r="4">
          <cell r="A4" t="str">
            <v>BẢNG TÍNH TOÁN, ĐO BÓC KHỐI LƯỢNG HOÀN THÀNH ĐƯA VÀO QUYẾT TOÁN</v>
          </cell>
        </row>
      </sheetData>
      <sheetData sheetId="9704">
        <row r="4">
          <cell r="A4" t="str">
            <v>BẢNG TÍNH TOÁN, ĐO BÓC KHỐI LƯỢNG HOÀN THÀNH ĐƯA VÀO QUYẾT TOÁN</v>
          </cell>
        </row>
      </sheetData>
      <sheetData sheetId="9705">
        <row r="4">
          <cell r="A4" t="str">
            <v>BẢNG TÍNH TOÁN, ĐO BÓC KHỐI LƯỢNG HOÀN THÀNH ĐƯA VÀO QUYẾT TOÁN</v>
          </cell>
        </row>
      </sheetData>
      <sheetData sheetId="9706">
        <row r="4">
          <cell r="A4" t="str">
            <v>BẢNG TÍNH TOÁN, ĐO BÓC KHỐI LƯỢNG HOÀN THÀNH ĐƯA VÀO QUYẾT TOÁN</v>
          </cell>
        </row>
      </sheetData>
      <sheetData sheetId="9707">
        <row r="4">
          <cell r="A4" t="str">
            <v>BẢNG TÍNH TOÁN, ĐO BÓC KHỐI LƯỢNG HOÀN THÀNH ĐƯA VÀO QUYẾT TOÁN</v>
          </cell>
        </row>
      </sheetData>
      <sheetData sheetId="9708">
        <row r="4">
          <cell r="A4" t="str">
            <v>BẢNG TÍNH TOÁN, ĐO BÓC KHỐI LƯỢNG HOÀN THÀNH ĐƯA VÀO QUYẾT TOÁN</v>
          </cell>
        </row>
      </sheetData>
      <sheetData sheetId="9709">
        <row r="4">
          <cell r="A4" t="str">
            <v>BẢNG TÍNH TOÁN, ĐO BÓC KHỐI LƯỢNG HOÀN THÀNH ĐƯA VÀO QUYẾT TOÁN</v>
          </cell>
        </row>
      </sheetData>
      <sheetData sheetId="9710">
        <row r="4">
          <cell r="A4" t="str">
            <v>BẢNG TÍNH TOÁN, ĐO BÓC KHỐI LƯỢNG HOÀN THÀNH ĐƯA VÀO QUYẾT TOÁN</v>
          </cell>
        </row>
      </sheetData>
      <sheetData sheetId="9711">
        <row r="4">
          <cell r="A4" t="str">
            <v>BẢNG TÍNH TOÁN, ĐO BÓC KHỐI LƯỢNG HOÀN THÀNH ĐƯA VÀO QUYẾT TOÁN</v>
          </cell>
        </row>
      </sheetData>
      <sheetData sheetId="9712">
        <row r="4">
          <cell r="A4" t="str">
            <v>BẢNG TÍNH TOÁN, ĐO BÓC KHỐI LƯỢNG HOÀN THÀNH ĐƯA VÀO QUYẾT TOÁN</v>
          </cell>
        </row>
      </sheetData>
      <sheetData sheetId="9713">
        <row r="4">
          <cell r="A4" t="str">
            <v>BẢNG TÍNH TOÁN, ĐO BÓC KHỐI LƯỢNG HOÀN THÀNH ĐƯA VÀO QUYẾT TOÁN</v>
          </cell>
        </row>
      </sheetData>
      <sheetData sheetId="9714">
        <row r="4">
          <cell r="A4" t="str">
            <v>BẢNG TÍNH TOÁN, ĐO BÓC KHỐI LƯỢNG HOÀN THÀNH ĐƯA VÀO QUYẾT TOÁN</v>
          </cell>
        </row>
      </sheetData>
      <sheetData sheetId="9715">
        <row r="4">
          <cell r="A4" t="str">
            <v>BẢNG TÍNH TOÁN, ĐO BÓC KHỐI LƯỢNG HOÀN THÀNH ĐƯA VÀO QUYẾT TOÁN</v>
          </cell>
        </row>
      </sheetData>
      <sheetData sheetId="9716">
        <row r="4">
          <cell r="A4" t="str">
            <v>BẢNG TÍNH TOÁN, ĐO BÓC KHỐI LƯỢNG HOÀN THÀNH ĐƯA VÀO QUYẾT TOÁN</v>
          </cell>
        </row>
      </sheetData>
      <sheetData sheetId="9717">
        <row r="4">
          <cell r="A4" t="str">
            <v>BẢNG TÍNH TOÁN, ĐO BÓC KHỐI LƯỢNG HOÀN THÀNH ĐƯA VÀO QUYẾT TOÁN</v>
          </cell>
        </row>
      </sheetData>
      <sheetData sheetId="9718">
        <row r="4">
          <cell r="A4" t="str">
            <v>BẢNG TÍNH TOÁN, ĐO BÓC KHỐI LƯỢNG HOÀN THÀNH ĐƯA VÀO QUYẾT TOÁN</v>
          </cell>
        </row>
      </sheetData>
      <sheetData sheetId="9719">
        <row r="4">
          <cell r="A4" t="str">
            <v>BẢNG TÍNH TOÁN, ĐO BÓC KHỐI LƯỢNG HOÀN THÀNH ĐƯA VÀO QUYẾT TOÁN</v>
          </cell>
        </row>
      </sheetData>
      <sheetData sheetId="9720">
        <row r="4">
          <cell r="A4" t="str">
            <v>BẢNG TÍNH TOÁN, ĐO BÓC KHỐI LƯỢNG HOÀN THÀNH ĐƯA VÀO QUYẾT TOÁN</v>
          </cell>
        </row>
      </sheetData>
      <sheetData sheetId="9721">
        <row r="4">
          <cell r="A4" t="str">
            <v>BẢNG TÍNH TOÁN, ĐO BÓC KHỐI LƯỢNG HOÀN THÀNH ĐƯA VÀO QUYẾT TOÁN</v>
          </cell>
        </row>
      </sheetData>
      <sheetData sheetId="9722">
        <row r="4">
          <cell r="A4" t="str">
            <v>BẢNG TÍNH TOÁN, ĐO BÓC KHỐI LƯỢNG HOÀN THÀNH ĐƯA VÀO QUYẾT TOÁN</v>
          </cell>
        </row>
      </sheetData>
      <sheetData sheetId="9723">
        <row r="4">
          <cell r="A4" t="str">
            <v>BẢNG TÍNH TOÁN, ĐO BÓC KHỐI LƯỢNG HOÀN THÀNH ĐƯA VÀO QUYẾT TOÁN</v>
          </cell>
        </row>
      </sheetData>
      <sheetData sheetId="9724">
        <row r="4">
          <cell r="A4" t="str">
            <v>BẢNG TÍNH TOÁN, ĐO BÓC KHỐI LƯỢNG HOÀN THÀNH ĐƯA VÀO QUYẾT TOÁN</v>
          </cell>
        </row>
      </sheetData>
      <sheetData sheetId="9725">
        <row r="4">
          <cell r="A4" t="str">
            <v>BẢNG TÍNH TOÁN, ĐO BÓC KHỐI LƯỢNG HOÀN THÀNH ĐƯA VÀO QUYẾT TOÁN</v>
          </cell>
        </row>
      </sheetData>
      <sheetData sheetId="9726">
        <row r="4">
          <cell r="A4" t="str">
            <v>BẢNG TÍNH TOÁN, ĐO BÓC KHỐI LƯỢNG HOÀN THÀNH ĐƯA VÀO QUYẾT TOÁN</v>
          </cell>
        </row>
      </sheetData>
      <sheetData sheetId="9727">
        <row r="4">
          <cell r="A4" t="str">
            <v>BẢNG TÍNH TOÁN, ĐO BÓC KHỐI LƯỢNG HOÀN THÀNH ĐƯA VÀO QUYẾT TOÁN</v>
          </cell>
        </row>
      </sheetData>
      <sheetData sheetId="9728">
        <row r="4">
          <cell r="A4" t="str">
            <v>BẢNG TÍNH TOÁN, ĐO BÓC KHỐI LƯỢNG HOÀN THÀNH ĐƯA VÀO QUYẾT TOÁN</v>
          </cell>
        </row>
      </sheetData>
      <sheetData sheetId="9729">
        <row r="4">
          <cell r="A4" t="str">
            <v>BẢNG TÍNH TOÁN, ĐO BÓC KHỐI LƯỢNG HOÀN THÀNH ĐƯA VÀO QUYẾT TOÁN</v>
          </cell>
        </row>
      </sheetData>
      <sheetData sheetId="9730">
        <row r="4">
          <cell r="A4" t="str">
            <v>BẢNG TÍNH TOÁN, ĐO BÓC KHỐI LƯỢNG HOÀN THÀNH ĐƯA VÀO QUYẾT TOÁN</v>
          </cell>
        </row>
      </sheetData>
      <sheetData sheetId="9731">
        <row r="4">
          <cell r="A4" t="str">
            <v>BẢNG TÍNH TOÁN, ĐO BÓC KHỐI LƯỢNG HOÀN THÀNH ĐƯA VÀO QUYẾT TOÁN</v>
          </cell>
        </row>
      </sheetData>
      <sheetData sheetId="9732">
        <row r="4">
          <cell r="A4" t="str">
            <v>BẢNG TÍNH TOÁN, ĐO BÓC KHỐI LƯỢNG HOÀN THÀNH ĐƯA VÀO QUYẾT TOÁN</v>
          </cell>
        </row>
      </sheetData>
      <sheetData sheetId="9733">
        <row r="4">
          <cell r="A4" t="str">
            <v>BẢNG TÍNH TOÁN, ĐO BÓC KHỐI LƯỢNG HOÀN THÀNH ĐƯA VÀO QUYẾT TOÁN</v>
          </cell>
        </row>
      </sheetData>
      <sheetData sheetId="9734">
        <row r="4">
          <cell r="A4" t="str">
            <v>BẢNG TÍNH TOÁN, ĐO BÓC KHỐI LƯỢNG HOÀN THÀNH ĐƯA VÀO QUYẾT TOÁN</v>
          </cell>
        </row>
      </sheetData>
      <sheetData sheetId="9735">
        <row r="4">
          <cell r="A4" t="str">
            <v>BẢNG TÍNH TOÁN, ĐO BÓC KHỐI LƯỢNG HOÀN THÀNH ĐƯA VÀO QUYẾT TOÁN</v>
          </cell>
        </row>
      </sheetData>
      <sheetData sheetId="9736" refreshError="1"/>
      <sheetData sheetId="9737">
        <row r="4">
          <cell r="A4" t="str">
            <v>BẢNG TÍNH TOÁN, ĐO BÓC KHỐI LƯỢNG HOÀN THÀNH ĐƯA VÀO QUYẾT TOÁN</v>
          </cell>
        </row>
      </sheetData>
      <sheetData sheetId="9738">
        <row r="4">
          <cell r="A4" t="str">
            <v>BẢNG TÍNH TOÁN, ĐO BÓC KHỐI LƯỢNG HOÀN THÀNH ĐƯA VÀO QUYẾT TOÁN</v>
          </cell>
        </row>
      </sheetData>
      <sheetData sheetId="9739">
        <row r="4">
          <cell r="A4" t="str">
            <v>BẢNG TÍNH TOÁN, ĐO BÓC KHỐI LƯỢNG HOÀN THÀNH ĐƯA VÀO QUYẾT TOÁN</v>
          </cell>
        </row>
      </sheetData>
      <sheetData sheetId="9740">
        <row r="4">
          <cell r="A4" t="str">
            <v>BẢNG TÍNH TOÁN, ĐO BÓC KHỐI LƯỢNG HOÀN THÀNH ĐƯA VÀO QUYẾT TOÁN</v>
          </cell>
        </row>
      </sheetData>
      <sheetData sheetId="9741">
        <row r="4">
          <cell r="A4" t="str">
            <v>BẢNG TÍNH TOÁN, ĐO BÓC KHỐI LƯỢNG HOÀN THÀNH ĐƯA VÀO QUYẾT TOÁN</v>
          </cell>
        </row>
      </sheetData>
      <sheetData sheetId="9742">
        <row r="4">
          <cell r="A4" t="str">
            <v>BẢNG TÍNH TOÁN, ĐO BÓC KHỐI LƯỢNG HOÀN THÀNH ĐƯA VÀO QUYẾT TOÁN</v>
          </cell>
        </row>
      </sheetData>
      <sheetData sheetId="9743">
        <row r="4">
          <cell r="A4" t="str">
            <v>BẢNG TÍNH TOÁN, ĐO BÓC KHỐI LƯỢNG HOÀN THÀNH ĐƯA VÀO QUYẾT TOÁN</v>
          </cell>
        </row>
      </sheetData>
      <sheetData sheetId="9744">
        <row r="4">
          <cell r="A4" t="str">
            <v>BẢNG TÍNH TOÁN, ĐO BÓC KHỐI LƯỢNG HOÀN THÀNH ĐƯA VÀO QUYẾT TOÁN</v>
          </cell>
        </row>
      </sheetData>
      <sheetData sheetId="9745">
        <row r="4">
          <cell r="A4" t="str">
            <v>BẢNG TÍNH TOÁN, ĐO BÓC KHỐI LƯỢNG HOÀN THÀNH ĐƯA VÀO QUYẾT TOÁN</v>
          </cell>
        </row>
      </sheetData>
      <sheetData sheetId="9746">
        <row r="4">
          <cell r="A4" t="str">
            <v>BẢNG TÍNH TOÁN, ĐO BÓC KHỐI LƯỢNG HOÀN THÀNH ĐƯA VÀO QUYẾT TOÁN</v>
          </cell>
        </row>
      </sheetData>
      <sheetData sheetId="9747">
        <row r="4">
          <cell r="A4" t="str">
            <v>BẢNG TÍNH TOÁN, ĐO BÓC KHỐI LƯỢNG HOÀN THÀNH ĐƯA VÀO QUYẾT TOÁN</v>
          </cell>
        </row>
      </sheetData>
      <sheetData sheetId="9748">
        <row r="4">
          <cell r="A4" t="str">
            <v>BẢNG TÍNH TOÁN, ĐO BÓC KHỐI LƯỢNG HOÀN THÀNH ĐƯA VÀO QUYẾT TOÁN</v>
          </cell>
        </row>
      </sheetData>
      <sheetData sheetId="9749">
        <row r="4">
          <cell r="A4" t="str">
            <v>BẢNG TÍNH TOÁN, ĐO BÓC KHỐI LƯỢNG HOÀN THÀNH ĐƯA VÀO QUYẾT TOÁN</v>
          </cell>
        </row>
      </sheetData>
      <sheetData sheetId="9750">
        <row r="4">
          <cell r="A4" t="str">
            <v>BẢNG TÍNH TOÁN, ĐO BÓC KHỐI LƯỢNG HOÀN THÀNH ĐƯA VÀO QUYẾT TOÁN</v>
          </cell>
        </row>
      </sheetData>
      <sheetData sheetId="9751">
        <row r="4">
          <cell r="A4" t="str">
            <v>BẢNG TÍNH TOÁN, ĐO BÓC KHỐI LƯỢNG HOÀN THÀNH ĐƯA VÀO QUYẾT TOÁN</v>
          </cell>
        </row>
      </sheetData>
      <sheetData sheetId="9752">
        <row r="4">
          <cell r="A4" t="str">
            <v>BẢNG TÍNH TOÁN, ĐO BÓC KHỐI LƯỢNG HOÀN THÀNH ĐƯA VÀO QUYẾT TOÁN</v>
          </cell>
        </row>
      </sheetData>
      <sheetData sheetId="9753">
        <row r="4">
          <cell r="A4" t="str">
            <v>BẢNG TÍNH TOÁN, ĐO BÓC KHỐI LƯỢNG HOÀN THÀNH ĐƯA VÀO QUYẾT TOÁN</v>
          </cell>
        </row>
      </sheetData>
      <sheetData sheetId="9754">
        <row r="4">
          <cell r="A4" t="str">
            <v>BẢNG TÍNH TOÁN, ĐO BÓC KHỐI LƯỢNG HOÀN THÀNH ĐƯA VÀO QUYẾT TOÁN</v>
          </cell>
        </row>
      </sheetData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>
        <row r="4">
          <cell r="A4" t="str">
            <v>BẢNG TÍNH TOÁN, ĐO BÓC KHỐI LƯỢNG HOÀN THÀNH ĐƯA VÀO QUYẾT TOÁN</v>
          </cell>
        </row>
      </sheetData>
      <sheetData sheetId="9765">
        <row r="4">
          <cell r="A4" t="str">
            <v>BẢNG TÍNH TOÁN, ĐO BÓC KHỐI LƯỢNG HOÀN THÀNH ĐƯA VÀO QUYẾT TOÁN</v>
          </cell>
        </row>
      </sheetData>
      <sheetData sheetId="9766" refreshError="1"/>
      <sheetData sheetId="9767" refreshError="1"/>
      <sheetData sheetId="9768" refreshError="1"/>
      <sheetData sheetId="9769">
        <row r="4">
          <cell r="A4" t="str">
            <v>BẢNG TÍNH TOÁN, ĐO BÓC KHỐI LƯỢNG HOÀN THÀNH ĐƯA VÀO QUYẾT TOÁN</v>
          </cell>
        </row>
      </sheetData>
      <sheetData sheetId="9770">
        <row r="4">
          <cell r="A4" t="str">
            <v>BẢNG TÍNH TOÁN, ĐO BÓC KHỐI LƯỢNG HOÀN THÀNH ĐƯA VÀO QUYẾT TOÁN</v>
          </cell>
        </row>
      </sheetData>
      <sheetData sheetId="9771">
        <row r="4">
          <cell r="A4" t="str">
            <v>BẢNG TÍNH TOÁN, ĐO BÓC KHỐI LƯỢNG HOÀN THÀNH ĐƯA VÀO QUYẾT TOÁN</v>
          </cell>
        </row>
      </sheetData>
      <sheetData sheetId="9772">
        <row r="4">
          <cell r="A4" t="str">
            <v>BẢNG TÍNH TOÁN, ĐO BÓC KHỐI LƯỢNG HOÀN THÀNH ĐƯA VÀO QUYẾT TOÁN</v>
          </cell>
        </row>
      </sheetData>
      <sheetData sheetId="9773">
        <row r="4">
          <cell r="A4" t="str">
            <v>BẢNG TÍNH TOÁN, ĐO BÓC KHỐI LƯỢNG HOÀN THÀNH ĐƯA VÀO QUYẾT TOÁN</v>
          </cell>
        </row>
      </sheetData>
      <sheetData sheetId="9774">
        <row r="4">
          <cell r="A4" t="str">
            <v>BẢNG TÍNH TOÁN, ĐO BÓC KHỐI LƯỢNG HOÀN THÀNH ĐƯA VÀO QUYẾT TOÁN</v>
          </cell>
        </row>
      </sheetData>
      <sheetData sheetId="9775">
        <row r="4">
          <cell r="A4" t="str">
            <v>BẢNG TÍNH TOÁN, ĐO BÓC KHỐI LƯỢNG HOÀN THÀNH ĐƯA VÀO QUYẾT TOÁN</v>
          </cell>
        </row>
      </sheetData>
      <sheetData sheetId="9776">
        <row r="4">
          <cell r="A4" t="str">
            <v>BẢNG TÍNH TOÁN, ĐO BÓC KHỐI LƯỢNG HOÀN THÀNH ĐƯA VÀO QUYẾT TOÁN</v>
          </cell>
        </row>
      </sheetData>
      <sheetData sheetId="9777">
        <row r="4">
          <cell r="A4" t="str">
            <v>BẢNG TÍNH TOÁN, ĐO BÓC KHỐI LƯỢNG HOÀN THÀNH ĐƯA VÀO QUYẾT TOÁN</v>
          </cell>
        </row>
      </sheetData>
      <sheetData sheetId="9778">
        <row r="4">
          <cell r="A4" t="str">
            <v>BẢNG TÍNH TOÁN, ĐO BÓC KHỐI LƯỢNG HOÀN THÀNH ĐƯA VÀO QUYẾT TOÁN</v>
          </cell>
        </row>
      </sheetData>
      <sheetData sheetId="9779">
        <row r="4">
          <cell r="A4" t="str">
            <v>BẢNG TÍNH TOÁN, ĐO BÓC KHỐI LƯỢNG HOÀN THÀNH ĐƯA VÀO QUYẾT TOÁN</v>
          </cell>
        </row>
      </sheetData>
      <sheetData sheetId="9780">
        <row r="4">
          <cell r="A4" t="str">
            <v>BẢNG TÍNH TOÁN, ĐO BÓC KHỐI LƯỢNG HOÀN THÀNH ĐƯA VÀO QUYẾT TOÁN</v>
          </cell>
        </row>
      </sheetData>
      <sheetData sheetId="9781">
        <row r="4">
          <cell r="A4" t="str">
            <v>BẢNG TÍNH TOÁN, ĐO BÓC KHỐI LƯỢNG HOÀN THÀNH ĐƯA VÀO QUYẾT TOÁN</v>
          </cell>
        </row>
      </sheetData>
      <sheetData sheetId="9782">
        <row r="4">
          <cell r="A4" t="str">
            <v>BẢNG TÍNH TOÁN, ĐO BÓC KHỐI LƯỢNG HOÀN THÀNH ĐƯA VÀO QUYẾT TOÁN</v>
          </cell>
        </row>
      </sheetData>
      <sheetData sheetId="9783">
        <row r="4">
          <cell r="A4" t="str">
            <v>BẢNG TÍNH TOÁN, ĐO BÓC KHỐI LƯỢNG HOÀN THÀNH ĐƯA VÀO QUYẾT TOÁN</v>
          </cell>
        </row>
      </sheetData>
      <sheetData sheetId="9784">
        <row r="4">
          <cell r="A4" t="str">
            <v>BẢNG TÍNH TOÁN, ĐO BÓC KHỐI LƯỢNG HOÀN THÀNH ĐƯA VÀO QUYẾT TOÁN</v>
          </cell>
        </row>
      </sheetData>
      <sheetData sheetId="9785" refreshError="1"/>
      <sheetData sheetId="9786" refreshError="1"/>
      <sheetData sheetId="9787" refreshError="1"/>
      <sheetData sheetId="9788" refreshError="1"/>
      <sheetData sheetId="9789">
        <row r="4">
          <cell r="A4" t="str">
            <v>BẢNG TÍNH TOÁN, ĐO BÓC KHỐI LƯỢNG HOÀN THÀNH ĐƯA VÀO QUYẾT TOÁN</v>
          </cell>
        </row>
      </sheetData>
      <sheetData sheetId="9790">
        <row r="4">
          <cell r="A4" t="str">
            <v>BẢNG TÍNH TOÁN, ĐO BÓC KHỐI LƯỢNG HOÀN THÀNH ĐƯA VÀO QUYẾT TOÁN</v>
          </cell>
        </row>
      </sheetData>
      <sheetData sheetId="9791">
        <row r="4">
          <cell r="A4" t="str">
            <v>BẢNG TÍNH TOÁN, ĐO BÓC KHỐI LƯỢNG HOÀN THÀNH ĐƯA VÀO QUYẾT TOÁN</v>
          </cell>
        </row>
      </sheetData>
      <sheetData sheetId="9792">
        <row r="4">
          <cell r="A4" t="str">
            <v>BẢNG TÍNH TOÁN, ĐO BÓC KHỐI LƯỢNG HOÀN THÀNH ĐƯA VÀO QUYẾT TOÁN</v>
          </cell>
        </row>
      </sheetData>
      <sheetData sheetId="9793">
        <row r="4">
          <cell r="A4" t="str">
            <v>BẢNG TÍNH TOÁN, ĐO BÓC KHỐI LƯỢNG HOÀN THÀNH ĐƯA VÀO QUYẾT TOÁN</v>
          </cell>
        </row>
      </sheetData>
      <sheetData sheetId="9794" refreshError="1"/>
      <sheetData sheetId="9795">
        <row r="4">
          <cell r="A4" t="str">
            <v>BẢNG TÍNH TOÁN, ĐO BÓC KHỐI LƯỢNG HOÀN THÀNH ĐƯA VÀO QUYẾT TOÁN</v>
          </cell>
        </row>
      </sheetData>
      <sheetData sheetId="9796">
        <row r="4">
          <cell r="A4" t="str">
            <v>BẢNG TÍNH TOÁN, ĐO BÓC KHỐI LƯỢNG HOÀN THÀNH ĐƯA VÀO QUYẾT TOÁN</v>
          </cell>
        </row>
      </sheetData>
      <sheetData sheetId="9797">
        <row r="4">
          <cell r="A4" t="str">
            <v>BẢNG TÍNH TOÁN, ĐO BÓC KHỐI LƯỢNG HOÀN THÀNH ĐƯA VÀO QUYẾT TOÁN</v>
          </cell>
        </row>
      </sheetData>
      <sheetData sheetId="9798">
        <row r="4">
          <cell r="A4" t="str">
            <v>BẢNG TÍNH TOÁN, ĐO BÓC KHỐI LƯỢNG HOÀN THÀNH ĐƯA VÀO QUYẾT TOÁN</v>
          </cell>
        </row>
      </sheetData>
      <sheetData sheetId="9799">
        <row r="4">
          <cell r="A4" t="str">
            <v>BẢNG TÍNH TOÁN, ĐO BÓC KHỐI LƯỢNG HOÀN THÀNH ĐƯA VÀO QUYẾT TOÁN</v>
          </cell>
        </row>
      </sheetData>
      <sheetData sheetId="9800">
        <row r="4">
          <cell r="A4" t="str">
            <v>BẢNG TÍNH TOÁN, ĐO BÓC KHỐI LƯỢNG HOÀN THÀNH ĐƯA VÀO QUYẾT TOÁN</v>
          </cell>
        </row>
      </sheetData>
      <sheetData sheetId="9801">
        <row r="4">
          <cell r="A4" t="str">
            <v>BẢNG TÍNH TOÁN, ĐO BÓC KHỐI LƯỢNG HOÀN THÀNH ĐƯA VÀO QUYẾT TOÁN</v>
          </cell>
        </row>
      </sheetData>
      <sheetData sheetId="9802">
        <row r="4">
          <cell r="A4" t="str">
            <v>BẢNG TÍNH TOÁN, ĐO BÓC KHỐI LƯỢNG HOÀN THÀNH ĐƯA VÀO QUYẾT TOÁN</v>
          </cell>
        </row>
      </sheetData>
      <sheetData sheetId="9803">
        <row r="4">
          <cell r="A4" t="str">
            <v>BẢNG TÍNH TOÁN, ĐO BÓC KHỐI LƯỢNG HOÀN THÀNH ĐƯA VÀO QUYẾT TOÁN</v>
          </cell>
        </row>
      </sheetData>
      <sheetData sheetId="9804">
        <row r="4">
          <cell r="A4" t="str">
            <v>BẢNG TÍNH TOÁN, ĐO BÓC KHỐI LƯỢNG HOÀN THÀNH ĐƯA VÀO QUYẾT TOÁN</v>
          </cell>
        </row>
      </sheetData>
      <sheetData sheetId="9805">
        <row r="4">
          <cell r="A4" t="str">
            <v>BẢNG TÍNH TOÁN, ĐO BÓC KHỐI LƯỢNG HOÀN THÀNH ĐƯA VÀO QUYẾT TOÁN</v>
          </cell>
        </row>
      </sheetData>
      <sheetData sheetId="9806">
        <row r="4">
          <cell r="A4" t="str">
            <v>BẢNG TÍNH TOÁN, ĐO BÓC KHỐI LƯỢNG HOÀN THÀNH ĐƯA VÀO QUYẾT TOÁN</v>
          </cell>
        </row>
      </sheetData>
      <sheetData sheetId="9807">
        <row r="4">
          <cell r="A4" t="str">
            <v>BẢNG TÍNH TOÁN, ĐO BÓC KHỐI LƯỢNG HOÀN THÀNH ĐƯA VÀO QUYẾT TOÁN</v>
          </cell>
        </row>
      </sheetData>
      <sheetData sheetId="9808">
        <row r="4">
          <cell r="A4" t="str">
            <v>BẢNG TÍNH TOÁN, ĐO BÓC KHỐI LƯỢNG HOÀN THÀNH ĐƯA VÀO QUYẾT TOÁN</v>
          </cell>
        </row>
      </sheetData>
      <sheetData sheetId="9809">
        <row r="4">
          <cell r="A4" t="str">
            <v>BẢNG TÍNH TOÁN, ĐO BÓC KHỐI LƯỢNG HOÀN THÀNH ĐƯA VÀO QUYẾT TOÁN</v>
          </cell>
        </row>
      </sheetData>
      <sheetData sheetId="9810">
        <row r="4">
          <cell r="A4" t="str">
            <v>BẢNG TÍNH TOÁN, ĐO BÓC KHỐI LƯỢNG HOÀN THÀNH ĐƯA VÀO QUYẾT TOÁN</v>
          </cell>
        </row>
      </sheetData>
      <sheetData sheetId="9811">
        <row r="4">
          <cell r="A4" t="str">
            <v>BẢNG TÍNH TOÁN, ĐO BÓC KHỐI LƯỢNG HOÀN THÀNH ĐƯA VÀO QUYẾT TOÁN</v>
          </cell>
        </row>
      </sheetData>
      <sheetData sheetId="9812">
        <row r="4">
          <cell r="A4" t="str">
            <v>BẢNG TÍNH TOÁN, ĐO BÓC KHỐI LƯỢNG HOÀN THÀNH ĐƯA VÀO QUYẾT TOÁN</v>
          </cell>
        </row>
      </sheetData>
      <sheetData sheetId="9813">
        <row r="4">
          <cell r="A4" t="str">
            <v>BẢNG TÍNH TOÁN, ĐO BÓC KHỐI LƯỢNG HOÀN THÀNH ĐƯA VÀO QUYẾT TOÁN</v>
          </cell>
        </row>
      </sheetData>
      <sheetData sheetId="9814">
        <row r="4">
          <cell r="A4" t="str">
            <v>BẢNG TÍNH TOÁN, ĐO BÓC KHỐI LƯỢNG HOÀN THÀNH ĐƯA VÀO QUYẾT TOÁN</v>
          </cell>
        </row>
      </sheetData>
      <sheetData sheetId="9815">
        <row r="4">
          <cell r="A4" t="str">
            <v>BẢNG TÍNH TOÁN, ĐO BÓC KHỐI LƯỢNG HOÀN THÀNH ĐƯA VÀO QUYẾT TOÁN</v>
          </cell>
        </row>
      </sheetData>
      <sheetData sheetId="9816">
        <row r="4">
          <cell r="A4" t="str">
            <v>BẢNG TÍNH TOÁN, ĐO BÓC KHỐI LƯỢNG HOÀN THÀNH ĐƯA VÀO QUYẾT TOÁN</v>
          </cell>
        </row>
      </sheetData>
      <sheetData sheetId="9817">
        <row r="4">
          <cell r="A4" t="str">
            <v>BẢNG TÍNH TOÁN, ĐO BÓC KHỐI LƯỢNG HOÀN THÀNH ĐƯA VÀO QUYẾT TOÁN</v>
          </cell>
        </row>
      </sheetData>
      <sheetData sheetId="9818">
        <row r="4">
          <cell r="A4" t="str">
            <v>BẢNG TÍNH TOÁN, ĐO BÓC KHỐI LƯỢNG HOÀN THÀNH ĐƯA VÀO QUYẾT TOÁN</v>
          </cell>
        </row>
      </sheetData>
      <sheetData sheetId="9819">
        <row r="4">
          <cell r="A4" t="str">
            <v>BẢNG TÍNH TOÁN, ĐO BÓC KHỐI LƯỢNG HOÀN THÀNH ĐƯA VÀO QUYẾT TOÁN</v>
          </cell>
        </row>
      </sheetData>
      <sheetData sheetId="9820">
        <row r="4">
          <cell r="A4" t="str">
            <v>BẢNG TÍNH TOÁN, ĐO BÓC KHỐI LƯỢNG HOÀN THÀNH ĐƯA VÀO QUYẾT TOÁN</v>
          </cell>
        </row>
      </sheetData>
      <sheetData sheetId="9821">
        <row r="4">
          <cell r="A4" t="str">
            <v>BẢNG TÍNH TOÁN, ĐO BÓC KHỐI LƯỢNG HOÀN THÀNH ĐƯA VÀO QUYẾT TOÁN</v>
          </cell>
        </row>
      </sheetData>
      <sheetData sheetId="9822">
        <row r="4">
          <cell r="A4" t="str">
            <v>BẢNG TÍNH TOÁN, ĐO BÓC KHỐI LƯỢNG HOÀN THÀNH ĐƯA VÀO QUYẾT TOÁN</v>
          </cell>
        </row>
      </sheetData>
      <sheetData sheetId="9823">
        <row r="4">
          <cell r="A4" t="str">
            <v>BẢNG TÍNH TOÁN, ĐO BÓC KHỐI LƯỢNG HOÀN THÀNH ĐƯA VÀO QUYẾT TOÁN</v>
          </cell>
        </row>
      </sheetData>
      <sheetData sheetId="9824">
        <row r="4">
          <cell r="A4" t="str">
            <v>BẢNG TÍNH TOÁN, ĐO BÓC KHỐI LƯỢNG HOÀN THÀNH ĐƯA VÀO QUYẾT TOÁN</v>
          </cell>
        </row>
      </sheetData>
      <sheetData sheetId="9825">
        <row r="4">
          <cell r="A4" t="str">
            <v>BẢNG TÍNH TOÁN, ĐO BÓC KHỐI LƯỢNG HOÀN THÀNH ĐƯA VÀO QUYẾT TOÁN</v>
          </cell>
        </row>
      </sheetData>
      <sheetData sheetId="9826">
        <row r="4">
          <cell r="A4" t="str">
            <v>BẢNG TÍNH TOÁN, ĐO BÓC KHỐI LƯỢNG HOÀN THÀNH ĐƯA VÀO QUYẾT TOÁN</v>
          </cell>
        </row>
      </sheetData>
      <sheetData sheetId="9827">
        <row r="4">
          <cell r="A4" t="str">
            <v>BẢNG TÍNH TOÁN, ĐO BÓC KHỐI LƯỢNG HOÀN THÀNH ĐƯA VÀO QUYẾT TOÁN</v>
          </cell>
        </row>
      </sheetData>
      <sheetData sheetId="9828">
        <row r="4">
          <cell r="A4" t="str">
            <v>BẢNG TÍNH TOÁN, ĐO BÓC KHỐI LƯỢNG HOÀN THÀNH ĐƯA VÀO QUYẾT TOÁN</v>
          </cell>
        </row>
      </sheetData>
      <sheetData sheetId="9829">
        <row r="4">
          <cell r="A4" t="str">
            <v>BẢNG TÍNH TOÁN, ĐO BÓC KHỐI LƯỢNG HOÀN THÀNH ĐƯA VÀO QUYẾT TOÁN</v>
          </cell>
        </row>
      </sheetData>
      <sheetData sheetId="9830">
        <row r="4">
          <cell r="A4" t="str">
            <v>BẢNG TÍNH TOÁN, ĐO BÓC KHỐI LƯỢNG HOÀN THÀNH ĐƯA VÀO QUYẾT TOÁN</v>
          </cell>
        </row>
      </sheetData>
      <sheetData sheetId="9831">
        <row r="4">
          <cell r="A4" t="str">
            <v>BẢNG TÍNH TOÁN, ĐO BÓC KHỐI LƯỢNG HOÀN THÀNH ĐƯA VÀO QUYẾT TOÁN</v>
          </cell>
        </row>
      </sheetData>
      <sheetData sheetId="9832">
        <row r="4">
          <cell r="A4" t="str">
            <v>BẢNG TÍNH TOÁN, ĐO BÓC KHỐI LƯỢNG HOÀN THÀNH ĐƯA VÀO QUYẾT TOÁN</v>
          </cell>
        </row>
      </sheetData>
      <sheetData sheetId="9833">
        <row r="4">
          <cell r="A4" t="str">
            <v>BẢNG TÍNH TOÁN, ĐO BÓC KHỐI LƯỢNG HOÀN THÀNH ĐƯA VÀO QUYẾT TOÁN</v>
          </cell>
        </row>
      </sheetData>
      <sheetData sheetId="9834">
        <row r="4">
          <cell r="A4" t="str">
            <v>BẢNG TÍNH TOÁN, ĐO BÓC KHỐI LƯỢNG HOÀN THÀNH ĐƯA VÀO QUYẾT TOÁN</v>
          </cell>
        </row>
      </sheetData>
      <sheetData sheetId="9835">
        <row r="4">
          <cell r="A4" t="str">
            <v>BẢNG TÍNH TOÁN, ĐO BÓC KHỐI LƯỢNG HOÀN THÀNH ĐƯA VÀO QUYẾT TOÁN</v>
          </cell>
        </row>
      </sheetData>
      <sheetData sheetId="9836">
        <row r="4">
          <cell r="A4" t="str">
            <v>BẢNG TÍNH TOÁN, ĐO BÓC KHỐI LƯỢNG HOÀN THÀNH ĐƯA VÀO QUYẾT TOÁN</v>
          </cell>
        </row>
      </sheetData>
      <sheetData sheetId="9837">
        <row r="4">
          <cell r="A4" t="str">
            <v>BẢNG TÍNH TOÁN, ĐO BÓC KHỐI LƯỢNG HOÀN THÀNH ĐƯA VÀO QUYẾT TOÁN</v>
          </cell>
        </row>
      </sheetData>
      <sheetData sheetId="9838">
        <row r="4">
          <cell r="A4" t="str">
            <v>BẢNG TÍNH TOÁN, ĐO BÓC KHỐI LƯỢNG HOÀN THÀNH ĐƯA VÀO QUYẾT TOÁN</v>
          </cell>
        </row>
      </sheetData>
      <sheetData sheetId="9839">
        <row r="4">
          <cell r="A4" t="str">
            <v>BẢNG TÍNH TOÁN, ĐO BÓC KHỐI LƯỢNG HOÀN THÀNH ĐƯA VÀO QUYẾT TOÁN</v>
          </cell>
        </row>
      </sheetData>
      <sheetData sheetId="9840">
        <row r="4">
          <cell r="A4" t="str">
            <v>BẢNG TÍNH TOÁN, ĐO BÓC KHỐI LƯỢNG HOÀN THÀNH ĐƯA VÀO QUYẾT TOÁN</v>
          </cell>
        </row>
      </sheetData>
      <sheetData sheetId="9841">
        <row r="4">
          <cell r="A4" t="str">
            <v>BẢNG TÍNH TOÁN, ĐO BÓC KHỐI LƯỢNG HOÀN THÀNH ĐƯA VÀO QUYẾT TOÁN</v>
          </cell>
        </row>
      </sheetData>
      <sheetData sheetId="9842">
        <row r="4">
          <cell r="A4" t="str">
            <v>BẢNG TÍNH TOÁN, ĐO BÓC KHỐI LƯỢNG HOÀN THÀNH ĐƯA VÀO QUYẾT TOÁN</v>
          </cell>
        </row>
      </sheetData>
      <sheetData sheetId="9843">
        <row r="4">
          <cell r="A4" t="str">
            <v>BẢNG TÍNH TOÁN, ĐO BÓC KHỐI LƯỢNG HOÀN THÀNH ĐƯA VÀO QUYẾT TOÁN</v>
          </cell>
        </row>
      </sheetData>
      <sheetData sheetId="9844">
        <row r="4">
          <cell r="A4" t="str">
            <v>BẢNG TÍNH TOÁN, ĐO BÓC KHỐI LƯỢNG HOÀN THÀNH ĐƯA VÀO QUYẾT TOÁN</v>
          </cell>
        </row>
      </sheetData>
      <sheetData sheetId="9845">
        <row r="4">
          <cell r="A4" t="str">
            <v>BẢNG TÍNH TOÁN, ĐO BÓC KHỐI LƯỢNG HOÀN THÀNH ĐƯA VÀO QUYẾT TOÁN</v>
          </cell>
        </row>
      </sheetData>
      <sheetData sheetId="9846">
        <row r="4">
          <cell r="A4" t="str">
            <v>BẢNG TÍNH TOÁN, ĐO BÓC KHỐI LƯỢNG HOÀN THÀNH ĐƯA VÀO QUYẾT TOÁN</v>
          </cell>
        </row>
      </sheetData>
      <sheetData sheetId="9847">
        <row r="4">
          <cell r="A4" t="str">
            <v>BẢNG TÍNH TOÁN, ĐO BÓC KHỐI LƯỢNG HOÀN THÀNH ĐƯA VÀO QUYẾT TOÁN</v>
          </cell>
        </row>
      </sheetData>
      <sheetData sheetId="9848">
        <row r="4">
          <cell r="A4" t="str">
            <v>BẢNG TÍNH TOÁN, ĐO BÓC KHỐI LƯỢNG HOÀN THÀNH ĐƯA VÀO QUYẾT TOÁN</v>
          </cell>
        </row>
      </sheetData>
      <sheetData sheetId="9849">
        <row r="4">
          <cell r="A4" t="str">
            <v>BẢNG TÍNH TOÁN, ĐO BÓC KHỐI LƯỢNG HOÀN THÀNH ĐƯA VÀO QUYẾT TOÁN</v>
          </cell>
        </row>
      </sheetData>
      <sheetData sheetId="9850">
        <row r="4">
          <cell r="A4" t="str">
            <v>BẢNG TÍNH TOÁN, ĐO BÓC KHỐI LƯỢNG HOÀN THÀNH ĐƯA VÀO QUYẾT TOÁN</v>
          </cell>
        </row>
      </sheetData>
      <sheetData sheetId="9851">
        <row r="4">
          <cell r="A4" t="str">
            <v>BẢNG TÍNH TOÁN, ĐO BÓC KHỐI LƯỢNG HOÀN THÀNH ĐƯA VÀO QUYẾT TOÁN</v>
          </cell>
        </row>
      </sheetData>
      <sheetData sheetId="9852">
        <row r="4">
          <cell r="A4" t="str">
            <v>BẢNG TÍNH TOÁN, ĐO BÓC KHỐI LƯỢNG HOÀN THÀNH ĐƯA VÀO QUYẾT TOÁN</v>
          </cell>
        </row>
      </sheetData>
      <sheetData sheetId="9853">
        <row r="4">
          <cell r="A4" t="str">
            <v>BẢNG TÍNH TOÁN, ĐO BÓC KHỐI LƯỢNG HOÀN THÀNH ĐƯA VÀO QUYẾT TOÁN</v>
          </cell>
        </row>
      </sheetData>
      <sheetData sheetId="9854">
        <row r="4">
          <cell r="A4" t="str">
            <v>BẢNG TÍNH TOÁN, ĐO BÓC KHỐI LƯỢNG HOÀN THÀNH ĐƯA VÀO QUYẾT TOÁN</v>
          </cell>
        </row>
      </sheetData>
      <sheetData sheetId="9855">
        <row r="4">
          <cell r="A4" t="str">
            <v>BẢNG TÍNH TOÁN, ĐO BÓC KHỐI LƯỢNG HOÀN THÀNH ĐƯA VÀO QUYẾT TOÁN</v>
          </cell>
        </row>
      </sheetData>
      <sheetData sheetId="9856">
        <row r="4">
          <cell r="A4" t="str">
            <v>BẢNG TÍNH TOÁN, ĐO BÓC KHỐI LƯỢNG HOÀN THÀNH ĐƯA VÀO QUYẾT TOÁN</v>
          </cell>
        </row>
      </sheetData>
      <sheetData sheetId="9857">
        <row r="4">
          <cell r="A4" t="str">
            <v>BẢNG TÍNH TOÁN, ĐO BÓC KHỐI LƯỢNG HOÀN THÀNH ĐƯA VÀO QUYẾT TOÁN</v>
          </cell>
        </row>
      </sheetData>
      <sheetData sheetId="9858">
        <row r="4">
          <cell r="A4" t="str">
            <v>BẢNG TÍNH TOÁN, ĐO BÓC KHỐI LƯỢNG HOÀN THÀNH ĐƯA VÀO QUYẾT TOÁN</v>
          </cell>
        </row>
      </sheetData>
      <sheetData sheetId="9859">
        <row r="4">
          <cell r="A4" t="str">
            <v>BẢNG TÍNH TOÁN, ĐO BÓC KHỐI LƯỢNG HOÀN THÀNH ĐƯA VÀO QUYẾT TOÁN</v>
          </cell>
        </row>
      </sheetData>
      <sheetData sheetId="9860">
        <row r="4">
          <cell r="A4" t="str">
            <v>BẢNG TÍNH TOÁN, ĐO BÓC KHỐI LƯỢNG HOÀN THÀNH ĐƯA VÀO QUYẾT TOÁN</v>
          </cell>
        </row>
      </sheetData>
      <sheetData sheetId="9861">
        <row r="4">
          <cell r="A4" t="str">
            <v>BẢNG TÍNH TOÁN, ĐO BÓC KHỐI LƯỢNG HOÀN THÀNH ĐƯA VÀO QUYẾT TOÁN</v>
          </cell>
        </row>
      </sheetData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>
        <row r="9">
          <cell r="A9" t="str">
            <v>A</v>
          </cell>
        </row>
      </sheetData>
      <sheetData sheetId="9947" refreshError="1"/>
      <sheetData sheetId="9948">
        <row r="9">
          <cell r="A9" t="str">
            <v>A</v>
          </cell>
        </row>
      </sheetData>
      <sheetData sheetId="9949">
        <row r="9">
          <cell r="A9" t="str">
            <v>A</v>
          </cell>
        </row>
      </sheetData>
      <sheetData sheetId="9950">
        <row r="9">
          <cell r="A9" t="str">
            <v>A</v>
          </cell>
        </row>
      </sheetData>
      <sheetData sheetId="9951">
        <row r="9">
          <cell r="A9" t="str">
            <v>A</v>
          </cell>
        </row>
      </sheetData>
      <sheetData sheetId="9952">
        <row r="9">
          <cell r="A9" t="str">
            <v>A</v>
          </cell>
        </row>
      </sheetData>
      <sheetData sheetId="9953">
        <row r="9">
          <cell r="A9" t="str">
            <v>A</v>
          </cell>
        </row>
      </sheetData>
      <sheetData sheetId="9954">
        <row r="9">
          <cell r="A9" t="str">
            <v>A</v>
          </cell>
        </row>
      </sheetData>
      <sheetData sheetId="9955">
        <row r="9">
          <cell r="A9" t="str">
            <v>A</v>
          </cell>
        </row>
      </sheetData>
      <sheetData sheetId="9956">
        <row r="9">
          <cell r="A9" t="str">
            <v>A</v>
          </cell>
        </row>
      </sheetData>
      <sheetData sheetId="9957">
        <row r="9">
          <cell r="A9" t="str">
            <v>A</v>
          </cell>
        </row>
      </sheetData>
      <sheetData sheetId="9958">
        <row r="9">
          <cell r="A9" t="str">
            <v>A</v>
          </cell>
        </row>
      </sheetData>
      <sheetData sheetId="9959">
        <row r="9">
          <cell r="A9" t="str">
            <v>A</v>
          </cell>
        </row>
      </sheetData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>
        <row r="9">
          <cell r="A9" t="str">
            <v>A</v>
          </cell>
        </row>
      </sheetData>
      <sheetData sheetId="10581">
        <row r="4">
          <cell r="A4" t="str">
            <v>BẢNG TÍNH TOÁN, ĐO BÓC KHỐI LƯỢNG HOÀN THÀNH ĐƯA VÀO QUYẾT TOÁN</v>
          </cell>
        </row>
      </sheetData>
      <sheetData sheetId="10582">
        <row r="4">
          <cell r="A4" t="str">
            <v>BẢNG TÍNH TOÁN, ĐO BÓC KHỐI LƯỢNG HOÀN THÀNH ĐƯA VÀO QUYẾT TOÁN</v>
          </cell>
        </row>
      </sheetData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>
        <row r="4">
          <cell r="A4" t="str">
            <v>BẢNG TÍNH TOÁN, ĐO BÓC KHỐI LƯỢNG HOÀN THÀNH ĐƯA VÀO QUYẾT TOÁN</v>
          </cell>
        </row>
      </sheetData>
      <sheetData sheetId="10668">
        <row r="4">
          <cell r="A4" t="str">
            <v>BẢNG TÍNH TOÁN, ĐO BÓC KHỐI LƯỢNG HOÀN THÀNH ĐƯA VÀO QUYẾT TOÁN</v>
          </cell>
        </row>
      </sheetData>
      <sheetData sheetId="10669">
        <row r="4">
          <cell r="A4" t="str">
            <v>BẢNG TÍNH TOÁN, ĐO BÓC KHỐI LƯỢNG HOÀN THÀNH ĐƯA VÀO QUYẾT TOÁN</v>
          </cell>
        </row>
      </sheetData>
      <sheetData sheetId="10670">
        <row r="4">
          <cell r="A4" t="str">
            <v>BẢNG TÍNH TOÁN, ĐO BÓC KHỐI LƯỢNG HOÀN THÀNH ĐƯA VÀO QUYẾT TOÁN</v>
          </cell>
        </row>
      </sheetData>
      <sheetData sheetId="10671">
        <row r="4">
          <cell r="A4" t="str">
            <v>BẢNG TÍNH TOÁN, ĐO BÓC KHỐI LƯỢNG HOÀN THÀNH ĐƯA VÀO QUYẾT TOÁN</v>
          </cell>
        </row>
      </sheetData>
      <sheetData sheetId="10672">
        <row r="4">
          <cell r="A4" t="str">
            <v>BẢNG TÍNH TOÁN, ĐO BÓC KHỐI LƯỢNG HOÀN THÀNH ĐƯA VÀO QUYẾT TOÁN</v>
          </cell>
        </row>
      </sheetData>
      <sheetData sheetId="10673">
        <row r="4">
          <cell r="A4" t="str">
            <v>BẢNG TÍNH TOÁN, ĐO BÓC KHỐI LƯỢNG HOÀN THÀNH ĐƯA VÀO QUYẾT TOÁN</v>
          </cell>
        </row>
      </sheetData>
      <sheetData sheetId="10674">
        <row r="4">
          <cell r="A4" t="str">
            <v>BẢNG TÍNH TOÁN, ĐO BÓC KHỐI LƯỢNG HOÀN THÀNH ĐƯA VÀO QUYẾT TOÁN</v>
          </cell>
        </row>
      </sheetData>
      <sheetData sheetId="10675">
        <row r="4">
          <cell r="A4" t="str">
            <v>BẢNG TÍNH TOÁN, ĐO BÓC KHỐI LƯỢNG HOÀN THÀNH ĐƯA VÀO QUYẾT TOÁN</v>
          </cell>
        </row>
      </sheetData>
      <sheetData sheetId="10676">
        <row r="4">
          <cell r="A4" t="str">
            <v>BẢNG TÍNH TOÁN, ĐO BÓC KHỐI LƯỢNG HOÀN THÀNH ĐƯA VÀO QUYẾT TOÁN</v>
          </cell>
        </row>
      </sheetData>
      <sheetData sheetId="10677">
        <row r="4">
          <cell r="A4" t="str">
            <v>BẢNG TÍNH TOÁN, ĐO BÓC KHỐI LƯỢNG HOÀN THÀNH ĐƯA VÀO QUYẾT TOÁN</v>
          </cell>
        </row>
      </sheetData>
      <sheetData sheetId="10678">
        <row r="4">
          <cell r="A4" t="str">
            <v>BẢNG TÍNH TOÁN, ĐO BÓC KHỐI LƯỢNG HOÀN THÀNH ĐƯA VÀO QUYẾT TOÁN</v>
          </cell>
        </row>
      </sheetData>
      <sheetData sheetId="10679">
        <row r="4">
          <cell r="A4" t="str">
            <v>BẢNG TÍNH TOÁN, ĐO BÓC KHỐI LƯỢNG HOÀN THÀNH ĐƯA VÀO QUYẾT TOÁN</v>
          </cell>
        </row>
      </sheetData>
      <sheetData sheetId="10680">
        <row r="4">
          <cell r="A4" t="str">
            <v>BẢNG TÍNH TOÁN, ĐO BÓC KHỐI LƯỢNG HOÀN THÀNH ĐƯA VÀO QUYẾT TOÁN</v>
          </cell>
        </row>
      </sheetData>
      <sheetData sheetId="10681">
        <row r="4">
          <cell r="A4" t="str">
            <v>BẢNG TÍNH TOÁN, ĐO BÓC KHỐI LƯỢNG HOÀN THÀNH ĐƯA VÀO QUYẾT TOÁN</v>
          </cell>
        </row>
      </sheetData>
      <sheetData sheetId="10682">
        <row r="4">
          <cell r="A4" t="str">
            <v>BẢNG TÍNH TOÁN, ĐO BÓC KHỐI LƯỢNG HOÀN THÀNH ĐƯA VÀO QUYẾT TOÁN</v>
          </cell>
        </row>
      </sheetData>
      <sheetData sheetId="10683">
        <row r="4">
          <cell r="A4" t="str">
            <v>BẢNG TÍNH TOÁN, ĐO BÓC KHỐI LƯỢNG HOÀN THÀNH ĐƯA VÀO QUYẾT TOÁN</v>
          </cell>
        </row>
      </sheetData>
      <sheetData sheetId="10684">
        <row r="4">
          <cell r="A4" t="str">
            <v>BẢNG TÍNH TOÁN, ĐO BÓC KHỐI LƯỢNG HOÀN THÀNH ĐƯA VÀO QUYẾT TOÁN</v>
          </cell>
        </row>
      </sheetData>
      <sheetData sheetId="10685">
        <row r="4">
          <cell r="A4" t="str">
            <v>BẢNG TÍNH TOÁN, ĐO BÓC KHỐI LƯỢNG HOÀN THÀNH ĐƯA VÀO QUYẾT TOÁN</v>
          </cell>
        </row>
      </sheetData>
      <sheetData sheetId="10686">
        <row r="4">
          <cell r="A4" t="str">
            <v>BẢNG TÍNH TOÁN, ĐO BÓC KHỐI LƯỢNG HOÀN THÀNH ĐƯA VÀO QUYẾT TOÁN</v>
          </cell>
        </row>
      </sheetData>
      <sheetData sheetId="10687">
        <row r="4">
          <cell r="A4" t="str">
            <v>BẢNG TÍNH TOÁN, ĐO BÓC KHỐI LƯỢNG HOÀN THÀNH ĐƯA VÀO QUYẾT TOÁN</v>
          </cell>
        </row>
      </sheetData>
      <sheetData sheetId="10688">
        <row r="4">
          <cell r="A4" t="str">
            <v>BẢNG TÍNH TOÁN, ĐO BÓC KHỐI LƯỢNG HOÀN THÀNH ĐƯA VÀO QUYẾT TOÁN</v>
          </cell>
        </row>
      </sheetData>
      <sheetData sheetId="10689">
        <row r="4">
          <cell r="A4" t="str">
            <v>BẢNG TÍNH TOÁN, ĐO BÓC KHỐI LƯỢNG HOÀN THÀNH ĐƯA VÀO QUYẾT TOÁN</v>
          </cell>
        </row>
      </sheetData>
      <sheetData sheetId="10690">
        <row r="4">
          <cell r="A4" t="str">
            <v>BẢNG TÍNH TOÁN, ĐO BÓC KHỐI LƯỢNG HOÀN THÀNH ĐƯA VÀO QUYẾT TOÁN</v>
          </cell>
        </row>
      </sheetData>
      <sheetData sheetId="10691">
        <row r="4">
          <cell r="A4" t="str">
            <v>BẢNG TÍNH TOÁN, ĐO BÓC KHỐI LƯỢNG HOÀN THÀNH ĐƯA VÀO QUYẾT TOÁN</v>
          </cell>
        </row>
      </sheetData>
      <sheetData sheetId="10692">
        <row r="4">
          <cell r="A4" t="str">
            <v>BẢNG TÍNH TOÁN, ĐO BÓC KHỐI LƯỢNG HOÀN THÀNH ĐƯA VÀO QUYẾT TOÁN</v>
          </cell>
        </row>
      </sheetData>
      <sheetData sheetId="10693">
        <row r="4">
          <cell r="A4" t="str">
            <v>BẢNG TÍNH TOÁN, ĐO BÓC KHỐI LƯỢNG HOÀN THÀNH ĐƯA VÀO QUYẾT TOÁN</v>
          </cell>
        </row>
      </sheetData>
      <sheetData sheetId="10694">
        <row r="4">
          <cell r="A4" t="str">
            <v>BẢNG TÍNH TOÁN, ĐO BÓC KHỐI LƯỢNG HOÀN THÀNH ĐƯA VÀO QUYẾT TOÁN</v>
          </cell>
        </row>
      </sheetData>
      <sheetData sheetId="10695">
        <row r="4">
          <cell r="A4" t="str">
            <v>BẢNG TÍNH TOÁN, ĐO BÓC KHỐI LƯỢNG HOÀN THÀNH ĐƯA VÀO QUYẾT TOÁN</v>
          </cell>
        </row>
      </sheetData>
      <sheetData sheetId="10696">
        <row r="4">
          <cell r="A4" t="str">
            <v>BẢNG TÍNH TOÁN, ĐO BÓC KHỐI LƯỢNG HOÀN THÀNH ĐƯA VÀO QUYẾT TOÁN</v>
          </cell>
        </row>
      </sheetData>
      <sheetData sheetId="10697">
        <row r="4">
          <cell r="A4" t="str">
            <v>BẢNG TÍNH TOÁN, ĐO BÓC KHỐI LƯỢNG HOÀN THÀNH ĐƯA VÀO QUYẾT TOÁN</v>
          </cell>
        </row>
      </sheetData>
      <sheetData sheetId="10698">
        <row r="4">
          <cell r="A4" t="str">
            <v>BẢNG TÍNH TOÁN, ĐO BÓC KHỐI LƯỢNG HOÀN THÀNH ĐƯA VÀO QUYẾT TOÁN</v>
          </cell>
        </row>
      </sheetData>
      <sheetData sheetId="10699">
        <row r="4">
          <cell r="A4" t="str">
            <v>BẢNG TÍNH TOÁN, ĐO BÓC KHỐI LƯỢNG HOÀN THÀNH ĐƯA VÀO QUYẾT TOÁN</v>
          </cell>
        </row>
      </sheetData>
      <sheetData sheetId="10700">
        <row r="4">
          <cell r="A4" t="str">
            <v>BẢNG TÍNH TOÁN, ĐO BÓC KHỐI LƯỢNG HOÀN THÀNH ĐƯA VÀO QUYẾT TOÁN</v>
          </cell>
        </row>
      </sheetData>
      <sheetData sheetId="10701">
        <row r="4">
          <cell r="A4" t="str">
            <v>BẢNG TÍNH TOÁN, ĐO BÓC KHỐI LƯỢNG HOÀN THÀNH ĐƯA VÀO QUYẾT TOÁN</v>
          </cell>
        </row>
      </sheetData>
      <sheetData sheetId="10702">
        <row r="4">
          <cell r="A4" t="str">
            <v>BẢNG TÍNH TOÁN, ĐO BÓC KHỐI LƯỢNG HOÀN THÀNH ĐƯA VÀO QUYẾT TOÁN</v>
          </cell>
        </row>
      </sheetData>
      <sheetData sheetId="10703">
        <row r="4">
          <cell r="A4" t="str">
            <v>BẢNG TÍNH TOÁN, ĐO BÓC KHỐI LƯỢNG HOÀN THÀNH ĐƯA VÀO QUYẾT TOÁN</v>
          </cell>
        </row>
      </sheetData>
      <sheetData sheetId="10704">
        <row r="4">
          <cell r="A4" t="str">
            <v>BẢNG TÍNH TOÁN, ĐO BÓC KHỐI LƯỢNG HOÀN THÀNH ĐƯA VÀO QUYẾT TOÁN</v>
          </cell>
        </row>
      </sheetData>
      <sheetData sheetId="10705">
        <row r="4">
          <cell r="A4" t="str">
            <v>BẢNG TÍNH TOÁN, ĐO BÓC KHỐI LƯỢNG HOÀN THÀNH ĐƯA VÀO QUYẾT TOÁN</v>
          </cell>
        </row>
      </sheetData>
      <sheetData sheetId="10706">
        <row r="4">
          <cell r="A4" t="str">
            <v>BẢNG TÍNH TOÁN, ĐO BÓC KHỐI LƯỢNG HOÀN THÀNH ĐƯA VÀO QUYẾT TOÁN</v>
          </cell>
        </row>
      </sheetData>
      <sheetData sheetId="10707">
        <row r="4">
          <cell r="A4" t="str">
            <v>BẢNG TÍNH TOÁN, ĐO BÓC KHỐI LƯỢNG HOÀN THÀNH ĐƯA VÀO QUYẾT TOÁN</v>
          </cell>
        </row>
      </sheetData>
      <sheetData sheetId="10708">
        <row r="4">
          <cell r="A4" t="str">
            <v>BẢNG TÍNH TOÁN, ĐO BÓC KHỐI LƯỢNG HOÀN THÀNH ĐƯA VÀO QUYẾT TOÁN</v>
          </cell>
        </row>
      </sheetData>
      <sheetData sheetId="10709">
        <row r="4">
          <cell r="A4" t="str">
            <v>BẢNG TÍNH TOÁN, ĐO BÓC KHỐI LƯỢNG HOÀN THÀNH ĐƯA VÀO QUYẾT TOÁN</v>
          </cell>
        </row>
      </sheetData>
      <sheetData sheetId="10710">
        <row r="4">
          <cell r="A4" t="str">
            <v>BẢNG TÍNH TOÁN, ĐO BÓC KHỐI LƯỢNG HOÀN THÀNH ĐƯA VÀO QUYẾT TOÁN</v>
          </cell>
        </row>
      </sheetData>
      <sheetData sheetId="10711">
        <row r="4">
          <cell r="A4" t="str">
            <v>BẢNG TÍNH TOÁN, ĐO BÓC KHỐI LƯỢNG HOÀN THÀNH ĐƯA VÀO QUYẾT TOÁN</v>
          </cell>
        </row>
      </sheetData>
      <sheetData sheetId="10712">
        <row r="4">
          <cell r="A4" t="str">
            <v>BẢNG TÍNH TOÁN, ĐO BÓC KHỐI LƯỢNG HOÀN THÀNH ĐƯA VÀO QUYẾT TOÁN</v>
          </cell>
        </row>
      </sheetData>
      <sheetData sheetId="10713">
        <row r="4">
          <cell r="A4" t="str">
            <v>BẢNG TÍNH TOÁN, ĐO BÓC KHỐI LƯỢNG HOÀN THÀNH ĐƯA VÀO QUYẾT TOÁN</v>
          </cell>
        </row>
      </sheetData>
      <sheetData sheetId="10714">
        <row r="4">
          <cell r="A4" t="str">
            <v>BẢNG TÍNH TOÁN, ĐO BÓC KHỐI LƯỢNG HOÀN THÀNH ĐƯA VÀO QUYẾT TOÁN</v>
          </cell>
        </row>
      </sheetData>
      <sheetData sheetId="10715">
        <row r="4">
          <cell r="A4" t="str">
            <v>BẢNG TÍNH TOÁN, ĐO BÓC KHỐI LƯỢNG HOÀN THÀNH ĐƯA VÀO QUYẾT TOÁN</v>
          </cell>
        </row>
      </sheetData>
      <sheetData sheetId="10716">
        <row r="4">
          <cell r="A4" t="str">
            <v>BẢNG TÍNH TOÁN, ĐO BÓC KHỐI LƯỢNG HOÀN THÀNH ĐƯA VÀO QUYẾT TOÁN</v>
          </cell>
        </row>
      </sheetData>
      <sheetData sheetId="10717">
        <row r="4">
          <cell r="A4" t="str">
            <v>BẢNG TÍNH TOÁN, ĐO BÓC KHỐI LƯỢNG HOÀN THÀNH ĐƯA VÀO QUYẾT TOÁN</v>
          </cell>
        </row>
      </sheetData>
      <sheetData sheetId="10718">
        <row r="4">
          <cell r="A4" t="str">
            <v>BẢNG TÍNH TOÁN, ĐO BÓC KHỐI LƯỢNG HOÀN THÀNH ĐƯA VÀO QUYẾT TOÁN</v>
          </cell>
        </row>
      </sheetData>
      <sheetData sheetId="10719">
        <row r="4">
          <cell r="A4" t="str">
            <v>BẢNG TÍNH TOÁN, ĐO BÓC KHỐI LƯỢNG HOÀN THÀNH ĐƯA VÀO QUYẾT TOÁN</v>
          </cell>
        </row>
      </sheetData>
      <sheetData sheetId="10720">
        <row r="4">
          <cell r="A4" t="str">
            <v>BẢNG TÍNH TOÁN, ĐO BÓC KHỐI LƯỢNG HOÀN THÀNH ĐƯA VÀO QUYẾT TOÁN</v>
          </cell>
        </row>
      </sheetData>
      <sheetData sheetId="10721">
        <row r="4">
          <cell r="A4" t="str">
            <v>BẢNG TÍNH TOÁN, ĐO BÓC KHỐI LƯỢNG HOÀN THÀNH ĐƯA VÀO QUYẾT TOÁN</v>
          </cell>
        </row>
      </sheetData>
      <sheetData sheetId="10722">
        <row r="4">
          <cell r="A4" t="str">
            <v>BẢNG TÍNH TOÁN, ĐO BÓC KHỐI LƯỢNG HOÀN THÀNH ĐƯA VÀO QUYẾT TOÁN</v>
          </cell>
        </row>
      </sheetData>
      <sheetData sheetId="10723">
        <row r="4">
          <cell r="A4" t="str">
            <v>BẢNG TÍNH TOÁN, ĐO BÓC KHỐI LƯỢNG HOÀN THÀNH ĐƯA VÀO QUYẾT TOÁN</v>
          </cell>
        </row>
      </sheetData>
      <sheetData sheetId="10724">
        <row r="4">
          <cell r="A4" t="str">
            <v>BẢNG TÍNH TOÁN, ĐO BÓC KHỐI LƯỢNG HOÀN THÀNH ĐƯA VÀO QUYẾT TOÁN</v>
          </cell>
        </row>
      </sheetData>
      <sheetData sheetId="10725">
        <row r="4">
          <cell r="A4" t="str">
            <v>BẢNG TÍNH TOÁN, ĐO BÓC KHỐI LƯỢNG HOÀN THÀNH ĐƯA VÀO QUYẾT TOÁN</v>
          </cell>
        </row>
      </sheetData>
      <sheetData sheetId="10726">
        <row r="4">
          <cell r="A4" t="str">
            <v>BẢNG TÍNH TOÁN, ĐO BÓC KHỐI LƯỢNG HOÀN THÀNH ĐƯA VÀO QUYẾT TOÁN</v>
          </cell>
        </row>
      </sheetData>
      <sheetData sheetId="10727">
        <row r="4">
          <cell r="A4" t="str">
            <v>BẢNG TÍNH TOÁN, ĐO BÓC KHỐI LƯỢNG HOÀN THÀNH ĐƯA VÀO QUYẾT TOÁN</v>
          </cell>
        </row>
      </sheetData>
      <sheetData sheetId="10728">
        <row r="4">
          <cell r="A4" t="str">
            <v>BẢNG TÍNH TOÁN, ĐO BÓC KHỐI LƯỢNG HOÀN THÀNH ĐƯA VÀO QUYẾT TOÁN</v>
          </cell>
        </row>
      </sheetData>
      <sheetData sheetId="10729">
        <row r="4">
          <cell r="A4" t="str">
            <v>BẢNG TÍNH TOÁN, ĐO BÓC KHỐI LƯỢNG HOÀN THÀNH ĐƯA VÀO QUYẾT TOÁN</v>
          </cell>
        </row>
      </sheetData>
      <sheetData sheetId="10730">
        <row r="4">
          <cell r="A4" t="str">
            <v>BẢNG TÍNH TOÁN, ĐO BÓC KHỐI LƯỢNG HOÀN THÀNH ĐƯA VÀO QUYẾT TOÁN</v>
          </cell>
        </row>
      </sheetData>
      <sheetData sheetId="10731">
        <row r="4">
          <cell r="A4" t="str">
            <v>BẢNG TÍNH TOÁN, ĐO BÓC KHỐI LƯỢNG HOÀN THÀNH ĐƯA VÀO QUYẾT TOÁN</v>
          </cell>
        </row>
      </sheetData>
      <sheetData sheetId="10732">
        <row r="4">
          <cell r="A4" t="str">
            <v>BẢNG TÍNH TOÁN, ĐO BÓC KHỐI LƯỢNG HOÀN THÀNH ĐƯA VÀO QUYẾT TOÁN</v>
          </cell>
        </row>
      </sheetData>
      <sheetData sheetId="10733">
        <row r="4">
          <cell r="A4" t="str">
            <v>BẢNG TÍNH TOÁN, ĐO BÓC KHỐI LƯỢNG HOÀN THÀNH ĐƯA VÀO QUYẾT TOÁN</v>
          </cell>
        </row>
      </sheetData>
      <sheetData sheetId="10734">
        <row r="4">
          <cell r="A4" t="str">
            <v>BẢNG TÍNH TOÁN, ĐO BÓC KHỐI LƯỢNG HOÀN THÀNH ĐƯA VÀO QUYẾT TOÁN</v>
          </cell>
        </row>
      </sheetData>
      <sheetData sheetId="10735">
        <row r="4">
          <cell r="A4" t="str">
            <v>BẢNG TÍNH TOÁN, ĐO BÓC KHỐI LƯỢNG HOÀN THÀNH ĐƯA VÀO QUYẾT TOÁN</v>
          </cell>
        </row>
      </sheetData>
      <sheetData sheetId="10736">
        <row r="4">
          <cell r="A4" t="str">
            <v>BẢNG TÍNH TOÁN, ĐO BÓC KHỐI LƯỢNG HOÀN THÀNH ĐƯA VÀO QUYẾT TOÁN</v>
          </cell>
        </row>
      </sheetData>
      <sheetData sheetId="10737">
        <row r="4">
          <cell r="A4" t="str">
            <v>BẢNG TÍNH TOÁN, ĐO BÓC KHỐI LƯỢNG HOÀN THÀNH ĐƯA VÀO QUYẾT TOÁN</v>
          </cell>
        </row>
      </sheetData>
      <sheetData sheetId="10738">
        <row r="4">
          <cell r="A4" t="str">
            <v>BẢNG TÍNH TOÁN, ĐO BÓC KHỐI LƯỢNG HOÀN THÀNH ĐƯA VÀO QUYẾT TOÁN</v>
          </cell>
        </row>
      </sheetData>
      <sheetData sheetId="10739">
        <row r="4">
          <cell r="A4" t="str">
            <v>BẢNG TÍNH TOÁN, ĐO BÓC KHỐI LƯỢNG HOÀN THÀNH ĐƯA VÀO QUYẾT TOÁN</v>
          </cell>
        </row>
      </sheetData>
      <sheetData sheetId="10740">
        <row r="4">
          <cell r="A4" t="str">
            <v>BẢNG TÍNH TOÁN, ĐO BÓC KHỐI LƯỢNG HOÀN THÀNH ĐƯA VÀO QUYẾT TOÁN</v>
          </cell>
        </row>
      </sheetData>
      <sheetData sheetId="10741">
        <row r="4">
          <cell r="A4" t="str">
            <v>BẢNG TÍNH TOÁN, ĐO BÓC KHỐI LƯỢNG HOÀN THÀNH ĐƯA VÀO QUYẾT TOÁN</v>
          </cell>
        </row>
      </sheetData>
      <sheetData sheetId="10742">
        <row r="4">
          <cell r="A4" t="str">
            <v>BẢNG TÍNH TOÁN, ĐO BÓC KHỐI LƯỢNG HOÀN THÀNH ĐƯA VÀO QUYẾT TOÁN</v>
          </cell>
        </row>
      </sheetData>
      <sheetData sheetId="10743">
        <row r="4">
          <cell r="A4" t="str">
            <v>BẢNG TÍNH TOÁN, ĐO BÓC KHỐI LƯỢNG HOÀN THÀNH ĐƯA VÀO QUYẾT TOÁN</v>
          </cell>
        </row>
      </sheetData>
      <sheetData sheetId="10744">
        <row r="4">
          <cell r="A4" t="str">
            <v>BẢNG TÍNH TOÁN, ĐO BÓC KHỐI LƯỢNG HOÀN THÀNH ĐƯA VÀO QUYẾT TOÁN</v>
          </cell>
        </row>
      </sheetData>
      <sheetData sheetId="10745">
        <row r="4">
          <cell r="A4" t="str">
            <v>BẢNG TÍNH TOÁN, ĐO BÓC KHỐI LƯỢNG HOÀN THÀNH ĐƯA VÀO QUYẾT TOÁN</v>
          </cell>
        </row>
      </sheetData>
      <sheetData sheetId="10746">
        <row r="4">
          <cell r="A4" t="str">
            <v>BẢNG TÍNH TOÁN, ĐO BÓC KHỐI LƯỢNG HOÀN THÀNH ĐƯA VÀO QUYẾT TOÁN</v>
          </cell>
        </row>
      </sheetData>
      <sheetData sheetId="10747">
        <row r="4">
          <cell r="A4" t="str">
            <v>BẢNG TÍNH TOÁN, ĐO BÓC KHỐI LƯỢNG HOÀN THÀNH ĐƯA VÀO QUYẾT TOÁN</v>
          </cell>
        </row>
      </sheetData>
      <sheetData sheetId="10748">
        <row r="4">
          <cell r="A4" t="str">
            <v>BẢNG TÍNH TOÁN, ĐO BÓC KHỐI LƯỢNG HOÀN THÀNH ĐƯA VÀO QUYẾT TOÁN</v>
          </cell>
        </row>
      </sheetData>
      <sheetData sheetId="10749">
        <row r="4">
          <cell r="A4" t="str">
            <v>BẢNG TÍNH TOÁN, ĐO BÓC KHỐI LƯỢNG HOÀN THÀNH ĐƯA VÀO QUYẾT TOÁN</v>
          </cell>
        </row>
      </sheetData>
      <sheetData sheetId="10750">
        <row r="4">
          <cell r="A4" t="str">
            <v>BẢNG TÍNH TOÁN, ĐO BÓC KHỐI LƯỢNG HOÀN THÀNH ĐƯA VÀO QUYẾT TOÁN</v>
          </cell>
        </row>
      </sheetData>
      <sheetData sheetId="10751">
        <row r="4">
          <cell r="A4" t="str">
            <v>BẢNG TÍNH TOÁN, ĐO BÓC KHỐI LƯỢNG HOÀN THÀNH ĐƯA VÀO QUYẾT TOÁN</v>
          </cell>
        </row>
      </sheetData>
      <sheetData sheetId="10752">
        <row r="4">
          <cell r="A4" t="str">
            <v>BẢNG TÍNH TOÁN, ĐO BÓC KHỐI LƯỢNG HOÀN THÀNH ĐƯA VÀO QUYẾT TOÁN</v>
          </cell>
        </row>
      </sheetData>
      <sheetData sheetId="10753">
        <row r="4">
          <cell r="A4" t="str">
            <v>BẢNG TÍNH TOÁN, ĐO BÓC KHỐI LƯỢNG HOÀN THÀNH ĐƯA VÀO QUYẾT TOÁN</v>
          </cell>
        </row>
      </sheetData>
      <sheetData sheetId="10754">
        <row r="4">
          <cell r="A4" t="str">
            <v>BẢNG TÍNH TOÁN, ĐO BÓC KHỐI LƯỢNG HOÀN THÀNH ĐƯA VÀO QUYẾT TOÁN</v>
          </cell>
        </row>
      </sheetData>
      <sheetData sheetId="10755">
        <row r="4">
          <cell r="A4" t="str">
            <v>BẢNG TÍNH TOÁN, ĐO BÓC KHỐI LƯỢNG HOÀN THÀNH ĐƯA VÀO QUYẾT TOÁN</v>
          </cell>
        </row>
      </sheetData>
      <sheetData sheetId="10756">
        <row r="4">
          <cell r="A4" t="str">
            <v>BẢNG TÍNH TOÁN, ĐO BÓC KHỐI LƯỢNG HOÀN THÀNH ĐƯA VÀO QUYẾT TOÁN</v>
          </cell>
        </row>
      </sheetData>
      <sheetData sheetId="10757">
        <row r="4">
          <cell r="A4" t="str">
            <v>BẢNG TÍNH TOÁN, ĐO BÓC KHỐI LƯỢNG HOÀN THÀNH ĐƯA VÀO QUYẾT TOÁN</v>
          </cell>
        </row>
      </sheetData>
      <sheetData sheetId="10758">
        <row r="4">
          <cell r="A4" t="str">
            <v>BẢNG TÍNH TOÁN, ĐO BÓC KHỐI LƯỢNG HOÀN THÀNH ĐƯA VÀO QUYẾT TOÁN</v>
          </cell>
        </row>
      </sheetData>
      <sheetData sheetId="10759">
        <row r="4">
          <cell r="A4" t="str">
            <v>BẢNG TÍNH TOÁN, ĐO BÓC KHỐI LƯỢNG HOÀN THÀNH ĐƯA VÀO QUYẾT TOÁN</v>
          </cell>
        </row>
      </sheetData>
      <sheetData sheetId="10760">
        <row r="4">
          <cell r="A4" t="str">
            <v>BẢNG TÍNH TOÁN, ĐO BÓC KHỐI LƯỢNG HOÀN THÀNH ĐƯA VÀO QUYẾT TOÁN</v>
          </cell>
        </row>
      </sheetData>
      <sheetData sheetId="10761">
        <row r="4">
          <cell r="A4" t="str">
            <v>BẢNG TÍNH TOÁN, ĐO BÓC KHỐI LƯỢNG HOÀN THÀNH ĐƯA VÀO QUYẾT TOÁN</v>
          </cell>
        </row>
      </sheetData>
      <sheetData sheetId="10762">
        <row r="4">
          <cell r="A4" t="str">
            <v>BẢNG TÍNH TOÁN, ĐO BÓC KHỐI LƯỢNG HOÀN THÀNH ĐƯA VÀO QUYẾT TOÁN</v>
          </cell>
        </row>
      </sheetData>
      <sheetData sheetId="10763">
        <row r="4">
          <cell r="A4" t="str">
            <v>BẢNG TÍNH TOÁN, ĐO BÓC KHỐI LƯỢNG HOÀN THÀNH ĐƯA VÀO QUYẾT TOÁN</v>
          </cell>
        </row>
      </sheetData>
      <sheetData sheetId="10764">
        <row r="4">
          <cell r="A4" t="str">
            <v>BẢNG TÍNH TOÁN, ĐO BÓC KHỐI LƯỢNG HOÀN THÀNH ĐƯA VÀO QUYẾT TOÁN</v>
          </cell>
        </row>
      </sheetData>
      <sheetData sheetId="10765">
        <row r="4">
          <cell r="A4" t="str">
            <v>BẢNG TÍNH TOÁN, ĐO BÓC KHỐI LƯỢNG HOÀN THÀNH ĐƯA VÀO QUYẾT TOÁN</v>
          </cell>
        </row>
      </sheetData>
      <sheetData sheetId="10766">
        <row r="4">
          <cell r="A4" t="str">
            <v>BẢNG TÍNH TOÁN, ĐO BÓC KHỐI LƯỢNG HOÀN THÀNH ĐƯA VÀO QUYẾT TOÁN</v>
          </cell>
        </row>
      </sheetData>
      <sheetData sheetId="10767">
        <row r="4">
          <cell r="A4" t="str">
            <v>BẢNG TÍNH TOÁN, ĐO BÓC KHỐI LƯỢNG HOÀN THÀNH ĐƯA VÀO QUYẾT TOÁN</v>
          </cell>
        </row>
      </sheetData>
      <sheetData sheetId="10768">
        <row r="4">
          <cell r="A4" t="str">
            <v>BẢNG TÍNH TOÁN, ĐO BÓC KHỐI LƯỢNG HOÀN THÀNH ĐƯA VÀO QUYẾT TOÁN</v>
          </cell>
        </row>
      </sheetData>
      <sheetData sheetId="10769">
        <row r="4">
          <cell r="A4" t="str">
            <v>BẢNG TÍNH TOÁN, ĐO BÓC KHỐI LƯỢNG HOÀN THÀNH ĐƯA VÀO QUYẾT TOÁN</v>
          </cell>
        </row>
      </sheetData>
      <sheetData sheetId="10770">
        <row r="4">
          <cell r="A4" t="str">
            <v>BẢNG TÍNH TOÁN, ĐO BÓC KHỐI LƯỢNG HOÀN THÀNH ĐƯA VÀO QUYẾT TOÁN</v>
          </cell>
        </row>
      </sheetData>
      <sheetData sheetId="10771">
        <row r="4">
          <cell r="A4" t="str">
            <v>BẢNG TÍNH TOÁN, ĐO BÓC KHỐI LƯỢNG HOÀN THÀNH ĐƯA VÀO QUYẾT TOÁN</v>
          </cell>
        </row>
      </sheetData>
      <sheetData sheetId="10772">
        <row r="4">
          <cell r="A4" t="str">
            <v>BẢNG TÍNH TOÁN, ĐO BÓC KHỐI LƯỢNG HOÀN THÀNH ĐƯA VÀO QUYẾT TOÁN</v>
          </cell>
        </row>
      </sheetData>
      <sheetData sheetId="10773">
        <row r="4">
          <cell r="A4" t="str">
            <v>BẢNG TÍNH TOÁN, ĐO BÓC KHỐI LƯỢNG HOÀN THÀNH ĐƯA VÀO QUYẾT TOÁN</v>
          </cell>
        </row>
      </sheetData>
      <sheetData sheetId="10774">
        <row r="4">
          <cell r="A4" t="str">
            <v>BẢNG TÍNH TOÁN, ĐO BÓC KHỐI LƯỢNG HOÀN THÀNH ĐƯA VÀO QUYẾT TOÁN</v>
          </cell>
        </row>
      </sheetData>
      <sheetData sheetId="10775">
        <row r="4">
          <cell r="A4" t="str">
            <v>BẢNG TÍNH TOÁN, ĐO BÓC KHỐI LƯỢNG HOÀN THÀNH ĐƯA VÀO QUYẾT TOÁN</v>
          </cell>
        </row>
      </sheetData>
      <sheetData sheetId="10776">
        <row r="4">
          <cell r="A4" t="str">
            <v>BẢNG TÍNH TOÁN, ĐO BÓC KHỐI LƯỢNG HOÀN THÀNH ĐƯA VÀO QUYẾT TOÁN</v>
          </cell>
        </row>
      </sheetData>
      <sheetData sheetId="10777">
        <row r="4">
          <cell r="A4" t="str">
            <v>BẢNG TÍNH TOÁN, ĐO BÓC KHỐI LƯỢNG HOÀN THÀNH ĐƯA VÀO QUYẾT TOÁN</v>
          </cell>
        </row>
      </sheetData>
      <sheetData sheetId="10778">
        <row r="4">
          <cell r="A4" t="str">
            <v>BẢNG TÍNH TOÁN, ĐO BÓC KHỐI LƯỢNG HOÀN THÀNH ĐƯA VÀO QUYẾT TOÁN</v>
          </cell>
        </row>
      </sheetData>
      <sheetData sheetId="10779">
        <row r="4">
          <cell r="A4" t="str">
            <v>BẢNG TÍNH TOÁN, ĐO BÓC KHỐI LƯỢNG HOÀN THÀNH ĐƯA VÀO QUYẾT TOÁN</v>
          </cell>
        </row>
      </sheetData>
      <sheetData sheetId="10780">
        <row r="4">
          <cell r="A4" t="str">
            <v>BẢNG TÍNH TOÁN, ĐO BÓC KHỐI LƯỢNG HOÀN THÀNH ĐƯA VÀO QUYẾT TOÁN</v>
          </cell>
        </row>
      </sheetData>
      <sheetData sheetId="10781">
        <row r="4">
          <cell r="A4" t="str">
            <v>BẢNG TÍNH TOÁN, ĐO BÓC KHỐI LƯỢNG HOÀN THÀNH ĐƯA VÀO QUYẾT TOÁN</v>
          </cell>
        </row>
      </sheetData>
      <sheetData sheetId="10782">
        <row r="4">
          <cell r="A4" t="str">
            <v>BẢNG TÍNH TOÁN, ĐO BÓC KHỐI LƯỢNG HOÀN THÀNH ĐƯA VÀO QUYẾT TOÁN</v>
          </cell>
        </row>
      </sheetData>
      <sheetData sheetId="10783">
        <row r="4">
          <cell r="A4" t="str">
            <v>BẢNG TÍNH TOÁN, ĐO BÓC KHỐI LƯỢNG HOÀN THÀNH ĐƯA VÀO QUYẾT TOÁN</v>
          </cell>
        </row>
      </sheetData>
      <sheetData sheetId="10784">
        <row r="4">
          <cell r="A4" t="str">
            <v>BẢNG TÍNH TOÁN, ĐO BÓC KHỐI LƯỢNG HOÀN THÀNH ĐƯA VÀO QUYẾT TOÁN</v>
          </cell>
        </row>
      </sheetData>
      <sheetData sheetId="10785">
        <row r="4">
          <cell r="A4" t="str">
            <v>BẢNG TÍNH TOÁN, ĐO BÓC KHỐI LƯỢNG HOÀN THÀNH ĐƯA VÀO QUYẾT TOÁN</v>
          </cell>
        </row>
      </sheetData>
      <sheetData sheetId="10786">
        <row r="4">
          <cell r="A4" t="str">
            <v>BẢNG TÍNH TOÁN, ĐO BÓC KHỐI LƯỢNG HOÀN THÀNH ĐƯA VÀO QUYẾT TOÁN</v>
          </cell>
        </row>
      </sheetData>
      <sheetData sheetId="10787">
        <row r="4">
          <cell r="A4" t="str">
            <v>BẢNG TÍNH TOÁN, ĐO BÓC KHỐI LƯỢNG HOÀN THÀNH ĐƯA VÀO QUYẾT TOÁN</v>
          </cell>
        </row>
      </sheetData>
      <sheetData sheetId="10788">
        <row r="4">
          <cell r="A4" t="str">
            <v>BẢNG TÍNH TOÁN, ĐO BÓC KHỐI LƯỢNG HOÀN THÀNH ĐƯA VÀO QUYẾT TOÁN</v>
          </cell>
        </row>
      </sheetData>
      <sheetData sheetId="10789">
        <row r="4">
          <cell r="A4" t="str">
            <v>BẢNG TÍNH TOÁN, ĐO BÓC KHỐI LƯỢNG HOÀN THÀNH ĐƯA VÀO QUYẾT TOÁN</v>
          </cell>
        </row>
      </sheetData>
      <sheetData sheetId="10790">
        <row r="4">
          <cell r="A4" t="str">
            <v>BẢNG TÍNH TOÁN, ĐO BÓC KHỐI LƯỢNG HOÀN THÀNH ĐƯA VÀO QUYẾT TOÁN</v>
          </cell>
        </row>
      </sheetData>
      <sheetData sheetId="10791">
        <row r="4">
          <cell r="A4" t="str">
            <v>BẢNG TÍNH TOÁN, ĐO BÓC KHỐI LƯỢNG HOÀN THÀNH ĐƯA VÀO QUYẾT TOÁN</v>
          </cell>
        </row>
      </sheetData>
      <sheetData sheetId="10792">
        <row r="4">
          <cell r="A4" t="str">
            <v>BẢNG TÍNH TOÁN, ĐO BÓC KHỐI LƯỢNG HOÀN THÀNH ĐƯA VÀO QUYẾT TOÁN</v>
          </cell>
        </row>
      </sheetData>
      <sheetData sheetId="10793">
        <row r="4">
          <cell r="A4" t="str">
            <v>BẢNG TÍNH TOÁN, ĐO BÓC KHỐI LƯỢNG HOÀN THÀNH ĐƯA VÀO QUYẾT TOÁN</v>
          </cell>
        </row>
      </sheetData>
      <sheetData sheetId="10794">
        <row r="4">
          <cell r="A4" t="str">
            <v>BẢNG TÍNH TOÁN, ĐO BÓC KHỐI LƯỢNG HOÀN THÀNH ĐƯA VÀO QUYẾT TOÁN</v>
          </cell>
        </row>
      </sheetData>
      <sheetData sheetId="10795">
        <row r="4">
          <cell r="A4" t="str">
            <v>BẢNG TÍNH TOÁN, ĐO BÓC KHỐI LƯỢNG HOÀN THÀNH ĐƯA VÀO QUYẾT TOÁN</v>
          </cell>
        </row>
      </sheetData>
      <sheetData sheetId="10796">
        <row r="4">
          <cell r="A4" t="str">
            <v>BẢNG TÍNH TOÁN, ĐO BÓC KHỐI LƯỢNG HOÀN THÀNH ĐƯA VÀO QUYẾT TOÁN</v>
          </cell>
        </row>
      </sheetData>
      <sheetData sheetId="10797">
        <row r="4">
          <cell r="A4" t="str">
            <v>BẢNG TÍNH TOÁN, ĐO BÓC KHỐI LƯỢNG HOÀN THÀNH ĐƯA VÀO QUYẾT TOÁN</v>
          </cell>
        </row>
      </sheetData>
      <sheetData sheetId="10798">
        <row r="4">
          <cell r="A4" t="str">
            <v>BẢNG TÍNH TOÁN, ĐO BÓC KHỐI LƯỢNG HOÀN THÀNH ĐƯA VÀO QUYẾT TOÁN</v>
          </cell>
        </row>
      </sheetData>
      <sheetData sheetId="10799">
        <row r="4">
          <cell r="A4" t="str">
            <v>BẢNG TÍNH TOÁN, ĐO BÓC KHỐI LƯỢNG HOÀN THÀNH ĐƯA VÀO QUYẾT TOÁN</v>
          </cell>
        </row>
      </sheetData>
      <sheetData sheetId="10800">
        <row r="4">
          <cell r="A4" t="str">
            <v>BẢNG TÍNH TOÁN, ĐO BÓC KHỐI LƯỢNG HOÀN THÀNH ĐƯA VÀO QUYẾT TOÁN</v>
          </cell>
        </row>
      </sheetData>
      <sheetData sheetId="10801">
        <row r="4">
          <cell r="A4" t="str">
            <v>BẢNG TÍNH TOÁN, ĐO BÓC KHỐI LƯỢNG HOÀN THÀNH ĐƯA VÀO QUYẾT TOÁN</v>
          </cell>
        </row>
      </sheetData>
      <sheetData sheetId="10802">
        <row r="4">
          <cell r="A4" t="str">
            <v>BẢNG TÍNH TOÁN, ĐO BÓC KHỐI LƯỢNG HOÀN THÀNH ĐƯA VÀO QUYẾT TOÁN</v>
          </cell>
        </row>
      </sheetData>
      <sheetData sheetId="10803">
        <row r="4">
          <cell r="A4" t="str">
            <v>BẢNG TÍNH TOÁN, ĐO BÓC KHỐI LƯỢNG HOÀN THÀNH ĐƯA VÀO QUYẾT TOÁN</v>
          </cell>
        </row>
      </sheetData>
      <sheetData sheetId="10804">
        <row r="4">
          <cell r="A4" t="str">
            <v>BẢNG TÍNH TOÁN, ĐO BÓC KHỐI LƯỢNG HOÀN THÀNH ĐƯA VÀO QUYẾT TOÁN</v>
          </cell>
        </row>
      </sheetData>
      <sheetData sheetId="10805">
        <row r="4">
          <cell r="A4" t="str">
            <v>BẢNG TÍNH TOÁN, ĐO BÓC KHỐI LƯỢNG HOÀN THÀNH ĐƯA VÀO QUYẾT TOÁN</v>
          </cell>
        </row>
      </sheetData>
      <sheetData sheetId="10806">
        <row r="4">
          <cell r="A4" t="str">
            <v>BẢNG TÍNH TOÁN, ĐO BÓC KHỐI LƯỢNG HOÀN THÀNH ĐƯA VÀO QUYẾT TOÁN</v>
          </cell>
        </row>
      </sheetData>
      <sheetData sheetId="10807">
        <row r="4">
          <cell r="A4" t="str">
            <v>BẢNG TÍNH TOÁN, ĐO BÓC KHỐI LƯỢNG HOÀN THÀNH ĐƯA VÀO QUYẾT TOÁN</v>
          </cell>
        </row>
      </sheetData>
      <sheetData sheetId="10808">
        <row r="4">
          <cell r="A4" t="str">
            <v>BẢNG TÍNH TOÁN, ĐO BÓC KHỐI LƯỢNG HOÀN THÀNH ĐƯA VÀO QUYẾT TOÁN</v>
          </cell>
        </row>
      </sheetData>
      <sheetData sheetId="10809">
        <row r="4">
          <cell r="A4" t="str">
            <v>BẢNG TÍNH TOÁN, ĐO BÓC KHỐI LƯỢNG HOÀN THÀNH ĐƯA VÀO QUYẾT TOÁN</v>
          </cell>
        </row>
      </sheetData>
      <sheetData sheetId="10810">
        <row r="4">
          <cell r="A4" t="str">
            <v>BẢNG TÍNH TOÁN, ĐO BÓC KHỐI LƯỢNG HOÀN THÀNH ĐƯA VÀO QUYẾT TOÁN</v>
          </cell>
        </row>
      </sheetData>
      <sheetData sheetId="10811">
        <row r="4">
          <cell r="A4" t="str">
            <v>BẢNG TÍNH TOÁN, ĐO BÓC KHỐI LƯỢNG HOÀN THÀNH ĐƯA VÀO QUYẾT TOÁN</v>
          </cell>
        </row>
      </sheetData>
      <sheetData sheetId="10812">
        <row r="4">
          <cell r="A4" t="str">
            <v>BẢNG TÍNH TOÁN, ĐO BÓC KHỐI LƯỢNG HOÀN THÀNH ĐƯA VÀO QUYẾT TOÁN</v>
          </cell>
        </row>
      </sheetData>
      <sheetData sheetId="10813">
        <row r="4">
          <cell r="A4" t="str">
            <v>BẢNG TÍNH TOÁN, ĐO BÓC KHỐI LƯỢNG HOÀN THÀNH ĐƯA VÀO QUYẾT TOÁN</v>
          </cell>
        </row>
      </sheetData>
      <sheetData sheetId="10814">
        <row r="4">
          <cell r="A4" t="str">
            <v>BẢNG TÍNH TOÁN, ĐO BÓC KHỐI LƯỢNG HOÀN THÀNH ĐƯA VÀO QUYẾT TOÁN</v>
          </cell>
        </row>
      </sheetData>
      <sheetData sheetId="10815">
        <row r="4">
          <cell r="A4" t="str">
            <v>BẢNG TÍNH TOÁN, ĐO BÓC KHỐI LƯỢNG HOÀN THÀNH ĐƯA VÀO QUYẾT TOÁN</v>
          </cell>
        </row>
      </sheetData>
      <sheetData sheetId="10816">
        <row r="4">
          <cell r="A4" t="str">
            <v>BẢNG TÍNH TOÁN, ĐO BÓC KHỐI LƯỢNG HOÀN THÀNH ĐƯA VÀO QUYẾT TOÁN</v>
          </cell>
        </row>
      </sheetData>
      <sheetData sheetId="10817">
        <row r="4">
          <cell r="A4" t="str">
            <v>BẢNG TÍNH TOÁN, ĐO BÓC KHỐI LƯỢNG HOÀN THÀNH ĐƯA VÀO QUYẾT TOÁN</v>
          </cell>
        </row>
      </sheetData>
      <sheetData sheetId="10818">
        <row r="4">
          <cell r="A4" t="str">
            <v>BẢNG TÍNH TOÁN, ĐO BÓC KHỐI LƯỢNG HOÀN THÀNH ĐƯA VÀO QUYẾT TOÁN</v>
          </cell>
        </row>
      </sheetData>
      <sheetData sheetId="10819">
        <row r="4">
          <cell r="A4" t="str">
            <v>BẢNG TÍNH TOÁN, ĐO BÓC KHỐI LƯỢNG HOÀN THÀNH ĐƯA VÀO QUYẾT TOÁN</v>
          </cell>
        </row>
      </sheetData>
      <sheetData sheetId="10820">
        <row r="4">
          <cell r="A4" t="str">
            <v>BẢNG TÍNH TOÁN, ĐO BÓC KHỐI LƯỢNG HOÀN THÀNH ĐƯA VÀO QUYẾT TOÁN</v>
          </cell>
        </row>
      </sheetData>
      <sheetData sheetId="10821">
        <row r="4">
          <cell r="A4" t="str">
            <v>BẢNG TÍNH TOÁN, ĐO BÓC KHỐI LƯỢNG HOÀN THÀNH ĐƯA VÀO QUYẾT TOÁN</v>
          </cell>
        </row>
      </sheetData>
      <sheetData sheetId="10822">
        <row r="4">
          <cell r="A4" t="str">
            <v>BẢNG TÍNH TOÁN, ĐO BÓC KHỐI LƯỢNG HOÀN THÀNH ĐƯA VÀO QUYẾT TOÁN</v>
          </cell>
        </row>
      </sheetData>
      <sheetData sheetId="10823">
        <row r="4">
          <cell r="A4" t="str">
            <v>BẢNG TÍNH TOÁN, ĐO BÓC KHỐI LƯỢNG HOÀN THÀNH ĐƯA VÀO QUYẾT TOÁN</v>
          </cell>
        </row>
      </sheetData>
      <sheetData sheetId="10824">
        <row r="4">
          <cell r="A4" t="str">
            <v>BẢNG TÍNH TOÁN, ĐO BÓC KHỐI LƯỢNG HOÀN THÀNH ĐƯA VÀO QUYẾT TOÁN</v>
          </cell>
        </row>
      </sheetData>
      <sheetData sheetId="10825">
        <row r="4">
          <cell r="A4" t="str">
            <v>BẢNG TÍNH TOÁN, ĐO BÓC KHỐI LƯỢNG HOÀN THÀNH ĐƯA VÀO QUYẾT TOÁN</v>
          </cell>
        </row>
      </sheetData>
      <sheetData sheetId="10826">
        <row r="4">
          <cell r="A4" t="str">
            <v>BẢNG TÍNH TOÁN, ĐO BÓC KHỐI LƯỢNG HOÀN THÀNH ĐƯA VÀO QUYẾT TOÁN</v>
          </cell>
        </row>
      </sheetData>
      <sheetData sheetId="10827">
        <row r="4">
          <cell r="A4" t="str">
            <v>BẢNG TÍNH TOÁN, ĐO BÓC KHỐI LƯỢNG HOÀN THÀNH ĐƯA VÀO QUYẾT TOÁN</v>
          </cell>
        </row>
      </sheetData>
      <sheetData sheetId="10828">
        <row r="4">
          <cell r="A4" t="str">
            <v>BẢNG TÍNH TOÁN, ĐO BÓC KHỐI LƯỢNG HOÀN THÀNH ĐƯA VÀO QUYẾT TOÁN</v>
          </cell>
        </row>
      </sheetData>
      <sheetData sheetId="10829">
        <row r="4">
          <cell r="A4" t="str">
            <v>BẢNG TÍNH TOÁN, ĐO BÓC KHỐI LƯỢNG HOÀN THÀNH ĐƯA VÀO QUYẾT TOÁN</v>
          </cell>
        </row>
      </sheetData>
      <sheetData sheetId="10830">
        <row r="4">
          <cell r="A4" t="str">
            <v>BẢNG TÍNH TOÁN, ĐO BÓC KHỐI LƯỢNG HOÀN THÀNH ĐƯA VÀO QUYẾT TOÁN</v>
          </cell>
        </row>
      </sheetData>
      <sheetData sheetId="10831">
        <row r="4">
          <cell r="A4" t="str">
            <v>BẢNG TÍNH TOÁN, ĐO BÓC KHỐI LƯỢNG HOÀN THÀNH ĐƯA VÀO QUYẾT TOÁN</v>
          </cell>
        </row>
      </sheetData>
      <sheetData sheetId="10832">
        <row r="4">
          <cell r="A4" t="str">
            <v>BẢNG TÍNH TOÁN, ĐO BÓC KHỐI LƯỢNG HOÀN THÀNH ĐƯA VÀO QUYẾT TOÁN</v>
          </cell>
        </row>
      </sheetData>
      <sheetData sheetId="10833">
        <row r="4">
          <cell r="A4" t="str">
            <v>BẢNG TÍNH TOÁN, ĐO BÓC KHỐI LƯỢNG HOÀN THÀNH ĐƯA VÀO QUYẾT TOÁN</v>
          </cell>
        </row>
      </sheetData>
      <sheetData sheetId="10834">
        <row r="4">
          <cell r="A4" t="str">
            <v>BẢNG TÍNH TOÁN, ĐO BÓC KHỐI LƯỢNG HOÀN THÀNH ĐƯA VÀO QUYẾT TOÁN</v>
          </cell>
        </row>
      </sheetData>
      <sheetData sheetId="10835">
        <row r="4">
          <cell r="A4" t="str">
            <v>BẢNG TÍNH TOÁN, ĐO BÓC KHỐI LƯỢNG HOÀN THÀNH ĐƯA VÀO QUYẾT TOÁN</v>
          </cell>
        </row>
      </sheetData>
      <sheetData sheetId="10836">
        <row r="4">
          <cell r="A4" t="str">
            <v>BẢNG TÍNH TOÁN, ĐO BÓC KHỐI LƯỢNG HOÀN THÀNH ĐƯA VÀO QUYẾT TOÁN</v>
          </cell>
        </row>
      </sheetData>
      <sheetData sheetId="10837">
        <row r="4">
          <cell r="A4" t="str">
            <v>BẢNG TÍNH TOÁN, ĐO BÓC KHỐI LƯỢNG HOÀN THÀNH ĐƯA VÀO QUYẾT TOÁN</v>
          </cell>
        </row>
      </sheetData>
      <sheetData sheetId="10838">
        <row r="4">
          <cell r="A4" t="str">
            <v>BẢNG TÍNH TOÁN, ĐO BÓC KHỐI LƯỢNG HOÀN THÀNH ĐƯA VÀO QUYẾT TOÁN</v>
          </cell>
        </row>
      </sheetData>
      <sheetData sheetId="10839">
        <row r="4">
          <cell r="A4" t="str">
            <v>BẢNG TÍNH TOÁN, ĐO BÓC KHỐI LƯỢNG HOÀN THÀNH ĐƯA VÀO QUYẾT TOÁN</v>
          </cell>
        </row>
      </sheetData>
      <sheetData sheetId="10840">
        <row r="4">
          <cell r="A4" t="str">
            <v>BẢNG TÍNH TOÁN, ĐO BÓC KHỐI LƯỢNG HOÀN THÀNH ĐƯA VÀO QUYẾT TOÁN</v>
          </cell>
        </row>
      </sheetData>
      <sheetData sheetId="10841">
        <row r="4">
          <cell r="A4" t="str">
            <v>BẢNG TÍNH TOÁN, ĐO BÓC KHỐI LƯỢNG HOÀN THÀNH ĐƯA VÀO QUYẾT TOÁN</v>
          </cell>
        </row>
      </sheetData>
      <sheetData sheetId="10842">
        <row r="4">
          <cell r="A4" t="str">
            <v>BẢNG TÍNH TOÁN, ĐO BÓC KHỐI LƯỢNG HOÀN THÀNH ĐƯA VÀO QUYẾT TOÁN</v>
          </cell>
        </row>
      </sheetData>
      <sheetData sheetId="10843">
        <row r="4">
          <cell r="A4" t="str">
            <v>BẢNG TÍNH TOÁN, ĐO BÓC KHỐI LƯỢNG HOÀN THÀNH ĐƯA VÀO QUYẾT TOÁN</v>
          </cell>
        </row>
      </sheetData>
      <sheetData sheetId="10844">
        <row r="4">
          <cell r="A4" t="str">
            <v>BẢNG TÍNH TOÁN, ĐO BÓC KHỐI LƯỢNG HOÀN THÀNH ĐƯA VÀO QUYẾT TOÁN</v>
          </cell>
        </row>
      </sheetData>
      <sheetData sheetId="10845">
        <row r="4">
          <cell r="A4" t="str">
            <v>BẢNG TÍNH TOÁN, ĐO BÓC KHỐI LƯỢNG HOÀN THÀNH ĐƯA VÀO QUYẾT TOÁN</v>
          </cell>
        </row>
      </sheetData>
      <sheetData sheetId="10846">
        <row r="4">
          <cell r="A4" t="str">
            <v>BẢNG TÍNH TOÁN, ĐO BÓC KHỐI LƯỢNG HOÀN THÀNH ĐƯA VÀO QUYẾT TOÁN</v>
          </cell>
        </row>
      </sheetData>
      <sheetData sheetId="10847">
        <row r="4">
          <cell r="A4" t="str">
            <v>BẢNG TÍNH TOÁN, ĐO BÓC KHỐI LƯỢNG HOÀN THÀNH ĐƯA VÀO QUYẾT TOÁN</v>
          </cell>
        </row>
      </sheetData>
      <sheetData sheetId="10848">
        <row r="4">
          <cell r="A4" t="str">
            <v>BẢNG TÍNH TOÁN, ĐO BÓC KHỐI LƯỢNG HOÀN THÀNH ĐƯA VÀO QUYẾT TOÁN</v>
          </cell>
        </row>
      </sheetData>
      <sheetData sheetId="10849">
        <row r="4">
          <cell r="A4" t="str">
            <v>BẢNG TÍNH TOÁN, ĐO BÓC KHỐI LƯỢNG HOÀN THÀNH ĐƯA VÀO QUYẾT TOÁN</v>
          </cell>
        </row>
      </sheetData>
      <sheetData sheetId="10850">
        <row r="4">
          <cell r="A4" t="str">
            <v>BẢNG TÍNH TOÁN, ĐO BÓC KHỐI LƯỢNG HOÀN THÀNH ĐƯA VÀO QUYẾT TOÁN</v>
          </cell>
        </row>
      </sheetData>
      <sheetData sheetId="10851">
        <row r="4">
          <cell r="A4" t="str">
            <v>BẢNG TÍNH TOÁN, ĐO BÓC KHỐI LƯỢNG HOÀN THÀNH ĐƯA VÀO QUYẾT TOÁN</v>
          </cell>
        </row>
      </sheetData>
      <sheetData sheetId="10852">
        <row r="4">
          <cell r="A4" t="str">
            <v>BẢNG TÍNH TOÁN, ĐO BÓC KHỐI LƯỢNG HOÀN THÀNH ĐƯA VÀO QUYẾT TOÁN</v>
          </cell>
        </row>
      </sheetData>
      <sheetData sheetId="10853">
        <row r="4">
          <cell r="A4" t="str">
            <v>BẢNG TÍNH TOÁN, ĐO BÓC KHỐI LƯỢNG HOÀN THÀNH ĐƯA VÀO QUYẾT TOÁN</v>
          </cell>
        </row>
      </sheetData>
      <sheetData sheetId="10854">
        <row r="4">
          <cell r="A4" t="str">
            <v>BẢNG TÍNH TOÁN, ĐO BÓC KHỐI LƯỢNG HOÀN THÀNH ĐƯA VÀO QUYẾT TOÁN</v>
          </cell>
        </row>
      </sheetData>
      <sheetData sheetId="10855">
        <row r="4">
          <cell r="A4" t="str">
            <v>BẢNG TÍNH TOÁN, ĐO BÓC KHỐI LƯỢNG HOÀN THÀNH ĐƯA VÀO QUYẾT TOÁN</v>
          </cell>
        </row>
      </sheetData>
      <sheetData sheetId="10856">
        <row r="4">
          <cell r="A4" t="str">
            <v>BẢNG TÍNH TOÁN, ĐO BÓC KHỐI LƯỢNG HOÀN THÀNH ĐƯA VÀO QUYẾT TOÁN</v>
          </cell>
        </row>
      </sheetData>
      <sheetData sheetId="10857">
        <row r="4">
          <cell r="A4" t="str">
            <v>BẢNG TÍNH TOÁN, ĐO BÓC KHỐI LƯỢNG HOÀN THÀNH ĐƯA VÀO QUYẾT TOÁN</v>
          </cell>
        </row>
      </sheetData>
      <sheetData sheetId="10858">
        <row r="4">
          <cell r="A4" t="str">
            <v>BẢNG TÍNH TOÁN, ĐO BÓC KHỐI LƯỢNG HOÀN THÀNH ĐƯA VÀO QUYẾT TOÁN</v>
          </cell>
        </row>
      </sheetData>
      <sheetData sheetId="10859">
        <row r="4">
          <cell r="A4" t="str">
            <v>BẢNG TÍNH TOÁN, ĐO BÓC KHỐI LƯỢNG HOÀN THÀNH ĐƯA VÀO QUYẾT TOÁN</v>
          </cell>
        </row>
      </sheetData>
      <sheetData sheetId="10860">
        <row r="4">
          <cell r="A4" t="str">
            <v>BẢNG TÍNH TOÁN, ĐO BÓC KHỐI LƯỢNG HOÀN THÀNH ĐƯA VÀO QUYẾT TOÁN</v>
          </cell>
        </row>
      </sheetData>
      <sheetData sheetId="10861">
        <row r="4">
          <cell r="A4" t="str">
            <v>BẢNG TÍNH TOÁN, ĐO BÓC KHỐI LƯỢNG HOÀN THÀNH ĐƯA VÀO QUYẾT TOÁN</v>
          </cell>
        </row>
      </sheetData>
      <sheetData sheetId="10862">
        <row r="4">
          <cell r="A4" t="str">
            <v>BẢNG TÍNH TOÁN, ĐO BÓC KHỐI LƯỢNG HOÀN THÀNH ĐƯA VÀO QUYẾT TOÁN</v>
          </cell>
        </row>
      </sheetData>
      <sheetData sheetId="10863">
        <row r="4">
          <cell r="A4" t="str">
            <v>BẢNG TÍNH TOÁN, ĐO BÓC KHỐI LƯỢNG HOÀN THÀNH ĐƯA VÀO QUYẾT TOÁN</v>
          </cell>
        </row>
      </sheetData>
      <sheetData sheetId="10864">
        <row r="4">
          <cell r="A4" t="str">
            <v>BẢNG TÍNH TOÁN, ĐO BÓC KHỐI LƯỢNG HOÀN THÀNH ĐƯA VÀO QUYẾT TOÁN</v>
          </cell>
        </row>
      </sheetData>
      <sheetData sheetId="10865">
        <row r="4">
          <cell r="A4" t="str">
            <v>BẢNG TÍNH TOÁN, ĐO BÓC KHỐI LƯỢNG HOÀN THÀNH ĐƯA VÀO QUYẾT TOÁN</v>
          </cell>
        </row>
      </sheetData>
      <sheetData sheetId="10866">
        <row r="4">
          <cell r="A4" t="str">
            <v>BẢNG TÍNH TOÁN, ĐO BÓC KHỐI LƯỢNG HOÀN THÀNH ĐƯA VÀO QUYẾT TOÁN</v>
          </cell>
        </row>
      </sheetData>
      <sheetData sheetId="10867">
        <row r="4">
          <cell r="A4" t="str">
            <v>BẢNG TÍNH TOÁN, ĐO BÓC KHỐI LƯỢNG HOÀN THÀNH ĐƯA VÀO QUYẾT TOÁN</v>
          </cell>
        </row>
      </sheetData>
      <sheetData sheetId="10868">
        <row r="4">
          <cell r="A4" t="str">
            <v>BẢNG TÍNH TOÁN, ĐO BÓC KHỐI LƯỢNG HOÀN THÀNH ĐƯA VÀO QUYẾT TOÁN</v>
          </cell>
        </row>
      </sheetData>
      <sheetData sheetId="10869">
        <row r="4">
          <cell r="A4" t="str">
            <v>BẢNG TÍNH TOÁN, ĐO BÓC KHỐI LƯỢNG HOÀN THÀNH ĐƯA VÀO QUYẾT TOÁN</v>
          </cell>
        </row>
      </sheetData>
      <sheetData sheetId="10870">
        <row r="4">
          <cell r="A4" t="str">
            <v>BẢNG TÍNH TOÁN, ĐO BÓC KHỐI LƯỢNG HOÀN THÀNH ĐƯA VÀO QUYẾT TOÁN</v>
          </cell>
        </row>
      </sheetData>
      <sheetData sheetId="10871">
        <row r="4">
          <cell r="A4" t="str">
            <v>BẢNG TÍNH TOÁN, ĐO BÓC KHỐI LƯỢNG HOÀN THÀNH ĐƯA VÀO QUYẾT TOÁN</v>
          </cell>
        </row>
      </sheetData>
      <sheetData sheetId="10872">
        <row r="4">
          <cell r="A4" t="str">
            <v>BẢNG TÍNH TOÁN, ĐO BÓC KHỐI LƯỢNG HOÀN THÀNH ĐƯA VÀO QUYẾT TOÁN</v>
          </cell>
        </row>
      </sheetData>
      <sheetData sheetId="10873">
        <row r="4">
          <cell r="A4" t="str">
            <v>BẢNG TÍNH TOÁN, ĐO BÓC KHỐI LƯỢNG HOÀN THÀNH ĐƯA VÀO QUYẾT TOÁN</v>
          </cell>
        </row>
      </sheetData>
      <sheetData sheetId="10874">
        <row r="4">
          <cell r="A4" t="str">
            <v>BẢNG TÍNH TOÁN, ĐO BÓC KHỐI LƯỢNG HOÀN THÀNH ĐƯA VÀO QUYẾT TOÁN</v>
          </cell>
        </row>
      </sheetData>
      <sheetData sheetId="10875">
        <row r="4">
          <cell r="A4" t="str">
            <v>BẢNG TÍNH TOÁN, ĐO BÓC KHỐI LƯỢNG HOÀN THÀNH ĐƯA VÀO QUYẾT TOÁN</v>
          </cell>
        </row>
      </sheetData>
      <sheetData sheetId="10876">
        <row r="4">
          <cell r="A4" t="str">
            <v>BẢNG TÍNH TOÁN, ĐO BÓC KHỐI LƯỢNG HOÀN THÀNH ĐƯA VÀO QUYẾT TOÁN</v>
          </cell>
        </row>
      </sheetData>
      <sheetData sheetId="10877">
        <row r="4">
          <cell r="A4" t="str">
            <v>BẢNG TÍNH TOÁN, ĐO BÓC KHỐI LƯỢNG HOÀN THÀNH ĐƯA VÀO QUYẾT TOÁN</v>
          </cell>
        </row>
      </sheetData>
      <sheetData sheetId="10878">
        <row r="4">
          <cell r="A4" t="str">
            <v>BẢNG TÍNH TOÁN, ĐO BÓC KHỐI LƯỢNG HOÀN THÀNH ĐƯA VÀO QUYẾT TOÁN</v>
          </cell>
        </row>
      </sheetData>
      <sheetData sheetId="10879">
        <row r="4">
          <cell r="A4" t="str">
            <v>BẢNG TÍNH TOÁN, ĐO BÓC KHỐI LƯỢNG HOÀN THÀNH ĐƯA VÀO QUYẾT TOÁN</v>
          </cell>
        </row>
      </sheetData>
      <sheetData sheetId="10880">
        <row r="4">
          <cell r="A4" t="str">
            <v>BẢNG TÍNH TOÁN, ĐO BÓC KHỐI LƯỢNG HOÀN THÀNH ĐƯA VÀO QUYẾT TOÁN</v>
          </cell>
        </row>
      </sheetData>
      <sheetData sheetId="10881">
        <row r="4">
          <cell r="A4" t="str">
            <v>BẢNG TÍNH TOÁN, ĐO BÓC KHỐI LƯỢNG HOÀN THÀNH ĐƯA VÀO QUYẾT TOÁN</v>
          </cell>
        </row>
      </sheetData>
      <sheetData sheetId="10882">
        <row r="4">
          <cell r="A4" t="str">
            <v>BẢNG TÍNH TOÁN, ĐO BÓC KHỐI LƯỢNG HOÀN THÀNH ĐƯA VÀO QUYẾT TOÁN</v>
          </cell>
        </row>
      </sheetData>
      <sheetData sheetId="10883">
        <row r="4">
          <cell r="A4" t="str">
            <v>BẢNG TÍNH TOÁN, ĐO BÓC KHỐI LƯỢNG HOÀN THÀNH ĐƯA VÀO QUYẾT TOÁN</v>
          </cell>
        </row>
      </sheetData>
      <sheetData sheetId="10884">
        <row r="4">
          <cell r="A4" t="str">
            <v>BẢNG TÍNH TOÁN, ĐO BÓC KHỐI LƯỢNG HOÀN THÀNH ĐƯA VÀO QUYẾT TOÁN</v>
          </cell>
        </row>
      </sheetData>
      <sheetData sheetId="10885">
        <row r="4">
          <cell r="A4" t="str">
            <v>BẢNG TÍNH TOÁN, ĐO BÓC KHỐI LƯỢNG HOÀN THÀNH ĐƯA VÀO QUYẾT TOÁN</v>
          </cell>
        </row>
      </sheetData>
      <sheetData sheetId="10886">
        <row r="4">
          <cell r="A4" t="str">
            <v>BẢNG TÍNH TOÁN, ĐO BÓC KHỐI LƯỢNG HOÀN THÀNH ĐƯA VÀO QUYẾT TOÁN</v>
          </cell>
        </row>
      </sheetData>
      <sheetData sheetId="10887">
        <row r="4">
          <cell r="A4" t="str">
            <v>BẢNG TÍNH TOÁN, ĐO BÓC KHỐI LƯỢNG HOÀN THÀNH ĐƯA VÀO QUYẾT TOÁN</v>
          </cell>
        </row>
      </sheetData>
      <sheetData sheetId="10888">
        <row r="4">
          <cell r="A4" t="str">
            <v>BẢNG TÍNH TOÁN, ĐO BÓC KHỐI LƯỢNG HOÀN THÀNH ĐƯA VÀO QUYẾT TOÁN</v>
          </cell>
        </row>
      </sheetData>
      <sheetData sheetId="10889">
        <row r="4">
          <cell r="A4" t="str">
            <v>BẢNG TÍNH TOÁN, ĐO BÓC KHỐI LƯỢNG HOÀN THÀNH ĐƯA VÀO QUYẾT TOÁN</v>
          </cell>
        </row>
      </sheetData>
      <sheetData sheetId="10890">
        <row r="4">
          <cell r="A4" t="str">
            <v>BẢNG TÍNH TOÁN, ĐO BÓC KHỐI LƯỢNG HOÀN THÀNH ĐƯA VÀO QUYẾT TOÁN</v>
          </cell>
        </row>
      </sheetData>
      <sheetData sheetId="10891">
        <row r="9">
          <cell r="A9" t="str">
            <v>A</v>
          </cell>
        </row>
      </sheetData>
      <sheetData sheetId="10892">
        <row r="4">
          <cell r="A4" t="str">
            <v>BẢNG TÍNH TOÁN, ĐO BÓC KHỐI LƯỢNG HOÀN THÀNH ĐƯA VÀO QUYẾT TOÁN</v>
          </cell>
        </row>
      </sheetData>
      <sheetData sheetId="10893">
        <row r="4">
          <cell r="A4" t="str">
            <v>BẢNG TÍNH TOÁN, ĐO BÓC KHỐI LƯỢNG HOÀN THÀNH ĐƯA VÀO QUYẾT TOÁN</v>
          </cell>
        </row>
      </sheetData>
      <sheetData sheetId="10894">
        <row r="9">
          <cell r="A9" t="str">
            <v>A</v>
          </cell>
        </row>
      </sheetData>
      <sheetData sheetId="10895">
        <row r="9">
          <cell r="A9" t="str">
            <v>A</v>
          </cell>
        </row>
      </sheetData>
      <sheetData sheetId="10896">
        <row r="9">
          <cell r="A9" t="str">
            <v>A</v>
          </cell>
        </row>
      </sheetData>
      <sheetData sheetId="10897">
        <row r="9">
          <cell r="A9" t="str">
            <v>A</v>
          </cell>
        </row>
      </sheetData>
      <sheetData sheetId="10898">
        <row r="9">
          <cell r="A9" t="str">
            <v>A</v>
          </cell>
        </row>
      </sheetData>
      <sheetData sheetId="10899">
        <row r="9">
          <cell r="A9" t="str">
            <v>A</v>
          </cell>
        </row>
      </sheetData>
      <sheetData sheetId="10900">
        <row r="9">
          <cell r="A9" t="str">
            <v>A</v>
          </cell>
        </row>
      </sheetData>
      <sheetData sheetId="10901">
        <row r="9">
          <cell r="A9" t="str">
            <v>A</v>
          </cell>
        </row>
      </sheetData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>
        <row r="9">
          <cell r="A9" t="str">
            <v>A</v>
          </cell>
        </row>
      </sheetData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/>
      <sheetData sheetId="10993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>
        <row r="9">
          <cell r="A9" t="str">
            <v>A</v>
          </cell>
        </row>
      </sheetData>
      <sheetData sheetId="11031">
        <row r="9">
          <cell r="A9" t="str">
            <v>A</v>
          </cell>
        </row>
      </sheetData>
      <sheetData sheetId="11032">
        <row r="9">
          <cell r="A9" t="str">
            <v>A</v>
          </cell>
        </row>
      </sheetData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>
        <row r="9">
          <cell r="A9" t="str">
            <v>A</v>
          </cell>
        </row>
      </sheetData>
      <sheetData sheetId="11222">
        <row r="9">
          <cell r="A9" t="str">
            <v>A</v>
          </cell>
        </row>
      </sheetData>
      <sheetData sheetId="11223">
        <row r="9">
          <cell r="A9" t="str">
            <v>A</v>
          </cell>
        </row>
      </sheetData>
      <sheetData sheetId="11224">
        <row r="9">
          <cell r="A9" t="str">
            <v>A</v>
          </cell>
        </row>
      </sheetData>
      <sheetData sheetId="11225">
        <row r="9">
          <cell r="A9" t="str">
            <v>A</v>
          </cell>
        </row>
      </sheetData>
      <sheetData sheetId="11226">
        <row r="9">
          <cell r="A9" t="str">
            <v>A</v>
          </cell>
        </row>
      </sheetData>
      <sheetData sheetId="11227">
        <row r="9">
          <cell r="A9" t="str">
            <v>A</v>
          </cell>
        </row>
      </sheetData>
      <sheetData sheetId="11228">
        <row r="9">
          <cell r="A9" t="str">
            <v>A</v>
          </cell>
        </row>
      </sheetData>
      <sheetData sheetId="11229">
        <row r="9">
          <cell r="A9" t="str">
            <v>A</v>
          </cell>
        </row>
      </sheetData>
      <sheetData sheetId="11230" refreshError="1"/>
      <sheetData sheetId="11231" refreshError="1"/>
      <sheetData sheetId="11232">
        <row r="9">
          <cell r="A9" t="str">
            <v>A</v>
          </cell>
        </row>
      </sheetData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>
        <row r="4">
          <cell r="A4" t="str">
            <v>BẢNG TÍNH TOÁN, ĐO BÓC KHỐI LƯỢNG HOÀN THÀNH ĐƯA VÀO QUYẾT TOÁN</v>
          </cell>
        </row>
      </sheetData>
      <sheetData sheetId="11240">
        <row r="4">
          <cell r="A4" t="str">
            <v>BẢNG TÍNH TOÁN, ĐO BÓC KHỐI LƯỢNG HOÀN THÀNH ĐƯA VÀO QUYẾT TOÁN</v>
          </cell>
        </row>
      </sheetData>
      <sheetData sheetId="11241">
        <row r="4">
          <cell r="A4" t="str">
            <v>BẢNG TÍNH TOÁN, ĐO BÓC KHỐI LƯỢNG HOÀN THÀNH ĐƯA VÀO QUYẾT TOÁN</v>
          </cell>
        </row>
      </sheetData>
      <sheetData sheetId="11242">
        <row r="4">
          <cell r="A4" t="str">
            <v>BẢNG TÍNH TOÁN, ĐO BÓC KHỐI LƯỢNG HOÀN THÀNH ĐƯA VÀO QUYẾT TOÁN</v>
          </cell>
        </row>
      </sheetData>
      <sheetData sheetId="11243">
        <row r="4">
          <cell r="A4" t="str">
            <v>BẢNG TÍNH TOÁN, ĐO BÓC KHỐI LƯỢNG HOÀN THÀNH ĐƯA VÀO QUYẾT TOÁN</v>
          </cell>
        </row>
      </sheetData>
      <sheetData sheetId="11244">
        <row r="4">
          <cell r="A4" t="str">
            <v>BẢNG TÍNH TOÁN, ĐO BÓC KHỐI LƯỢNG HOÀN THÀNH ĐƯA VÀO QUYẾT TOÁN</v>
          </cell>
        </row>
      </sheetData>
      <sheetData sheetId="11245">
        <row r="4">
          <cell r="A4" t="str">
            <v>BẢNG TÍNH TOÁN, ĐO BÓC KHỐI LƯỢNG HOÀN THÀNH ĐƯA VÀO QUYẾT TOÁN</v>
          </cell>
        </row>
      </sheetData>
      <sheetData sheetId="11246">
        <row r="9">
          <cell r="A9" t="str">
            <v>A</v>
          </cell>
        </row>
      </sheetData>
      <sheetData sheetId="11247">
        <row r="4">
          <cell r="A4" t="str">
            <v>BẢNG TÍNH TOÁN, ĐO BÓC KHỐI LƯỢNG HOÀN THÀNH ĐƯA VÀO QUYẾT TOÁN</v>
          </cell>
        </row>
      </sheetData>
      <sheetData sheetId="11248">
        <row r="4">
          <cell r="A4" t="str">
            <v>BẢNG TÍNH TOÁN, ĐO BÓC KHỐI LƯỢNG HOÀN THÀNH ĐƯA VÀO QUYẾT TOÁN</v>
          </cell>
        </row>
      </sheetData>
      <sheetData sheetId="11249">
        <row r="9">
          <cell r="A9" t="str">
            <v>A</v>
          </cell>
        </row>
      </sheetData>
      <sheetData sheetId="11250">
        <row r="9">
          <cell r="A9" t="str">
            <v>A</v>
          </cell>
        </row>
      </sheetData>
      <sheetData sheetId="11251">
        <row r="9">
          <cell r="A9" t="str">
            <v>A</v>
          </cell>
        </row>
      </sheetData>
      <sheetData sheetId="11252">
        <row r="9">
          <cell r="A9" t="str">
            <v>A</v>
          </cell>
        </row>
      </sheetData>
      <sheetData sheetId="11253" refreshError="1"/>
      <sheetData sheetId="11254">
        <row r="9">
          <cell r="A9" t="str">
            <v>A</v>
          </cell>
        </row>
      </sheetData>
      <sheetData sheetId="11255">
        <row r="9">
          <cell r="A9" t="str">
            <v>A</v>
          </cell>
        </row>
      </sheetData>
      <sheetData sheetId="11256">
        <row r="9">
          <cell r="A9" t="str">
            <v>A</v>
          </cell>
        </row>
      </sheetData>
      <sheetData sheetId="11257">
        <row r="4">
          <cell r="A4" t="str">
            <v>BẢNG TÍNH TOÁN, ĐO BÓC KHỐI LƯỢNG HOÀN THÀNH ĐƯA VÀO QUYẾT TOÁN</v>
          </cell>
        </row>
      </sheetData>
      <sheetData sheetId="11258">
        <row r="4">
          <cell r="A4" t="str">
            <v>BẢNG TÍNH TOÁN, ĐO BÓC KHỐI LƯỢNG HOÀN THÀNH ĐƯA VÀO QUYẾT TOÁN</v>
          </cell>
        </row>
      </sheetData>
      <sheetData sheetId="11259">
        <row r="9">
          <cell r="A9" t="str">
            <v>A</v>
          </cell>
        </row>
      </sheetData>
      <sheetData sheetId="11260">
        <row r="9">
          <cell r="A9" t="str">
            <v>A</v>
          </cell>
        </row>
      </sheetData>
      <sheetData sheetId="11261">
        <row r="9">
          <cell r="A9" t="str">
            <v>A</v>
          </cell>
        </row>
      </sheetData>
      <sheetData sheetId="11262">
        <row r="4">
          <cell r="A4" t="str">
            <v>BẢNG TÍNH TOÁN, ĐO BÓC KHỐI LƯỢNG HOÀN THÀNH ĐƯA VÀO QUYẾT TOÁN</v>
          </cell>
        </row>
      </sheetData>
      <sheetData sheetId="11263">
        <row r="9">
          <cell r="A9" t="str">
            <v>A</v>
          </cell>
        </row>
      </sheetData>
      <sheetData sheetId="11264">
        <row r="9">
          <cell r="A9" t="str">
            <v>A</v>
          </cell>
        </row>
      </sheetData>
      <sheetData sheetId="11265">
        <row r="9">
          <cell r="A9" t="str">
            <v>A</v>
          </cell>
        </row>
      </sheetData>
      <sheetData sheetId="11266">
        <row r="9">
          <cell r="A9" t="str">
            <v>A</v>
          </cell>
        </row>
      </sheetData>
      <sheetData sheetId="11267">
        <row r="9">
          <cell r="A9" t="str">
            <v>A</v>
          </cell>
        </row>
      </sheetData>
      <sheetData sheetId="11268">
        <row r="9">
          <cell r="A9" t="str">
            <v>A</v>
          </cell>
        </row>
      </sheetData>
      <sheetData sheetId="11269">
        <row r="9">
          <cell r="A9" t="str">
            <v>A</v>
          </cell>
        </row>
      </sheetData>
      <sheetData sheetId="11270">
        <row r="9">
          <cell r="A9" t="str">
            <v>A</v>
          </cell>
        </row>
      </sheetData>
      <sheetData sheetId="11271">
        <row r="9">
          <cell r="A9" t="str">
            <v>A</v>
          </cell>
        </row>
      </sheetData>
      <sheetData sheetId="11272">
        <row r="9">
          <cell r="A9" t="str">
            <v>A</v>
          </cell>
        </row>
      </sheetData>
      <sheetData sheetId="11273">
        <row r="9">
          <cell r="A9" t="str">
            <v>A</v>
          </cell>
        </row>
      </sheetData>
      <sheetData sheetId="11274">
        <row r="9">
          <cell r="A9" t="str">
            <v>A</v>
          </cell>
        </row>
      </sheetData>
      <sheetData sheetId="11275">
        <row r="9">
          <cell r="A9" t="str">
            <v>A</v>
          </cell>
        </row>
      </sheetData>
      <sheetData sheetId="11276">
        <row r="4">
          <cell r="A4" t="str">
            <v>BẢNG TÍNH TOÁN, ĐO BÓC KHỐI LƯỢNG HOÀN THÀNH ĐƯA VÀO QUYẾT TOÁN</v>
          </cell>
        </row>
      </sheetData>
      <sheetData sheetId="11277">
        <row r="9">
          <cell r="A9" t="str">
            <v>A</v>
          </cell>
        </row>
      </sheetData>
      <sheetData sheetId="11278">
        <row r="4">
          <cell r="A4" t="str">
            <v>BẢNG TÍNH TOÁN, ĐO BÓC KHỐI LƯỢNG HOÀN THÀNH ĐƯA VÀO QUYẾT TOÁN</v>
          </cell>
        </row>
      </sheetData>
      <sheetData sheetId="11279">
        <row r="4">
          <cell r="A4" t="str">
            <v>BẢNG TÍNH TOÁN, ĐO BÓC KHỐI LƯỢNG HOÀN THÀNH ĐƯA VÀO QUYẾT TOÁN</v>
          </cell>
        </row>
      </sheetData>
      <sheetData sheetId="11280">
        <row r="4">
          <cell r="A4" t="str">
            <v>BẢNG TÍNH TOÁN, ĐO BÓC KHỐI LƯỢNG HOÀN THÀNH ĐƯA VÀO QUYẾT TOÁN</v>
          </cell>
        </row>
      </sheetData>
      <sheetData sheetId="11281">
        <row r="4">
          <cell r="A4" t="str">
            <v>BẢNG TÍNH TOÁN, ĐO BÓC KHỐI LƯỢNG HOÀN THÀNH ĐƯA VÀO QUYẾT TOÁN</v>
          </cell>
        </row>
      </sheetData>
      <sheetData sheetId="11282">
        <row r="4">
          <cell r="A4" t="str">
            <v>BẢNG TÍNH TOÁN, ĐO BÓC KHỐI LƯỢNG HOÀN THÀNH ĐƯA VÀO QUYẾT TOÁN</v>
          </cell>
        </row>
      </sheetData>
      <sheetData sheetId="11283">
        <row r="4">
          <cell r="A4" t="str">
            <v>BẢNG TÍNH TOÁN, ĐO BÓC KHỐI LƯỢNG HOÀN THÀNH ĐƯA VÀO QUYẾT TOÁN</v>
          </cell>
        </row>
      </sheetData>
      <sheetData sheetId="11284">
        <row r="4">
          <cell r="A4" t="str">
            <v>BẢNG TÍNH TOÁN, ĐO BÓC KHỐI LƯỢNG HOÀN THÀNH ĐƯA VÀO QUYẾT TOÁN</v>
          </cell>
        </row>
      </sheetData>
      <sheetData sheetId="11285">
        <row r="4">
          <cell r="A4" t="str">
            <v>BẢNG TÍNH TOÁN, ĐO BÓC KHỐI LƯỢNG HOÀN THÀNH ĐƯA VÀO QUYẾT TOÁN</v>
          </cell>
        </row>
      </sheetData>
      <sheetData sheetId="11286">
        <row r="4">
          <cell r="A4" t="str">
            <v>BẢNG TÍNH TOÁN, ĐO BÓC KHỐI LƯỢNG HOÀN THÀNH ĐƯA VÀO QUYẾT TOÁN</v>
          </cell>
        </row>
      </sheetData>
      <sheetData sheetId="11287">
        <row r="4">
          <cell r="A4" t="str">
            <v>BẢNG TÍNH TOÁN, ĐO BÓC KHỐI LƯỢNG HOÀN THÀNH ĐƯA VÀO QUYẾT TOÁN</v>
          </cell>
        </row>
      </sheetData>
      <sheetData sheetId="11288">
        <row r="4">
          <cell r="A4" t="str">
            <v>BẢNG TÍNH TOÁN, ĐO BÓC KHỐI LƯỢNG HOÀN THÀNH ĐƯA VÀO QUYẾT TOÁN</v>
          </cell>
        </row>
      </sheetData>
      <sheetData sheetId="11289">
        <row r="4">
          <cell r="A4" t="str">
            <v>BẢNG TÍNH TOÁN, ĐO BÓC KHỐI LƯỢNG HOÀN THÀNH ĐƯA VÀO QUYẾT TOÁN</v>
          </cell>
        </row>
      </sheetData>
      <sheetData sheetId="11290">
        <row r="4">
          <cell r="A4" t="str">
            <v>BẢNG TÍNH TOÁN, ĐO BÓC KHỐI LƯỢNG HOÀN THÀNH ĐƯA VÀO QUYẾT TOÁN</v>
          </cell>
        </row>
      </sheetData>
      <sheetData sheetId="11291">
        <row r="4">
          <cell r="A4" t="str">
            <v>BẢNG TÍNH TOÁN, ĐO BÓC KHỐI LƯỢNG HOÀN THÀNH ĐƯA VÀO QUYẾT TOÁN</v>
          </cell>
        </row>
      </sheetData>
      <sheetData sheetId="11292">
        <row r="4">
          <cell r="A4" t="str">
            <v>BẢNG TÍNH TOÁN, ĐO BÓC KHỐI LƯỢNG HOÀN THÀNH ĐƯA VÀO QUYẾT TOÁN</v>
          </cell>
        </row>
      </sheetData>
      <sheetData sheetId="11293">
        <row r="4">
          <cell r="A4" t="str">
            <v>BẢNG TÍNH TOÁN, ĐO BÓC KHỐI LƯỢNG HOÀN THÀNH ĐƯA VÀO QUYẾT TOÁN</v>
          </cell>
        </row>
      </sheetData>
      <sheetData sheetId="11294">
        <row r="4">
          <cell r="A4" t="str">
            <v>BẢNG TÍNH TOÁN, ĐO BÓC KHỐI LƯỢNG HOÀN THÀNH ĐƯA VÀO QUYẾT TOÁN</v>
          </cell>
        </row>
      </sheetData>
      <sheetData sheetId="11295">
        <row r="4">
          <cell r="A4" t="str">
            <v>BẢNG TÍNH TOÁN, ĐO BÓC KHỐI LƯỢNG HOÀN THÀNH ĐƯA VÀO QUYẾT TOÁN</v>
          </cell>
        </row>
      </sheetData>
      <sheetData sheetId="11296">
        <row r="4">
          <cell r="A4" t="str">
            <v>BẢNG TÍNH TOÁN, ĐO BÓC KHỐI LƯỢNG HOÀN THÀNH ĐƯA VÀO QUYẾT TOÁN</v>
          </cell>
        </row>
      </sheetData>
      <sheetData sheetId="11297">
        <row r="4">
          <cell r="A4" t="str">
            <v>BẢNG TÍNH TOÁN, ĐO BÓC KHỐI LƯỢNG HOÀN THÀNH ĐƯA VÀO QUYẾT TOÁN</v>
          </cell>
        </row>
      </sheetData>
      <sheetData sheetId="11298">
        <row r="4">
          <cell r="A4" t="str">
            <v>BẢNG TÍNH TOÁN, ĐO BÓC KHỐI LƯỢNG HOÀN THÀNH ĐƯA VÀO QUYẾT TOÁN</v>
          </cell>
        </row>
      </sheetData>
      <sheetData sheetId="11299">
        <row r="4">
          <cell r="A4" t="str">
            <v>BẢNG TÍNH TOÁN, ĐO BÓC KHỐI LƯỢNG HOÀN THÀNH ĐƯA VÀO QUYẾT TOÁN</v>
          </cell>
        </row>
      </sheetData>
      <sheetData sheetId="11300">
        <row r="4">
          <cell r="A4" t="str">
            <v>BẢNG TÍNH TOÁN, ĐO BÓC KHỐI LƯỢNG HOÀN THÀNH ĐƯA VÀO QUYẾT TOÁN</v>
          </cell>
        </row>
      </sheetData>
      <sheetData sheetId="11301">
        <row r="4">
          <cell r="A4" t="str">
            <v>BẢNG TÍNH TOÁN, ĐO BÓC KHỐI LƯỢNG HOÀN THÀNH ĐƯA VÀO QUYẾT TOÁN</v>
          </cell>
        </row>
      </sheetData>
      <sheetData sheetId="11302">
        <row r="4">
          <cell r="A4" t="str">
            <v>BẢNG TÍNH TOÁN, ĐO BÓC KHỐI LƯỢNG HOÀN THÀNH ĐƯA VÀO QUYẾT TOÁN</v>
          </cell>
        </row>
      </sheetData>
      <sheetData sheetId="11303">
        <row r="4">
          <cell r="A4" t="str">
            <v>BẢNG TÍNH TOÁN, ĐO BÓC KHỐI LƯỢNG HOÀN THÀNH ĐƯA VÀO QUYẾT TOÁN</v>
          </cell>
        </row>
      </sheetData>
      <sheetData sheetId="11304">
        <row r="4">
          <cell r="A4" t="str">
            <v>BẢNG TÍNH TOÁN, ĐO BÓC KHỐI LƯỢNG HOÀN THÀNH ĐƯA VÀO QUYẾT TOÁN</v>
          </cell>
        </row>
      </sheetData>
      <sheetData sheetId="11305">
        <row r="4">
          <cell r="A4" t="str">
            <v>BẢNG TÍNH TOÁN, ĐO BÓC KHỐI LƯỢNG HOÀN THÀNH ĐƯA VÀO QUYẾT TOÁN</v>
          </cell>
        </row>
      </sheetData>
      <sheetData sheetId="11306">
        <row r="4">
          <cell r="A4" t="str">
            <v>BẢNG TÍNH TOÁN, ĐO BÓC KHỐI LƯỢNG HOÀN THÀNH ĐƯA VÀO QUYẾT TOÁN</v>
          </cell>
        </row>
      </sheetData>
      <sheetData sheetId="11307">
        <row r="4">
          <cell r="A4" t="str">
            <v>BẢNG TÍNH TOÁN, ĐO BÓC KHỐI LƯỢNG HOÀN THÀNH ĐƯA VÀO QUYẾT TOÁN</v>
          </cell>
        </row>
      </sheetData>
      <sheetData sheetId="11308">
        <row r="4">
          <cell r="A4" t="str">
            <v>BẢNG TÍNH TOÁN, ĐO BÓC KHỐI LƯỢNG HOÀN THÀNH ĐƯA VÀO QUYẾT TOÁN</v>
          </cell>
        </row>
      </sheetData>
      <sheetData sheetId="11309">
        <row r="4">
          <cell r="A4" t="str">
            <v>BẢNG TÍNH TOÁN, ĐO BÓC KHỐI LƯỢNG HOÀN THÀNH ĐƯA VÀO QUYẾT TOÁN</v>
          </cell>
        </row>
      </sheetData>
      <sheetData sheetId="11310">
        <row r="4">
          <cell r="A4" t="str">
            <v>BẢNG TÍNH TOÁN, ĐO BÓC KHỐI LƯỢNG HOÀN THÀNH ĐƯA VÀO QUYẾT TOÁN</v>
          </cell>
        </row>
      </sheetData>
      <sheetData sheetId="11311">
        <row r="4">
          <cell r="A4" t="str">
            <v>BẢNG TÍNH TOÁN, ĐO BÓC KHỐI LƯỢNG HOÀN THÀNH ĐƯA VÀO QUYẾT TOÁN</v>
          </cell>
        </row>
      </sheetData>
      <sheetData sheetId="11312" refreshError="1"/>
      <sheetData sheetId="11313">
        <row r="4">
          <cell r="A4" t="str">
            <v>BẢNG TÍNH TOÁN, ĐO BÓC KHỐI LƯỢNG HOÀN THÀNH ĐƯA VÀO QUYẾT TOÁN</v>
          </cell>
        </row>
      </sheetData>
      <sheetData sheetId="11314">
        <row r="4">
          <cell r="A4" t="str">
            <v>BẢNG TÍNH TOÁN, ĐO BÓC KHỐI LƯỢNG HOÀN THÀNH ĐƯA VÀO QUYẾT TOÁN</v>
          </cell>
        </row>
      </sheetData>
      <sheetData sheetId="11315">
        <row r="4">
          <cell r="A4" t="str">
            <v>BẢNG TÍNH TOÁN, ĐO BÓC KHỐI LƯỢNG HOÀN THÀNH ĐƯA VÀO QUYẾT TOÁN</v>
          </cell>
        </row>
      </sheetData>
      <sheetData sheetId="11316">
        <row r="4">
          <cell r="A4" t="str">
            <v>BẢNG TÍNH TOÁN, ĐO BÓC KHỐI LƯỢNG HOÀN THÀNH ĐƯA VÀO QUYẾT TOÁN</v>
          </cell>
        </row>
      </sheetData>
      <sheetData sheetId="11317">
        <row r="4">
          <cell r="A4" t="str">
            <v>BẢNG TÍNH TOÁN, ĐO BÓC KHỐI LƯỢNG HOÀN THÀNH ĐƯA VÀO QUYẾT TOÁN</v>
          </cell>
        </row>
      </sheetData>
      <sheetData sheetId="11318">
        <row r="4">
          <cell r="A4" t="str">
            <v>BẢNG TÍNH TOÁN, ĐO BÓC KHỐI LƯỢNG HOÀN THÀNH ĐƯA VÀO QUYẾT TOÁN</v>
          </cell>
        </row>
      </sheetData>
      <sheetData sheetId="11319">
        <row r="9">
          <cell r="A9" t="str">
            <v>A</v>
          </cell>
        </row>
      </sheetData>
      <sheetData sheetId="11320">
        <row r="4">
          <cell r="A4" t="str">
            <v>BẢNG TÍNH TOÁN, ĐO BÓC KHỐI LƯỢNG HOÀN THÀNH ĐƯA VÀO QUYẾT TOÁN</v>
          </cell>
        </row>
      </sheetData>
      <sheetData sheetId="11321">
        <row r="4">
          <cell r="A4" t="str">
            <v>BẢNG TÍNH TOÁN, ĐO BÓC KHỐI LƯỢNG HOÀN THÀNH ĐƯA VÀO QUYẾT TOÁN</v>
          </cell>
        </row>
      </sheetData>
      <sheetData sheetId="11322">
        <row r="9">
          <cell r="A9" t="str">
            <v>A</v>
          </cell>
        </row>
      </sheetData>
      <sheetData sheetId="11323">
        <row r="4">
          <cell r="A4" t="str">
            <v>BẢNG TÍNH TOÁN, ĐO BÓC KHỐI LƯỢNG HOÀN THÀNH ĐƯA VÀO QUYẾT TOÁN</v>
          </cell>
        </row>
      </sheetData>
      <sheetData sheetId="11324">
        <row r="9">
          <cell r="A9" t="str">
            <v>A</v>
          </cell>
        </row>
      </sheetData>
      <sheetData sheetId="11325">
        <row r="4">
          <cell r="A4" t="str">
            <v>BẢNG TÍNH TOÁN, ĐO BÓC KHỐI LƯỢNG HOÀN THÀNH ĐƯA VÀO QUYẾT TOÁN</v>
          </cell>
        </row>
      </sheetData>
      <sheetData sheetId="11326">
        <row r="4">
          <cell r="A4" t="str">
            <v>BẢNG TÍNH TOÁN, ĐO BÓC KHỐI LƯỢNG HOÀN THÀNH ĐƯA VÀO QUYẾT TOÁN</v>
          </cell>
        </row>
      </sheetData>
      <sheetData sheetId="11327">
        <row r="4">
          <cell r="A4" t="str">
            <v>BẢNG TÍNH TOÁN, ĐO BÓC KHỐI LƯỢNG HOÀN THÀNH ĐƯA VÀO QUYẾT TOÁN</v>
          </cell>
        </row>
      </sheetData>
      <sheetData sheetId="11328">
        <row r="4">
          <cell r="A4" t="str">
            <v>BẢNG TÍNH TOÁN, ĐO BÓC KHỐI LƯỢNG HOÀN THÀNH ĐƯA VÀO QUYẾT TOÁN</v>
          </cell>
        </row>
      </sheetData>
      <sheetData sheetId="11329">
        <row r="4">
          <cell r="A4" t="str">
            <v>BẢNG TÍNH TOÁN, ĐO BÓC KHỐI LƯỢNG HOÀN THÀNH ĐƯA VÀO QUYẾT TOÁN</v>
          </cell>
        </row>
      </sheetData>
      <sheetData sheetId="11330">
        <row r="4">
          <cell r="A4" t="str">
            <v>BẢNG TÍNH TOÁN, ĐO BÓC KHỐI LƯỢNG HOÀN THÀNH ĐƯA VÀO QUYẾT TOÁN</v>
          </cell>
        </row>
      </sheetData>
      <sheetData sheetId="11331">
        <row r="4">
          <cell r="A4" t="str">
            <v>BẢNG TÍNH TOÁN, ĐO BÓC KHỐI LƯỢNG HOÀN THÀNH ĐƯA VÀO QUYẾT TOÁN</v>
          </cell>
        </row>
      </sheetData>
      <sheetData sheetId="11332">
        <row r="4">
          <cell r="A4" t="str">
            <v>BẢNG TÍNH TOÁN, ĐO BÓC KHỐI LƯỢNG HOÀN THÀNH ĐƯA VÀO QUYẾT TOÁN</v>
          </cell>
        </row>
      </sheetData>
      <sheetData sheetId="11333">
        <row r="4">
          <cell r="A4" t="str">
            <v>BẢNG TÍNH TOÁN, ĐO BÓC KHỐI LƯỢNG HOÀN THÀNH ĐƯA VÀO QUYẾT TOÁN</v>
          </cell>
        </row>
      </sheetData>
      <sheetData sheetId="11334">
        <row r="4">
          <cell r="A4" t="str">
            <v>BẢNG TÍNH TOÁN, ĐO BÓC KHỐI LƯỢNG HOÀN THÀNH ĐƯA VÀO QUYẾT TOÁN</v>
          </cell>
        </row>
      </sheetData>
      <sheetData sheetId="11335">
        <row r="4">
          <cell r="A4" t="str">
            <v>BẢNG TÍNH TOÁN, ĐO BÓC KHỐI LƯỢNG HOÀN THÀNH ĐƯA VÀO QUYẾT TOÁN</v>
          </cell>
        </row>
      </sheetData>
      <sheetData sheetId="11336">
        <row r="4">
          <cell r="A4" t="str">
            <v>BẢNG TÍNH TOÁN, ĐO BÓC KHỐI LƯỢNG HOÀN THÀNH ĐƯA VÀO QUYẾT TOÁN</v>
          </cell>
        </row>
      </sheetData>
      <sheetData sheetId="11337">
        <row r="4">
          <cell r="A4" t="str">
            <v>BẢNG TÍNH TOÁN, ĐO BÓC KHỐI LƯỢNG HOÀN THÀNH ĐƯA VÀO QUYẾT TOÁN</v>
          </cell>
        </row>
      </sheetData>
      <sheetData sheetId="11338">
        <row r="4">
          <cell r="A4" t="str">
            <v>BẢNG TÍNH TOÁN, ĐO BÓC KHỐI LƯỢNG HOÀN THÀNH ĐƯA VÀO QUYẾT TOÁN</v>
          </cell>
        </row>
      </sheetData>
      <sheetData sheetId="11339">
        <row r="4">
          <cell r="A4" t="str">
            <v>BẢNG TÍNH TOÁN, ĐO BÓC KHỐI LƯỢNG HOÀN THÀNH ĐƯA VÀO QUYẾT TOÁN</v>
          </cell>
        </row>
      </sheetData>
      <sheetData sheetId="11340">
        <row r="4">
          <cell r="A4" t="str">
            <v>BẢNG TÍNH TOÁN, ĐO BÓC KHỐI LƯỢNG HOÀN THÀNH ĐƯA VÀO QUYẾT TOÁN</v>
          </cell>
        </row>
      </sheetData>
      <sheetData sheetId="11341">
        <row r="4">
          <cell r="A4" t="str">
            <v>BẢNG TÍNH TOÁN, ĐO BÓC KHỐI LƯỢNG HOÀN THÀNH ĐƯA VÀO QUYẾT TOÁN</v>
          </cell>
        </row>
      </sheetData>
      <sheetData sheetId="11342">
        <row r="4">
          <cell r="A4" t="str">
            <v>BẢNG TÍNH TOÁN, ĐO BÓC KHỐI LƯỢNG HOÀN THÀNH ĐƯA VÀO QUYẾT TOÁN</v>
          </cell>
        </row>
      </sheetData>
      <sheetData sheetId="11343">
        <row r="4">
          <cell r="A4" t="str">
            <v>BẢNG TÍNH TOÁN, ĐO BÓC KHỐI LƯỢNG HOÀN THÀNH ĐƯA VÀO QUYẾT TOÁN</v>
          </cell>
        </row>
      </sheetData>
      <sheetData sheetId="11344">
        <row r="4">
          <cell r="A4" t="str">
            <v>BẢNG TÍNH TOÁN, ĐO BÓC KHỐI LƯỢNG HOÀN THÀNH ĐƯA VÀO QUYẾT TOÁN</v>
          </cell>
        </row>
      </sheetData>
      <sheetData sheetId="11345">
        <row r="4">
          <cell r="A4" t="str">
            <v>BẢNG TÍNH TOÁN, ĐO BÓC KHỐI LƯỢNG HOÀN THÀNH ĐƯA VÀO QUYẾT TOÁN</v>
          </cell>
        </row>
      </sheetData>
      <sheetData sheetId="11346">
        <row r="4">
          <cell r="A4" t="str">
            <v>BẢNG TÍNH TOÁN, ĐO BÓC KHỐI LƯỢNG HOÀN THÀNH ĐƯA VÀO QUYẾT TOÁN</v>
          </cell>
        </row>
      </sheetData>
      <sheetData sheetId="11347">
        <row r="4">
          <cell r="A4" t="str">
            <v>BẢNG TÍNH TOÁN, ĐO BÓC KHỐI LƯỢNG HOÀN THÀNH ĐƯA VÀO QUYẾT TOÁN</v>
          </cell>
        </row>
      </sheetData>
      <sheetData sheetId="11348">
        <row r="4">
          <cell r="A4" t="str">
            <v>BẢNG TÍNH TOÁN, ĐO BÓC KHỐI LƯỢNG HOÀN THÀNH ĐƯA VÀO QUYẾT TOÁN</v>
          </cell>
        </row>
      </sheetData>
      <sheetData sheetId="11349">
        <row r="4">
          <cell r="A4" t="str">
            <v>BẢNG TÍNH TOÁN, ĐO BÓC KHỐI LƯỢNG HOÀN THÀNH ĐƯA VÀO QUYẾT TOÁN</v>
          </cell>
        </row>
      </sheetData>
      <sheetData sheetId="11350">
        <row r="9">
          <cell r="A9" t="str">
            <v>A</v>
          </cell>
        </row>
      </sheetData>
      <sheetData sheetId="11351">
        <row r="9">
          <cell r="A9" t="str">
            <v>A</v>
          </cell>
        </row>
      </sheetData>
      <sheetData sheetId="11352">
        <row r="4">
          <cell r="A4" t="str">
            <v>BẢNG TÍNH TOÁN, ĐO BÓC KHỐI LƯỢNG HOÀN THÀNH ĐƯA VÀO QUYẾT TOÁN</v>
          </cell>
        </row>
      </sheetData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>
        <row r="9">
          <cell r="A9" t="str">
            <v>A</v>
          </cell>
        </row>
      </sheetData>
      <sheetData sheetId="11371">
        <row r="4">
          <cell r="A4" t="str">
            <v>BẢNG TÍNH TOÁN, ĐO BÓC KHỐI LƯỢNG HOÀN THÀNH ĐƯA VÀO QUYẾT TOÁN</v>
          </cell>
        </row>
      </sheetData>
      <sheetData sheetId="11372">
        <row r="4">
          <cell r="A4" t="str">
            <v>BẢNG TÍNH TOÁN, ĐO BÓC KHỐI LƯỢNG HOÀN THÀNH ĐƯA VÀO QUYẾT TOÁN</v>
          </cell>
        </row>
      </sheetData>
      <sheetData sheetId="11373">
        <row r="4">
          <cell r="A4" t="str">
            <v>BẢNG TÍNH TOÁN, ĐO BÓC KHỐI LƯỢNG HOÀN THÀNH ĐƯA VÀO QUYẾT TOÁN</v>
          </cell>
        </row>
      </sheetData>
      <sheetData sheetId="11374">
        <row r="4">
          <cell r="A4" t="str">
            <v>BẢNG TÍNH TOÁN, ĐO BÓC KHỐI LƯỢNG HOÀN THÀNH ĐƯA VÀO QUYẾT TOÁN</v>
          </cell>
        </row>
      </sheetData>
      <sheetData sheetId="11375">
        <row r="4">
          <cell r="A4" t="str">
            <v>BẢNG TÍNH TOÁN, ĐO BÓC KHỐI LƯỢNG HOÀN THÀNH ĐƯA VÀO QUYẾT TOÁN</v>
          </cell>
        </row>
      </sheetData>
      <sheetData sheetId="11376">
        <row r="4">
          <cell r="A4" t="str">
            <v>BẢNG TÍNH TOÁN, ĐO BÓC KHỐI LƯỢNG HOÀN THÀNH ĐƯA VÀO QUYẾT TOÁN</v>
          </cell>
        </row>
      </sheetData>
      <sheetData sheetId="11377">
        <row r="4">
          <cell r="A4" t="str">
            <v>BẢNG TÍNH TOÁN, ĐO BÓC KHỐI LƯỢNG HOÀN THÀNH ĐƯA VÀO QUYẾT TOÁN</v>
          </cell>
        </row>
      </sheetData>
      <sheetData sheetId="11378">
        <row r="4">
          <cell r="A4" t="str">
            <v>BẢNG TÍNH TOÁN, ĐO BÓC KHỐI LƯỢNG HOÀN THÀNH ĐƯA VÀO QUYẾT TOÁN</v>
          </cell>
        </row>
      </sheetData>
      <sheetData sheetId="11379">
        <row r="4">
          <cell r="A4" t="str">
            <v>BẢNG TÍNH TOÁN, ĐO BÓC KHỐI LƯỢNG HOÀN THÀNH ĐƯA VÀO QUYẾT TOÁN</v>
          </cell>
        </row>
      </sheetData>
      <sheetData sheetId="11380">
        <row r="4">
          <cell r="A4" t="str">
            <v>BẢNG TÍNH TOÁN, ĐO BÓC KHỐI LƯỢNG HOÀN THÀNH ĐƯA VÀO QUYẾT TOÁN</v>
          </cell>
        </row>
      </sheetData>
      <sheetData sheetId="11381">
        <row r="4">
          <cell r="A4" t="str">
            <v>BẢNG TÍNH TOÁN, ĐO BÓC KHỐI LƯỢNG HOÀN THÀNH ĐƯA VÀO QUYẾT TOÁN</v>
          </cell>
        </row>
      </sheetData>
      <sheetData sheetId="11382">
        <row r="4">
          <cell r="A4" t="str">
            <v>BẢNG TÍNH TOÁN, ĐO BÓC KHỐI LƯỢNG HOÀN THÀNH ĐƯA VÀO QUYẾT TOÁN</v>
          </cell>
        </row>
      </sheetData>
      <sheetData sheetId="11383">
        <row r="4">
          <cell r="A4" t="str">
            <v>BẢNG TÍNH TOÁN, ĐO BÓC KHỐI LƯỢNG HOÀN THÀNH ĐƯA VÀO QUYẾT TOÁN</v>
          </cell>
        </row>
      </sheetData>
      <sheetData sheetId="11384">
        <row r="4">
          <cell r="A4" t="str">
            <v>BẢNG TÍNH TOÁN, ĐO BÓC KHỐI LƯỢNG HOÀN THÀNH ĐƯA VÀO QUYẾT TOÁN</v>
          </cell>
        </row>
      </sheetData>
      <sheetData sheetId="11385">
        <row r="4">
          <cell r="A4" t="str">
            <v>BẢNG TÍNH TOÁN, ĐO BÓC KHỐI LƯỢNG HOÀN THÀNH ĐƯA VÀO QUYẾT TOÁN</v>
          </cell>
        </row>
      </sheetData>
      <sheetData sheetId="11386">
        <row r="4">
          <cell r="A4" t="str">
            <v>BẢNG TÍNH TOÁN, ĐO BÓC KHỐI LƯỢNG HOÀN THÀNH ĐƯA VÀO QUYẾT TOÁN</v>
          </cell>
        </row>
      </sheetData>
      <sheetData sheetId="11387">
        <row r="4">
          <cell r="A4" t="str">
            <v>BẢNG TÍNH TOÁN, ĐO BÓC KHỐI LƯỢNG HOÀN THÀNH ĐƯA VÀO QUYẾT TOÁN</v>
          </cell>
        </row>
      </sheetData>
      <sheetData sheetId="11388">
        <row r="4">
          <cell r="A4" t="str">
            <v>BẢNG TÍNH TOÁN, ĐO BÓC KHỐI LƯỢNG HOÀN THÀNH ĐƯA VÀO QUYẾT TOÁN</v>
          </cell>
        </row>
      </sheetData>
      <sheetData sheetId="11389">
        <row r="4">
          <cell r="A4" t="str">
            <v>BẢNG TÍNH TOÁN, ĐO BÓC KHỐI LƯỢNG HOÀN THÀNH ĐƯA VÀO QUYẾT TOÁN</v>
          </cell>
        </row>
      </sheetData>
      <sheetData sheetId="11390">
        <row r="4">
          <cell r="A4" t="str">
            <v>BẢNG TÍNH TOÁN, ĐO BÓC KHỐI LƯỢNG HOÀN THÀNH ĐƯA VÀO QUYẾT TOÁN</v>
          </cell>
        </row>
      </sheetData>
      <sheetData sheetId="11391">
        <row r="4">
          <cell r="A4" t="str">
            <v>BẢNG TÍNH TOÁN, ĐO BÓC KHỐI LƯỢNG HOÀN THÀNH ĐƯA VÀO QUYẾT TOÁN</v>
          </cell>
        </row>
      </sheetData>
      <sheetData sheetId="11392">
        <row r="4">
          <cell r="A4" t="str">
            <v>BẢNG TÍNH TOÁN, ĐO BÓC KHỐI LƯỢNG HOÀN THÀNH ĐƯA VÀO QUYẾT TOÁN</v>
          </cell>
        </row>
      </sheetData>
      <sheetData sheetId="11393">
        <row r="4">
          <cell r="A4" t="str">
            <v>BẢNG TÍNH TOÁN, ĐO BÓC KHỐI LƯỢNG HOÀN THÀNH ĐƯA VÀO QUYẾT TOÁN</v>
          </cell>
        </row>
      </sheetData>
      <sheetData sheetId="11394">
        <row r="4">
          <cell r="A4" t="str">
            <v>BẢNG TÍNH TOÁN, ĐO BÓC KHỐI LƯỢNG HOÀN THÀNH ĐƯA VÀO QUYẾT TOÁN</v>
          </cell>
        </row>
      </sheetData>
      <sheetData sheetId="11395">
        <row r="4">
          <cell r="A4" t="str">
            <v>BẢNG TÍNH TOÁN, ĐO BÓC KHỐI LƯỢNG HOÀN THÀNH ĐƯA VÀO QUYẾT TOÁN</v>
          </cell>
        </row>
      </sheetData>
      <sheetData sheetId="11396">
        <row r="4">
          <cell r="A4" t="str">
            <v>BẢNG TÍNH TOÁN, ĐO BÓC KHỐI LƯỢNG HOÀN THÀNH ĐƯA VÀO QUYẾT TOÁN</v>
          </cell>
        </row>
      </sheetData>
      <sheetData sheetId="11397">
        <row r="4">
          <cell r="A4" t="str">
            <v>BẢNG TÍNH TOÁN, ĐO BÓC KHỐI LƯỢNG HOÀN THÀNH ĐƯA VÀO QUYẾT TOÁN</v>
          </cell>
        </row>
      </sheetData>
      <sheetData sheetId="11398">
        <row r="4">
          <cell r="A4" t="str">
            <v>BẢNG TÍNH TOÁN, ĐO BÓC KHỐI LƯỢNG HOÀN THÀNH ĐƯA VÀO QUYẾT TOÁN</v>
          </cell>
        </row>
      </sheetData>
      <sheetData sheetId="11399">
        <row r="4">
          <cell r="A4" t="str">
            <v>BẢNG TÍNH TOÁN, ĐO BÓC KHỐI LƯỢNG HOÀN THÀNH ĐƯA VÀO QUYẾT TOÁN</v>
          </cell>
        </row>
      </sheetData>
      <sheetData sheetId="11400">
        <row r="4">
          <cell r="A4" t="str">
            <v>BẢNG TÍNH TOÁN, ĐO BÓC KHỐI LƯỢNG HOÀN THÀNH ĐƯA VÀO QUYẾT TOÁN</v>
          </cell>
        </row>
      </sheetData>
      <sheetData sheetId="11401">
        <row r="4">
          <cell r="A4" t="str">
            <v>BẢNG TÍNH TOÁN, ĐO BÓC KHỐI LƯỢNG HOÀN THÀNH ĐƯA VÀO QUYẾT TOÁN</v>
          </cell>
        </row>
      </sheetData>
      <sheetData sheetId="11402">
        <row r="4">
          <cell r="A4" t="str">
            <v>BẢNG TÍNH TOÁN, ĐO BÓC KHỐI LƯỢNG HOÀN THÀNH ĐƯA VÀO QUYẾT TOÁN</v>
          </cell>
        </row>
      </sheetData>
      <sheetData sheetId="11403">
        <row r="4">
          <cell r="A4" t="str">
            <v>BẢNG TÍNH TOÁN, ĐO BÓC KHỐI LƯỢNG HOÀN THÀNH ĐƯA VÀO QUYẾT TOÁN</v>
          </cell>
        </row>
      </sheetData>
      <sheetData sheetId="11404">
        <row r="4">
          <cell r="A4" t="str">
            <v>BẢNG TÍNH TOÁN, ĐO BÓC KHỐI LƯỢNG HOÀN THÀNH ĐƯA VÀO QUYẾT TOÁN</v>
          </cell>
        </row>
      </sheetData>
      <sheetData sheetId="11405">
        <row r="4">
          <cell r="A4" t="str">
            <v>BẢNG TÍNH TOÁN, ĐO BÓC KHỐI LƯỢNG HOÀN THÀNH ĐƯA VÀO QUYẾT TOÁN</v>
          </cell>
        </row>
      </sheetData>
      <sheetData sheetId="11406">
        <row r="4">
          <cell r="A4" t="str">
            <v>BẢNG TÍNH TOÁN, ĐO BÓC KHỐI LƯỢNG HOÀN THÀNH ĐƯA VÀO QUYẾT TOÁN</v>
          </cell>
        </row>
      </sheetData>
      <sheetData sheetId="11407">
        <row r="4">
          <cell r="A4" t="str">
            <v>BẢNG TÍNH TOÁN, ĐO BÓC KHỐI LƯỢNG HOÀN THÀNH ĐƯA VÀO QUYẾT TOÁN</v>
          </cell>
        </row>
      </sheetData>
      <sheetData sheetId="11408">
        <row r="4">
          <cell r="A4" t="str">
            <v>BẢNG TÍNH TOÁN, ĐO BÓC KHỐI LƯỢNG HOÀN THÀNH ĐƯA VÀO QUYẾT TOÁN</v>
          </cell>
        </row>
      </sheetData>
      <sheetData sheetId="11409">
        <row r="4">
          <cell r="A4" t="str">
            <v>BẢNG TÍNH TOÁN, ĐO BÓC KHỐI LƯỢNG HOÀN THÀNH ĐƯA VÀO QUYẾT TOÁN</v>
          </cell>
        </row>
      </sheetData>
      <sheetData sheetId="11410">
        <row r="4">
          <cell r="A4" t="str">
            <v>BẢNG TÍNH TOÁN, ĐO BÓC KHỐI LƯỢNG HOÀN THÀNH ĐƯA VÀO QUYẾT TOÁN</v>
          </cell>
        </row>
      </sheetData>
      <sheetData sheetId="11411">
        <row r="4">
          <cell r="A4" t="str">
            <v>BẢNG TÍNH TOÁN, ĐO BÓC KHỐI LƯỢNG HOÀN THÀNH ĐƯA VÀO QUYẾT TOÁN</v>
          </cell>
        </row>
      </sheetData>
      <sheetData sheetId="11412">
        <row r="4">
          <cell r="A4" t="str">
            <v>BẢNG TÍNH TOÁN, ĐO BÓC KHỐI LƯỢNG HOÀN THÀNH ĐƯA VÀO QUYẾT TOÁN</v>
          </cell>
        </row>
      </sheetData>
      <sheetData sheetId="11413">
        <row r="4">
          <cell r="A4" t="str">
            <v>BẢNG TÍNH TOÁN, ĐO BÓC KHỐI LƯỢNG HOÀN THÀNH ĐƯA VÀO QUYẾT TOÁN</v>
          </cell>
        </row>
      </sheetData>
      <sheetData sheetId="11414">
        <row r="4">
          <cell r="A4" t="str">
            <v>BẢNG TÍNH TOÁN, ĐO BÓC KHỐI LƯỢNG HOÀN THÀNH ĐƯA VÀO QUYẾT TOÁN</v>
          </cell>
        </row>
      </sheetData>
      <sheetData sheetId="11415">
        <row r="4">
          <cell r="A4" t="str">
            <v>BẢNG TÍNH TOÁN, ĐO BÓC KHỐI LƯỢNG HOÀN THÀNH ĐƯA VÀO QUYẾT TOÁN</v>
          </cell>
        </row>
      </sheetData>
      <sheetData sheetId="11416">
        <row r="4">
          <cell r="A4" t="str">
            <v>BẢNG TÍNH TOÁN, ĐO BÓC KHỐI LƯỢNG HOÀN THÀNH ĐƯA VÀO QUYẾT TOÁN</v>
          </cell>
        </row>
      </sheetData>
      <sheetData sheetId="11417">
        <row r="4">
          <cell r="A4" t="str">
            <v>BẢNG TÍNH TOÁN, ĐO BÓC KHỐI LƯỢNG HOÀN THÀNH ĐƯA VÀO QUYẾT TOÁN</v>
          </cell>
        </row>
      </sheetData>
      <sheetData sheetId="11418">
        <row r="4">
          <cell r="A4" t="str">
            <v>BẢNG TÍNH TOÁN, ĐO BÓC KHỐI LƯỢNG HOÀN THÀNH ĐƯA VÀO QUYẾT TOÁN</v>
          </cell>
        </row>
      </sheetData>
      <sheetData sheetId="11419">
        <row r="4">
          <cell r="A4" t="str">
            <v>BẢNG TÍNH TOÁN, ĐO BÓC KHỐI LƯỢNG HOÀN THÀNH ĐƯA VÀO QUYẾT TOÁN</v>
          </cell>
        </row>
      </sheetData>
      <sheetData sheetId="11420">
        <row r="4">
          <cell r="A4" t="str">
            <v>BẢNG TÍNH TOÁN, ĐO BÓC KHỐI LƯỢNG HOÀN THÀNH ĐƯA VÀO QUYẾT TOÁN</v>
          </cell>
        </row>
      </sheetData>
      <sheetData sheetId="11421">
        <row r="4">
          <cell r="A4" t="str">
            <v>BẢNG TÍNH TOÁN, ĐO BÓC KHỐI LƯỢNG HOÀN THÀNH ĐƯA VÀO QUYẾT TOÁN</v>
          </cell>
        </row>
      </sheetData>
      <sheetData sheetId="11422">
        <row r="4">
          <cell r="A4" t="str">
            <v>BẢNG TÍNH TOÁN, ĐO BÓC KHỐI LƯỢNG HOÀN THÀNH ĐƯA VÀO QUYẾT TOÁN</v>
          </cell>
        </row>
      </sheetData>
      <sheetData sheetId="11423">
        <row r="4">
          <cell r="A4" t="str">
            <v>BẢNG TÍNH TOÁN, ĐO BÓC KHỐI LƯỢNG HOÀN THÀNH ĐƯA VÀO QUYẾT TOÁN</v>
          </cell>
        </row>
      </sheetData>
      <sheetData sheetId="11424">
        <row r="4">
          <cell r="A4" t="str">
            <v>BẢNG TÍNH TOÁN, ĐO BÓC KHỐI LƯỢNG HOÀN THÀNH ĐƯA VÀO QUYẾT TOÁN</v>
          </cell>
        </row>
      </sheetData>
      <sheetData sheetId="11425">
        <row r="4">
          <cell r="A4" t="str">
            <v>BẢNG TÍNH TOÁN, ĐO BÓC KHỐI LƯỢNG HOÀN THÀNH ĐƯA VÀO QUYẾT TOÁN</v>
          </cell>
        </row>
      </sheetData>
      <sheetData sheetId="11426">
        <row r="4">
          <cell r="A4" t="str">
            <v>BẢNG TÍNH TOÁN, ĐO BÓC KHỐI LƯỢNG HOÀN THÀNH ĐƯA VÀO QUYẾT TOÁN</v>
          </cell>
        </row>
      </sheetData>
      <sheetData sheetId="11427">
        <row r="4">
          <cell r="A4" t="str">
            <v>BẢNG TÍNH TOÁN, ĐO BÓC KHỐI LƯỢNG HOÀN THÀNH ĐƯA VÀO QUYẾT TOÁN</v>
          </cell>
        </row>
      </sheetData>
      <sheetData sheetId="11428">
        <row r="4">
          <cell r="A4" t="str">
            <v>BẢNG TÍNH TOÁN, ĐO BÓC KHỐI LƯỢNG HOÀN THÀNH ĐƯA VÀO QUYẾT TOÁN</v>
          </cell>
        </row>
      </sheetData>
      <sheetData sheetId="11429">
        <row r="4">
          <cell r="A4" t="str">
            <v>BẢNG TÍNH TOÁN, ĐO BÓC KHỐI LƯỢNG HOÀN THÀNH ĐƯA VÀO QUYẾT TOÁN</v>
          </cell>
        </row>
      </sheetData>
      <sheetData sheetId="11430">
        <row r="4">
          <cell r="A4" t="str">
            <v>BẢNG TÍNH TOÁN, ĐO BÓC KHỐI LƯỢNG HOÀN THÀNH ĐƯA VÀO QUYẾT TOÁN</v>
          </cell>
        </row>
      </sheetData>
      <sheetData sheetId="11431">
        <row r="4">
          <cell r="A4" t="str">
            <v>BẢNG TÍNH TOÁN, ĐO BÓC KHỐI LƯỢNG HOÀN THÀNH ĐƯA VÀO QUYẾT TOÁN</v>
          </cell>
        </row>
      </sheetData>
      <sheetData sheetId="11432">
        <row r="4">
          <cell r="A4" t="str">
            <v>BẢNG TÍNH TOÁN, ĐO BÓC KHỐI LƯỢNG HOÀN THÀNH ĐƯA VÀO QUYẾT TOÁN</v>
          </cell>
        </row>
      </sheetData>
      <sheetData sheetId="11433">
        <row r="4">
          <cell r="A4" t="str">
            <v>BẢNG TÍNH TOÁN, ĐO BÓC KHỐI LƯỢNG HOÀN THÀNH ĐƯA VÀO QUYẾT TOÁN</v>
          </cell>
        </row>
      </sheetData>
      <sheetData sheetId="11434">
        <row r="4">
          <cell r="A4" t="str">
            <v>BẢNG TÍNH TOÁN, ĐO BÓC KHỐI LƯỢNG HOÀN THÀNH ĐƯA VÀO QUYẾT TOÁN</v>
          </cell>
        </row>
      </sheetData>
      <sheetData sheetId="11435">
        <row r="4">
          <cell r="A4" t="str">
            <v>BẢNG TÍNH TOÁN, ĐO BÓC KHỐI LƯỢNG HOÀN THÀNH ĐƯA VÀO QUYẾT TOÁN</v>
          </cell>
        </row>
      </sheetData>
      <sheetData sheetId="11436">
        <row r="4">
          <cell r="A4" t="str">
            <v>BẢNG TÍNH TOÁN, ĐO BÓC KHỐI LƯỢNG HOÀN THÀNH ĐƯA VÀO QUYẾT TOÁN</v>
          </cell>
        </row>
      </sheetData>
      <sheetData sheetId="11437">
        <row r="4">
          <cell r="A4" t="str">
            <v>BẢNG TÍNH TOÁN, ĐO BÓC KHỐI LƯỢNG HOÀN THÀNH ĐƯA VÀO QUYẾT TOÁN</v>
          </cell>
        </row>
      </sheetData>
      <sheetData sheetId="11438">
        <row r="4">
          <cell r="A4" t="str">
            <v>BẢNG TÍNH TOÁN, ĐO BÓC KHỐI LƯỢNG HOÀN THÀNH ĐƯA VÀO QUYẾT TOÁN</v>
          </cell>
        </row>
      </sheetData>
      <sheetData sheetId="11439">
        <row r="4">
          <cell r="A4" t="str">
            <v>BẢNG TÍNH TOÁN, ĐO BÓC KHỐI LƯỢNG HOÀN THÀNH ĐƯA VÀO QUYẾT TOÁN</v>
          </cell>
        </row>
      </sheetData>
      <sheetData sheetId="11440">
        <row r="4">
          <cell r="A4" t="str">
            <v>BẢNG TÍNH TOÁN, ĐO BÓC KHỐI LƯỢNG HOÀN THÀNH ĐƯA VÀO QUYẾT TOÁN</v>
          </cell>
        </row>
      </sheetData>
      <sheetData sheetId="11441">
        <row r="4">
          <cell r="A4" t="str">
            <v>BẢNG TÍNH TOÁN, ĐO BÓC KHỐI LƯỢNG HOÀN THÀNH ĐƯA VÀO QUYẾT TOÁN</v>
          </cell>
        </row>
      </sheetData>
      <sheetData sheetId="11442">
        <row r="4">
          <cell r="A4" t="str">
            <v>BẢNG TÍNH TOÁN, ĐO BÓC KHỐI LƯỢNG HOÀN THÀNH ĐƯA VÀO QUYẾT TOÁN</v>
          </cell>
        </row>
      </sheetData>
      <sheetData sheetId="11443">
        <row r="4">
          <cell r="A4" t="str">
            <v>BẢNG TÍNH TOÁN, ĐO BÓC KHỐI LƯỢNG HOÀN THÀNH ĐƯA VÀO QUYẾT TOÁN</v>
          </cell>
        </row>
      </sheetData>
      <sheetData sheetId="11444">
        <row r="4">
          <cell r="A4" t="str">
            <v>BẢNG TÍNH TOÁN, ĐO BÓC KHỐI LƯỢNG HOÀN THÀNH ĐƯA VÀO QUYẾT TOÁN</v>
          </cell>
        </row>
      </sheetData>
      <sheetData sheetId="11445">
        <row r="4">
          <cell r="A4" t="str">
            <v>BẢNG TÍNH TOÁN, ĐO BÓC KHỐI LƯỢNG HOÀN THÀNH ĐƯA VÀO QUYẾT TOÁN</v>
          </cell>
        </row>
      </sheetData>
      <sheetData sheetId="11446">
        <row r="4">
          <cell r="A4" t="str">
            <v>BẢNG TÍNH TOÁN, ĐO BÓC KHỐI LƯỢNG HOÀN THÀNH ĐƯA VÀO QUYẾT TOÁN</v>
          </cell>
        </row>
      </sheetData>
      <sheetData sheetId="11447">
        <row r="4">
          <cell r="A4" t="str">
            <v>BẢNG TÍNH TOÁN, ĐO BÓC KHỐI LƯỢNG HOÀN THÀNH ĐƯA VÀO QUYẾT TOÁN</v>
          </cell>
        </row>
      </sheetData>
      <sheetData sheetId="11448">
        <row r="4">
          <cell r="A4" t="str">
            <v>BẢNG TÍNH TOÁN, ĐO BÓC KHỐI LƯỢNG HOÀN THÀNH ĐƯA VÀO QUYẾT TOÁN</v>
          </cell>
        </row>
      </sheetData>
      <sheetData sheetId="11449">
        <row r="4">
          <cell r="A4" t="str">
            <v>BẢNG TÍNH TOÁN, ĐO BÓC KHỐI LƯỢNG HOÀN THÀNH ĐƯA VÀO QUYẾT TOÁN</v>
          </cell>
        </row>
      </sheetData>
      <sheetData sheetId="11450">
        <row r="4">
          <cell r="A4" t="str">
            <v>BẢNG TÍNH TOÁN, ĐO BÓC KHỐI LƯỢNG HOÀN THÀNH ĐƯA VÀO QUYẾT TOÁN</v>
          </cell>
        </row>
      </sheetData>
      <sheetData sheetId="11451">
        <row r="4">
          <cell r="A4" t="str">
            <v>BẢNG TÍNH TOÁN, ĐO BÓC KHỐI LƯỢNG HOÀN THÀNH ĐƯA VÀO QUYẾT TOÁN</v>
          </cell>
        </row>
      </sheetData>
      <sheetData sheetId="11452">
        <row r="4">
          <cell r="A4" t="str">
            <v>BẢNG TÍNH TOÁN, ĐO BÓC KHỐI LƯỢNG HOÀN THÀNH ĐƯA VÀO QUYẾT TOÁN</v>
          </cell>
        </row>
      </sheetData>
      <sheetData sheetId="11453">
        <row r="4">
          <cell r="A4" t="str">
            <v>BẢNG TÍNH TOÁN, ĐO BÓC KHỐI LƯỢNG HOÀN THÀNH ĐƯA VÀO QUYẾT TOÁN</v>
          </cell>
        </row>
      </sheetData>
      <sheetData sheetId="11454">
        <row r="4">
          <cell r="A4" t="str">
            <v>BẢNG TÍNH TOÁN, ĐO BÓC KHỐI LƯỢNG HOÀN THÀNH ĐƯA VÀO QUYẾT TOÁN</v>
          </cell>
        </row>
      </sheetData>
      <sheetData sheetId="11455">
        <row r="4">
          <cell r="A4" t="str">
            <v>BẢNG TÍNH TOÁN, ĐO BÓC KHỐI LƯỢNG HOÀN THÀNH ĐƯA VÀO QUYẾT TOÁN</v>
          </cell>
        </row>
      </sheetData>
      <sheetData sheetId="11456">
        <row r="4">
          <cell r="A4" t="str">
            <v>BẢNG TÍNH TOÁN, ĐO BÓC KHỐI LƯỢNG HOÀN THÀNH ĐƯA VÀO QUYẾT TOÁN</v>
          </cell>
        </row>
      </sheetData>
      <sheetData sheetId="11457">
        <row r="4">
          <cell r="A4" t="str">
            <v>BẢNG TÍNH TOÁN, ĐO BÓC KHỐI LƯỢNG HOÀN THÀNH ĐƯA VÀO QUYẾT TOÁN</v>
          </cell>
        </row>
      </sheetData>
      <sheetData sheetId="11458">
        <row r="4">
          <cell r="A4" t="str">
            <v>BẢNG TÍNH TOÁN, ĐO BÓC KHỐI LƯỢNG HOÀN THÀNH ĐƯA VÀO QUYẾT TOÁN</v>
          </cell>
        </row>
      </sheetData>
      <sheetData sheetId="11459">
        <row r="4">
          <cell r="A4" t="str">
            <v>BẢNG TÍNH TOÁN, ĐO BÓC KHỐI LƯỢNG HOÀN THÀNH ĐƯA VÀO QUYẾT TOÁN</v>
          </cell>
        </row>
      </sheetData>
      <sheetData sheetId="11460">
        <row r="4">
          <cell r="A4" t="str">
            <v>BẢNG TÍNH TOÁN, ĐO BÓC KHỐI LƯỢNG HOÀN THÀNH ĐƯA VÀO QUYẾT TOÁN</v>
          </cell>
        </row>
      </sheetData>
      <sheetData sheetId="11461">
        <row r="4">
          <cell r="A4" t="str">
            <v>BẢNG TÍNH TOÁN, ĐO BÓC KHỐI LƯỢNG HOÀN THÀNH ĐƯA VÀO QUYẾT TOÁN</v>
          </cell>
        </row>
      </sheetData>
      <sheetData sheetId="11462">
        <row r="4">
          <cell r="A4" t="str">
            <v>BẢNG TÍNH TOÁN, ĐO BÓC KHỐI LƯỢNG HOÀN THÀNH ĐƯA VÀO QUYẾT TOÁN</v>
          </cell>
        </row>
      </sheetData>
      <sheetData sheetId="11463">
        <row r="4">
          <cell r="A4" t="str">
            <v>BẢNG TÍNH TOÁN, ĐO BÓC KHỐI LƯỢNG HOÀN THÀNH ĐƯA VÀO QUYẾT TOÁN</v>
          </cell>
        </row>
      </sheetData>
      <sheetData sheetId="11464">
        <row r="4">
          <cell r="A4" t="str">
            <v>BẢNG TÍNH TOÁN, ĐO BÓC KHỐI LƯỢNG HOÀN THÀNH ĐƯA VÀO QUYẾT TOÁN</v>
          </cell>
        </row>
      </sheetData>
      <sheetData sheetId="11465">
        <row r="4">
          <cell r="A4" t="str">
            <v>BẢNG TÍNH TOÁN, ĐO BÓC KHỐI LƯỢNG HOÀN THÀNH ĐƯA VÀO QUYẾT TOÁN</v>
          </cell>
        </row>
      </sheetData>
      <sheetData sheetId="11466">
        <row r="4">
          <cell r="A4" t="str">
            <v>BẢNG TÍNH TOÁN, ĐO BÓC KHỐI LƯỢNG HOÀN THÀNH ĐƯA VÀO QUYẾT TOÁN</v>
          </cell>
        </row>
      </sheetData>
      <sheetData sheetId="11467">
        <row r="4">
          <cell r="A4" t="str">
            <v>BẢNG TÍNH TOÁN, ĐO BÓC KHỐI LƯỢNG HOÀN THÀNH ĐƯA VÀO QUYẾT TOÁN</v>
          </cell>
        </row>
      </sheetData>
      <sheetData sheetId="11468">
        <row r="4">
          <cell r="A4" t="str">
            <v>BẢNG TÍNH TOÁN, ĐO BÓC KHỐI LƯỢNG HOÀN THÀNH ĐƯA VÀO QUYẾT TOÁN</v>
          </cell>
        </row>
      </sheetData>
      <sheetData sheetId="11469">
        <row r="4">
          <cell r="A4" t="str">
            <v>BẢNG TÍNH TOÁN, ĐO BÓC KHỐI LƯỢNG HOÀN THÀNH ĐƯA VÀO QUYẾT TOÁN</v>
          </cell>
        </row>
      </sheetData>
      <sheetData sheetId="11470">
        <row r="4">
          <cell r="A4" t="str">
            <v>BẢNG TÍNH TOÁN, ĐO BÓC KHỐI LƯỢNG HOÀN THÀNH ĐƯA VÀO QUYẾT TOÁN</v>
          </cell>
        </row>
      </sheetData>
      <sheetData sheetId="11471">
        <row r="4">
          <cell r="A4" t="str">
            <v>BẢNG TÍNH TOÁN, ĐO BÓC KHỐI LƯỢNG HOÀN THÀNH ĐƯA VÀO QUYẾT TOÁN</v>
          </cell>
        </row>
      </sheetData>
      <sheetData sheetId="11472">
        <row r="4">
          <cell r="A4" t="str">
            <v>BẢNG TÍNH TOÁN, ĐO BÓC KHỐI LƯỢNG HOÀN THÀNH ĐƯA VÀO QUYẾT TOÁN</v>
          </cell>
        </row>
      </sheetData>
      <sheetData sheetId="11473">
        <row r="4">
          <cell r="A4" t="str">
            <v>BẢNG TÍNH TOÁN, ĐO BÓC KHỐI LƯỢNG HOÀN THÀNH ĐƯA VÀO QUYẾT TOÁN</v>
          </cell>
        </row>
      </sheetData>
      <sheetData sheetId="11474">
        <row r="4">
          <cell r="A4" t="str">
            <v>BẢNG TÍNH TOÁN, ĐO BÓC KHỐI LƯỢNG HOÀN THÀNH ĐƯA VÀO QUYẾT TOÁN</v>
          </cell>
        </row>
      </sheetData>
      <sheetData sheetId="11475">
        <row r="4">
          <cell r="A4" t="str">
            <v>BẢNG TÍNH TOÁN, ĐO BÓC KHỐI LƯỢNG HOÀN THÀNH ĐƯA VÀO QUYẾT TOÁN</v>
          </cell>
        </row>
      </sheetData>
      <sheetData sheetId="11476">
        <row r="4">
          <cell r="A4" t="str">
            <v>BẢNG TÍNH TOÁN, ĐO BÓC KHỐI LƯỢNG HOÀN THÀNH ĐƯA VÀO QUYẾT TOÁN</v>
          </cell>
        </row>
      </sheetData>
      <sheetData sheetId="11477">
        <row r="4">
          <cell r="A4" t="str">
            <v>BẢNG TÍNH TOÁN, ĐO BÓC KHỐI LƯỢNG HOÀN THÀNH ĐƯA VÀO QUYẾT TOÁN</v>
          </cell>
        </row>
      </sheetData>
      <sheetData sheetId="11478">
        <row r="4">
          <cell r="A4" t="str">
            <v>BẢNG TÍNH TOÁN, ĐO BÓC KHỐI LƯỢNG HOÀN THÀNH ĐƯA VÀO QUYẾT TOÁN</v>
          </cell>
        </row>
      </sheetData>
      <sheetData sheetId="11479">
        <row r="4">
          <cell r="A4" t="str">
            <v>BẢNG TÍNH TOÁN, ĐO BÓC KHỐI LƯỢNG HOÀN THÀNH ĐƯA VÀO QUYẾT TOÁN</v>
          </cell>
        </row>
      </sheetData>
      <sheetData sheetId="11480">
        <row r="4">
          <cell r="A4" t="str">
            <v>BẢNG TÍNH TOÁN, ĐO BÓC KHỐI LƯỢNG HOÀN THÀNH ĐƯA VÀO QUYẾT TOÁN</v>
          </cell>
        </row>
      </sheetData>
      <sheetData sheetId="11481">
        <row r="4">
          <cell r="A4" t="str">
            <v>BẢNG TÍNH TOÁN, ĐO BÓC KHỐI LƯỢNG HOÀN THÀNH ĐƯA VÀO QUYẾT TOÁN</v>
          </cell>
        </row>
      </sheetData>
      <sheetData sheetId="11482">
        <row r="4">
          <cell r="A4" t="str">
            <v>BẢNG TÍNH TOÁN, ĐO BÓC KHỐI LƯỢNG HOÀN THÀNH ĐƯA VÀO QUYẾT TOÁN</v>
          </cell>
        </row>
      </sheetData>
      <sheetData sheetId="11483">
        <row r="4">
          <cell r="A4" t="str">
            <v>BẢNG TÍNH TOÁN, ĐO BÓC KHỐI LƯỢNG HOÀN THÀNH ĐƯA VÀO QUYẾT TOÁN</v>
          </cell>
        </row>
      </sheetData>
      <sheetData sheetId="11484">
        <row r="4">
          <cell r="A4" t="str">
            <v>BẢNG TÍNH TOÁN, ĐO BÓC KHỐI LƯỢNG HOÀN THÀNH ĐƯA VÀO QUYẾT TOÁN</v>
          </cell>
        </row>
      </sheetData>
      <sheetData sheetId="11485">
        <row r="4">
          <cell r="A4" t="str">
            <v>BẢNG TÍNH TOÁN, ĐO BÓC KHỐI LƯỢNG HOÀN THÀNH ĐƯA VÀO QUYẾT TOÁN</v>
          </cell>
        </row>
      </sheetData>
      <sheetData sheetId="11486">
        <row r="4">
          <cell r="A4" t="str">
            <v>BẢNG TÍNH TOÁN, ĐO BÓC KHỐI LƯỢNG HOÀN THÀNH ĐƯA VÀO QUYẾT TOÁN</v>
          </cell>
        </row>
      </sheetData>
      <sheetData sheetId="11487">
        <row r="4">
          <cell r="A4" t="str">
            <v>BẢNG TÍNH TOÁN, ĐO BÓC KHỐI LƯỢNG HOÀN THÀNH ĐƯA VÀO QUYẾT TOÁN</v>
          </cell>
        </row>
      </sheetData>
      <sheetData sheetId="11488">
        <row r="4">
          <cell r="A4" t="str">
            <v>BẢNG TÍNH TOÁN, ĐO BÓC KHỐI LƯỢNG HOÀN THÀNH ĐƯA VÀO QUYẾT TOÁN</v>
          </cell>
        </row>
      </sheetData>
      <sheetData sheetId="11489">
        <row r="4">
          <cell r="A4" t="str">
            <v>BẢNG TÍNH TOÁN, ĐO BÓC KHỐI LƯỢNG HOÀN THÀNH ĐƯA VÀO QUYẾT TOÁN</v>
          </cell>
        </row>
      </sheetData>
      <sheetData sheetId="11490">
        <row r="4">
          <cell r="A4" t="str">
            <v>BẢNG TÍNH TOÁN, ĐO BÓC KHỐI LƯỢNG HOÀN THÀNH ĐƯA VÀO QUYẾT TOÁN</v>
          </cell>
        </row>
      </sheetData>
      <sheetData sheetId="11491">
        <row r="4">
          <cell r="A4" t="str">
            <v>BẢNG TÍNH TOÁN, ĐO BÓC KHỐI LƯỢNG HOÀN THÀNH ĐƯA VÀO QUYẾT TOÁN</v>
          </cell>
        </row>
      </sheetData>
      <sheetData sheetId="11492">
        <row r="4">
          <cell r="A4" t="str">
            <v>BẢNG TÍNH TOÁN, ĐO BÓC KHỐI LƯỢNG HOÀN THÀNH ĐƯA VÀO QUYẾT TOÁN</v>
          </cell>
        </row>
      </sheetData>
      <sheetData sheetId="11493">
        <row r="4">
          <cell r="A4" t="str">
            <v>BẢNG TÍNH TOÁN, ĐO BÓC KHỐI LƯỢNG HOÀN THÀNH ĐƯA VÀO QUYẾT TOÁN</v>
          </cell>
        </row>
      </sheetData>
      <sheetData sheetId="11494">
        <row r="4">
          <cell r="A4" t="str">
            <v>BẢNG TÍNH TOÁN, ĐO BÓC KHỐI LƯỢNG HOÀN THÀNH ĐƯA VÀO QUYẾT TOÁN</v>
          </cell>
        </row>
      </sheetData>
      <sheetData sheetId="11495">
        <row r="4">
          <cell r="A4" t="str">
            <v>BẢNG TÍNH TOÁN, ĐO BÓC KHỐI LƯỢNG HOÀN THÀNH ĐƯA VÀO QUYẾT TOÁN</v>
          </cell>
        </row>
      </sheetData>
      <sheetData sheetId="11496">
        <row r="9">
          <cell r="A9" t="str">
            <v>A</v>
          </cell>
        </row>
      </sheetData>
      <sheetData sheetId="11497">
        <row r="4">
          <cell r="A4" t="str">
            <v>BẢNG TÍNH TOÁN, ĐO BÓC KHỐI LƯỢNG HOÀN THÀNH ĐƯA VÀO QUYẾT TOÁN</v>
          </cell>
        </row>
      </sheetData>
      <sheetData sheetId="11498">
        <row r="9">
          <cell r="A9" t="str">
            <v>A</v>
          </cell>
        </row>
      </sheetData>
      <sheetData sheetId="11499" refreshError="1"/>
      <sheetData sheetId="11500" refreshError="1"/>
      <sheetData sheetId="11501" refreshError="1"/>
      <sheetData sheetId="11502" refreshError="1"/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/>
      <sheetData sheetId="11637"/>
      <sheetData sheetId="11638"/>
      <sheetData sheetId="11639" refreshError="1"/>
      <sheetData sheetId="11640" refreshError="1"/>
      <sheetData sheetId="11641"/>
      <sheetData sheetId="11642"/>
      <sheetData sheetId="11643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>
        <row r="9">
          <cell r="A9" t="str">
            <v>A</v>
          </cell>
        </row>
      </sheetData>
      <sheetData sheetId="12869">
        <row r="9">
          <cell r="A9" t="str">
            <v>A</v>
          </cell>
        </row>
      </sheetData>
      <sheetData sheetId="12870">
        <row r="9">
          <cell r="A9" t="str">
            <v>A</v>
          </cell>
        </row>
      </sheetData>
      <sheetData sheetId="12871">
        <row r="9">
          <cell r="A9" t="str">
            <v>A</v>
          </cell>
        </row>
      </sheetData>
      <sheetData sheetId="12872">
        <row r="9">
          <cell r="A9" t="str">
            <v>A</v>
          </cell>
        </row>
      </sheetData>
      <sheetData sheetId="12873">
        <row r="9">
          <cell r="A9" t="str">
            <v>A</v>
          </cell>
        </row>
      </sheetData>
      <sheetData sheetId="12874">
        <row r="9">
          <cell r="A9" t="str">
            <v>A</v>
          </cell>
        </row>
      </sheetData>
      <sheetData sheetId="12875">
        <row r="9">
          <cell r="A9" t="str">
            <v>A</v>
          </cell>
        </row>
      </sheetData>
      <sheetData sheetId="12876">
        <row r="9">
          <cell r="A9" t="str">
            <v>A</v>
          </cell>
        </row>
      </sheetData>
      <sheetData sheetId="12877">
        <row r="9">
          <cell r="A9" t="str">
            <v>A</v>
          </cell>
        </row>
      </sheetData>
      <sheetData sheetId="12878">
        <row r="9">
          <cell r="A9" t="str">
            <v>A</v>
          </cell>
        </row>
      </sheetData>
      <sheetData sheetId="12879">
        <row r="9">
          <cell r="A9" t="str">
            <v>A</v>
          </cell>
        </row>
      </sheetData>
      <sheetData sheetId="12880">
        <row r="9">
          <cell r="A9" t="str">
            <v>A</v>
          </cell>
        </row>
      </sheetData>
      <sheetData sheetId="12881">
        <row r="9">
          <cell r="A9" t="str">
            <v>A</v>
          </cell>
        </row>
      </sheetData>
      <sheetData sheetId="12882">
        <row r="9">
          <cell r="A9" t="str">
            <v>A</v>
          </cell>
        </row>
      </sheetData>
      <sheetData sheetId="12883">
        <row r="9">
          <cell r="A9" t="str">
            <v>A</v>
          </cell>
        </row>
      </sheetData>
      <sheetData sheetId="12884">
        <row r="9">
          <cell r="A9" t="str">
            <v>A</v>
          </cell>
        </row>
      </sheetData>
      <sheetData sheetId="12885">
        <row r="9">
          <cell r="A9" t="str">
            <v>A</v>
          </cell>
        </row>
      </sheetData>
      <sheetData sheetId="12886">
        <row r="9">
          <cell r="A9" t="str">
            <v>A</v>
          </cell>
        </row>
      </sheetData>
      <sheetData sheetId="12887">
        <row r="9">
          <cell r="A9" t="str">
            <v>A</v>
          </cell>
        </row>
      </sheetData>
      <sheetData sheetId="12888">
        <row r="9">
          <cell r="A9" t="str">
            <v>A</v>
          </cell>
        </row>
      </sheetData>
      <sheetData sheetId="12889">
        <row r="9">
          <cell r="A9" t="str">
            <v>A</v>
          </cell>
        </row>
      </sheetData>
      <sheetData sheetId="12890">
        <row r="9">
          <cell r="A9" t="str">
            <v>A</v>
          </cell>
        </row>
      </sheetData>
      <sheetData sheetId="12891">
        <row r="9">
          <cell r="A9" t="str">
            <v>A</v>
          </cell>
        </row>
      </sheetData>
      <sheetData sheetId="12892">
        <row r="9">
          <cell r="A9" t="str">
            <v>A</v>
          </cell>
        </row>
      </sheetData>
      <sheetData sheetId="12893">
        <row r="9">
          <cell r="A9" t="str">
            <v>A</v>
          </cell>
        </row>
      </sheetData>
      <sheetData sheetId="12894">
        <row r="9">
          <cell r="A9" t="str">
            <v>A</v>
          </cell>
        </row>
      </sheetData>
      <sheetData sheetId="12895">
        <row r="9">
          <cell r="A9" t="str">
            <v>A</v>
          </cell>
        </row>
      </sheetData>
      <sheetData sheetId="12896">
        <row r="9">
          <cell r="A9" t="str">
            <v>A</v>
          </cell>
        </row>
      </sheetData>
      <sheetData sheetId="12897">
        <row r="9">
          <cell r="A9" t="str">
            <v>A</v>
          </cell>
        </row>
      </sheetData>
      <sheetData sheetId="12898">
        <row r="9">
          <cell r="A9" t="str">
            <v>A</v>
          </cell>
        </row>
      </sheetData>
      <sheetData sheetId="12899">
        <row r="9">
          <cell r="A9" t="str">
            <v>A</v>
          </cell>
        </row>
      </sheetData>
      <sheetData sheetId="12900">
        <row r="9">
          <cell r="A9" t="str">
            <v>A</v>
          </cell>
        </row>
      </sheetData>
      <sheetData sheetId="12901">
        <row r="9">
          <cell r="A9" t="str">
            <v>A</v>
          </cell>
        </row>
      </sheetData>
      <sheetData sheetId="12902">
        <row r="9">
          <cell r="A9" t="str">
            <v>A</v>
          </cell>
        </row>
      </sheetData>
      <sheetData sheetId="12903">
        <row r="9">
          <cell r="A9" t="str">
            <v>A</v>
          </cell>
        </row>
      </sheetData>
      <sheetData sheetId="12904">
        <row r="9">
          <cell r="A9" t="str">
            <v>A</v>
          </cell>
        </row>
      </sheetData>
      <sheetData sheetId="12905">
        <row r="9">
          <cell r="A9" t="str">
            <v>A</v>
          </cell>
        </row>
      </sheetData>
      <sheetData sheetId="12906">
        <row r="9">
          <cell r="A9" t="str">
            <v>A</v>
          </cell>
        </row>
      </sheetData>
      <sheetData sheetId="12907">
        <row r="9">
          <cell r="A9" t="str">
            <v>A</v>
          </cell>
        </row>
      </sheetData>
      <sheetData sheetId="12908">
        <row r="9">
          <cell r="A9" t="str">
            <v>A</v>
          </cell>
        </row>
      </sheetData>
      <sheetData sheetId="12909">
        <row r="9">
          <cell r="A9" t="str">
            <v>A</v>
          </cell>
        </row>
      </sheetData>
      <sheetData sheetId="12910"/>
      <sheetData sheetId="12911">
        <row r="9">
          <cell r="A9" t="str">
            <v>A</v>
          </cell>
        </row>
      </sheetData>
      <sheetData sheetId="12912">
        <row r="9">
          <cell r="A9" t="str">
            <v>A</v>
          </cell>
        </row>
      </sheetData>
      <sheetData sheetId="12913">
        <row r="9">
          <cell r="A9" t="str">
            <v>A</v>
          </cell>
        </row>
      </sheetData>
      <sheetData sheetId="12914"/>
      <sheetData sheetId="12915" refreshError="1"/>
      <sheetData sheetId="12916" refreshError="1"/>
      <sheetData sheetId="12917" refreshError="1"/>
      <sheetData sheetId="12918">
        <row r="9">
          <cell r="A9" t="str">
            <v>A</v>
          </cell>
        </row>
      </sheetData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>
        <row r="4">
          <cell r="A4" t="str">
            <v>BẢNG TÍNH TOÁN, ĐO BÓC KHỐI LƯỢNG HOÀN THÀNH ĐƯA VÀO QUYẾT TOÁN</v>
          </cell>
        </row>
      </sheetData>
      <sheetData sheetId="12956">
        <row r="4">
          <cell r="A4" t="str">
            <v>BẢNG TÍNH TOÁN, ĐO BÓC KHỐI LƯỢNG HOÀN THÀNH ĐƯA VÀO QUYẾT TOÁN</v>
          </cell>
        </row>
      </sheetData>
      <sheetData sheetId="12957">
        <row r="4">
          <cell r="A4" t="str">
            <v>BẢNG TÍNH TOÁN, ĐO BÓC KHỐI LƯỢNG HOÀN THÀNH ĐƯA VÀO QUYẾT TOÁN</v>
          </cell>
        </row>
      </sheetData>
      <sheetData sheetId="12958">
        <row r="4">
          <cell r="A4" t="str">
            <v>BẢNG TÍNH TOÁN, ĐO BÓC KHỐI LƯỢNG HOÀN THÀNH ĐƯA VÀO QUYẾT TOÁN</v>
          </cell>
        </row>
      </sheetData>
      <sheetData sheetId="12959">
        <row r="4">
          <cell r="A4" t="str">
            <v>BẢNG TÍNH TOÁN, ĐO BÓC KHỐI LƯỢNG HOÀN THÀNH ĐƯA VÀO QUYẾT TOÁN</v>
          </cell>
        </row>
      </sheetData>
      <sheetData sheetId="12960">
        <row r="9">
          <cell r="A9" t="str">
            <v>A</v>
          </cell>
        </row>
      </sheetData>
      <sheetData sheetId="12961">
        <row r="9">
          <cell r="A9" t="str">
            <v>A</v>
          </cell>
        </row>
      </sheetData>
      <sheetData sheetId="12962">
        <row r="9">
          <cell r="A9" t="str">
            <v>A</v>
          </cell>
        </row>
      </sheetData>
      <sheetData sheetId="12963">
        <row r="9">
          <cell r="A9" t="str">
            <v>A</v>
          </cell>
        </row>
      </sheetData>
      <sheetData sheetId="12964"/>
      <sheetData sheetId="12965">
        <row r="9">
          <cell r="A9" t="str">
            <v>A</v>
          </cell>
        </row>
      </sheetData>
      <sheetData sheetId="12966">
        <row r="9">
          <cell r="A9" t="str">
            <v>A</v>
          </cell>
        </row>
      </sheetData>
      <sheetData sheetId="12967">
        <row r="9">
          <cell r="A9" t="str">
            <v>A</v>
          </cell>
        </row>
      </sheetData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>
        <row r="9">
          <cell r="A9" t="str">
            <v>A</v>
          </cell>
        </row>
      </sheetData>
      <sheetData sheetId="12975">
        <row r="9">
          <cell r="A9" t="str">
            <v>A</v>
          </cell>
        </row>
      </sheetData>
      <sheetData sheetId="12976">
        <row r="9">
          <cell r="A9" t="str">
            <v>A</v>
          </cell>
        </row>
      </sheetData>
      <sheetData sheetId="12977">
        <row r="9">
          <cell r="A9" t="str">
            <v>A</v>
          </cell>
        </row>
      </sheetData>
      <sheetData sheetId="12978">
        <row r="9">
          <cell r="A9" t="str">
            <v>A</v>
          </cell>
        </row>
      </sheetData>
      <sheetData sheetId="12979">
        <row r="9">
          <cell r="A9" t="str">
            <v>A</v>
          </cell>
        </row>
      </sheetData>
      <sheetData sheetId="12980">
        <row r="9">
          <cell r="A9" t="str">
            <v>A</v>
          </cell>
        </row>
      </sheetData>
      <sheetData sheetId="12981">
        <row r="9">
          <cell r="A9" t="str">
            <v>A</v>
          </cell>
        </row>
      </sheetData>
      <sheetData sheetId="12982">
        <row r="9">
          <cell r="A9" t="str">
            <v>A</v>
          </cell>
        </row>
      </sheetData>
      <sheetData sheetId="12983">
        <row r="9">
          <cell r="A9" t="str">
            <v>A</v>
          </cell>
        </row>
      </sheetData>
      <sheetData sheetId="12984">
        <row r="9">
          <cell r="A9" t="str">
            <v>A</v>
          </cell>
        </row>
      </sheetData>
      <sheetData sheetId="12985">
        <row r="9">
          <cell r="A9" t="str">
            <v>A</v>
          </cell>
        </row>
      </sheetData>
      <sheetData sheetId="12986">
        <row r="9">
          <cell r="A9" t="str">
            <v>A</v>
          </cell>
        </row>
      </sheetData>
      <sheetData sheetId="12987">
        <row r="9">
          <cell r="A9" t="str">
            <v>A</v>
          </cell>
        </row>
      </sheetData>
      <sheetData sheetId="12988">
        <row r="9">
          <cell r="A9" t="str">
            <v>A</v>
          </cell>
        </row>
      </sheetData>
      <sheetData sheetId="12989">
        <row r="9">
          <cell r="A9" t="str">
            <v>A</v>
          </cell>
        </row>
      </sheetData>
      <sheetData sheetId="12990">
        <row r="9">
          <cell r="A9" t="str">
            <v>A</v>
          </cell>
        </row>
      </sheetData>
      <sheetData sheetId="12991">
        <row r="9">
          <cell r="A9" t="str">
            <v>A</v>
          </cell>
        </row>
      </sheetData>
      <sheetData sheetId="12992">
        <row r="9">
          <cell r="A9" t="str">
            <v>A</v>
          </cell>
        </row>
      </sheetData>
      <sheetData sheetId="12993">
        <row r="9">
          <cell r="A9" t="str">
            <v>A</v>
          </cell>
        </row>
      </sheetData>
      <sheetData sheetId="12994">
        <row r="9">
          <cell r="A9" t="str">
            <v>A</v>
          </cell>
        </row>
      </sheetData>
      <sheetData sheetId="12995">
        <row r="9">
          <cell r="A9" t="str">
            <v>A</v>
          </cell>
        </row>
      </sheetData>
      <sheetData sheetId="12996">
        <row r="9">
          <cell r="A9" t="str">
            <v>A</v>
          </cell>
        </row>
      </sheetData>
      <sheetData sheetId="12997">
        <row r="9">
          <cell r="A9" t="str">
            <v>A</v>
          </cell>
        </row>
      </sheetData>
      <sheetData sheetId="12998">
        <row r="9">
          <cell r="A9" t="str">
            <v>A</v>
          </cell>
        </row>
      </sheetData>
      <sheetData sheetId="12999">
        <row r="9">
          <cell r="A9" t="str">
            <v>A</v>
          </cell>
        </row>
      </sheetData>
      <sheetData sheetId="13000"/>
      <sheetData sheetId="13001"/>
      <sheetData sheetId="13002"/>
      <sheetData sheetId="13003"/>
      <sheetData sheetId="13004"/>
      <sheetData sheetId="13005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/>
      <sheetData sheetId="13013"/>
      <sheetData sheetId="13014" refreshError="1"/>
      <sheetData sheetId="13015" refreshError="1"/>
      <sheetData sheetId="13016" refreshError="1"/>
      <sheetData sheetId="13017">
        <row r="9">
          <cell r="A9" t="str">
            <v>A</v>
          </cell>
        </row>
      </sheetData>
      <sheetData sheetId="13018" refreshError="1"/>
      <sheetData sheetId="13019" refreshError="1"/>
      <sheetData sheetId="13020" refreshError="1"/>
      <sheetData sheetId="13021" refreshError="1"/>
      <sheetData sheetId="13022">
        <row r="9">
          <cell r="A9" t="str">
            <v>A</v>
          </cell>
        </row>
      </sheetData>
      <sheetData sheetId="13023" refreshError="1"/>
      <sheetData sheetId="13024">
        <row r="9">
          <cell r="A9" t="str">
            <v>A</v>
          </cell>
        </row>
      </sheetData>
      <sheetData sheetId="13025">
        <row r="9">
          <cell r="A9" t="str">
            <v>A</v>
          </cell>
        </row>
      </sheetData>
      <sheetData sheetId="13026">
        <row r="9">
          <cell r="A9" t="str">
            <v>A</v>
          </cell>
        </row>
      </sheetData>
      <sheetData sheetId="13027">
        <row r="9">
          <cell r="A9" t="str">
            <v>A</v>
          </cell>
        </row>
      </sheetData>
      <sheetData sheetId="13028">
        <row r="9">
          <cell r="A9" t="str">
            <v>A</v>
          </cell>
        </row>
      </sheetData>
      <sheetData sheetId="13029">
        <row r="9">
          <cell r="A9" t="str">
            <v>A</v>
          </cell>
        </row>
      </sheetData>
      <sheetData sheetId="13030">
        <row r="9">
          <cell r="A9" t="str">
            <v>A</v>
          </cell>
        </row>
      </sheetData>
      <sheetData sheetId="13031"/>
      <sheetData sheetId="13032">
        <row r="9">
          <cell r="A9" t="str">
            <v>A</v>
          </cell>
        </row>
      </sheetData>
      <sheetData sheetId="13033">
        <row r="9">
          <cell r="A9" t="str">
            <v>A</v>
          </cell>
        </row>
      </sheetData>
      <sheetData sheetId="13034">
        <row r="9">
          <cell r="A9" t="str">
            <v>A</v>
          </cell>
        </row>
      </sheetData>
      <sheetData sheetId="13035">
        <row r="9">
          <cell r="A9" t="str">
            <v>A</v>
          </cell>
        </row>
      </sheetData>
      <sheetData sheetId="13036"/>
      <sheetData sheetId="13037">
        <row r="9">
          <cell r="A9" t="str">
            <v>A</v>
          </cell>
        </row>
      </sheetData>
      <sheetData sheetId="13038">
        <row r="9">
          <cell r="A9" t="str">
            <v>A</v>
          </cell>
        </row>
      </sheetData>
      <sheetData sheetId="13039">
        <row r="9">
          <cell r="A9" t="str">
            <v>A</v>
          </cell>
        </row>
      </sheetData>
      <sheetData sheetId="13040">
        <row r="9">
          <cell r="A9" t="str">
            <v>A</v>
          </cell>
        </row>
      </sheetData>
      <sheetData sheetId="13041">
        <row r="9">
          <cell r="A9" t="str">
            <v>A</v>
          </cell>
        </row>
      </sheetData>
      <sheetData sheetId="13042">
        <row r="9">
          <cell r="A9" t="str">
            <v>A</v>
          </cell>
        </row>
      </sheetData>
      <sheetData sheetId="13043">
        <row r="9">
          <cell r="A9" t="str">
            <v>A</v>
          </cell>
        </row>
      </sheetData>
      <sheetData sheetId="13044">
        <row r="9">
          <cell r="A9" t="str">
            <v>A</v>
          </cell>
        </row>
      </sheetData>
      <sheetData sheetId="13045">
        <row r="9">
          <cell r="A9" t="str">
            <v>A</v>
          </cell>
        </row>
      </sheetData>
      <sheetData sheetId="13046">
        <row r="9">
          <cell r="A9" t="str">
            <v>A</v>
          </cell>
        </row>
      </sheetData>
      <sheetData sheetId="13047">
        <row r="9">
          <cell r="A9" t="str">
            <v>A</v>
          </cell>
        </row>
      </sheetData>
      <sheetData sheetId="13048"/>
      <sheetData sheetId="13049"/>
      <sheetData sheetId="13050"/>
      <sheetData sheetId="13051">
        <row r="9">
          <cell r="A9" t="str">
            <v>A</v>
          </cell>
        </row>
      </sheetData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>
        <row r="9">
          <cell r="A9" t="str">
            <v>A</v>
          </cell>
        </row>
      </sheetData>
      <sheetData sheetId="13068"/>
      <sheetData sheetId="13069"/>
      <sheetData sheetId="13070"/>
      <sheetData sheetId="13071"/>
      <sheetData sheetId="13072">
        <row r="9">
          <cell r="A9" t="str">
            <v>A</v>
          </cell>
        </row>
      </sheetData>
      <sheetData sheetId="13073"/>
      <sheetData sheetId="13074">
        <row r="9">
          <cell r="A9" t="str">
            <v>A</v>
          </cell>
        </row>
      </sheetData>
      <sheetData sheetId="13075"/>
      <sheetData sheetId="13076"/>
      <sheetData sheetId="13077"/>
      <sheetData sheetId="13078"/>
      <sheetData sheetId="13079">
        <row r="9">
          <cell r="A9" t="str">
            <v>A</v>
          </cell>
        </row>
      </sheetData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>
        <row r="4">
          <cell r="A4" t="str">
            <v>BẢNG TÍNH TOÁN, ĐO BÓC KHỐI LƯỢNG HOÀN THÀNH ĐƯA VÀO QUYẾT TOÁN</v>
          </cell>
        </row>
      </sheetData>
      <sheetData sheetId="13108">
        <row r="4">
          <cell r="A4" t="str">
            <v>BẢNG TÍNH TOÁN, ĐO BÓC KHỐI LƯỢNG HOÀN THÀNH ĐƯA VÀO QUYẾT TOÁN</v>
          </cell>
        </row>
      </sheetData>
      <sheetData sheetId="13109">
        <row r="4">
          <cell r="A4" t="str">
            <v>BẢNG TÍNH TOÁN, ĐO BÓC KHỐI LƯỢNG HOÀN THÀNH ĐƯA VÀO QUYẾT TOÁN</v>
          </cell>
        </row>
      </sheetData>
      <sheetData sheetId="13110">
        <row r="4">
          <cell r="A4" t="str">
            <v>BẢNG TÍNH TOÁN, ĐO BÓC KHỐI LƯỢNG HOÀN THÀNH ĐƯA VÀO QUYẾT TOÁN</v>
          </cell>
        </row>
      </sheetData>
      <sheetData sheetId="13111">
        <row r="4">
          <cell r="A4" t="str">
            <v>BẢNG TÍNH TOÁN, ĐO BÓC KHỐI LƯỢNG HOÀN THÀNH ĐƯA VÀO QUYẾT TOÁN</v>
          </cell>
        </row>
      </sheetData>
      <sheetData sheetId="13112">
        <row r="4">
          <cell r="A4" t="str">
            <v>BẢNG TÍNH TOÁN, ĐO BÓC KHỐI LƯỢNG HOÀN THÀNH ĐƯA VÀO QUYẾT TOÁN</v>
          </cell>
        </row>
      </sheetData>
      <sheetData sheetId="13113">
        <row r="4">
          <cell r="A4" t="str">
            <v>BẢNG TÍNH TOÁN, ĐO BÓC KHỐI LƯỢNG HOÀN THÀNH ĐƯA VÀO QUYẾT TOÁN</v>
          </cell>
        </row>
      </sheetData>
      <sheetData sheetId="13114">
        <row r="4">
          <cell r="A4" t="str">
            <v>BẢNG TÍNH TOÁN, ĐO BÓC KHỐI LƯỢNG HOÀN THÀNH ĐƯA VÀO QUYẾT TOÁN</v>
          </cell>
        </row>
      </sheetData>
      <sheetData sheetId="13115">
        <row r="4">
          <cell r="A4" t="str">
            <v>BẢNG TÍNH TOÁN, ĐO BÓC KHỐI LƯỢNG HOÀN THÀNH ĐƯA VÀO QUYẾT TOÁN</v>
          </cell>
        </row>
      </sheetData>
      <sheetData sheetId="13116">
        <row r="4">
          <cell r="A4" t="str">
            <v>BẢNG TÍNH TOÁN, ĐO BÓC KHỐI LƯỢNG HOÀN THÀNH ĐƯA VÀO QUYẾT TOÁN</v>
          </cell>
        </row>
      </sheetData>
      <sheetData sheetId="13117">
        <row r="4">
          <cell r="A4" t="str">
            <v>BẢNG TÍNH TOÁN, ĐO BÓC KHỐI LƯỢNG HOÀN THÀNH ĐƯA VÀO QUYẾT TOÁN</v>
          </cell>
        </row>
      </sheetData>
      <sheetData sheetId="13118">
        <row r="4">
          <cell r="A4" t="str">
            <v>BẢNG TÍNH TOÁN, ĐO BÓC KHỐI LƯỢNG HOÀN THÀNH ĐƯA VÀO QUYẾT TOÁN</v>
          </cell>
        </row>
      </sheetData>
      <sheetData sheetId="13119">
        <row r="4">
          <cell r="A4" t="str">
            <v>BẢNG TÍNH TOÁN, ĐO BÓC KHỐI LƯỢNG HOÀN THÀNH ĐƯA VÀO QUYẾT TOÁN</v>
          </cell>
        </row>
      </sheetData>
      <sheetData sheetId="13120">
        <row r="4">
          <cell r="A4" t="str">
            <v>BẢNG TÍNH TOÁN, ĐO BÓC KHỐI LƯỢNG HOÀN THÀNH ĐƯA VÀO QUYẾT TOÁN</v>
          </cell>
        </row>
      </sheetData>
      <sheetData sheetId="13121">
        <row r="9">
          <cell r="A9" t="str">
            <v>A</v>
          </cell>
        </row>
      </sheetData>
      <sheetData sheetId="13122">
        <row r="9">
          <cell r="A9" t="str">
            <v>A</v>
          </cell>
        </row>
      </sheetData>
      <sheetData sheetId="13123">
        <row r="9">
          <cell r="A9" t="str">
            <v>A</v>
          </cell>
        </row>
      </sheetData>
      <sheetData sheetId="13124">
        <row r="9">
          <cell r="A9" t="str">
            <v>A</v>
          </cell>
        </row>
      </sheetData>
      <sheetData sheetId="13125"/>
      <sheetData sheetId="13126">
        <row r="9">
          <cell r="A9" t="str">
            <v>A</v>
          </cell>
        </row>
      </sheetData>
      <sheetData sheetId="13127">
        <row r="9">
          <cell r="A9" t="str">
            <v>A</v>
          </cell>
        </row>
      </sheetData>
      <sheetData sheetId="13128">
        <row r="9">
          <cell r="A9" t="str">
            <v>A</v>
          </cell>
        </row>
      </sheetData>
      <sheetData sheetId="13129">
        <row r="9">
          <cell r="A9" t="str">
            <v>A</v>
          </cell>
        </row>
      </sheetData>
      <sheetData sheetId="13130">
        <row r="9">
          <cell r="A9" t="str">
            <v>A</v>
          </cell>
        </row>
      </sheetData>
      <sheetData sheetId="13131">
        <row r="9">
          <cell r="A9" t="str">
            <v>A</v>
          </cell>
        </row>
      </sheetData>
      <sheetData sheetId="13132">
        <row r="9">
          <cell r="A9" t="str">
            <v>A</v>
          </cell>
        </row>
      </sheetData>
      <sheetData sheetId="13133">
        <row r="9">
          <cell r="A9" t="str">
            <v>A</v>
          </cell>
        </row>
      </sheetData>
      <sheetData sheetId="13134">
        <row r="9">
          <cell r="A9" t="str">
            <v>A</v>
          </cell>
        </row>
      </sheetData>
      <sheetData sheetId="13135">
        <row r="9">
          <cell r="A9" t="str">
            <v>A</v>
          </cell>
        </row>
      </sheetData>
      <sheetData sheetId="13136">
        <row r="9">
          <cell r="A9" t="str">
            <v>A</v>
          </cell>
        </row>
      </sheetData>
      <sheetData sheetId="13137">
        <row r="9">
          <cell r="A9" t="str">
            <v>A</v>
          </cell>
        </row>
      </sheetData>
      <sheetData sheetId="13138">
        <row r="9">
          <cell r="A9" t="str">
            <v>A</v>
          </cell>
        </row>
      </sheetData>
      <sheetData sheetId="13139">
        <row r="9">
          <cell r="A9" t="str">
            <v>A</v>
          </cell>
        </row>
      </sheetData>
      <sheetData sheetId="13140">
        <row r="9">
          <cell r="A9" t="str">
            <v>A</v>
          </cell>
        </row>
      </sheetData>
      <sheetData sheetId="13141">
        <row r="9">
          <cell r="A9" t="str">
            <v>A</v>
          </cell>
        </row>
      </sheetData>
      <sheetData sheetId="13142">
        <row r="9">
          <cell r="A9" t="str">
            <v>A</v>
          </cell>
        </row>
      </sheetData>
      <sheetData sheetId="13143">
        <row r="9">
          <cell r="A9" t="str">
            <v>A</v>
          </cell>
        </row>
      </sheetData>
      <sheetData sheetId="13144">
        <row r="9">
          <cell r="A9" t="str">
            <v>A</v>
          </cell>
        </row>
      </sheetData>
      <sheetData sheetId="13145">
        <row r="9">
          <cell r="A9" t="str">
            <v>A</v>
          </cell>
        </row>
      </sheetData>
      <sheetData sheetId="13146">
        <row r="9">
          <cell r="A9" t="str">
            <v>A</v>
          </cell>
        </row>
      </sheetData>
      <sheetData sheetId="13147">
        <row r="9">
          <cell r="A9" t="str">
            <v>A</v>
          </cell>
        </row>
      </sheetData>
      <sheetData sheetId="13148">
        <row r="9">
          <cell r="A9" t="str">
            <v>A</v>
          </cell>
        </row>
      </sheetData>
      <sheetData sheetId="13149">
        <row r="9">
          <cell r="A9" t="str">
            <v>A</v>
          </cell>
        </row>
      </sheetData>
      <sheetData sheetId="13150">
        <row r="9">
          <cell r="A9" t="str">
            <v>A</v>
          </cell>
        </row>
      </sheetData>
      <sheetData sheetId="13151">
        <row r="9">
          <cell r="A9" t="str">
            <v>A</v>
          </cell>
        </row>
      </sheetData>
      <sheetData sheetId="13152">
        <row r="9">
          <cell r="A9" t="str">
            <v>A</v>
          </cell>
        </row>
      </sheetData>
      <sheetData sheetId="13153">
        <row r="9">
          <cell r="A9" t="str">
            <v>A</v>
          </cell>
        </row>
      </sheetData>
      <sheetData sheetId="13154">
        <row r="9">
          <cell r="A9" t="str">
            <v>A</v>
          </cell>
        </row>
      </sheetData>
      <sheetData sheetId="13155">
        <row r="9">
          <cell r="A9" t="str">
            <v>A</v>
          </cell>
        </row>
      </sheetData>
      <sheetData sheetId="13156">
        <row r="9">
          <cell r="A9" t="str">
            <v>A</v>
          </cell>
        </row>
      </sheetData>
      <sheetData sheetId="13157">
        <row r="9">
          <cell r="A9" t="str">
            <v>A</v>
          </cell>
        </row>
      </sheetData>
      <sheetData sheetId="13158">
        <row r="9">
          <cell r="A9" t="str">
            <v>A</v>
          </cell>
        </row>
      </sheetData>
      <sheetData sheetId="13159">
        <row r="9">
          <cell r="A9" t="str">
            <v>A</v>
          </cell>
        </row>
      </sheetData>
      <sheetData sheetId="13160">
        <row r="9">
          <cell r="A9" t="str">
            <v>A</v>
          </cell>
        </row>
      </sheetData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>
        <row r="9">
          <cell r="A9" t="str">
            <v>A</v>
          </cell>
        </row>
      </sheetData>
      <sheetData sheetId="13175"/>
      <sheetData sheetId="13176"/>
      <sheetData sheetId="13177">
        <row r="9">
          <cell r="A9" t="str">
            <v>A</v>
          </cell>
        </row>
      </sheetData>
      <sheetData sheetId="13178"/>
      <sheetData sheetId="13179">
        <row r="9">
          <cell r="A9" t="str">
            <v>A</v>
          </cell>
        </row>
      </sheetData>
      <sheetData sheetId="13180"/>
      <sheetData sheetId="13181"/>
      <sheetData sheetId="13182">
        <row r="9">
          <cell r="A9" t="str">
            <v>A</v>
          </cell>
        </row>
      </sheetData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>
        <row r="9">
          <cell r="A9" t="str">
            <v>A</v>
          </cell>
        </row>
      </sheetData>
      <sheetData sheetId="14220"/>
      <sheetData sheetId="14221"/>
      <sheetData sheetId="14222">
        <row r="9">
          <cell r="A9" t="str">
            <v>A</v>
          </cell>
        </row>
      </sheetData>
      <sheetData sheetId="14223">
        <row r="9">
          <cell r="A9" t="str">
            <v>A</v>
          </cell>
        </row>
      </sheetData>
      <sheetData sheetId="14224">
        <row r="9">
          <cell r="A9" t="str">
            <v>A</v>
          </cell>
        </row>
      </sheetData>
      <sheetData sheetId="14225">
        <row r="9">
          <cell r="A9" t="str">
            <v>A</v>
          </cell>
        </row>
      </sheetData>
      <sheetData sheetId="14226">
        <row r="9">
          <cell r="A9" t="str">
            <v>A</v>
          </cell>
        </row>
      </sheetData>
      <sheetData sheetId="14227">
        <row r="9">
          <cell r="A9" t="str">
            <v>A</v>
          </cell>
        </row>
      </sheetData>
      <sheetData sheetId="14228">
        <row r="9">
          <cell r="A9" t="str">
            <v>A</v>
          </cell>
        </row>
      </sheetData>
      <sheetData sheetId="14229">
        <row r="9">
          <cell r="A9" t="str">
            <v>A</v>
          </cell>
        </row>
      </sheetData>
      <sheetData sheetId="14230">
        <row r="9">
          <cell r="A9" t="str">
            <v>A</v>
          </cell>
        </row>
      </sheetData>
      <sheetData sheetId="14231">
        <row r="9">
          <cell r="A9" t="str">
            <v>A</v>
          </cell>
        </row>
      </sheetData>
      <sheetData sheetId="14232">
        <row r="9">
          <cell r="A9" t="str">
            <v>A</v>
          </cell>
        </row>
      </sheetData>
      <sheetData sheetId="14233">
        <row r="9">
          <cell r="A9" t="str">
            <v>A</v>
          </cell>
        </row>
      </sheetData>
      <sheetData sheetId="14234">
        <row r="9">
          <cell r="A9" t="str">
            <v>A</v>
          </cell>
        </row>
      </sheetData>
      <sheetData sheetId="14235">
        <row r="9">
          <cell r="A9" t="str">
            <v>A</v>
          </cell>
        </row>
      </sheetData>
      <sheetData sheetId="14236">
        <row r="9">
          <cell r="A9" t="str">
            <v>A</v>
          </cell>
        </row>
      </sheetData>
      <sheetData sheetId="14237">
        <row r="9">
          <cell r="A9" t="str">
            <v>A</v>
          </cell>
        </row>
      </sheetData>
      <sheetData sheetId="14238"/>
      <sheetData sheetId="14239"/>
      <sheetData sheetId="14240">
        <row r="9">
          <cell r="A9" t="str">
            <v>A</v>
          </cell>
        </row>
      </sheetData>
      <sheetData sheetId="14241">
        <row r="9">
          <cell r="A9" t="str">
            <v>A</v>
          </cell>
        </row>
      </sheetData>
      <sheetData sheetId="14242">
        <row r="9">
          <cell r="A9" t="str">
            <v>A</v>
          </cell>
        </row>
      </sheetData>
      <sheetData sheetId="14243">
        <row r="9">
          <cell r="A9" t="str">
            <v>A</v>
          </cell>
        </row>
      </sheetData>
      <sheetData sheetId="14244">
        <row r="9">
          <cell r="A9" t="str">
            <v>A</v>
          </cell>
        </row>
      </sheetData>
      <sheetData sheetId="14245">
        <row r="9">
          <cell r="A9" t="str">
            <v>A</v>
          </cell>
        </row>
      </sheetData>
      <sheetData sheetId="14246">
        <row r="9">
          <cell r="A9" t="str">
            <v>A</v>
          </cell>
        </row>
      </sheetData>
      <sheetData sheetId="14247">
        <row r="9">
          <cell r="A9" t="str">
            <v>A</v>
          </cell>
        </row>
      </sheetData>
      <sheetData sheetId="14248">
        <row r="9">
          <cell r="A9" t="str">
            <v>A</v>
          </cell>
        </row>
      </sheetData>
      <sheetData sheetId="14249">
        <row r="9">
          <cell r="A9" t="str">
            <v>A</v>
          </cell>
        </row>
      </sheetData>
      <sheetData sheetId="14250">
        <row r="9">
          <cell r="A9" t="str">
            <v>A</v>
          </cell>
        </row>
      </sheetData>
      <sheetData sheetId="14251">
        <row r="9">
          <cell r="A9" t="str">
            <v>A</v>
          </cell>
        </row>
      </sheetData>
      <sheetData sheetId="14252">
        <row r="9">
          <cell r="A9" t="str">
            <v>A</v>
          </cell>
        </row>
      </sheetData>
      <sheetData sheetId="14253">
        <row r="9">
          <cell r="A9" t="str">
            <v>A</v>
          </cell>
        </row>
      </sheetData>
      <sheetData sheetId="14254">
        <row r="9">
          <cell r="A9" t="str">
            <v>A</v>
          </cell>
        </row>
      </sheetData>
      <sheetData sheetId="14255">
        <row r="9">
          <cell r="A9" t="str">
            <v>A</v>
          </cell>
        </row>
      </sheetData>
      <sheetData sheetId="14256"/>
      <sheetData sheetId="14257">
        <row r="9">
          <cell r="A9" t="str">
            <v>A</v>
          </cell>
        </row>
      </sheetData>
      <sheetData sheetId="14258">
        <row r="9">
          <cell r="A9" t="str">
            <v>A</v>
          </cell>
        </row>
      </sheetData>
      <sheetData sheetId="14259"/>
      <sheetData sheetId="14260"/>
      <sheetData sheetId="14261">
        <row r="9">
          <cell r="A9" t="str">
            <v>A</v>
          </cell>
        </row>
      </sheetData>
      <sheetData sheetId="14262">
        <row r="9">
          <cell r="A9" t="str">
            <v>A</v>
          </cell>
        </row>
      </sheetData>
      <sheetData sheetId="14263">
        <row r="9">
          <cell r="A9" t="str">
            <v>A</v>
          </cell>
        </row>
      </sheetData>
      <sheetData sheetId="14264"/>
      <sheetData sheetId="14265"/>
      <sheetData sheetId="14266">
        <row r="9">
          <cell r="A9" t="str">
            <v>A</v>
          </cell>
        </row>
      </sheetData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>
        <row r="9">
          <cell r="A9" t="str">
            <v>A</v>
          </cell>
        </row>
      </sheetData>
      <sheetData sheetId="14339"/>
      <sheetData sheetId="14340"/>
      <sheetData sheetId="14341">
        <row r="9">
          <cell r="A9" t="str">
            <v>A</v>
          </cell>
        </row>
      </sheetData>
      <sheetData sheetId="14342">
        <row r="9">
          <cell r="A9" t="str">
            <v>A</v>
          </cell>
        </row>
      </sheetData>
      <sheetData sheetId="14343">
        <row r="9">
          <cell r="A9" t="str">
            <v>A</v>
          </cell>
        </row>
      </sheetData>
      <sheetData sheetId="14344">
        <row r="9">
          <cell r="A9" t="str">
            <v>A</v>
          </cell>
        </row>
      </sheetData>
      <sheetData sheetId="14345">
        <row r="9">
          <cell r="A9" t="str">
            <v>A</v>
          </cell>
        </row>
      </sheetData>
      <sheetData sheetId="14346">
        <row r="9">
          <cell r="A9" t="str">
            <v>A</v>
          </cell>
        </row>
      </sheetData>
      <sheetData sheetId="14347">
        <row r="9">
          <cell r="A9" t="str">
            <v>A</v>
          </cell>
        </row>
      </sheetData>
      <sheetData sheetId="14348">
        <row r="9">
          <cell r="A9" t="str">
            <v>A</v>
          </cell>
        </row>
      </sheetData>
      <sheetData sheetId="14349">
        <row r="9">
          <cell r="A9" t="str">
            <v>A</v>
          </cell>
        </row>
      </sheetData>
      <sheetData sheetId="14350">
        <row r="9">
          <cell r="A9" t="str">
            <v>A</v>
          </cell>
        </row>
      </sheetData>
      <sheetData sheetId="14351">
        <row r="9">
          <cell r="A9" t="str">
            <v>A</v>
          </cell>
        </row>
      </sheetData>
      <sheetData sheetId="14352">
        <row r="9">
          <cell r="A9" t="str">
            <v>A</v>
          </cell>
        </row>
      </sheetData>
      <sheetData sheetId="14353">
        <row r="9">
          <cell r="A9" t="str">
            <v>A</v>
          </cell>
        </row>
      </sheetData>
      <sheetData sheetId="14354">
        <row r="9">
          <cell r="A9" t="str">
            <v>A</v>
          </cell>
        </row>
      </sheetData>
      <sheetData sheetId="14355">
        <row r="9">
          <cell r="A9" t="str">
            <v>A</v>
          </cell>
        </row>
      </sheetData>
      <sheetData sheetId="14356">
        <row r="9">
          <cell r="A9" t="str">
            <v>A</v>
          </cell>
        </row>
      </sheetData>
      <sheetData sheetId="14357"/>
      <sheetData sheetId="14358"/>
      <sheetData sheetId="14359">
        <row r="9">
          <cell r="A9" t="str">
            <v>A</v>
          </cell>
        </row>
      </sheetData>
      <sheetData sheetId="14360">
        <row r="9">
          <cell r="A9" t="str">
            <v>A</v>
          </cell>
        </row>
      </sheetData>
      <sheetData sheetId="14361">
        <row r="9">
          <cell r="A9" t="str">
            <v>A</v>
          </cell>
        </row>
      </sheetData>
      <sheetData sheetId="14362">
        <row r="9">
          <cell r="A9" t="str">
            <v>A</v>
          </cell>
        </row>
      </sheetData>
      <sheetData sheetId="14363">
        <row r="9">
          <cell r="A9" t="str">
            <v>A</v>
          </cell>
        </row>
      </sheetData>
      <sheetData sheetId="14364">
        <row r="9">
          <cell r="A9" t="str">
            <v>A</v>
          </cell>
        </row>
      </sheetData>
      <sheetData sheetId="14365">
        <row r="9">
          <cell r="A9" t="str">
            <v>A</v>
          </cell>
        </row>
      </sheetData>
      <sheetData sheetId="14366">
        <row r="9">
          <cell r="A9" t="str">
            <v>A</v>
          </cell>
        </row>
      </sheetData>
      <sheetData sheetId="14367">
        <row r="9">
          <cell r="A9" t="str">
            <v>A</v>
          </cell>
        </row>
      </sheetData>
      <sheetData sheetId="14368">
        <row r="9">
          <cell r="A9" t="str">
            <v>A</v>
          </cell>
        </row>
      </sheetData>
      <sheetData sheetId="14369">
        <row r="9">
          <cell r="A9" t="str">
            <v>A</v>
          </cell>
        </row>
      </sheetData>
      <sheetData sheetId="14370">
        <row r="9">
          <cell r="A9" t="str">
            <v>A</v>
          </cell>
        </row>
      </sheetData>
      <sheetData sheetId="14371">
        <row r="9">
          <cell r="A9" t="str">
            <v>A</v>
          </cell>
        </row>
      </sheetData>
      <sheetData sheetId="14372">
        <row r="9">
          <cell r="A9" t="str">
            <v>A</v>
          </cell>
        </row>
      </sheetData>
      <sheetData sheetId="14373">
        <row r="9">
          <cell r="A9" t="str">
            <v>A</v>
          </cell>
        </row>
      </sheetData>
      <sheetData sheetId="14374">
        <row r="9">
          <cell r="A9" t="str">
            <v>A</v>
          </cell>
        </row>
      </sheetData>
      <sheetData sheetId="14375"/>
      <sheetData sheetId="14376"/>
      <sheetData sheetId="14377"/>
      <sheetData sheetId="14378"/>
      <sheetData sheetId="14379"/>
      <sheetData sheetId="14380">
        <row r="9">
          <cell r="A9" t="str">
            <v>A</v>
          </cell>
        </row>
      </sheetData>
      <sheetData sheetId="14381"/>
      <sheetData sheetId="14382"/>
      <sheetData sheetId="14383"/>
      <sheetData sheetId="14384"/>
      <sheetData sheetId="14385">
        <row r="9">
          <cell r="A9" t="str">
            <v>A</v>
          </cell>
        </row>
      </sheetData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/>
      <sheetData sheetId="15230"/>
      <sheetData sheetId="15231"/>
      <sheetData sheetId="15232"/>
      <sheetData sheetId="15233"/>
      <sheetData sheetId="15234"/>
      <sheetData sheetId="15235"/>
      <sheetData sheetId="15236"/>
      <sheetData sheetId="15237"/>
      <sheetData sheetId="15238"/>
      <sheetData sheetId="15239"/>
      <sheetData sheetId="15240"/>
      <sheetData sheetId="1524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/>
      <sheetData sheetId="15264"/>
      <sheetData sheetId="15265"/>
      <sheetData sheetId="15266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/>
      <sheetData sheetId="15278"/>
      <sheetData sheetId="15279"/>
      <sheetData sheetId="15280"/>
      <sheetData sheetId="15281"/>
      <sheetData sheetId="15282"/>
      <sheetData sheetId="15283"/>
      <sheetData sheetId="15284"/>
      <sheetData sheetId="15285"/>
      <sheetData sheetId="15286"/>
      <sheetData sheetId="15287"/>
      <sheetData sheetId="15288"/>
      <sheetData sheetId="15289"/>
      <sheetData sheetId="15290"/>
      <sheetData sheetId="15291"/>
      <sheetData sheetId="15292"/>
      <sheetData sheetId="15293"/>
      <sheetData sheetId="15294"/>
      <sheetData sheetId="15295"/>
      <sheetData sheetId="15296"/>
      <sheetData sheetId="15297"/>
      <sheetData sheetId="15298"/>
      <sheetData sheetId="15299"/>
      <sheetData sheetId="15300"/>
      <sheetData sheetId="15301"/>
      <sheetData sheetId="15302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/>
      <sheetData sheetId="15318"/>
      <sheetData sheetId="15319"/>
      <sheetData sheetId="15320"/>
      <sheetData sheetId="15321"/>
      <sheetData sheetId="15322"/>
      <sheetData sheetId="15323"/>
      <sheetData sheetId="15324"/>
      <sheetData sheetId="15325"/>
      <sheetData sheetId="15326"/>
      <sheetData sheetId="15327"/>
      <sheetData sheetId="15328"/>
      <sheetData sheetId="15329"/>
      <sheetData sheetId="15330"/>
      <sheetData sheetId="15331"/>
      <sheetData sheetId="15332"/>
      <sheetData sheetId="15333"/>
      <sheetData sheetId="15334"/>
      <sheetData sheetId="15335"/>
      <sheetData sheetId="15336"/>
      <sheetData sheetId="15337"/>
      <sheetData sheetId="15338"/>
      <sheetData sheetId="15339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>
        <row r="9">
          <cell r="A9" t="str">
            <v>A</v>
          </cell>
        </row>
      </sheetData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>
        <row r="9">
          <cell r="A9" t="str">
            <v>A</v>
          </cell>
        </row>
      </sheetData>
      <sheetData sheetId="15487">
        <row r="9">
          <cell r="A9" t="str">
            <v>A</v>
          </cell>
        </row>
      </sheetData>
      <sheetData sheetId="15488"/>
      <sheetData sheetId="15489" refreshError="1"/>
      <sheetData sheetId="15490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ube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LISTS"/>
      <sheetName val="ESTADIST(PTS.)"/>
      <sheetName val="DATA_REFERENC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환산표"/>
      <sheetName val="당초"/>
      <sheetName val="Qo-1585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eq_data"/>
      <sheetName val="八幡"/>
      <sheetName val="TTL"/>
      <sheetName val="MixBed"/>
      <sheetName val="CondPol"/>
      <sheetName val="Utility and Fire flange"/>
      <sheetName val="jobhist"/>
      <sheetName val="노임단가"/>
      <sheetName val="sheet1"/>
      <sheetName val="자재단가"/>
      <sheetName val="36신설수량"/>
      <sheetName val="물가대비표"/>
      <sheetName val="Sheet6"/>
      <sheetName val="현장관리비"/>
      <sheetName val="실행내역"/>
      <sheetName val="Activity(new)"/>
      <sheetName val="EQUIP"/>
      <sheetName val="CAT_5"/>
      <sheetName val="해외 연수비용 계산-삭제"/>
      <sheetName val="해외 기술훈련비 (합계)"/>
      <sheetName val="갑지1"/>
      <sheetName val="갑지"/>
      <sheetName val="운반"/>
      <sheetName val="h-013211-2"/>
      <sheetName val="대비표"/>
      <sheetName val="공문"/>
      <sheetName val="설산1.나"/>
      <sheetName val="본사S"/>
      <sheetName val="예가표"/>
      <sheetName val="BLR_1"/>
      <sheetName val="Utility_and_Fire_flange"/>
      <sheetName val="해외_연수비용_계산-삭제"/>
      <sheetName val="해외_기술훈련비_(합계)"/>
      <sheetName val="BLR_11"/>
      <sheetName val="Utility_and_Fire_flange1"/>
      <sheetName val="해외_연수비용_계산-삭제1"/>
      <sheetName val="해외_기술훈련비_(합계)1"/>
      <sheetName val="inter"/>
      <sheetName val="PRECAST lightconc-II"/>
      <sheetName val="Pile-Br-Capacity"/>
      <sheetName val="공사내역"/>
      <sheetName val="Sheet4"/>
      <sheetName val="10현장조직"/>
      <sheetName val="as boq list up"/>
      <sheetName val="Noname 1"/>
      <sheetName val="Noname 2"/>
      <sheetName val="Noname 3"/>
      <sheetName val="Noname 4"/>
      <sheetName val="Noname 5"/>
      <sheetName val="Noname 6"/>
      <sheetName val="Noname 7"/>
      <sheetName val="Noname 8"/>
      <sheetName val="Noname 9"/>
      <sheetName val="Noname 10"/>
      <sheetName val="Noname 11"/>
      <sheetName val="Noname 12"/>
      <sheetName val="Noname 13"/>
      <sheetName val="Noname 14"/>
      <sheetName val="Noname 15"/>
      <sheetName val="Noname 16"/>
      <sheetName val="Noname 17"/>
      <sheetName val="Noname 18"/>
      <sheetName val="Noname 19"/>
      <sheetName val="Noname 20"/>
      <sheetName val="BM"/>
      <sheetName val="산근"/>
      <sheetName val="집계표(option)"/>
      <sheetName val="#ref"/>
      <sheetName val="PI"/>
      <sheetName val="BLR_12"/>
      <sheetName val="Utility_and_Fire_flange2"/>
      <sheetName val="해외_연수비용_계산-삭제2"/>
      <sheetName val="해외_기술훈련비_(합계)2"/>
      <sheetName val="설산1_나"/>
      <sheetName val="PRECAST_lightconc-II"/>
      <sheetName val="as_boq_list_up"/>
      <sheetName val="Noname_1"/>
      <sheetName val="Noname_2"/>
      <sheetName val="Noname_3"/>
      <sheetName val="Noname_4"/>
      <sheetName val="Noname_5"/>
      <sheetName val="Noname_6"/>
      <sheetName val="Noname_7"/>
      <sheetName val="Noname_8"/>
      <sheetName val="Noname_9"/>
      <sheetName val="Noname_10"/>
      <sheetName val="Noname_11"/>
      <sheetName val="Noname_12"/>
      <sheetName val="Noname_13"/>
      <sheetName val="Noname_14"/>
      <sheetName val="Noname_15"/>
      <sheetName val="Noname_16"/>
      <sheetName val="Noname_17"/>
      <sheetName val="Noname_18"/>
      <sheetName val="Noname_19"/>
      <sheetName val="Noname_20"/>
      <sheetName val="M Budget"/>
      <sheetName val="Material of Quantities"/>
      <sheetName val="unit price list"/>
      <sheetName val="Project Data"/>
      <sheetName val="Cover"/>
      <sheetName val="Ｎｏ.13"/>
      <sheetName val="아파트 "/>
      <sheetName val="6MONTHS"/>
      <sheetName val="Raw Data"/>
      <sheetName val="mvac_Offer"/>
      <sheetName val="mvac_BOQ"/>
      <sheetName val="Summary"/>
      <sheetName val="Factors"/>
      <sheetName val="업무처리전"/>
      <sheetName val="C1ㅇ"/>
      <sheetName val="Base BM-rebar"/>
      <sheetName val="List"/>
      <sheetName val="BOQ"/>
      <sheetName val="FOL - Bar"/>
      <sheetName val="katsayı"/>
      <sheetName val="Testing"/>
      <sheetName val="ANALIZ"/>
      <sheetName val="③赤紙(日文)"/>
      <sheetName val="KADIKES2"/>
      <sheetName val="Co_Ef"/>
      <sheetName val="Co Eff"/>
      <sheetName val="TESİSAT"/>
      <sheetName val="Fit Out B2a"/>
      <sheetName val="Option"/>
      <sheetName val="기계내역서"/>
      <sheetName val="Calendar"/>
      <sheetName val="C3"/>
      <sheetName val="Payments and Cash Calls"/>
      <sheetName val="Day work"/>
      <sheetName val="1"/>
      <sheetName val="M_Budget"/>
      <sheetName val="Material_of_Quantities"/>
      <sheetName val="unit_price_list"/>
      <sheetName val="Project_Data"/>
      <sheetName val="아파트_"/>
      <sheetName val="Ｎｏ_13"/>
      <sheetName val="Raw_Data"/>
      <sheetName val="95삼성급(본사)"/>
      <sheetName val="금액내역서"/>
      <sheetName val="2.2 띠장의 설계"/>
      <sheetName val="영업소실적"/>
      <sheetName val="PWA"/>
      <sheetName val="실행철강하도"/>
      <sheetName val="DESBASTE"/>
      <sheetName val="집계표"/>
      <sheetName val="개시대사 (2)"/>
      <sheetName val="ANX3A11"/>
      <sheetName val="BQ"/>
      <sheetName val="Cashflow Analysis"/>
      <sheetName val="수입"/>
      <sheetName val="NPC500"/>
      <sheetName val="personnelist"/>
      <sheetName val="Consumables"/>
      <sheetName val="6PILE  (돌출)"/>
      <sheetName val="skejul"/>
      <sheetName val="Eq. Mobilization"/>
      <sheetName val="石炭性状"/>
      <sheetName val="bqmpaloc"/>
      <sheetName val="유림골조"/>
      <sheetName val="TDC Item Dets"/>
      <sheetName val="TDC Item Sumry"/>
      <sheetName val="TDC Key Qty Sumry"/>
      <sheetName val="List - Components"/>
      <sheetName val="List - Equipment"/>
      <sheetName val="Item Sumry - Std Imp"/>
      <sheetName val="Unit Costs - Std Imp"/>
      <sheetName val="Unit MH - Std Imp"/>
      <sheetName val="Proj TIC - Std Imp"/>
      <sheetName val="Ammonia"/>
      <sheetName val="UOA"/>
      <sheetName val="ENG-101"/>
      <sheetName val="breakdown"/>
      <sheetName val="D-623D"/>
      <sheetName val="98수문일위"/>
      <sheetName val="12CGOU"/>
      <sheetName val="표지"/>
      <sheetName val="4-Basic Price"/>
      <sheetName val="UPH,BHN,ALT"/>
      <sheetName val="Analis harga"/>
      <sheetName val="escon"/>
      <sheetName val="연돌일위집계"/>
      <sheetName val=" RFQ for BOP Bldgs(No.51,53,58)"/>
      <sheetName val="차액보증"/>
      <sheetName val="COLUMN"/>
      <sheetName val="SPT vs PHI"/>
      <sheetName val="final abstract"/>
      <sheetName val="Mgmt Summary"/>
      <sheetName val="4. TAX"/>
      <sheetName val="1.Assumptions"/>
      <sheetName val="설비"/>
      <sheetName val="일위대가"/>
      <sheetName val="간접비내역-1"/>
      <sheetName val="Air Cooler-E"/>
      <sheetName val="간접인원 급료산출"/>
      <sheetName val="MTP"/>
      <sheetName val="Compar 28.12.17"/>
      <sheetName val="Labor (HA)"/>
      <sheetName val="Equiment (HA)"/>
      <sheetName val="Material"/>
      <sheetName val="Base_BM-rebar"/>
      <sheetName val="COST"/>
      <sheetName val="FitOutConfCentre"/>
      <sheetName val="Schedules"/>
      <sheetName val="SubmitCal"/>
      <sheetName val="Register"/>
      <sheetName val="Trade"/>
      <sheetName val="AOP Summary-2"/>
      <sheetName val="KABLO"/>
      <sheetName val="Chiet tinh dz22"/>
      <sheetName val="입찰내역 발주처 양식"/>
      <sheetName val="NPV"/>
      <sheetName val="Co_Eff"/>
      <sheetName val="Base_BM-rebar1"/>
      <sheetName val="Raw_Data1"/>
      <sheetName val="Fit_Out_B2a"/>
      <sheetName val="FOL_-_Bar"/>
      <sheetName val="Payments_and_Cash_Calls"/>
      <sheetName val="Day_work"/>
      <sheetName val="Master"/>
      <sheetName val="A2 (4)"/>
      <sheetName val="PNT-QUOT-#3"/>
      <sheetName val="COAT&amp;WRAP-QIOT-#3"/>
      <sheetName val="VL"/>
      <sheetName val="TN"/>
      <sheetName val="ND"/>
      <sheetName val="M_Budget1"/>
      <sheetName val="Material_of_Quantities1"/>
      <sheetName val="unit_price_list1"/>
      <sheetName val="Project_Data1"/>
      <sheetName val="Ｎｏ_131"/>
      <sheetName val="아파트_1"/>
      <sheetName val="RAB AR&amp;STR"/>
      <sheetName val="tifico"/>
      <sheetName val="Earthwork"/>
      <sheetName val="Compar_28_12_17"/>
      <sheetName val="Electrical"/>
      <sheetName val="負荷集計（断熱不燃）"/>
      <sheetName val="XL4Poppy"/>
      <sheetName val="Sheet2"/>
      <sheetName val="SUM-AIR-Submit"/>
      <sheetName val="MTO REV_2_ARMOR_"/>
      <sheetName val="Quantity"/>
      <sheetName val="AQA"/>
      <sheetName val="Currency"/>
      <sheetName val="Gia vat tu"/>
      <sheetName val="B3A - TOWER A"/>
      <sheetName val="Electrical Works"/>
      <sheetName val="H_T_ INCOMING SYSTEM"/>
      <sheetName val="도급양식"/>
      <sheetName val="FA-LISTING"/>
      <sheetName val="실행"/>
      <sheetName val="Điện Nhẹ"/>
      <sheetName val="6. Chieu sang &amp; cap nguon"/>
      <sheetName val="8. Thiet bi dien nhe"/>
      <sheetName val="10. Bao chay, ex, sc"/>
      <sheetName val="11. Chua chay"/>
      <sheetName val="13. Thong gio"/>
      <sheetName val="14. Cap thoat nuoc"/>
      <sheetName val="gVL"/>
      <sheetName val="PL 01"/>
      <sheetName val="PCCC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Dwg. Transmittal"/>
      <sheetName val="DBs"/>
      <sheetName val="laroux"/>
      <sheetName val="Summary "/>
      <sheetName val="VVa"/>
      <sheetName val="BOQ-FD PA"/>
      <sheetName val="Price List FD PA"/>
      <sheetName val="Cost Sheet"/>
      <sheetName val="fire detection offer"/>
      <sheetName val="fire detection cost"/>
      <sheetName val="Price List"/>
      <sheetName val="MAIN GATE HOUSE"/>
      <sheetName val="BAG-2"/>
      <sheetName val="Currency Rate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Chiet tinh dz35"/>
      <sheetName val="$TEXT1$"/>
      <sheetName val="DuToan"/>
      <sheetName val="TBVL"/>
      <sheetName val="Code"/>
      <sheetName val="백분율"/>
      <sheetName val="DHEQSUPT"/>
      <sheetName val="정부노임단가"/>
      <sheetName val="CONTENTS"/>
      <sheetName val="Main"/>
      <sheetName val="PRO_A"/>
      <sheetName val="PRO"/>
      <sheetName val="참고"/>
      <sheetName val="E-Price"/>
      <sheetName val="TB-내역서"/>
      <sheetName val="CTEMCOST"/>
      <sheetName val="조명시설"/>
      <sheetName val="BẢNG TỔNG HỢP"/>
      <sheetName val="HÀNG RÀO"/>
      <sheetName val="NHÀ XƯỞNG"/>
      <sheetName val="NHÀ VĂN PHÒNG"/>
      <sheetName val="NHÀ BẾP"/>
      <sheetName val="NHÀ XE Ô TÔ"/>
      <sheetName val="BỂ NƯỚC NGẦM"/>
      <sheetName val="NHÀ BẢO VỆ"/>
      <sheetName val="CỘT CỜ"/>
      <sheetName val="TRẠM ĐIỆN"/>
      <sheetName val="KHO HOÁ CHẤT"/>
      <sheetName val="NHÀ RÁC"/>
      <sheetName val="KHU HÚT THUỐC"/>
      <sheetName val="MÁI NỐI VP+ BẾP"/>
      <sheetName val="BỂ TỰ HOẠI"/>
      <sheetName val="THƯ VIỆN MẪU"/>
      <sheetName val="TỔNG HỢP THÉP BELHOMES"/>
      <sheetName val="TỔNG HỢP 1 CĂN THEO LOẠI NHÀ"/>
      <sheetName val="SH.CT CỔ CỘT"/>
      <sheetName val="SH. ĐÀI MÓNG"/>
      <sheetName val="SH. CỘT T1"/>
      <sheetName val="SH. CỘT T2"/>
      <sheetName val="SH.CỘT T3"/>
      <sheetName val="SH. GIẰNG MÓNG"/>
      <sheetName val="SH. DẦM T2"/>
      <sheetName val="SH. DẦM T3"/>
      <sheetName val="SH.DẦM TM"/>
      <sheetName val="SH. SÀN T2"/>
      <sheetName val="SH. SÀN T3"/>
      <sheetName val="SH. SÀN TMÁI"/>
      <sheetName val="SH.KHAC"/>
      <sheetName val="SH. HANG RAO"/>
      <sheetName val=" T1.ĐÀI MÓNG AF"/>
      <sheetName val="T1.CỔ CỘT AF"/>
      <sheetName val="T1.CỘT T1 AF"/>
      <sheetName val="T1.CỘT T2 AF"/>
      <sheetName val="T1.CỘT T3 AF"/>
      <sheetName val="T1. DẦM MÓNG AF"/>
      <sheetName val="T1.DẦM T2 AF"/>
      <sheetName val="T1.DẦM T3 AF"/>
      <sheetName val="T1.DẦM TM AF"/>
      <sheetName val="T1.SAN F2 AF"/>
      <sheetName val="T1. SAN F3 AF"/>
      <sheetName val="T1.SAN FR AF"/>
      <sheetName val="T1. KHAC AF"/>
      <sheetName val="T1. HANG RAO AF"/>
      <sheetName val=" T1.ĐÀI MÓNG A'F'BE"/>
      <sheetName val="T1.CỔ CỘT A'F'BE"/>
      <sheetName val="T1.CỘT T1 A'F'BE"/>
      <sheetName val="T1.CỘT T2 A'F'BE"/>
      <sheetName val="T1.CỘT T3 A'F'BE"/>
      <sheetName val="T1. DẦM MÓNG A'F'BE"/>
      <sheetName val="T1.DẦM T2 A'F'BE"/>
      <sheetName val="T1.DẦM T3 A'F'BE"/>
      <sheetName val="T1.DẦM TM A'F'BE"/>
      <sheetName val="T1. SAN F1 A'F'BE"/>
      <sheetName val="T1.SAN F2 A'F'BE"/>
      <sheetName val="T1. SAN F3 A'F'BE"/>
      <sheetName val="T1.SAN FR A'F'BE"/>
      <sheetName val="T1.KHAC A'F'BE"/>
      <sheetName val="T1.HANG RAO A'F'BE"/>
      <sheetName val=" T1.ĐÀI CD"/>
      <sheetName val="T1.CỔ CỘT CD"/>
      <sheetName val="T1.CỘT T1 CD"/>
      <sheetName val="T1.CỘT T2 CD"/>
      <sheetName val="T1.CỘT T3 CD"/>
      <sheetName val="T1. DẦM MÓNG CD"/>
      <sheetName val="1.LIST NTCV"/>
      <sheetName val="2.BB LÂY MẪU"/>
      <sheetName val="3. YCNT CV"/>
      <sheetName val="4. BBNT VLĐV"/>
      <sheetName val="Muc luc"/>
      <sheetName val="61 .Lan can an toàn NB"/>
      <sheetName val="62 .Lan can an toan"/>
      <sheetName val="Nhat ky thi cong chong tham"/>
      <sheetName val="56.3 BBNTNB MÓNG CT"/>
      <sheetName val="56.4 BBNT MÓNG CT"/>
      <sheetName val="GIAVLIEU"/>
      <sheetName val="sheet3"/>
      <sheetName val="GZ.TG"/>
      <sheetName val="GZ.TP"/>
      <sheetName val="GZ.VT"/>
      <sheetName val="SOURCE"/>
      <sheetName val="SW"/>
      <sheetName val="SITE-E"/>
      <sheetName val="Gia VLNCMTC"/>
      <sheetName val="LEGEND"/>
      <sheetName val="BG"/>
      <sheetName val="EQP"/>
      <sheetName val="BD1"/>
      <sheetName val="8-31-98"/>
      <sheetName val="HD HS NGHIỆM THU"/>
      <sheetName val="1. LỊCH NTHN"/>
      <sheetName val="LIST BT lót"/>
      <sheetName val="LIST BT"/>
      <sheetName val="3.PHÊ DUYÊT THAU PHỤ"/>
      <sheetName val="4.PHÊ DUYÊT VẬT LIỆU"/>
      <sheetName val="5. LAY MAU VL"/>
      <sheetName val="6. BBNT VLĐV"/>
      <sheetName val="7. BBNT TRAC DAC"/>
      <sheetName val="1.LIST NGHIỆM THU"/>
      <sheetName val="1.1.LIST BT"/>
      <sheetName val="2. YCNT LIST "/>
      <sheetName val="3. BBNT ĐÀO ĐẤT"/>
      <sheetName val="4. BBNT ĐỔ BT LÓT"/>
      <sheetName val="4.1. BBNT CẮT CỌC"/>
      <sheetName val="4.2. BBNT ĐỔ BT ĐẦU CỌC"/>
      <sheetName val="5. BBNT ĐẮP ĐÁT,CÁT,ĐÁ,BASE"/>
      <sheetName val="6. BBNT TRAI PVC"/>
      <sheetName val="7. BBNT CỐT THÉP"/>
      <sheetName val="8. BBNT VÁN KHUÔN"/>
      <sheetName val="9. BBNT ĐỔ BT"/>
      <sheetName val="10. BBNT KHOAN CẤY THÉP"/>
      <sheetName val="11. BBNT chống thấm"/>
      <sheetName val="12. BBNT CKBT"/>
      <sheetName val="13. BBNT GIA CÔNG KCT"/>
      <sheetName val="14. BBNT SƠN KCT"/>
      <sheetName val="15. BBNT LẮP DỰNG KCT"/>
      <sheetName val="16. BBNT CT XÂY"/>
      <sheetName val="17. BBNT CT TRÁT"/>
      <sheetName val="18. BBNT ĐMHT"/>
      <sheetName val="11. BBNT ÉP CỌC TRE(LIST 4)"/>
      <sheetName val="12.Theo doi do BT LÓT"/>
      <sheetName val="47. BBNT PHÁ DỠ"/>
      <sheetName val="18. BBNT CKBT"/>
      <sheetName val="16.Theo doi do BT"/>
      <sheetName val="17. BBLM BT "/>
      <sheetName val="29. BBNT KHOAN CẤY THÉP"/>
      <sheetName val="20. BBNT CT XÂY"/>
      <sheetName val="21. BBNT CT TRÁT"/>
      <sheetName val="22.BBNT BPCT"/>
      <sheetName val="23.BBNT HT BG"/>
      <sheetName val="2. YCNT LIST 4"/>
      <sheetName val="4. BBNT ÉP CỌC TRE"/>
      <sheetName val="5. BBNT GIA CỐ,SAN LẤP"/>
      <sheetName val="6. BBNT ĐỔ BT LÓT"/>
      <sheetName val="10. BBNT CT XÂY"/>
      <sheetName val="11. BBNT CT TRÁT"/>
      <sheetName val="nha bao ve"/>
      <sheetName val="Đức Huệ - GV gốc"/>
      <sheetName val="1. ABPLAZA COST"/>
      <sheetName val="2. ABPLAZA INVENTORY"/>
      <sheetName val="3. ICID CASHFLOW"/>
      <sheetName val="宏1"/>
      <sheetName val="NEW_PANEL"/>
      <sheetName val="Building T1,2,3,4,5 (2)"/>
      <sheetName val="SiteWorks"/>
      <sheetName val="Bang gia NC "/>
      <sheetName val="HS_957"/>
      <sheetName val="tra_vat_lieu"/>
      <sheetName val="MTO REV_0"/>
      <sheetName val="計算条件"/>
      <sheetName val="Bahan"/>
      <sheetName val="入力作成表"/>
      <sheetName val="1.Requisition(E)"/>
      <sheetName val="D+W"/>
      <sheetName val="Temp&amp;Site"/>
      <sheetName val="Fit_Out_B2a1"/>
      <sheetName val="Co_Eff1"/>
      <sheetName val="Chiet_tinh_dz22"/>
      <sheetName val="입찰내역_발주처_양식"/>
      <sheetName val="AOP_Summary-2"/>
      <sheetName val="SPT_vs_PHI"/>
      <sheetName val="1.11.b"/>
      <sheetName val="NOTES"/>
      <sheetName val="Database"/>
      <sheetName val="Material-1"/>
      <sheetName val="Basic Material Costs"/>
      <sheetName val="Control"/>
      <sheetName val="Direct"/>
      <sheetName val="SEX"/>
      <sheetName val="Base_BM-rebar2"/>
      <sheetName val="Raw_Data2"/>
      <sheetName val="FOL_-_Bar1"/>
      <sheetName val="Payments_and_Cash_Calls1"/>
      <sheetName val="Day_work1"/>
      <sheetName val=" N Finansal Eğri"/>
      <sheetName val="HKED.KEŞFİ İmalat"/>
      <sheetName val="YEŞİL DEFTER-İmalat"/>
      <sheetName val="rayıc"/>
      <sheetName val="sal"/>
      <sheetName val="INDIRECT COST"/>
      <sheetName val="TABLO-3"/>
      <sheetName val="Rapor"/>
      <sheetName val="34. BLOK EK ISLER-NO1 HAKEDIS"/>
      <sheetName val="Sayfa1"/>
      <sheetName val="SERVICES I"/>
      <sheetName val="Lstsub"/>
      <sheetName val="QUOTE_E"/>
      <sheetName val="item #13  Structur"/>
      <sheetName val="Item # 20 Structure"/>
      <sheetName val="opstat"/>
      <sheetName val="costs"/>
      <sheetName val="MOS"/>
      <sheetName val="LOB"/>
      <sheetName val="Degiskenler"/>
      <sheetName val="analizler"/>
      <sheetName val="3004"/>
      <sheetName val="imput costi par."/>
      <sheetName val="HRG BHN"/>
      <sheetName val="Bangia"/>
      <sheetName val="입찰안"/>
      <sheetName val="1.Quotation(見積決裁書） "/>
      <sheetName val="3.Summary of Cost "/>
      <sheetName val="4.Ｓｐｅｃｉａｌ Material"/>
      <sheetName val="6.Ｃｏｍｍｏｎ Material"/>
      <sheetName val="M&amp;E"/>
      <sheetName val="9.Indirect_budget"/>
      <sheetName val="IGETA_Elec BOQ"/>
      <sheetName val="Maker List"/>
      <sheetName val="Request Builder"/>
      <sheetName val="INFO "/>
      <sheetName val="CFS3"/>
      <sheetName val="Nhan cong"/>
      <sheetName val="PHU LUC2"/>
      <sheetName val="ESTI."/>
      <sheetName val="DI-ESTI"/>
      <sheetName val="2.1 受電設備棟"/>
      <sheetName val="2.2 受・防火水槽"/>
      <sheetName val="2.3 排水処理設備棟"/>
      <sheetName val="2.4 倉庫棟"/>
      <sheetName val="2.5 守衛棟"/>
      <sheetName val="7_MEP"/>
      <sheetName val="NOTE"/>
      <sheetName val="Analisa"/>
      <sheetName val="M_Budget2"/>
      <sheetName val="Material_of_Quantities2"/>
      <sheetName val="unit_price_list2"/>
      <sheetName val="Project_Data2"/>
      <sheetName val="Ｎｏ_132"/>
      <sheetName val="아파트_2"/>
      <sheetName val="Compar_28_12_171"/>
      <sheetName val="Labor_(HA)"/>
      <sheetName val="Equiment_(HA)"/>
      <sheetName val="A2_(4)"/>
      <sheetName val="RAB_AR&amp;STR"/>
      <sheetName val="MTO_REV_2_ARMOR_"/>
      <sheetName val="Electrical_Works"/>
      <sheetName val="H_T__INCOMING_SYSTEM"/>
      <sheetName val="Gia_vat_tu"/>
      <sheetName val="B3A_-_TOWER_A"/>
      <sheetName val="Điện_Nhẹ"/>
      <sheetName val="6__Chieu_sang_&amp;_cap_nguon"/>
      <sheetName val="8__Thiet_bi_dien_nhe"/>
      <sheetName val="10__Bao_chay,_ex,_sc"/>
      <sheetName val="11__Chua_chay"/>
      <sheetName val="13__Thong_gio"/>
      <sheetName val="14__Cap_thoat_nuoc"/>
      <sheetName val="PL_01"/>
      <sheetName val="dongia_(2)"/>
      <sheetName val="THPDMoi__(2)"/>
      <sheetName val="DON_GIA"/>
      <sheetName val="t-h_HA_THE"/>
      <sheetName val="CHITIET_VL-NC-TT_-1p"/>
      <sheetName val="TONG_HOP_VL-NC_TT"/>
      <sheetName val="TH_XL"/>
      <sheetName val="CHITIET_VL-NC-TT-3p"/>
      <sheetName val="KPVC-BD_"/>
      <sheetName val="CHITIET_VL-NC"/>
      <sheetName val="MAIN_GATE_HOUSE"/>
      <sheetName val="Chiet_tinh_dz35"/>
      <sheetName val="Summary_"/>
      <sheetName val="BOQ-FD_PA"/>
      <sheetName val="Price_List_FD_PA"/>
      <sheetName val="Cost_Sheet"/>
      <sheetName val="fire_detection_offer"/>
      <sheetName val="fire_detection_cost"/>
      <sheetName val="Price_List"/>
      <sheetName val="Currency_Rate"/>
      <sheetName val="Dwg__Transmittal"/>
      <sheetName val="Dinh_muc_CP_KTCB_khac"/>
      <sheetName val="TH_May_TC"/>
      <sheetName val="KLDT_DIEN"/>
      <sheetName val="PTVT_DIEN"/>
      <sheetName val="TH_kinh_phi"/>
      <sheetName val="Thong_ke_thiet_bi"/>
      <sheetName val="TH_vat_tu"/>
      <sheetName val="GZ_TG"/>
      <sheetName val="GZ_TP"/>
      <sheetName val="GZ_VT"/>
      <sheetName val="nha_bao_ve"/>
      <sheetName val="6PILE__(돌출)"/>
      <sheetName val="Gia_VLNCMTC"/>
      <sheetName val="Cash Flow"/>
      <sheetName val="Yield"/>
      <sheetName val="Draft"/>
      <sheetName val="THAP"/>
      <sheetName val="Btra"/>
      <sheetName val="Div26 - Elect"/>
      <sheetName val="BKL"/>
      <sheetName val="1.1 BOQ "/>
      <sheetName val="단가표"/>
      <sheetName val="Retrofit contract"/>
      <sheetName val="ML-부품4동 정산내역"/>
      <sheetName val="ML-CUB2 정산내역"/>
      <sheetName val="부품4동"/>
      <sheetName val="Retrofit 정산"/>
      <sheetName val="Pasir Panjang 100J"/>
      <sheetName val="STR"/>
      <sheetName val="Data"/>
      <sheetName val="설계내역서"/>
      <sheetName val="#REF!"/>
      <sheetName val="外気負荷"/>
      <sheetName val="RC Pipe"/>
      <sheetName val="C5.M-Cover"/>
      <sheetName val="基本"/>
      <sheetName val="报价费率计算表"/>
      <sheetName val="MASTER_RATE ANALYSIS"/>
      <sheetName val="Gravel in pond"/>
      <sheetName val="(Not to print)"/>
      <sheetName val="item_#13__Structur"/>
      <sheetName val="Item_#_20_Structure"/>
      <sheetName val="MASTER_RATE_ANALYSIS"/>
      <sheetName val="Gravel_in_pond"/>
      <sheetName val="Eq__Mobilization"/>
      <sheetName val="MS08-01 S"/>
      <sheetName val="MS08-01 P"/>
      <sheetName val="upa"/>
      <sheetName val="1-G1"/>
      <sheetName val="Rate Analysis"/>
      <sheetName val="mapping"/>
      <sheetName val="BYBU96"/>
      <sheetName val="CLAY"/>
      <sheetName val="Form 6"/>
      <sheetName val="BQ-E20-02(Rp)"/>
      <sheetName val="PRICE-SUMMARY"/>
      <sheetName val="Electrical Breakdown"/>
      <sheetName val="BK04"/>
      <sheetName val="A1.CN"/>
      <sheetName val="DANHMUC"/>
      <sheetName val="F&amp;S"/>
      <sheetName val="THVT"/>
      <sheetName val="대비"/>
      <sheetName val="변화치수"/>
      <sheetName val="Sheet 3"/>
      <sheetName val="토공"/>
      <sheetName val="F4-F7"/>
      <sheetName val="Step1 1st"/>
      <sheetName val="SL NHAP"/>
      <sheetName val="Móng, nền "/>
      <sheetName val="pp1p"/>
      <sheetName val="pp3p_NC"/>
      <sheetName val="pp3p "/>
      <sheetName val="TONGKE3p "/>
      <sheetName val="BẢNG_TỔNG_HỢP"/>
      <sheetName val="HÀNG_RÀO"/>
      <sheetName val="NHÀ_XƯỞNG"/>
      <sheetName val="NHÀ_VĂN_PHÒNG"/>
      <sheetName val="NHÀ_BẾP"/>
      <sheetName val="NHÀ_XE_Ô_TÔ"/>
      <sheetName val="BỂ_NƯỚC_NGẦM"/>
      <sheetName val="NHÀ_BẢO_VỆ"/>
      <sheetName val="CỘT_CỜ"/>
      <sheetName val="TRẠM_ĐIỆN"/>
      <sheetName val="KHO_HOÁ_CHẤT"/>
      <sheetName val="NHÀ_RÁC"/>
      <sheetName val="KHU_HÚT_THUỐC"/>
      <sheetName val="MÁI_NỐI_VP+_BẾP"/>
      <sheetName val="BỂ_TỰ_HOẠI"/>
      <sheetName val="THƯ_VIỆN_MẪU"/>
      <sheetName val="TỔNG_HỢP_THÉP_BELHOMES"/>
      <sheetName val="TỔNG_HỢP_1_CĂN_THEO_LOẠI_NHÀ"/>
      <sheetName val="SH_CT_CỔ_CỘT"/>
      <sheetName val="SH__ĐÀI_MÓNG"/>
      <sheetName val="SH__CỘT_T1"/>
      <sheetName val="SH__CỘT_T2"/>
      <sheetName val="SH_CỘT_T3"/>
      <sheetName val="SH__GIẰNG_MÓNG"/>
      <sheetName val="SH__DẦM_T2"/>
      <sheetName val="SH__DẦM_T3"/>
      <sheetName val="SH_DẦM_TM"/>
      <sheetName val="SH__SÀN_T2"/>
      <sheetName val="SH__SÀN_T3"/>
      <sheetName val="SH__SÀN_TMÁI"/>
      <sheetName val="SH_KHAC"/>
      <sheetName val="SH__HANG_RAO"/>
      <sheetName val="_T1_ĐÀI_MÓNG_AF"/>
      <sheetName val="T1_CỔ_CỘT_AF"/>
      <sheetName val="T1_CỘT_T1_AF"/>
      <sheetName val="T1_CỘT_T2_AF"/>
      <sheetName val="T1_CỘT_T3_AF"/>
      <sheetName val="T1__DẦM_MÓNG_AF"/>
      <sheetName val="T1_DẦM_T2_AF"/>
      <sheetName val="T1_DẦM_T3_AF"/>
      <sheetName val="T1_DẦM_TM_AF"/>
      <sheetName val="T1_SAN_F2_AF"/>
      <sheetName val="T1__SAN_F3_AF"/>
      <sheetName val="T1_SAN_FR_AF"/>
      <sheetName val="T1__KHAC_AF"/>
      <sheetName val="T1__HANG_RAO_AF"/>
      <sheetName val="_T1_ĐÀI_MÓNG_A'F'BE"/>
      <sheetName val="T1_CỔ_CỘT_A'F'BE"/>
      <sheetName val="T1_CỘT_T1_A'F'BE"/>
      <sheetName val="T1_CỘT_T2_A'F'BE"/>
      <sheetName val="T1_CỘT_T3_A'F'BE"/>
      <sheetName val="T1__DẦM_MÓNG_A'F'BE"/>
      <sheetName val="T1_DẦM_T2_A'F'BE"/>
      <sheetName val="T1_DẦM_T3_A'F'BE"/>
      <sheetName val="T1_DẦM_TM_A'F'BE"/>
      <sheetName val="T1__SAN_F1_A'F'BE"/>
      <sheetName val="T1_SAN_F2_A'F'BE"/>
      <sheetName val="T1__SAN_F3_A'F'BE"/>
      <sheetName val="T1_SAN_FR_A'F'BE"/>
      <sheetName val="T1_KHAC_A'F'BE"/>
      <sheetName val="T1_HANG_RAO_A'F'BE"/>
      <sheetName val="_T1_ĐÀI_CD"/>
      <sheetName val="T1_CỔ_CỘT_CD"/>
      <sheetName val="T1_CỘT_T1_CD"/>
      <sheetName val="T1_CỘT_T2_CD"/>
      <sheetName val="T1_CỘT_T3_CD"/>
      <sheetName val="T1__DẦM_MÓNG_CD"/>
      <sheetName val="1_LIST_NTCV"/>
      <sheetName val="2_BB_LÂY_MẪU"/>
      <sheetName val="3__YCNT_CV"/>
      <sheetName val="4__BBNT_VLĐV"/>
      <sheetName val="Muc_luc"/>
      <sheetName val="61__Lan_can_an_toàn_NB"/>
      <sheetName val="62__Lan_can_an_toan"/>
      <sheetName val="Nhat_ky_thi_cong_chong_tham"/>
      <sheetName val="56_3_BBNTNB_MÓNG_CT"/>
      <sheetName val="56_4_BBNT_MÓNG_CT"/>
      <sheetName val="mw"/>
      <sheetName val="ERECIN"/>
      <sheetName val="E H - H. W.P."/>
      <sheetName val="E. H. Treatment for pile cap"/>
      <sheetName val="Demand"/>
      <sheetName val="Occ"/>
      <sheetName val="Summ"/>
      <sheetName val="BILL-1"/>
      <sheetName val="BILL-3"/>
      <sheetName val="Architect"/>
      <sheetName val="VIABILITY"/>
      <sheetName val="Kur"/>
      <sheetName val="Keşif-I"/>
      <sheetName val="HAKEDİŞ "/>
      <sheetName val="BUTCE+MANHOUR"/>
      <sheetName val="keşif özeti"/>
      <sheetName val="Katsayılar"/>
      <sheetName val="New Rates"/>
      <sheetName val="Bldg"/>
      <sheetName val="Est"/>
      <sheetName val="SCHEDULE"/>
      <sheetName val="Food"/>
      <sheetName val="Build-up"/>
      <sheetName val=" GULF"/>
      <sheetName val="4"/>
      <sheetName val="vendor"/>
      <sheetName val="Takeoff"/>
      <sheetName val="PE"/>
      <sheetName val="15.13"/>
      <sheetName val="SRC-B3U2"/>
      <sheetName val="Bill07"/>
      <sheetName val="CSC"/>
      <sheetName val="Spread"/>
      <sheetName val="Part-A"/>
      <sheetName val="???? ??? ??"/>
      <sheetName val="FA_SUMMARY"/>
      <sheetName val="intr stool brkup"/>
      <sheetName val="Bill.10"/>
      <sheetName val="Headings"/>
      <sheetName val="Basement Budget"/>
      <sheetName val="11"/>
      <sheetName val="bkg"/>
      <sheetName val="cbrd460"/>
      <sheetName val="bcl"/>
      <sheetName val="1.0 Section 1 Cover"/>
      <sheetName val="col-reinft1"/>
      <sheetName val="analysis"/>
      <sheetName val="Labour"/>
      <sheetName val="Area Analysis"/>
      <sheetName val="Sensitivity"/>
      <sheetName val="DETAILED  BOQ"/>
      <sheetName val="Formulas"/>
      <sheetName val="Base_BM-rebar3"/>
      <sheetName val="Raw_Data3"/>
      <sheetName val="Co_Eff2"/>
      <sheetName val="Fit_Out_B2a2"/>
      <sheetName val="FOL_-_Bar2"/>
      <sheetName val="Day_work2"/>
      <sheetName val="Payments_and_Cash_Calls2"/>
      <sheetName val="Chiet_tinh_dz221"/>
      <sheetName val="입찰내역_발주처_양식1"/>
      <sheetName val="AOP_Summary-21"/>
      <sheetName val="SPT_vs_PHI1"/>
      <sheetName val="1_11_b"/>
      <sheetName val="Basic_Material_Costs"/>
      <sheetName val="item_#13__Structur1"/>
      <sheetName val="Item_#_20_Structure1"/>
      <sheetName val="MASTER_RATE_ANALYSIS1"/>
      <sheetName val="Gravel_in_pond1"/>
      <sheetName val="Eq__Mobilization1"/>
      <sheetName val="(Not_to_print)"/>
      <sheetName val="15_13"/>
      <sheetName val="Bill No. 3"/>
      <sheetName val="Sheet7"/>
      <sheetName val="Sec 1 BOQ"/>
      <sheetName val="Sec 2 BOQ-MRO"/>
      <sheetName val="Sec 3 BOQ-FBO"/>
      <sheetName val="Sec 4 BOQ-CUP"/>
      <sheetName val="Adsorption - MRO"/>
      <sheetName val="Adsorption - CUP"/>
      <sheetName val="Sec 5 BOQ-ASG"/>
      <sheetName val="Sec 6 BOQ-SUBSTN"/>
      <sheetName val="Sec 8 BOQ-dayworks"/>
      <sheetName val="Grand Summary"/>
      <sheetName val="BILL 1"/>
      <sheetName val="PROGRAM"/>
      <sheetName val="CASHFLOW"/>
      <sheetName val="E H Blinding"/>
      <sheetName val="E H Excavation"/>
      <sheetName val="Pc name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Inputs"/>
      <sheetName val="ARC308-1"/>
      <sheetName val="Data Sheet"/>
      <sheetName val="Payment"/>
      <sheetName val="Input"/>
      <sheetName val="CostPlan"/>
      <sheetName val="Rate_Analysis"/>
      <sheetName val="Data_Sheet"/>
      <sheetName val="Area_Analysis"/>
      <sheetName val="DETAILED__BOQ"/>
      <sheetName val="New_Rates"/>
      <sheetName val="HD-XUAT"/>
      <sheetName val="기준정보"/>
      <sheetName val="품셈TABLE"/>
      <sheetName val="금호"/>
      <sheetName val="TVLIEU"/>
      <sheetName val="PS-Labour_M"/>
      <sheetName val="Config"/>
      <sheetName val="Tong du toan"/>
      <sheetName val="수량3"/>
      <sheetName val="개산공사비"/>
      <sheetName val="형강"/>
      <sheetName val="ETC."/>
      <sheetName val="BM "/>
      <sheetName val="DWG LIST"/>
      <sheetName val="KLHT"/>
      <sheetName val="CMS"/>
      <sheetName val="batch"/>
      <sheetName val="REINF."/>
      <sheetName val="SKETCH"/>
      <sheetName val="data_dci"/>
      <sheetName val="data_mci"/>
      <sheetName val="behind"/>
      <sheetName val="VCH-SLC"/>
      <sheetName val="Supplier"/>
      <sheetName val="배수내역"/>
      <sheetName val="DB@Acess"/>
      <sheetName val="Civil"/>
      <sheetName val="프랜트면허"/>
      <sheetName val="토목주소"/>
      <sheetName val="grafik"/>
      <sheetName val="pro ra op"/>
      <sheetName val="Upah"/>
      <sheetName val="Rekapitulasi"/>
      <sheetName val="Cash Flow bulanan"/>
      <sheetName val="Koordinat"/>
      <sheetName val="Page2"/>
      <sheetName val="EE-PROP"/>
      <sheetName val="Bill.1.VAC-Supply-A"/>
      <sheetName val="ANALISA.E"/>
      <sheetName val="IPL_SCHEDULE"/>
      <sheetName val="F1.4"/>
      <sheetName val="schtng"/>
      <sheetName val="schbhn"/>
      <sheetName val="schalt"/>
      <sheetName val="1.2"/>
      <sheetName val="Dsr Hitung"/>
      <sheetName val="Basic Price"/>
      <sheetName val="HARGA-UPAH"/>
      <sheetName val="Eng_Hrs (HO)"/>
      <sheetName val="HARGA MATERIAL"/>
      <sheetName val="Inkindo 2015"/>
      <sheetName val="LOADDAT"/>
      <sheetName val="Perhit.Alat"/>
      <sheetName val="011C101"/>
      <sheetName val="Sew-Tahan"/>
      <sheetName val="AOP-SK"/>
      <sheetName val="TABLE-A"/>
      <sheetName val="bq analisa"/>
      <sheetName val="RAB"/>
      <sheetName val="GeneralInfo"/>
      <sheetName val="Upah,Bahan,Alat"/>
      <sheetName val="Rekap Analisa1"/>
      <sheetName val="AnSipil"/>
      <sheetName val="AnPipa &amp; Acc"/>
      <sheetName val="P-072"/>
      <sheetName val="P-072 (2)"/>
      <sheetName val="All"/>
      <sheetName val="Equip Compare"/>
      <sheetName val="Tag Tube"/>
      <sheetName val="금융비용"/>
      <sheetName val="REP"/>
      <sheetName val="덕전리"/>
      <sheetName val="Hao hut, CK"/>
      <sheetName val="B.100"/>
      <sheetName val="CERTIFICATE"/>
      <sheetName val="2.05 Sprinkler"/>
      <sheetName val="2.01 Electrical "/>
      <sheetName val="schedule nos"/>
      <sheetName val="3.1"/>
      <sheetName val="2.2"/>
      <sheetName val="3.4"/>
      <sheetName val="5.4"/>
      <sheetName val="8.1"/>
      <sheetName val="5.1"/>
      <sheetName val="6.3"/>
      <sheetName val="2.3"/>
      <sheetName val="3.6"/>
      <sheetName val="2.5"/>
      <sheetName val="8.3"/>
      <sheetName val="3.2"/>
      <sheetName val="2.4"/>
      <sheetName val="2.1"/>
      <sheetName val="5.7"/>
      <sheetName val="3.3"/>
      <sheetName val="3.5"/>
      <sheetName val="2.8"/>
      <sheetName val="2.6"/>
      <sheetName val="8.1-8.2"/>
      <sheetName val="8.3-8.4"/>
      <sheetName val="FINA"/>
      <sheetName val="Code03"/>
      <sheetName val="INPUT - Revenue &amp; CGS"/>
      <sheetName val="Category Lookup Table"/>
      <sheetName val="Netstatement"/>
      <sheetName val="Part A"/>
      <sheetName val="B_100"/>
      <sheetName val="schedule_nos"/>
      <sheetName val="3_1"/>
      <sheetName val="2_2"/>
      <sheetName val="3_4"/>
      <sheetName val="5_4"/>
      <sheetName val="8_1"/>
      <sheetName val="5_1"/>
      <sheetName val="6_3"/>
      <sheetName val="2_3"/>
      <sheetName val="3_6"/>
      <sheetName val="2_5"/>
      <sheetName val="8_3"/>
      <sheetName val="3_2"/>
      <sheetName val="2_4"/>
      <sheetName val="2_1"/>
      <sheetName val="5_7"/>
      <sheetName val="3_3"/>
      <sheetName val="3_5"/>
      <sheetName val="2_8"/>
      <sheetName val="2_6"/>
      <sheetName val="2_05_Sprinkler"/>
      <sheetName val="2_01_Electrical_"/>
      <sheetName val="8_1-8_2"/>
      <sheetName val="8_3-8_4"/>
      <sheetName val="Category_Lookup_Table"/>
      <sheetName val="INPUT_-_Revenue_&amp;_CGS"/>
      <sheetName val="Part_A"/>
      <sheetName val="Staff Acco."/>
      <sheetName val="Summary Transformers"/>
      <sheetName val="PB"/>
      <sheetName val="Ti"/>
      <sheetName val="Criteria"/>
      <sheetName val="PROJECT BRIEF_EX_NEW_"/>
      <sheetName val="csdim"/>
      <sheetName val="cdsload"/>
      <sheetName val="chsload"/>
      <sheetName val="CLAMP"/>
      <sheetName val="cvsload"/>
      <sheetName val="pipe"/>
      <sheetName val="Schedule(overall)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79">
          <cell r="T179">
            <v>205</v>
          </cell>
        </row>
        <row r="180">
          <cell r="T180">
            <v>205</v>
          </cell>
          <cell r="U180">
            <v>423</v>
          </cell>
          <cell r="V180">
            <v>725</v>
          </cell>
          <cell r="W180">
            <v>1144</v>
          </cell>
          <cell r="X180">
            <v>1577</v>
          </cell>
          <cell r="Y180">
            <v>2007</v>
          </cell>
          <cell r="Z180">
            <v>2501</v>
          </cell>
          <cell r="AA180">
            <v>3021</v>
          </cell>
          <cell r="AB180">
            <v>3543</v>
          </cell>
          <cell r="AC180">
            <v>4051</v>
          </cell>
          <cell r="AD180">
            <v>4632</v>
          </cell>
          <cell r="AE180">
            <v>5156</v>
          </cell>
          <cell r="AF180">
            <v>5682</v>
          </cell>
          <cell r="AG180">
            <v>6184</v>
          </cell>
          <cell r="AH180">
            <v>6432</v>
          </cell>
        </row>
      </sheetData>
      <sheetData sheetId="25" refreshError="1"/>
      <sheetData sheetId="26" refreshError="1"/>
      <sheetData sheetId="27" refreshError="1">
        <row r="16">
          <cell r="G16">
            <v>3100889.7360623879</v>
          </cell>
          <cell r="K16">
            <v>-3100889.7360623879</v>
          </cell>
        </row>
        <row r="17">
          <cell r="K17">
            <v>169371.15460847877</v>
          </cell>
        </row>
        <row r="18">
          <cell r="K18">
            <v>-272376.19996930048</v>
          </cell>
        </row>
        <row r="19">
          <cell r="K19">
            <v>-838205.55572895915</v>
          </cell>
        </row>
        <row r="20">
          <cell r="K20">
            <v>-1177633.0269047734</v>
          </cell>
        </row>
        <row r="21">
          <cell r="K21">
            <v>-1274278.7937224843</v>
          </cell>
        </row>
        <row r="22">
          <cell r="K22">
            <v>-1317965.1225737943</v>
          </cell>
        </row>
        <row r="23">
          <cell r="K23">
            <v>-1475735.498355248</v>
          </cell>
        </row>
        <row r="24">
          <cell r="K24">
            <v>-1507639.7996148129</v>
          </cell>
        </row>
        <row r="25">
          <cell r="K25">
            <v>-1475298.8360362898</v>
          </cell>
        </row>
        <row r="26">
          <cell r="K26">
            <v>-1368763.8031261845</v>
          </cell>
        </row>
        <row r="27">
          <cell r="K27">
            <v>-1370409.3907104216</v>
          </cell>
        </row>
        <row r="28">
          <cell r="K28">
            <v>-1075994.0425293476</v>
          </cell>
        </row>
        <row r="29">
          <cell r="K29">
            <v>-1154128.7622718378</v>
          </cell>
        </row>
        <row r="30">
          <cell r="K30">
            <v>-1121801.9701711757</v>
          </cell>
        </row>
        <row r="31">
          <cell r="K31">
            <v>-658003.7431982233</v>
          </cell>
        </row>
        <row r="32">
          <cell r="K32">
            <v>-50055.767223137314</v>
          </cell>
        </row>
        <row r="33">
          <cell r="K33">
            <v>-50055.767223137314</v>
          </cell>
        </row>
        <row r="34">
          <cell r="K34">
            <v>-50055.767223137314</v>
          </cell>
        </row>
        <row r="35">
          <cell r="K35">
            <v>1001105.8944628179</v>
          </cell>
        </row>
        <row r="36">
          <cell r="K36">
            <v>1001105.8944628179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16">
          <cell r="G16">
            <v>0</v>
          </cell>
        </row>
      </sheetData>
      <sheetData sheetId="75">
        <row r="16">
          <cell r="G16">
            <v>0</v>
          </cell>
        </row>
      </sheetData>
      <sheetData sheetId="76">
        <row r="16">
          <cell r="G16">
            <v>0</v>
          </cell>
        </row>
      </sheetData>
      <sheetData sheetId="77">
        <row r="16">
          <cell r="G16">
            <v>0</v>
          </cell>
        </row>
      </sheetData>
      <sheetData sheetId="78">
        <row r="16">
          <cell r="G16">
            <v>0</v>
          </cell>
        </row>
      </sheetData>
      <sheetData sheetId="79">
        <row r="16">
          <cell r="G16">
            <v>0</v>
          </cell>
        </row>
      </sheetData>
      <sheetData sheetId="80">
        <row r="16">
          <cell r="G16">
            <v>0</v>
          </cell>
        </row>
      </sheetData>
      <sheetData sheetId="81">
        <row r="16">
          <cell r="G16">
            <v>0</v>
          </cell>
        </row>
      </sheetData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>
        <row r="16">
          <cell r="G16">
            <v>0</v>
          </cell>
        </row>
      </sheetData>
      <sheetData sheetId="90">
        <row r="16">
          <cell r="G16">
            <v>0</v>
          </cell>
        </row>
      </sheetData>
      <sheetData sheetId="91">
        <row r="16">
          <cell r="G16">
            <v>0</v>
          </cell>
        </row>
      </sheetData>
      <sheetData sheetId="92">
        <row r="16">
          <cell r="G16">
            <v>0</v>
          </cell>
        </row>
      </sheetData>
      <sheetData sheetId="93">
        <row r="16">
          <cell r="G16">
            <v>0</v>
          </cell>
        </row>
      </sheetData>
      <sheetData sheetId="94">
        <row r="16">
          <cell r="G16">
            <v>0</v>
          </cell>
        </row>
      </sheetData>
      <sheetData sheetId="95">
        <row r="16">
          <cell r="G16">
            <v>0</v>
          </cell>
        </row>
      </sheetData>
      <sheetData sheetId="96">
        <row r="16">
          <cell r="G16">
            <v>0</v>
          </cell>
        </row>
      </sheetData>
      <sheetData sheetId="97">
        <row r="16">
          <cell r="G16">
            <v>0</v>
          </cell>
        </row>
      </sheetData>
      <sheetData sheetId="98">
        <row r="16">
          <cell r="G16">
            <v>0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>
        <row r="16">
          <cell r="G16">
            <v>132.10688000000002</v>
          </cell>
        </row>
      </sheetData>
      <sheetData sheetId="134"/>
      <sheetData sheetId="135">
        <row r="16">
          <cell r="G16">
            <v>132.10688000000002</v>
          </cell>
        </row>
      </sheetData>
      <sheetData sheetId="136">
        <row r="16">
          <cell r="G16">
            <v>132.10688000000002</v>
          </cell>
        </row>
      </sheetData>
      <sheetData sheetId="137">
        <row r="16">
          <cell r="G16">
            <v>132.10688000000002</v>
          </cell>
        </row>
      </sheetData>
      <sheetData sheetId="138">
        <row r="16">
          <cell r="G16">
            <v>132.10688000000002</v>
          </cell>
        </row>
      </sheetData>
      <sheetData sheetId="139">
        <row r="16">
          <cell r="G16">
            <v>132.10688000000002</v>
          </cell>
        </row>
      </sheetData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16">
          <cell r="G16">
            <v>0</v>
          </cell>
        </row>
      </sheetData>
      <sheetData sheetId="151">
        <row r="16">
          <cell r="K16">
            <v>1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>
        <row r="16">
          <cell r="G16">
            <v>132.10688000000002</v>
          </cell>
        </row>
      </sheetData>
      <sheetData sheetId="177">
        <row r="16">
          <cell r="G16">
            <v>132.10688000000002</v>
          </cell>
        </row>
      </sheetData>
      <sheetData sheetId="178">
        <row r="16">
          <cell r="G16">
            <v>132.10688000000002</v>
          </cell>
        </row>
      </sheetData>
      <sheetData sheetId="179">
        <row r="16">
          <cell r="G16">
            <v>132.10688000000002</v>
          </cell>
        </row>
      </sheetData>
      <sheetData sheetId="180">
        <row r="16">
          <cell r="G16">
            <v>132.10688000000002</v>
          </cell>
        </row>
      </sheetData>
      <sheetData sheetId="181">
        <row r="16">
          <cell r="G16">
            <v>132.10688000000002</v>
          </cell>
        </row>
      </sheetData>
      <sheetData sheetId="182">
        <row r="16">
          <cell r="G16">
            <v>132.10688000000002</v>
          </cell>
        </row>
      </sheetData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>
        <row r="16">
          <cell r="G16">
            <v>132.10688000000002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16">
          <cell r="G16">
            <v>132.10688000000002</v>
          </cell>
        </row>
      </sheetData>
      <sheetData sheetId="265" refreshError="1"/>
      <sheetData sheetId="266">
        <row r="16">
          <cell r="G16">
            <v>132.10688000000002</v>
          </cell>
        </row>
      </sheetData>
      <sheetData sheetId="267" refreshError="1"/>
      <sheetData sheetId="268" refreshError="1"/>
      <sheetData sheetId="269" refreshError="1"/>
      <sheetData sheetId="270" refreshError="1"/>
      <sheetData sheetId="271">
        <row r="16">
          <cell r="G16">
            <v>132.10688000000002</v>
          </cell>
        </row>
      </sheetData>
      <sheetData sheetId="272">
        <row r="16">
          <cell r="G16">
            <v>132.10688000000002</v>
          </cell>
        </row>
      </sheetData>
      <sheetData sheetId="273">
        <row r="16">
          <cell r="G16">
            <v>132.10688000000002</v>
          </cell>
        </row>
      </sheetData>
      <sheetData sheetId="274">
        <row r="16">
          <cell r="G16">
            <v>132.10688000000002</v>
          </cell>
        </row>
      </sheetData>
      <sheetData sheetId="275"/>
      <sheetData sheetId="276">
        <row r="16">
          <cell r="G16">
            <v>132.10688000000002</v>
          </cell>
        </row>
      </sheetData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16">
          <cell r="G16">
            <v>132.10688000000002</v>
          </cell>
        </row>
      </sheetData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>
        <row r="16">
          <cell r="G16">
            <v>132.10688000000002</v>
          </cell>
        </row>
      </sheetData>
      <sheetData sheetId="295" refreshError="1"/>
      <sheetData sheetId="296">
        <row r="16">
          <cell r="G16">
            <v>132.10688000000002</v>
          </cell>
        </row>
      </sheetData>
      <sheetData sheetId="297">
        <row r="16">
          <cell r="G16">
            <v>132.10688000000002</v>
          </cell>
        </row>
      </sheetData>
      <sheetData sheetId="298">
        <row r="16">
          <cell r="G16">
            <v>0</v>
          </cell>
        </row>
      </sheetData>
      <sheetData sheetId="299">
        <row r="16">
          <cell r="G16">
            <v>0</v>
          </cell>
        </row>
      </sheetData>
      <sheetData sheetId="300">
        <row r="16">
          <cell r="G16">
            <v>0</v>
          </cell>
        </row>
      </sheetData>
      <sheetData sheetId="301">
        <row r="16">
          <cell r="G16">
            <v>0</v>
          </cell>
        </row>
      </sheetData>
      <sheetData sheetId="302">
        <row r="16">
          <cell r="G16">
            <v>132.10688000000002</v>
          </cell>
        </row>
      </sheetData>
      <sheetData sheetId="303">
        <row r="16">
          <cell r="G16">
            <v>132.10688000000002</v>
          </cell>
        </row>
      </sheetData>
      <sheetData sheetId="304" refreshError="1"/>
      <sheetData sheetId="305">
        <row r="16">
          <cell r="G16">
            <v>132.10688000000002</v>
          </cell>
        </row>
      </sheetData>
      <sheetData sheetId="306">
        <row r="16">
          <cell r="G16">
            <v>132.10688000000002</v>
          </cell>
        </row>
      </sheetData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 refreshError="1"/>
      <sheetData sheetId="335" refreshError="1"/>
      <sheetData sheetId="336" refreshError="1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>
        <row r="16">
          <cell r="G16">
            <v>132.10688000000002</v>
          </cell>
        </row>
      </sheetData>
      <sheetData sheetId="371">
        <row r="16">
          <cell r="G16">
            <v>132.10688000000002</v>
          </cell>
        </row>
      </sheetData>
      <sheetData sheetId="372">
        <row r="16">
          <cell r="G16">
            <v>0</v>
          </cell>
        </row>
      </sheetData>
      <sheetData sheetId="373">
        <row r="16">
          <cell r="G16">
            <v>0</v>
          </cell>
        </row>
      </sheetData>
      <sheetData sheetId="374">
        <row r="16">
          <cell r="G16">
            <v>132.10688000000002</v>
          </cell>
        </row>
      </sheetData>
      <sheetData sheetId="375">
        <row r="16">
          <cell r="G16">
            <v>132.10688000000002</v>
          </cell>
        </row>
      </sheetData>
      <sheetData sheetId="376">
        <row r="16">
          <cell r="G16">
            <v>0</v>
          </cell>
        </row>
      </sheetData>
      <sheetData sheetId="377">
        <row r="16">
          <cell r="G16">
            <v>132.10688000000002</v>
          </cell>
        </row>
      </sheetData>
      <sheetData sheetId="378">
        <row r="16">
          <cell r="G16">
            <v>132.10688000000002</v>
          </cell>
        </row>
      </sheetData>
      <sheetData sheetId="379">
        <row r="16">
          <cell r="G16">
            <v>0</v>
          </cell>
        </row>
      </sheetData>
      <sheetData sheetId="380">
        <row r="16">
          <cell r="G16">
            <v>132.10688000000002</v>
          </cell>
        </row>
      </sheetData>
      <sheetData sheetId="381">
        <row r="16">
          <cell r="G16">
            <v>0</v>
          </cell>
        </row>
      </sheetData>
      <sheetData sheetId="382">
        <row r="16">
          <cell r="G16">
            <v>0</v>
          </cell>
        </row>
      </sheetData>
      <sheetData sheetId="383">
        <row r="16">
          <cell r="G16">
            <v>132.10688000000002</v>
          </cell>
        </row>
      </sheetData>
      <sheetData sheetId="384">
        <row r="16">
          <cell r="G16">
            <v>0</v>
          </cell>
        </row>
      </sheetData>
      <sheetData sheetId="385">
        <row r="16">
          <cell r="G16">
            <v>132.10688000000002</v>
          </cell>
        </row>
      </sheetData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>
        <row r="16">
          <cell r="G16">
            <v>0</v>
          </cell>
        </row>
      </sheetData>
      <sheetData sheetId="438">
        <row r="16">
          <cell r="G16">
            <v>0</v>
          </cell>
        </row>
      </sheetData>
      <sheetData sheetId="439">
        <row r="16">
          <cell r="G16">
            <v>132.10688000000002</v>
          </cell>
        </row>
      </sheetData>
      <sheetData sheetId="440">
        <row r="16">
          <cell r="G16">
            <v>132.10688000000002</v>
          </cell>
        </row>
      </sheetData>
      <sheetData sheetId="441">
        <row r="16">
          <cell r="G16">
            <v>0</v>
          </cell>
        </row>
      </sheetData>
      <sheetData sheetId="442">
        <row r="16">
          <cell r="G16">
            <v>0</v>
          </cell>
        </row>
      </sheetData>
      <sheetData sheetId="443">
        <row r="16">
          <cell r="G16">
            <v>132.10688000000002</v>
          </cell>
        </row>
      </sheetData>
      <sheetData sheetId="444">
        <row r="16">
          <cell r="G16">
            <v>0</v>
          </cell>
        </row>
      </sheetData>
      <sheetData sheetId="445">
        <row r="16">
          <cell r="G16">
            <v>0</v>
          </cell>
        </row>
      </sheetData>
      <sheetData sheetId="446">
        <row r="16">
          <cell r="G16">
            <v>132.10688000000002</v>
          </cell>
        </row>
      </sheetData>
      <sheetData sheetId="447" refreshError="1"/>
      <sheetData sheetId="448" refreshError="1"/>
      <sheetData sheetId="449" refreshError="1"/>
      <sheetData sheetId="450">
        <row r="16">
          <cell r="G16">
            <v>0</v>
          </cell>
        </row>
      </sheetData>
      <sheetData sheetId="451">
        <row r="16">
          <cell r="G16">
            <v>0</v>
          </cell>
        </row>
      </sheetData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>
        <row r="16">
          <cell r="G16">
            <v>0</v>
          </cell>
        </row>
      </sheetData>
      <sheetData sheetId="504">
        <row r="16">
          <cell r="G16">
            <v>0</v>
          </cell>
        </row>
      </sheetData>
      <sheetData sheetId="505">
        <row r="16">
          <cell r="G16">
            <v>0</v>
          </cell>
        </row>
      </sheetData>
      <sheetData sheetId="506">
        <row r="16">
          <cell r="G16">
            <v>132.10688000000002</v>
          </cell>
        </row>
      </sheetData>
      <sheetData sheetId="507">
        <row r="16">
          <cell r="G16">
            <v>0</v>
          </cell>
        </row>
      </sheetData>
      <sheetData sheetId="508" refreshError="1"/>
      <sheetData sheetId="509" refreshError="1"/>
      <sheetData sheetId="510">
        <row r="16">
          <cell r="G16">
            <v>0</v>
          </cell>
        </row>
      </sheetData>
      <sheetData sheetId="511">
        <row r="16">
          <cell r="G16">
            <v>0</v>
          </cell>
        </row>
      </sheetData>
      <sheetData sheetId="512" refreshError="1"/>
      <sheetData sheetId="513">
        <row r="16">
          <cell r="G16">
            <v>0</v>
          </cell>
        </row>
      </sheetData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>
        <row r="16">
          <cell r="G16">
            <v>0</v>
          </cell>
        </row>
      </sheetData>
      <sheetData sheetId="528">
        <row r="16">
          <cell r="G16">
            <v>0</v>
          </cell>
        </row>
      </sheetData>
      <sheetData sheetId="529">
        <row r="16">
          <cell r="G16">
            <v>0</v>
          </cell>
        </row>
      </sheetData>
      <sheetData sheetId="530">
        <row r="16">
          <cell r="G16">
            <v>0</v>
          </cell>
        </row>
      </sheetData>
      <sheetData sheetId="531">
        <row r="16">
          <cell r="G16">
            <v>0</v>
          </cell>
        </row>
      </sheetData>
      <sheetData sheetId="532">
        <row r="16">
          <cell r="G16">
            <v>0</v>
          </cell>
        </row>
      </sheetData>
      <sheetData sheetId="533" refreshError="1"/>
      <sheetData sheetId="534" refreshError="1"/>
      <sheetData sheetId="535">
        <row r="16">
          <cell r="G16">
            <v>0</v>
          </cell>
        </row>
      </sheetData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>
        <row r="16">
          <cell r="G16">
            <v>0</v>
          </cell>
        </row>
      </sheetData>
      <sheetData sheetId="542">
        <row r="16">
          <cell r="G16">
            <v>0</v>
          </cell>
        </row>
      </sheetData>
      <sheetData sheetId="543">
        <row r="16">
          <cell r="G16">
            <v>0</v>
          </cell>
        </row>
      </sheetData>
      <sheetData sheetId="544">
        <row r="16">
          <cell r="G16">
            <v>0</v>
          </cell>
        </row>
      </sheetData>
      <sheetData sheetId="545">
        <row r="16">
          <cell r="G16">
            <v>0</v>
          </cell>
        </row>
      </sheetData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>
        <row r="16">
          <cell r="G16">
            <v>0</v>
          </cell>
        </row>
      </sheetData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>
        <row r="16">
          <cell r="G16">
            <v>0</v>
          </cell>
        </row>
      </sheetData>
      <sheetData sheetId="573">
        <row r="16">
          <cell r="G16">
            <v>0</v>
          </cell>
        </row>
      </sheetData>
      <sheetData sheetId="574">
        <row r="16">
          <cell r="G16">
            <v>0</v>
          </cell>
        </row>
      </sheetData>
      <sheetData sheetId="575">
        <row r="16">
          <cell r="G16">
            <v>0</v>
          </cell>
        </row>
      </sheetData>
      <sheetData sheetId="576">
        <row r="16">
          <cell r="G16">
            <v>0</v>
          </cell>
        </row>
      </sheetData>
      <sheetData sheetId="577">
        <row r="16">
          <cell r="G16">
            <v>0</v>
          </cell>
        </row>
      </sheetData>
      <sheetData sheetId="578">
        <row r="16">
          <cell r="G16">
            <v>0</v>
          </cell>
        </row>
      </sheetData>
      <sheetData sheetId="579">
        <row r="16">
          <cell r="G16">
            <v>0</v>
          </cell>
        </row>
      </sheetData>
      <sheetData sheetId="580">
        <row r="16">
          <cell r="G16">
            <v>0</v>
          </cell>
        </row>
      </sheetData>
      <sheetData sheetId="581">
        <row r="16">
          <cell r="G16">
            <v>0</v>
          </cell>
        </row>
      </sheetData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>
        <row r="16">
          <cell r="G16">
            <v>132.10688000000002</v>
          </cell>
        </row>
      </sheetData>
      <sheetData sheetId="596">
        <row r="16">
          <cell r="G16">
            <v>0</v>
          </cell>
        </row>
      </sheetData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>
        <row r="16">
          <cell r="G16">
            <v>0</v>
          </cell>
        </row>
      </sheetData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>
        <row r="16">
          <cell r="G16">
            <v>0</v>
          </cell>
        </row>
      </sheetData>
      <sheetData sheetId="632">
        <row r="16">
          <cell r="G16">
            <v>0</v>
          </cell>
        </row>
      </sheetData>
      <sheetData sheetId="633">
        <row r="16">
          <cell r="G16">
            <v>0</v>
          </cell>
        </row>
      </sheetData>
      <sheetData sheetId="634">
        <row r="16">
          <cell r="G16">
            <v>132.10688000000002</v>
          </cell>
        </row>
      </sheetData>
      <sheetData sheetId="635">
        <row r="16">
          <cell r="G16">
            <v>0</v>
          </cell>
        </row>
      </sheetData>
      <sheetData sheetId="636">
        <row r="16">
          <cell r="G16">
            <v>0</v>
          </cell>
        </row>
      </sheetData>
      <sheetData sheetId="637">
        <row r="16">
          <cell r="G16">
            <v>0</v>
          </cell>
        </row>
      </sheetData>
      <sheetData sheetId="638">
        <row r="16">
          <cell r="G16">
            <v>132.10688000000002</v>
          </cell>
        </row>
      </sheetData>
      <sheetData sheetId="639">
        <row r="16">
          <cell r="G16">
            <v>0</v>
          </cell>
        </row>
      </sheetData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>
        <row r="16">
          <cell r="G16">
            <v>0</v>
          </cell>
        </row>
      </sheetData>
      <sheetData sheetId="662">
        <row r="16">
          <cell r="G16">
            <v>0</v>
          </cell>
        </row>
      </sheetData>
      <sheetData sheetId="663">
        <row r="16">
          <cell r="G16">
            <v>0</v>
          </cell>
        </row>
      </sheetData>
      <sheetData sheetId="664">
        <row r="16">
          <cell r="G16">
            <v>0</v>
          </cell>
        </row>
      </sheetData>
      <sheetData sheetId="665">
        <row r="16">
          <cell r="G16">
            <v>0</v>
          </cell>
        </row>
      </sheetData>
      <sheetData sheetId="666">
        <row r="16">
          <cell r="G16">
            <v>0</v>
          </cell>
        </row>
      </sheetData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>
        <row r="16">
          <cell r="G16">
            <v>0</v>
          </cell>
        </row>
      </sheetData>
      <sheetData sheetId="681">
        <row r="16">
          <cell r="G16">
            <v>0</v>
          </cell>
        </row>
      </sheetData>
      <sheetData sheetId="682">
        <row r="16">
          <cell r="G16">
            <v>132.10688000000002</v>
          </cell>
        </row>
      </sheetData>
      <sheetData sheetId="683">
        <row r="16">
          <cell r="G16">
            <v>0</v>
          </cell>
        </row>
      </sheetData>
      <sheetData sheetId="684">
        <row r="16">
          <cell r="G16">
            <v>0</v>
          </cell>
        </row>
      </sheetData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/>
      <sheetData sheetId="710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RY"/>
      <sheetName val="DETTAGLI"/>
      <sheetName val="type H PP spir"/>
      <sheetName val="LJUNGSTR"/>
      <sheetName val="Corpi"/>
      <sheetName val="DAMPER"/>
      <sheetName val="grezzi"/>
      <sheetName val="ESTRAZIONE TUBI"/>
      <sheetName val="DATA"/>
      <sheetName val="Quantity"/>
      <sheetName val="Tub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조건(국내가)"/>
      <sheetName val="견적조건(PROPOSAL)"/>
      <sheetName val="Table"/>
      <sheetName val="DOMESTIC"/>
      <sheetName val="PIVOT"/>
      <sheetName val="SUMMARY"/>
      <sheetName val="Proposal"/>
      <sheetName val="PIVOT (2)"/>
      <sheetName val="SUMMARY (2)"/>
      <sheetName val="적용환율"/>
      <sheetName val="eq_data"/>
      <sheetName val="GM 000"/>
      <sheetName val="BQ"/>
      <sheetName val="입찰안"/>
      <sheetName val="내역서 "/>
      <sheetName val="data1"/>
      <sheetName val="BID"/>
      <sheetName val="단면치수"/>
      <sheetName val="기초공"/>
      <sheetName val="기둥(원형)"/>
      <sheetName val="내역서"/>
      <sheetName val="부대공"/>
      <sheetName val="포장공"/>
      <sheetName val="토공"/>
      <sheetName val="갑지(추정)"/>
      <sheetName val="#REF"/>
      <sheetName val="1단계"/>
      <sheetName val="차액보증"/>
      <sheetName val="간지"/>
      <sheetName val="EACT10"/>
      <sheetName val="토목내역"/>
      <sheetName val="ilch"/>
      <sheetName val="ELECabp2"/>
      <sheetName val="BQ(실행)"/>
      <sheetName val="전기일위대가"/>
      <sheetName val="EKOG10건축"/>
      <sheetName val="내역서(총)"/>
      <sheetName val="대비"/>
      <sheetName val="예산M12A"/>
      <sheetName val="건축내역"/>
      <sheetName val="Sheet5"/>
      <sheetName val="CAL."/>
      <sheetName val="BUDAI"/>
      <sheetName val="DATA"/>
      <sheetName val="공사비집계"/>
      <sheetName val="BSD (2)"/>
      <sheetName val="소업1교"/>
      <sheetName val="설계조건"/>
      <sheetName val="기계내역"/>
      <sheetName val="공사내역"/>
      <sheetName val="type-F"/>
      <sheetName val="데이타"/>
      <sheetName val="부대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rap Standard"/>
      <sheetName val="ASMEFlange"/>
      <sheetName val="ENFlange"/>
      <sheetName val="ENFitting"/>
      <sheetName val="FullorTrim"/>
      <sheetName val="WeightTable"/>
      <sheetName val="Detail Nesting"/>
      <sheetName val="NESTING"/>
      <sheetName val="EN-PED97-23- POInstructions"/>
      <sheetName val="ASME-PED97-23_ PO Instructions "/>
      <sheetName val="Cover Page"/>
      <sheetName val="ASME Project - PO Instructions "/>
      <sheetName val="Notes &amp; PO Instructions "/>
      <sheetName val="Temp_Usage"/>
      <sheetName val="Dwg_List"/>
      <sheetName val="Temp_Calc"/>
      <sheetName val="FIT Small"/>
      <sheetName val="Rev.C"/>
      <sheetName val="BOM_Consolidat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ing"/>
      <sheetName val="당초"/>
      <sheetName val="설산1.나"/>
      <sheetName val="본사S"/>
      <sheetName val="예산서"/>
      <sheetName val="WORK"/>
      <sheetName val="정부노임단가"/>
      <sheetName val="2F 회의실견적(5_14 일대)"/>
      <sheetName val="공사비 내역 (가)"/>
      <sheetName val="OCT_FDN"/>
      <sheetName val="OCT.FDN"/>
      <sheetName val="INDIRECT COST-PART l"/>
      <sheetName val="BM"/>
      <sheetName val="BQ"/>
      <sheetName val="COVER"/>
      <sheetName val="ITB COST"/>
      <sheetName val="SPLHTLS"/>
      <sheetName val="투입실적"/>
      <sheetName val="Equipment"/>
      <sheetName val="Piping"/>
      <sheetName val="Sheet4"/>
      <sheetName val="산근"/>
      <sheetName val="SOHAR(2nd)"/>
      <sheetName val="1. Piping Final BOQ List"/>
      <sheetName val="PipWT"/>
      <sheetName val="eq_data"/>
      <sheetName val="NEWDRAW"/>
      <sheetName val="HDECGTY"/>
      <sheetName val="환율표"/>
      <sheetName val="예산"/>
      <sheetName val="설산1_나"/>
      <sheetName val="ITB_COST"/>
      <sheetName val="OCT_FDN1"/>
      <sheetName val="2F_회의실견적(5_14_일대)"/>
      <sheetName val="공사비_내역_(가)"/>
      <sheetName val="INDIRECT_COST-PART_l"/>
      <sheetName val="1__Piping_Final_BOQ_List"/>
      <sheetName val="AABS내역"/>
      <sheetName val="fitting"/>
      <sheetName val="설계조건"/>
      <sheetName val="부재력정리"/>
      <sheetName val="PROG_DATA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八幡"/>
      <sheetName val="Proposal"/>
      <sheetName val="GM 000"/>
      <sheetName val="csdim"/>
      <sheetName val="cdsload"/>
      <sheetName val="chsload"/>
      <sheetName val="CLAMP"/>
      <sheetName val="cvsload"/>
      <sheetName val="pipe"/>
      <sheetName val="Cash2"/>
      <sheetName val="Z"/>
      <sheetName val="Areas"/>
      <sheetName val="Utility"/>
      <sheetName val="pakg-1"/>
      <sheetName val="DB_ET200(R. A)"/>
      <sheetName val="PIPES"/>
      <sheetName val="TUBES"/>
      <sheetName val="SCHEDULE"/>
      <sheetName val="적용환율"/>
      <sheetName val="¼³»ê1.³ª"/>
      <sheetName val="º»»çS"/>
      <sheetName val="´çÃÊ"/>
      <sheetName val="¿¹»ê¼­"/>
      <sheetName val="물량산출"/>
      <sheetName val="도급양식"/>
      <sheetName val="공사비내역서"/>
      <sheetName val="환산표"/>
      <sheetName val="일위대가목록"/>
      <sheetName val="Database"/>
      <sheetName val="SUMMARY"/>
      <sheetName val="운송비 및 보험료(991221)"/>
      <sheetName val="압력부제조원가 비교-1"/>
      <sheetName val="Spare Parts(990104)"/>
      <sheetName val="ECL"/>
      <sheetName val="PRECAST lightconc-II"/>
      <sheetName val="변수적용"/>
      <sheetName val="Sheet1"/>
      <sheetName val="HRSG PRINT"/>
      <sheetName val="#REF"/>
      <sheetName val="Conversions"/>
      <sheetName val="PBS"/>
      <sheetName val="카메라"/>
      <sheetName val="RFP007"/>
      <sheetName val="RFP006"/>
      <sheetName val="RFP005"/>
      <sheetName val="RFP009"/>
      <sheetName val="변수 정의"/>
      <sheetName val="18 BL 배관 내역"/>
      <sheetName val="#3E1_GCR"/>
      <sheetName val="B31.1"/>
      <sheetName val="PSIZE"/>
      <sheetName val="ITEM-LIST"/>
      <sheetName val="MixBed"/>
      <sheetName val="CondPol"/>
      <sheetName val="변수정리"/>
      <sheetName val="공정율(기초자료)"/>
      <sheetName val="Table"/>
      <sheetName val="Desal-E&amp;I"/>
      <sheetName val="BOQ for HRSG &amp; BOP-mech."/>
      <sheetName val="손익현황"/>
      <sheetName val="현황CODE"/>
      <sheetName val="06-BATCH "/>
      <sheetName val="A"/>
      <sheetName val="Mech CIF"/>
      <sheetName val="Base_Data"/>
      <sheetName val="입력값"/>
      <sheetName val="내역"/>
      <sheetName val="6-2차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5-Digit"/>
      <sheetName val="Inputs"/>
      <sheetName val="BD"/>
      <sheetName val="LAB"/>
      <sheetName val="4300 UTILITY BLDG (2)"/>
      <sheetName val="Main"/>
      <sheetName val="Data"/>
      <sheetName val="SILICATE"/>
      <sheetName val="h-013211-2"/>
      <sheetName val="SE-611"/>
      <sheetName val="간접총괄"/>
      <sheetName val="BQ(Piping)"/>
      <sheetName val="C3"/>
      <sheetName val="예산M12A"/>
      <sheetName val="dg-VTu"/>
      <sheetName val="Tke"/>
      <sheetName val="직원동원계획"/>
      <sheetName val="purpose&amp;input"/>
      <sheetName val="현대건설 증가분 내역"/>
      <sheetName val="근거 및 가정"/>
      <sheetName val="97 사업추정(WEKI)"/>
      <sheetName val="임율 Data"/>
      <sheetName val="총괄갑 "/>
      <sheetName val="Form_A"/>
      <sheetName val="TOEC"/>
      <sheetName val="뚝토공"/>
      <sheetName val="3BL공동구 수량"/>
      <sheetName val="design criteria"/>
      <sheetName val="plan&amp;section of foundation"/>
      <sheetName val="BCK_TSUP"/>
      <sheetName val=" GULF"/>
      <sheetName val="D-3503"/>
      <sheetName val="RING WALL"/>
      <sheetName val="202"/>
      <sheetName val="reinforce"/>
      <sheetName val="손익차총괄2"/>
      <sheetName val="간접인원 급료산출"/>
      <sheetName val="INDIRECT MOBILIZATION PLAN"/>
      <sheetName val="MANPOWER MOBILIZATION"/>
      <sheetName val="LABOR MOBILIZATION PLAN"/>
      <sheetName val="STAFF MOBILIZATION PLAN"/>
      <sheetName val="BREAKDOWN"/>
      <sheetName val="PERSONNEL SETUP"/>
      <sheetName val="TEMPORARY FACILITIES"/>
      <sheetName val="WATER SUPPLY"/>
      <sheetName val="LIST OF OFFICE EQUIPMENT"/>
      <sheetName val="KOREAN STAFF SALARY - SITE"/>
      <sheetName val="DI-ESTI"/>
      <sheetName val="Material and Manpower data"/>
      <sheetName val="RE9604"/>
      <sheetName val="현장관리비"/>
      <sheetName val="노임이"/>
      <sheetName val="설계내역서"/>
      <sheetName val="부대내역"/>
      <sheetName val="공통비"/>
      <sheetName val="MOTOR"/>
      <sheetName val="1.설계조건"/>
      <sheetName val="ISBL (검증)"/>
      <sheetName val="BQ External"/>
      <sheetName val="estimate"/>
      <sheetName val="IN"/>
      <sheetName val="6,000"/>
      <sheetName val="COPY"/>
      <sheetName val="OC1998"/>
      <sheetName val="技師派遣"/>
      <sheetName val="CE-ORG"/>
      <sheetName val="현재환율"/>
      <sheetName val="sum"/>
      <sheetName val="변화치수"/>
      <sheetName val="305c-101"/>
      <sheetName val="TTL"/>
      <sheetName val="노임단가"/>
      <sheetName val="공사뱄 내역 (가)"/>
      <sheetName val="내역서"/>
      <sheetName val="공사내역"/>
      <sheetName val="IMP(MAIN)"/>
      <sheetName val="IMP (REACTOR)"/>
      <sheetName val="유화"/>
      <sheetName val="CAL"/>
      <sheetName val="다이꾸"/>
      <sheetName val="MOB-MAN1"/>
      <sheetName val="IMPEADENCE MAP 취수장"/>
      <sheetName val="CWP"/>
      <sheetName val="load"/>
      <sheetName val="노임9월"/>
      <sheetName val="working load at the btm ft."/>
      <sheetName val="stability check"/>
      <sheetName val="design load"/>
      <sheetName val="???"/>
      <sheetName val="산정기준"/>
      <sheetName val="GVL"/>
      <sheetName val="CALCULATION"/>
      <sheetName val="Sheet"/>
      <sheetName val="BEND LOSS"/>
      <sheetName val="공사계획서"/>
      <sheetName val="품셈표"/>
      <sheetName val=" 갑지"/>
      <sheetName val="시행예산"/>
      <sheetName val="Horizontal GLL Double Weir"/>
      <sheetName val="Vertical GLL with plate pack"/>
      <sheetName val="SP&amp;ST 제출가"/>
      <sheetName val="96수출"/>
      <sheetName val="NPV"/>
      <sheetName val="인쇄방법"/>
      <sheetName val="MAN-Sch"/>
      <sheetName val="Wind Load(3.1) (2)"/>
      <sheetName val="Wind Load(3.2)"/>
      <sheetName val="Wind Load(3.4)"/>
      <sheetName val="차액보증"/>
      <sheetName val="물량"/>
      <sheetName val="예가표"/>
      <sheetName val="Generic Type 1-2"/>
      <sheetName val="L(2)"/>
      <sheetName val="전기"/>
      <sheetName val="합의경상"/>
      <sheetName val="공사설계서"/>
      <sheetName val="NYS"/>
      <sheetName val="DRUM강도계산(OD기준)"/>
      <sheetName val="dongia (2)"/>
      <sheetName val="ilch"/>
      <sheetName val="단가조사서"/>
      <sheetName val="남양시작동자105노65기1.3화1.2"/>
      <sheetName val="BQ List"/>
      <sheetName val="DATA LISTS"/>
      <sheetName val="SECT-LIST"/>
      <sheetName val="가BM"/>
      <sheetName val="토적집계표"/>
      <sheetName val="FAB별"/>
      <sheetName val=""/>
      <sheetName val="Factor"/>
      <sheetName val="PUMP"/>
      <sheetName val="Final(1)summary"/>
      <sheetName val="7000"/>
      <sheetName val="E-203"/>
      <sheetName val="CODE"/>
      <sheetName val="Overall"/>
      <sheetName val="バルブ材質選定データ"/>
      <sheetName val="ﾄﾞﾊﾞｲFUEL GAS追見"/>
      <sheetName val="Page 1"/>
      <sheetName val="RAB"/>
      <sheetName val="RINCI EXT"/>
      <sheetName val="1"/>
      <sheetName val="2"/>
      <sheetName val="SD"/>
      <sheetName val="Reloc &amp; Living Cost"/>
      <sheetName val="Sal"/>
      <sheetName val="Rupiah"/>
      <sheetName val="Potongan"/>
      <sheetName val="BPM"/>
      <sheetName val="123"/>
      <sheetName val="Y-WORK"/>
      <sheetName val="우각부보강"/>
      <sheetName val="CAT_5"/>
      <sheetName val="Sheet5"/>
      <sheetName val="공문"/>
      <sheetName val="계산근거"/>
      <sheetName val="견적집계표"/>
      <sheetName val="TIE-IN"/>
      <sheetName val="VALVE"/>
      <sheetName val="등변ㄱ 형강"/>
      <sheetName val="단중표"/>
      <sheetName val="견적 집계"/>
      <sheetName val="JOB特定"/>
      <sheetName val="설산1_나1"/>
      <sheetName val="2F_회의실견적(5_14_일대)1"/>
      <sheetName val="공사비_내역_(가)1"/>
      <sheetName val="OCT_FDN2"/>
      <sheetName val="INDIRECT_COST-PART_l1"/>
      <sheetName val="ITB_COST1"/>
      <sheetName val="1__Piping_Final_BOQ_List1"/>
      <sheetName val="BLR_1"/>
      <sheetName val="DB_ET200(R__A)"/>
      <sheetName val="GM_000"/>
      <sheetName val="¼³»ê1_³ª"/>
      <sheetName val="BEND_LOSS"/>
      <sheetName val="근거_및_가정"/>
      <sheetName val="06-BATCH_"/>
      <sheetName val="Mech_CIF"/>
      <sheetName val="운송비_및_보험료(991221)"/>
      <sheetName val="압력부제조원가_비교-1"/>
      <sheetName val="Spare_Parts(990104)"/>
      <sheetName val="PRECAST_lightconc-II"/>
      <sheetName val="HRSG_PRINT"/>
      <sheetName val="변수_정의"/>
      <sheetName val="18_BL_배관_내역"/>
      <sheetName val="B31_1"/>
      <sheetName val="BOQ_for_HRSG_&amp;_BOP-mech_"/>
      <sheetName val="Code_02"/>
      <sheetName val="Code_03"/>
      <sheetName val="Code_04"/>
      <sheetName val="Code_05"/>
      <sheetName val="Code_06"/>
      <sheetName val="Code_07"/>
      <sheetName val="Code_09"/>
      <sheetName val="4300_UTILITY_BLDG_(2)"/>
      <sheetName val="현대건설_증가분_내역"/>
      <sheetName val="97_사업추정(WEKI)"/>
      <sheetName val="임율_Data"/>
      <sheetName val="총괄갑_"/>
      <sheetName val="3BL공동구_수량"/>
      <sheetName val="design_criteria"/>
      <sheetName val="plan&amp;section_of_foundation"/>
      <sheetName val="_GULF"/>
      <sheetName val="DATA_LISTS"/>
      <sheetName val="등변ㄱ_형강"/>
      <sheetName val="견적_집계"/>
      <sheetName val="RING_WALL"/>
      <sheetName val="간접인원_급료산출"/>
      <sheetName val="INDIRECT_MOBILIZATION_PLAN"/>
      <sheetName val="MANPOWER_MOBILIZATION"/>
      <sheetName val="LABOR_MOBILIZATION_PLAN"/>
      <sheetName val="STAFF_MOBILIZATION_PLAN"/>
      <sheetName val="PERSONNEL_SETUP"/>
      <sheetName val="TEMPORARY_FACILITIES"/>
      <sheetName val="WATER_SUPPLY"/>
      <sheetName val="LIST_OF_OFFICE_EQUIPMENT"/>
      <sheetName val="KOREAN_STAFF_SALARY_-_SITE"/>
      <sheetName val="Material_and_Manpower_data"/>
      <sheetName val="1_설계조건"/>
      <sheetName val="ISBL_(검증)"/>
      <sheetName val="BQ_External"/>
      <sheetName val="IMP_(REACTOR)"/>
      <sheetName val="HEADER &amp; NOZZLES"/>
      <sheetName val="XL4Poppy"/>
      <sheetName val="CEQ_Master"/>
      <sheetName val="Man_Master"/>
      <sheetName val="___"/>
      <sheetName val="Assump (Static)"/>
      <sheetName val="Bill summary of cost"/>
      <sheetName val="GESTION FICHE"/>
      <sheetName val="TRADUCTION LISTES"/>
      <sheetName val="Legal Risk Analysis"/>
      <sheetName val="Equipment Schedule"/>
      <sheetName val="EE-PROP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56"/>
      <sheetName val="29"/>
      <sheetName val="30"/>
      <sheetName val="31"/>
      <sheetName val="32"/>
      <sheetName val="33"/>
      <sheetName val="34"/>
      <sheetName val="35"/>
      <sheetName val="2219-TOTAL BOM"/>
      <sheetName val="input1"/>
      <sheetName val="설산1_나2"/>
      <sheetName val="2F_회의실견적(5_14_일대)2"/>
      <sheetName val="공사비_내역_(가)2"/>
      <sheetName val="OCT_FDN3"/>
      <sheetName val="INDIRECT_COST-PART_l2"/>
      <sheetName val="ITB_COST2"/>
      <sheetName val="1__Piping_Final_BOQ_List2"/>
      <sheetName val="BLR_11"/>
      <sheetName val="DB_ET200(R__A)1"/>
      <sheetName val="GM_0001"/>
      <sheetName val="¼³»ê1_³ª1"/>
      <sheetName val="06-BATCH_1"/>
      <sheetName val="Mech_CIF1"/>
      <sheetName val="운송비_및_보험료(991221)1"/>
      <sheetName val="압력부제조원가_비교-11"/>
      <sheetName val="근거_및_가정1"/>
      <sheetName val="Spare_Parts(990104)1"/>
      <sheetName val="PRECAST_lightconc-II1"/>
      <sheetName val="HRSG_PRINT1"/>
      <sheetName val="변수_정의1"/>
      <sheetName val="18_BL_배관_내역1"/>
      <sheetName val="B31_11"/>
      <sheetName val="BOQ_for_HRSG_&amp;_BOP-mech_1"/>
      <sheetName val="Code_021"/>
      <sheetName val="Code_031"/>
      <sheetName val="Code_041"/>
      <sheetName val="Code_051"/>
      <sheetName val="Code_061"/>
      <sheetName val="Code_071"/>
      <sheetName val="Code_091"/>
      <sheetName val="4300_UTILITY_BLDG_(2)1"/>
      <sheetName val="현대건설_증가분_내역1"/>
      <sheetName val="97_사업추정(WEKI)1"/>
      <sheetName val="임율_Data1"/>
      <sheetName val="총괄갑_1"/>
      <sheetName val="3BL공동구_수량1"/>
      <sheetName val="design_criteria1"/>
      <sheetName val="plan&amp;section_of_foundation1"/>
      <sheetName val="_GULF1"/>
      <sheetName val="RING_WALL1"/>
      <sheetName val="간접인원_급료산출1"/>
      <sheetName val="INDIRECT_MOBILIZATION_PLAN1"/>
      <sheetName val="MANPOWER_MOBILIZATION1"/>
      <sheetName val="LABOR_MOBILIZATION_PLAN1"/>
      <sheetName val="STAFF_MOBILIZATION_PLAN1"/>
      <sheetName val="PERSONNEL_SETUP1"/>
      <sheetName val="TEMPORARY_FACILITIES1"/>
      <sheetName val="WATER_SUPPLY1"/>
      <sheetName val="LIST_OF_OFFICE_EQUIPMENT1"/>
      <sheetName val="KOREAN_STAFF_SALARY_-_SITE1"/>
      <sheetName val="Material_and_Manpower_data1"/>
      <sheetName val="1_설계조건1"/>
      <sheetName val="ISBL_(검증)1"/>
      <sheetName val="BQ_External1"/>
      <sheetName val="working_load_at_the_btm_ft_"/>
      <sheetName val="stability_check"/>
      <sheetName val="design_load"/>
      <sheetName val="BEND_LOSS1"/>
      <sheetName val="IMP_(REACTOR)1"/>
      <sheetName val="_갑지"/>
      <sheetName val="공사뱄_내역_(가)"/>
      <sheetName val="IMPEADENCE_MAP_취수장"/>
      <sheetName val="Horizontal_GLL_Double_Weir"/>
      <sheetName val="Vertical_GLL_with_plate_pack"/>
      <sheetName val="SP&amp;ST_제출가"/>
      <sheetName val="Wind_Load(3_1)_(2)"/>
      <sheetName val="Wind_Load(3_2)"/>
      <sheetName val="Wind_Load(3_4)"/>
      <sheetName val="Generic_Type_1-2"/>
      <sheetName val="dongia_(2)"/>
      <sheetName val="남양시작동자105노65기1_3화1_2"/>
      <sheetName val="BQ_List"/>
      <sheetName val="DATA_LISTS1"/>
      <sheetName val="ﾄﾞﾊﾞｲFUEL_GAS追見"/>
      <sheetName val="Page_1"/>
      <sheetName val="RINCI_EXT"/>
      <sheetName val="Reloc_&amp;_Living_Cost"/>
      <sheetName val="등변ㄱ_형강1"/>
      <sheetName val="견적_집계1"/>
      <sheetName val="HEADER_&amp;_NOZZLES"/>
      <sheetName val="Assump_(Static)"/>
      <sheetName val="Bill_summary_of_cost"/>
      <sheetName val="GESTION_FICHE"/>
      <sheetName val="TRADUCTION_LISTES"/>
      <sheetName val="Legal_Risk_Analysis"/>
      <sheetName val="Equipment_Schedule"/>
      <sheetName val="2219-TOTAL_BOM"/>
      <sheetName val="설산1_나3"/>
      <sheetName val="2F_회의실견적(5_14_일대)3"/>
      <sheetName val="공사비_내역_(가)3"/>
      <sheetName val="OCT_FDN4"/>
      <sheetName val="INDIRECT_COST-PART_l3"/>
      <sheetName val="ITB_COST3"/>
      <sheetName val="1__Piping_Final_BOQ_List3"/>
      <sheetName val="BLR_12"/>
      <sheetName val="DB_ET200(R__A)2"/>
      <sheetName val="GM_0002"/>
      <sheetName val="¼³»ê1_³ª2"/>
      <sheetName val="06-BATCH_2"/>
      <sheetName val="Mech_CIF2"/>
      <sheetName val="운송비_및_보험료(991221)2"/>
      <sheetName val="압력부제조원가_비교-12"/>
      <sheetName val="근거_및_가정2"/>
      <sheetName val="Spare_Parts(990104)2"/>
      <sheetName val="PRECAST_lightconc-II2"/>
      <sheetName val="HRSG_PRINT2"/>
      <sheetName val="변수_정의2"/>
      <sheetName val="18_BL_배관_내역2"/>
      <sheetName val="B31_12"/>
      <sheetName val="BOQ_for_HRSG_&amp;_BOP-mech_2"/>
      <sheetName val="Code_022"/>
      <sheetName val="Code_032"/>
      <sheetName val="Code_042"/>
      <sheetName val="Code_052"/>
      <sheetName val="Code_062"/>
      <sheetName val="Code_072"/>
      <sheetName val="Code_092"/>
      <sheetName val="4300_UTILITY_BLDG_(2)2"/>
      <sheetName val="현대건설_증가분_내역2"/>
      <sheetName val="97_사업추정(WEKI)2"/>
      <sheetName val="임율_Data2"/>
      <sheetName val="총괄갑_2"/>
      <sheetName val="3BL공동구_수량2"/>
      <sheetName val="design_criteria2"/>
      <sheetName val="plan&amp;section_of_foundation2"/>
      <sheetName val="_GULF2"/>
      <sheetName val="RING_WALL2"/>
      <sheetName val="간접인원_급료산출2"/>
      <sheetName val="INDIRECT_MOBILIZATION_PLAN2"/>
      <sheetName val="MANPOWER_MOBILIZATION2"/>
      <sheetName val="LABOR_MOBILIZATION_PLAN2"/>
      <sheetName val="STAFF_MOBILIZATION_PLAN2"/>
      <sheetName val="PERSONNEL_SETUP2"/>
      <sheetName val="TEMPORARY_FACILITIES2"/>
      <sheetName val="WATER_SUPPLY2"/>
      <sheetName val="LIST_OF_OFFICE_EQUIPMENT2"/>
      <sheetName val="KOREAN_STAFF_SALARY_-_SITE2"/>
      <sheetName val="Material_and_Manpower_data2"/>
      <sheetName val="1_설계조건2"/>
      <sheetName val="ISBL_(검증)2"/>
      <sheetName val="BQ_External2"/>
      <sheetName val="working_load_at_the_btm_ft_1"/>
      <sheetName val="stability_check1"/>
      <sheetName val="design_load1"/>
      <sheetName val="BEND_LOSS2"/>
      <sheetName val="IMP_(REACTOR)2"/>
      <sheetName val="_갑지1"/>
      <sheetName val="공사뱄_내역_(가)1"/>
      <sheetName val="IMPEADENCE_MAP_취수장1"/>
      <sheetName val="Horizontal_GLL_Double_Weir1"/>
      <sheetName val="Vertical_GLL_with_plate_pack1"/>
      <sheetName val="SP&amp;ST_제출가1"/>
      <sheetName val="Wind_Load(3_1)_(2)1"/>
      <sheetName val="Wind_Load(3_2)1"/>
      <sheetName val="Wind_Load(3_4)1"/>
      <sheetName val="Generic_Type_1-21"/>
      <sheetName val="dongia_(2)1"/>
      <sheetName val="남양시작동자105노65기1_3화1_21"/>
      <sheetName val="BQ_List1"/>
      <sheetName val="DATA_LISTS2"/>
      <sheetName val="ﾄﾞﾊﾞｲFUEL_GAS追見1"/>
      <sheetName val="Page_11"/>
      <sheetName val="RINCI_EXT1"/>
      <sheetName val="Reloc_&amp;_Living_Cost1"/>
      <sheetName val="등변ㄱ_형강2"/>
      <sheetName val="견적_집계2"/>
      <sheetName val="HEADER_&amp;_NOZZLES1"/>
      <sheetName val="Assump_(Static)1"/>
      <sheetName val="Bill_summary_of_cost1"/>
      <sheetName val="GESTION_FICHE1"/>
      <sheetName val="TRADUCTION_LISTES1"/>
      <sheetName val="Legal_Risk_Analysis1"/>
      <sheetName val="Equipment_Schedule1"/>
      <sheetName val="2219-TOTAL_BOM1"/>
      <sheetName val="설산1_나4"/>
      <sheetName val="2F_회의실견적(5_14_일대)4"/>
      <sheetName val="공사비_내역_(가)4"/>
      <sheetName val="OCT_FDN5"/>
      <sheetName val="INDIRECT_COST-PART_l4"/>
      <sheetName val="ITB_COST4"/>
      <sheetName val="1__Piping_Final_BOQ_List4"/>
      <sheetName val="¼³»ê1_³ª3"/>
      <sheetName val="DB_ET200(R__A)3"/>
      <sheetName val="BLR_13"/>
      <sheetName val="GM_0003"/>
      <sheetName val="현대건설_증가분_내역3"/>
      <sheetName val="운송비_및_보험료(991221)3"/>
      <sheetName val="Code_023"/>
      <sheetName val="Code_033"/>
      <sheetName val="Code_043"/>
      <sheetName val="Code_053"/>
      <sheetName val="Code_063"/>
      <sheetName val="Code_073"/>
      <sheetName val="Code_093"/>
      <sheetName val="4300_UTILITY_BLDG_(2)3"/>
      <sheetName val="06-BATCH_3"/>
      <sheetName val="Mech_CIF3"/>
      <sheetName val="압력부제조원가_비교-13"/>
      <sheetName val="총괄갑_3"/>
      <sheetName val="INDIRECT_MOBILIZATION_PLAN3"/>
      <sheetName val="MANPOWER_MOBILIZATION3"/>
      <sheetName val="LABOR_MOBILIZATION_PLAN3"/>
      <sheetName val="STAFF_MOBILIZATION_PLAN3"/>
      <sheetName val="PERSONNEL_SETUP3"/>
      <sheetName val="TEMPORARY_FACILITIES3"/>
      <sheetName val="WATER_SUPPLY3"/>
      <sheetName val="LIST_OF_OFFICE_EQUIPMENT3"/>
      <sheetName val="KOREAN_STAFF_SALARY_-_SITE3"/>
      <sheetName val="Material_and_Manpower_data3"/>
      <sheetName val="BQ_External3"/>
      <sheetName val="ISBL_(검증)3"/>
      <sheetName val="dongia_(2)2"/>
      <sheetName val="Spare_Parts(990104)3"/>
      <sheetName val="PRECAST_lightconc-II3"/>
      <sheetName val="HRSG_PRINT3"/>
      <sheetName val="변수_정의3"/>
      <sheetName val="18_BL_배관_내역3"/>
      <sheetName val="B31_13"/>
      <sheetName val="BOQ_for_HRSG_&amp;_BOP-mech_3"/>
      <sheetName val="97_사업추정(WEKI)3"/>
      <sheetName val="임율_Data3"/>
      <sheetName val="RING_WALL3"/>
      <sheetName val="간접인원_급료산출3"/>
      <sheetName val="근거_및_가정3"/>
      <sheetName val="3BL공동구_수량3"/>
      <sheetName val="design_criteria3"/>
      <sheetName val="plan&amp;section_of_foundation3"/>
      <sheetName val="_GULF3"/>
      <sheetName val="1_설계조건3"/>
      <sheetName val="공사뱄_내역_(가)2"/>
      <sheetName val="IMP_(REACTOR)3"/>
      <sheetName val="IMPEADENCE_MAP_취수장2"/>
      <sheetName val="working_load_at_the_btm_ft_2"/>
      <sheetName val="stability_check2"/>
      <sheetName val="design_load2"/>
      <sheetName val="BEND_LOSS3"/>
      <sheetName val="_갑지2"/>
      <sheetName val="Horizontal_GLL_Double_Weir2"/>
      <sheetName val="Vertical_GLL_with_plate_pack2"/>
      <sheetName val="SP&amp;ST_제출가2"/>
      <sheetName val="Wind_Load(3_1)_(2)2"/>
      <sheetName val="Wind_Load(3_2)2"/>
      <sheetName val="Wind_Load(3_4)2"/>
      <sheetName val="Generic_Type_1-22"/>
      <sheetName val="남양시작동자105노65기1_3화1_22"/>
      <sheetName val="BQ_List2"/>
      <sheetName val="DATA_LISTS3"/>
      <sheetName val="ﾄﾞﾊﾞｲFUEL_GAS追見2"/>
      <sheetName val="Page_12"/>
      <sheetName val="RINCI_EXT2"/>
      <sheetName val="Reloc_&amp;_Living_Cost2"/>
      <sheetName val="등변ㄱ_형강3"/>
      <sheetName val="견적_집계3"/>
      <sheetName val="HEADER_&amp;_NOZZLES2"/>
      <sheetName val="Assump_(Static)2"/>
      <sheetName val="Bill_summary_of_cost2"/>
      <sheetName val="GESTION_FICHE2"/>
      <sheetName val="TRADUCTION_LISTES2"/>
      <sheetName val="Legal_Risk_Analysis2"/>
      <sheetName val="Equipment_Schedule2"/>
      <sheetName val="2219-TOTAL_BOM2"/>
      <sheetName val="설산1_나5"/>
      <sheetName val="2F_회의실견적(5_14_일대)5"/>
      <sheetName val="공사비_내역_(가)5"/>
      <sheetName val="OCT_FDN6"/>
      <sheetName val="INDIRECT_COST-PART_l5"/>
      <sheetName val="ITB_COST5"/>
      <sheetName val="1__Piping_Final_BOQ_List5"/>
      <sheetName val="BLR_14"/>
      <sheetName val="DB_ET200(R__A)4"/>
      <sheetName val="GM_0004"/>
      <sheetName val="¼³»ê1_³ª4"/>
      <sheetName val="06-BATCH_4"/>
      <sheetName val="Mech_CIF4"/>
      <sheetName val="운송비_및_보험료(991221)4"/>
      <sheetName val="압력부제조원가_비교-14"/>
      <sheetName val="근거_및_가정4"/>
      <sheetName val="Spare_Parts(990104)4"/>
      <sheetName val="PRECAST_lightconc-II4"/>
      <sheetName val="HRSG_PRINT4"/>
      <sheetName val="변수_정의4"/>
      <sheetName val="18_BL_배관_내역4"/>
      <sheetName val="B31_14"/>
      <sheetName val="BOQ_for_HRSG_&amp;_BOP-mech_4"/>
      <sheetName val="Code_024"/>
      <sheetName val="Code_034"/>
      <sheetName val="Code_044"/>
      <sheetName val="Code_054"/>
      <sheetName val="Code_064"/>
      <sheetName val="Code_074"/>
      <sheetName val="Code_094"/>
      <sheetName val="4300_UTILITY_BLDG_(2)4"/>
      <sheetName val="현대건설_증가분_내역4"/>
      <sheetName val="97_사업추정(WEKI)4"/>
      <sheetName val="임율_Data4"/>
      <sheetName val="총괄갑_4"/>
      <sheetName val="3BL공동구_수량4"/>
      <sheetName val="design_criteria4"/>
      <sheetName val="plan&amp;section_of_foundation4"/>
      <sheetName val="_GULF4"/>
      <sheetName val="RING_WALL4"/>
      <sheetName val="간접인원_급료산출4"/>
      <sheetName val="INDIRECT_MOBILIZATION_PLAN4"/>
      <sheetName val="MANPOWER_MOBILIZATION4"/>
      <sheetName val="LABOR_MOBILIZATION_PLAN4"/>
      <sheetName val="STAFF_MOBILIZATION_PLAN4"/>
      <sheetName val="PERSONNEL_SETUP4"/>
      <sheetName val="TEMPORARY_FACILITIES4"/>
      <sheetName val="WATER_SUPPLY4"/>
      <sheetName val="LIST_OF_OFFICE_EQUIPMENT4"/>
      <sheetName val="KOREAN_STAFF_SALARY_-_SITE4"/>
      <sheetName val="Material_and_Manpower_data4"/>
      <sheetName val="1_설계조건4"/>
      <sheetName val="ISBL_(검증)4"/>
      <sheetName val="BQ_External4"/>
      <sheetName val="working_load_at_the_btm_ft_3"/>
      <sheetName val="stability_check3"/>
      <sheetName val="design_load3"/>
      <sheetName val="BEND_LOSS4"/>
      <sheetName val="IMP_(REACTOR)4"/>
      <sheetName val="_갑지3"/>
      <sheetName val="공사뱄_내역_(가)3"/>
      <sheetName val="IMPEADENCE_MAP_취수장3"/>
      <sheetName val="Horizontal_GLL_Double_Weir3"/>
      <sheetName val="Vertical_GLL_with_plate_pack3"/>
      <sheetName val="SP&amp;ST_제출가3"/>
      <sheetName val="Wind_Load(3_1)_(2)3"/>
      <sheetName val="Wind_Load(3_2)3"/>
      <sheetName val="Wind_Load(3_4)3"/>
      <sheetName val="Generic_Type_1-23"/>
      <sheetName val="dongia_(2)3"/>
      <sheetName val="남양시작동자105노65기1_3화1_23"/>
      <sheetName val="BQ_List3"/>
      <sheetName val="DATA_LISTS4"/>
      <sheetName val="ﾄﾞﾊﾞｲFUEL_GAS追見3"/>
      <sheetName val="Page_13"/>
      <sheetName val="RINCI_EXT3"/>
      <sheetName val="Reloc_&amp;_Living_Cost3"/>
      <sheetName val="2219-TOTAL_BOM3"/>
      <sheetName val="등변ㄱ_형강4"/>
      <sheetName val="견적_집계4"/>
      <sheetName val="HEADER_&amp;_NOZZLES3"/>
      <sheetName val="Assump_(Static)3"/>
      <sheetName val="Bill_summary_of_cost3"/>
      <sheetName val="GESTION_FICHE3"/>
      <sheetName val="TRADUCTION_LISTES3"/>
      <sheetName val="Legal_Risk_Analysis3"/>
      <sheetName val="Equipment_Schedule3"/>
      <sheetName val="Index"/>
      <sheetName val="Sch. Areas"/>
      <sheetName val="CPA33-34"/>
      <sheetName val="SubmitCal"/>
      <sheetName val="Intro"/>
      <sheetName val="Hotel Summary"/>
      <sheetName val="Add2-om-mep"/>
      <sheetName val="General Summary"/>
      <sheetName val="Master Data Sheet"/>
      <sheetName val="HQ-TO"/>
      <sheetName val="Sensitivities"/>
      <sheetName val="1 Summary"/>
      <sheetName val="mvac_Offer"/>
      <sheetName val="mvac_BOQ"/>
      <sheetName val="P"/>
      <sheetName val="Factors"/>
      <sheetName val="cable"/>
      <sheetName val="EQUIP-Submission"/>
      <sheetName val="Valori"/>
      <sheetName val="INS"/>
      <sheetName val="Summary mechanical"/>
      <sheetName val="Foglio1"/>
      <sheetName val="수량산출"/>
      <sheetName val="KP_List old qty"/>
      <sheetName val="맨홀수량집계"/>
      <sheetName val="UOP 508 PG 2-9"/>
      <sheetName val="listes"/>
      <sheetName val="Header QIP"/>
      <sheetName val="Horizontal GLL with Boot"/>
      <sheetName val="Vertical GLL Downpipes"/>
      <sheetName val="Streamdata"/>
      <sheetName val="Horizontal LL Separator"/>
      <sheetName val="SMS_SMSM_SVS"/>
      <sheetName val="E-2115.1"/>
      <sheetName val="UB2"/>
      <sheetName val="costing_ESDV"/>
      <sheetName val="costing_Misc"/>
      <sheetName val="costing_MOV"/>
      <sheetName val="3.현장배치"/>
      <sheetName val="간접비(1)"/>
      <sheetName val="공사비PK5월"/>
      <sheetName val="사업계획"/>
      <sheetName val="REINF."/>
      <sheetName val="SKETCH"/>
      <sheetName val="LOADS"/>
      <sheetName val="Gia_GC_Satthep"/>
      <sheetName val="Dieuchinh"/>
      <sheetName val="Sheet2"/>
      <sheetName val="견적"/>
      <sheetName val="原価内訳表"/>
      <sheetName val="노무 단가"/>
      <sheetName val="기초자료"/>
      <sheetName val="요인분석"/>
      <sheetName val="DATA for Bill"/>
      <sheetName val="Data Vol"/>
      <sheetName val="매출원가"/>
      <sheetName val="Steam Table"/>
      <sheetName val="beam-reinf "/>
      <sheetName val="Mp-team 1"/>
      <sheetName val="기계내역서"/>
      <sheetName val="Vehicles"/>
      <sheetName val="Struct_Earth"/>
      <sheetName val="SLABREINF-SCH"/>
      <sheetName val="Ground Covers Schedule"/>
      <sheetName val="MASTER_RATE ANALYSIS"/>
      <sheetName val="Section 2-SCHEDULE OF DAYWORK"/>
      <sheetName val="Construction"/>
      <sheetName val="1.0 Summary"/>
      <sheetName val="DRAIN DRUM PIT D-301"/>
      <sheetName val="in_progress"/>
      <sheetName val="Graph (LGEN)"/>
      <sheetName val="out_prog"/>
      <sheetName val="선적schedule (2)"/>
      <sheetName val="Names"/>
      <sheetName val="Decription(Onshore)"/>
      <sheetName val="물량산출근거"/>
      <sheetName val="조명시설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TEN DATA SHEET"/>
      <sheetName val="TUBING &amp; FINNING QTY"/>
      <sheetName val="BUNDLE SUMMARY"/>
      <sheetName val="CLEVIS &amp; RODS"/>
      <sheetName val="OUT_TO_CASING"/>
      <sheetName val="TUBES &amp; FINS"/>
      <sheetName val="HEADER &amp; NOZZLES"/>
      <sheetName val="tube supports and baffles"/>
      <sheetName val="BUNDLE SIZE"/>
      <sheetName val="DESIGN TEMPERATURE"/>
      <sheetName val="DATA LISTS"/>
      <sheetName val="차액보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Labor Sum"/>
      <sheetName val="Struct Sum"/>
      <sheetName val="Elec Sum"/>
      <sheetName val="Mech Sum"/>
      <sheetName val="Master"/>
      <sheetName val="Freight"/>
      <sheetName val="Steel Take-off"/>
      <sheetName val="CVR-001"/>
      <sheetName val="CVR-002"/>
      <sheetName val="CVR-003"/>
      <sheetName val="CVR-004"/>
      <sheetName val="CVR-005"/>
      <sheetName val="CVR-006"/>
      <sheetName val="CVR-007"/>
      <sheetName val="CVR-008"/>
      <sheetName val="CVR-009"/>
      <sheetName val="CVR-010"/>
      <sheetName val="WTM-001"/>
      <sheetName val="WTM-002"/>
      <sheetName val="Pipe Conveyor"/>
      <sheetName val="FDR-001"/>
      <sheetName val="FDR-002"/>
      <sheetName val="Struc-CVR-001"/>
      <sheetName val="Struc-CVR-002"/>
      <sheetName val="Struc-CVR-005"/>
      <sheetName val="Struc-CVR-010"/>
      <sheetName val="MSP-001&amp;2"/>
      <sheetName val="MDT-001&amp;2"/>
      <sheetName val="FDP-001-8"/>
      <sheetName val="DC-001&amp;2"/>
      <sheetName val="DC-003-5&amp;7-11"/>
      <sheetName val="FM-001-4"/>
      <sheetName val="T1"/>
      <sheetName val="T4"/>
      <sheetName val="Hoist-T1&amp;4"/>
      <sheetName val="E-house"/>
      <sheetName val="SST-1"/>
      <sheetName val="SST-2"/>
      <sheetName val="TGER"/>
      <sheetName val="Update"/>
      <sheetName val="Lists"/>
      <sheetName val="Labor_Sum"/>
      <sheetName val="Struct_Sum"/>
      <sheetName val="Elec_Sum"/>
      <sheetName val="Mech_Sum"/>
      <sheetName val="Steel_Take-off"/>
      <sheetName val="Pipe_Conveyor"/>
      <sheetName val="CERTIFICATE"/>
      <sheetName val="GVL"/>
      <sheetName val="차액보증"/>
      <sheetName val="BM"/>
      <sheetName val="CCS"/>
      <sheetName val="DPres Calc"/>
      <sheetName val="DTmpData"/>
    </sheetNames>
    <sheetDataSet>
      <sheetData sheetId="0" refreshError="1"/>
      <sheetData sheetId="1" refreshError="1">
        <row r="38">
          <cell r="C38">
            <v>823192.52336448582</v>
          </cell>
        </row>
        <row r="57">
          <cell r="I57" t="str">
            <v>No</v>
          </cell>
        </row>
        <row r="59">
          <cell r="D59">
            <v>0.2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21"/>
      <sheetName val="622"/>
      <sheetName val="622B"/>
      <sheetName val="627"/>
      <sheetName val="155"/>
      <sheetName val="154"/>
      <sheetName val="IN"/>
      <sheetName val="XNT152"/>
      <sheetName val="152"/>
      <sheetName val="153"/>
      <sheetName val="Sheet1"/>
      <sheetName val="THCP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 &amp; NOZZLES"/>
    </sheetNames>
    <sheetDataSet>
      <sheetData sheetId="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ATERIALS"/>
      <sheetName val="BOM"/>
      <sheetName val="MTO"/>
      <sheetName val="Sheet3"/>
      <sheetName val="MTO (du phong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f_flat_center"/>
    </sheetNames>
    <sheetDataSet>
      <sheetData sheetId="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IPING"/>
      <sheetName val="STLSTR"/>
      <sheetName val="EQUIP"/>
      <sheetName val="INDIRECT"/>
      <sheetName val="MP"/>
      <sheetName val="CONEQ."/>
      <sheetName val="TOOL"/>
      <sheetName val="SCHE"/>
      <sheetName val="LABOR"/>
      <sheetName val="일위대가"/>
      <sheetName val="PROCESS"/>
      <sheetName val="98-034-1"/>
      <sheetName val="BEAM"/>
      <sheetName val="co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 KH"/>
      <sheetName val=" HOP DONG"/>
      <sheetName val="NHAP"/>
      <sheetName val="CHI TIET XUAT"/>
      <sheetName val="SL TON KHO"/>
      <sheetName val="BCTHOP"/>
      <sheetName val="PHAN NHOM"/>
      <sheetName val="QUYCACH"/>
      <sheetName val="Sheet2"/>
      <sheetName val="ngay"/>
      <sheetName val="ptthang "/>
      <sheetName val="GROUP"/>
      <sheetName val="G-XUAT"/>
      <sheetName val="00000000"/>
      <sheetName val="10000000"/>
      <sheetName val="XL4Poppy"/>
    </sheetNames>
    <sheetDataSet>
      <sheetData sheetId="0"/>
      <sheetData sheetId="1"/>
      <sheetData sheetId="2">
        <row r="5">
          <cell r="C5" t="str">
            <v>H1</v>
          </cell>
          <cell r="D5" t="str">
            <v>TK99</v>
          </cell>
          <cell r="E5" t="str">
            <v>HJSCSEAAÄ86593706</v>
          </cell>
          <cell r="F5" t="str">
            <v>USA</v>
          </cell>
          <cell r="G5" t="str">
            <v>S0001861</v>
          </cell>
          <cell r="H5" t="str">
            <v>HANJIN</v>
          </cell>
          <cell r="I5" t="str">
            <v>06.02.04</v>
          </cell>
        </row>
        <row r="6">
          <cell r="C6" t="str">
            <v>H2</v>
          </cell>
          <cell r="D6" t="str">
            <v>TK128</v>
          </cell>
          <cell r="E6" t="str">
            <v>OIACAN-10121</v>
          </cell>
          <cell r="F6" t="str">
            <v>CHINA</v>
          </cell>
          <cell r="G6" t="str">
            <v>SAHCC0902</v>
          </cell>
          <cell r="H6" t="str">
            <v>TS-LINE</v>
          </cell>
          <cell r="I6" t="str">
            <v>11.02.04</v>
          </cell>
        </row>
        <row r="7">
          <cell r="C7" t="str">
            <v>H3</v>
          </cell>
          <cell r="D7" t="str">
            <v>TK150</v>
          </cell>
          <cell r="E7" t="str">
            <v>HJSCSEAAÄ86616002</v>
          </cell>
          <cell r="F7" t="str">
            <v>USA</v>
          </cell>
          <cell r="G7" t="str">
            <v>S0001907</v>
          </cell>
          <cell r="H7" t="str">
            <v>HANJIN</v>
          </cell>
          <cell r="I7" t="str">
            <v>13.02.04</v>
          </cell>
        </row>
        <row r="8">
          <cell r="C8" t="str">
            <v>H4</v>
          </cell>
          <cell r="D8" t="str">
            <v>TK176</v>
          </cell>
          <cell r="E8" t="str">
            <v>HJSCSEAA86643601</v>
          </cell>
          <cell r="F8" t="str">
            <v>USA</v>
          </cell>
          <cell r="G8" t="str">
            <v>S0001945</v>
          </cell>
          <cell r="H8" t="str">
            <v>HANJIN</v>
          </cell>
          <cell r="I8" t="str">
            <v>17.02.04</v>
          </cell>
        </row>
        <row r="9">
          <cell r="C9" t="str">
            <v>H5</v>
          </cell>
          <cell r="D9" t="str">
            <v>TK192</v>
          </cell>
          <cell r="E9" t="str">
            <v>OIACAN-10123</v>
          </cell>
          <cell r="F9" t="str">
            <v>CHINA</v>
          </cell>
          <cell r="G9" t="str">
            <v>S0002050</v>
          </cell>
          <cell r="H9" t="str">
            <v>TS-LINE</v>
          </cell>
          <cell r="I9" t="str">
            <v>21.02.04</v>
          </cell>
        </row>
        <row r="10">
          <cell r="C10" t="str">
            <v>H6</v>
          </cell>
          <cell r="D10" t="str">
            <v>TK196</v>
          </cell>
          <cell r="E10" t="str">
            <v>0IACAN-10126</v>
          </cell>
          <cell r="F10" t="str">
            <v>CHINA</v>
          </cell>
          <cell r="G10" t="str">
            <v>S0002099</v>
          </cell>
          <cell r="H10" t="str">
            <v>TS-LINE</v>
          </cell>
          <cell r="I10" t="str">
            <v>23.02.04</v>
          </cell>
        </row>
        <row r="11">
          <cell r="C11" t="str">
            <v>H7</v>
          </cell>
          <cell r="D11" t="str">
            <v>TK214</v>
          </cell>
          <cell r="E11" t="str">
            <v>HJCSEAA86670406</v>
          </cell>
          <cell r="F11" t="str">
            <v>USA</v>
          </cell>
          <cell r="G11" t="str">
            <v>S0001977</v>
          </cell>
          <cell r="H11" t="str">
            <v>TS-LINE</v>
          </cell>
          <cell r="I11" t="str">
            <v>25.02.04</v>
          </cell>
        </row>
        <row r="12">
          <cell r="C12" t="str">
            <v>H8</v>
          </cell>
          <cell r="D12" t="str">
            <v>TK227</v>
          </cell>
          <cell r="E12" t="str">
            <v>OIACAN-10130</v>
          </cell>
          <cell r="F12" t="str">
            <v>CHINA</v>
          </cell>
          <cell r="G12" t="str">
            <v>S0002143</v>
          </cell>
          <cell r="H12" t="str">
            <v>TS-LINE</v>
          </cell>
          <cell r="I12" t="str">
            <v>01.03.04</v>
          </cell>
        </row>
        <row r="13">
          <cell r="C13" t="str">
            <v>H9</v>
          </cell>
          <cell r="D13" t="str">
            <v>TK243</v>
          </cell>
          <cell r="E13" t="str">
            <v>OIACAN-10132</v>
          </cell>
          <cell r="F13" t="str">
            <v>CHINA</v>
          </cell>
          <cell r="G13" t="str">
            <v>SAHCC0910</v>
          </cell>
          <cell r="H13" t="str">
            <v>TS-LINE</v>
          </cell>
          <cell r="I13" t="str">
            <v>08.03.04</v>
          </cell>
        </row>
        <row r="14">
          <cell r="C14" t="str">
            <v>H10</v>
          </cell>
          <cell r="D14" t="str">
            <v>TK250</v>
          </cell>
          <cell r="E14" t="str">
            <v xml:space="preserve">HJSCSEAA86714203/111058-1 </v>
          </cell>
          <cell r="F14" t="str">
            <v>USA</v>
          </cell>
          <cell r="G14" t="str">
            <v>S0002017</v>
          </cell>
          <cell r="H14" t="str">
            <v>HANJIN</v>
          </cell>
          <cell r="I14" t="str">
            <v>12.03.04</v>
          </cell>
        </row>
        <row r="15">
          <cell r="C15" t="str">
            <v>H11</v>
          </cell>
          <cell r="D15" t="str">
            <v>TK251</v>
          </cell>
          <cell r="E15" t="str">
            <v>OIACA-10134</v>
          </cell>
          <cell r="F15" t="str">
            <v>CHINA</v>
          </cell>
          <cell r="G15" t="str">
            <v>YMLUI333012970</v>
          </cell>
          <cell r="H15" t="str">
            <v>TS-LINE</v>
          </cell>
          <cell r="I15" t="str">
            <v>12.03.04</v>
          </cell>
        </row>
        <row r="16">
          <cell r="C16" t="str">
            <v>H12</v>
          </cell>
          <cell r="D16" t="str">
            <v>TK252</v>
          </cell>
          <cell r="E16" t="str">
            <v>00LU98265380</v>
          </cell>
          <cell r="F16" t="str">
            <v>TAIWAN</v>
          </cell>
          <cell r="G16" t="str">
            <v>S0002228</v>
          </cell>
          <cell r="H16" t="str">
            <v>OOCL</v>
          </cell>
          <cell r="I16" t="str">
            <v>13.03.04</v>
          </cell>
        </row>
        <row r="17">
          <cell r="C17" t="str">
            <v>H13</v>
          </cell>
          <cell r="D17" t="str">
            <v>TK240</v>
          </cell>
          <cell r="E17" t="str">
            <v>KKLUUS0512199</v>
          </cell>
          <cell r="F17" t="str">
            <v>USA</v>
          </cell>
          <cell r="G17" t="str">
            <v>S0002003</v>
          </cell>
          <cell r="H17" t="str">
            <v xml:space="preserve"> K-LINE</v>
          </cell>
          <cell r="I17" t="str">
            <v>05.03.04</v>
          </cell>
        </row>
        <row r="18">
          <cell r="C18" t="str">
            <v>H14</v>
          </cell>
          <cell r="D18" t="str">
            <v>TK254</v>
          </cell>
          <cell r="E18" t="str">
            <v>HJSCUEAA86743804</v>
          </cell>
          <cell r="F18" t="str">
            <v>USA</v>
          </cell>
          <cell r="G18" t="str">
            <v>S0002049</v>
          </cell>
          <cell r="H18" t="str">
            <v>HANJIN</v>
          </cell>
          <cell r="I18" t="str">
            <v>16.03.04</v>
          </cell>
        </row>
        <row r="19">
          <cell r="C19" t="str">
            <v>H15</v>
          </cell>
          <cell r="D19" t="str">
            <v>TK255</v>
          </cell>
          <cell r="E19" t="str">
            <v>OIACAN-10136</v>
          </cell>
          <cell r="F19" t="str">
            <v>CHINA</v>
          </cell>
          <cell r="G19" t="str">
            <v>S0002231</v>
          </cell>
          <cell r="H19" t="str">
            <v>TS-LINE</v>
          </cell>
          <cell r="I19" t="str">
            <v>18.03.04</v>
          </cell>
        </row>
        <row r="20">
          <cell r="C20" t="str">
            <v>H16</v>
          </cell>
          <cell r="D20" t="str">
            <v>TK257</v>
          </cell>
          <cell r="E20" t="str">
            <v>OIACAN-10138</v>
          </cell>
          <cell r="F20" t="str">
            <v>CHINA</v>
          </cell>
          <cell r="G20" t="str">
            <v>S0002288</v>
          </cell>
          <cell r="H20" t="str">
            <v>TS-LINE</v>
          </cell>
          <cell r="I20" t="str">
            <v>22.03.04</v>
          </cell>
        </row>
        <row r="21">
          <cell r="C21" t="str">
            <v>H17</v>
          </cell>
          <cell r="D21" t="str">
            <v>TK260</v>
          </cell>
          <cell r="E21" t="str">
            <v>OIACAN-10137</v>
          </cell>
          <cell r="F21" t="str">
            <v>CHINA</v>
          </cell>
          <cell r="G21" t="str">
            <v>S0002231</v>
          </cell>
          <cell r="H21" t="str">
            <v>TS-LINE</v>
          </cell>
          <cell r="I21" t="str">
            <v>24.03.04</v>
          </cell>
        </row>
        <row r="22">
          <cell r="C22" t="str">
            <v>H18</v>
          </cell>
          <cell r="D22" t="str">
            <v>TK262</v>
          </cell>
          <cell r="E22" t="str">
            <v>HSCSEAA86767500</v>
          </cell>
          <cell r="F22" t="str">
            <v>USA</v>
          </cell>
          <cell r="G22" t="str">
            <v>S0002098</v>
          </cell>
          <cell r="H22" t="str">
            <v>HANJIN</v>
          </cell>
          <cell r="I22" t="str">
            <v>24.03.04</v>
          </cell>
        </row>
        <row r="23">
          <cell r="C23" t="str">
            <v>H19</v>
          </cell>
          <cell r="D23" t="str">
            <v>TK263</v>
          </cell>
          <cell r="E23" t="str">
            <v>00LU98265381</v>
          </cell>
          <cell r="F23" t="str">
            <v>TAIWAN</v>
          </cell>
          <cell r="G23" t="str">
            <v>S0002228</v>
          </cell>
          <cell r="H23" t="str">
            <v>GENARTRANS</v>
          </cell>
          <cell r="I23" t="str">
            <v>22.03.04</v>
          </cell>
        </row>
        <row r="24">
          <cell r="C24" t="str">
            <v>H20</v>
          </cell>
          <cell r="D24" t="str">
            <v>TK264</v>
          </cell>
          <cell r="E24" t="str">
            <v>0IACAN-10139</v>
          </cell>
          <cell r="F24" t="str">
            <v>CHINA</v>
          </cell>
          <cell r="G24">
            <v>0</v>
          </cell>
          <cell r="H24" t="str">
            <v>TS-LINE</v>
          </cell>
          <cell r="I24" t="str">
            <v>30.03.04</v>
          </cell>
        </row>
        <row r="25">
          <cell r="C25" t="str">
            <v>H21</v>
          </cell>
          <cell r="D25" t="str">
            <v>TK266</v>
          </cell>
          <cell r="E25" t="str">
            <v>HJSCEAA86797200</v>
          </cell>
          <cell r="F25" t="str">
            <v>USA</v>
          </cell>
          <cell r="G25" t="str">
            <v>S0002142</v>
          </cell>
          <cell r="H25" t="str">
            <v>HANJIN</v>
          </cell>
          <cell r="I25" t="str">
            <v>29.03.04</v>
          </cell>
        </row>
        <row r="26">
          <cell r="C26" t="str">
            <v>H22</v>
          </cell>
          <cell r="D26" t="str">
            <v>TK271</v>
          </cell>
          <cell r="E26" t="str">
            <v>EISU 003400485058</v>
          </cell>
          <cell r="F26" t="str">
            <v>TAIWAN</v>
          </cell>
          <cell r="G26" t="str">
            <v>S0002338</v>
          </cell>
          <cell r="H26" t="str">
            <v>EVERGEEN</v>
          </cell>
          <cell r="I26" t="str">
            <v>31.03.04</v>
          </cell>
        </row>
        <row r="27">
          <cell r="C27" t="str">
            <v>H23</v>
          </cell>
          <cell r="D27" t="str">
            <v>TK272</v>
          </cell>
          <cell r="E27" t="str">
            <v>HJSCEAA86812202</v>
          </cell>
          <cell r="F27" t="str">
            <v>USA</v>
          </cell>
          <cell r="G27" t="str">
            <v>S0002193</v>
          </cell>
          <cell r="H27" t="str">
            <v>HANJIN</v>
          </cell>
          <cell r="I27" t="str">
            <v>04.04.04</v>
          </cell>
        </row>
        <row r="28">
          <cell r="C28" t="str">
            <v>H24</v>
          </cell>
          <cell r="D28" t="str">
            <v>TK278</v>
          </cell>
          <cell r="E28" t="str">
            <v>0014114092</v>
          </cell>
          <cell r="F28" t="str">
            <v>TAIWAN</v>
          </cell>
          <cell r="G28" t="str">
            <v>S0002381</v>
          </cell>
          <cell r="H28" t="str">
            <v>WAN HAI</v>
          </cell>
          <cell r="I28" t="str">
            <v>07.04.04</v>
          </cell>
        </row>
        <row r="29">
          <cell r="C29" t="str">
            <v>H25</v>
          </cell>
          <cell r="D29" t="str">
            <v>TK280</v>
          </cell>
          <cell r="E29" t="str">
            <v>TAHCC6403</v>
          </cell>
          <cell r="F29" t="str">
            <v>TAIWAN</v>
          </cell>
          <cell r="G29" t="str">
            <v>S0002385</v>
          </cell>
          <cell r="H29" t="str">
            <v>TSLINE</v>
          </cell>
          <cell r="I29" t="str">
            <v>08.04.04</v>
          </cell>
        </row>
        <row r="30">
          <cell r="C30" t="str">
            <v>H26</v>
          </cell>
          <cell r="D30" t="str">
            <v>TK281</v>
          </cell>
          <cell r="E30" t="str">
            <v>0014116691</v>
          </cell>
          <cell r="F30" t="str">
            <v>TAIWAN</v>
          </cell>
          <cell r="G30" t="str">
            <v>S002386; S002430</v>
          </cell>
          <cell r="H30" t="str">
            <v>WANHAI</v>
          </cell>
          <cell r="I30" t="str">
            <v>12.04.04</v>
          </cell>
        </row>
        <row r="31">
          <cell r="C31" t="str">
            <v>H27</v>
          </cell>
          <cell r="D31" t="str">
            <v>TK283</v>
          </cell>
          <cell r="E31" t="str">
            <v>0014116692</v>
          </cell>
          <cell r="F31" t="str">
            <v>TAIWAN</v>
          </cell>
          <cell r="G31" t="str">
            <v>S0002471</v>
          </cell>
          <cell r="H31" t="str">
            <v>WANHAI</v>
          </cell>
          <cell r="I31" t="str">
            <v>19.04.04</v>
          </cell>
        </row>
        <row r="32">
          <cell r="C32" t="str">
            <v>H28</v>
          </cell>
          <cell r="D32" t="str">
            <v>TK287</v>
          </cell>
          <cell r="E32" t="str">
            <v>OOLU98263440</v>
          </cell>
          <cell r="F32" t="str">
            <v>TAIWAN</v>
          </cell>
          <cell r="G32" t="str">
            <v>S0002522</v>
          </cell>
          <cell r="H32" t="str">
            <v>00CL/GENARTRANS</v>
          </cell>
          <cell r="I32" t="str">
            <v>26.04.04</v>
          </cell>
        </row>
        <row r="33">
          <cell r="C33" t="str">
            <v>H29</v>
          </cell>
          <cell r="D33" t="str">
            <v>TK290</v>
          </cell>
          <cell r="E33" t="str">
            <v>EISU003400602321</v>
          </cell>
          <cell r="F33" t="str">
            <v>TAIWAN</v>
          </cell>
          <cell r="G33" t="str">
            <v>S0002547</v>
          </cell>
          <cell r="H33" t="str">
            <v>EVERGEEN</v>
          </cell>
          <cell r="I33" t="str">
            <v>30.04.04</v>
          </cell>
        </row>
        <row r="34">
          <cell r="C34" t="str">
            <v>H30</v>
          </cell>
          <cell r="D34" t="str">
            <v>TK293</v>
          </cell>
          <cell r="E34" t="str">
            <v>EISU 003400602509</v>
          </cell>
          <cell r="F34" t="str">
            <v>TAIWAN</v>
          </cell>
          <cell r="G34" t="str">
            <v>S0002621</v>
          </cell>
          <cell r="H34" t="str">
            <v>EVERGEEN</v>
          </cell>
          <cell r="I34" t="str">
            <v>07.05.04</v>
          </cell>
        </row>
        <row r="35">
          <cell r="C35" t="str">
            <v>H31</v>
          </cell>
          <cell r="D35" t="str">
            <v>TK 295</v>
          </cell>
          <cell r="E35" t="str">
            <v>EISU 003400603254</v>
          </cell>
          <cell r="F35" t="str">
            <v>TAIWAN</v>
          </cell>
          <cell r="G35" t="str">
            <v>S0002661</v>
          </cell>
          <cell r="I35" t="str">
            <v>14.05.04</v>
          </cell>
        </row>
        <row r="36">
          <cell r="C36" t="str">
            <v>H32</v>
          </cell>
          <cell r="D36" t="str">
            <v>TK298</v>
          </cell>
          <cell r="E36" t="str">
            <v>EISU 003400603301</v>
          </cell>
          <cell r="F36" t="str">
            <v>TAIWAN</v>
          </cell>
          <cell r="G36" t="str">
            <v>S0002680</v>
          </cell>
          <cell r="I36" t="str">
            <v>21,05,04</v>
          </cell>
        </row>
        <row r="37">
          <cell r="C37" t="str">
            <v>H33</v>
          </cell>
          <cell r="D37" t="str">
            <v>TK304</v>
          </cell>
          <cell r="E37" t="str">
            <v>EISU 003400745393</v>
          </cell>
          <cell r="F37" t="str">
            <v>TAIWAN</v>
          </cell>
          <cell r="G37" t="str">
            <v>S0002718</v>
          </cell>
          <cell r="I37" t="str">
            <v>28.05.04</v>
          </cell>
        </row>
        <row r="38">
          <cell r="C38" t="str">
            <v>H34</v>
          </cell>
          <cell r="D38" t="str">
            <v>TK307</v>
          </cell>
          <cell r="E38" t="str">
            <v>02/04/KNQ (EISU 003400745407)</v>
          </cell>
          <cell r="F38" t="str">
            <v>TAIWAN</v>
          </cell>
          <cell r="G38" t="str">
            <v>S0002761</v>
          </cell>
          <cell r="I38" t="str">
            <v>04.06.04</v>
          </cell>
        </row>
        <row r="39">
          <cell r="C39" t="str">
            <v>H35</v>
          </cell>
          <cell r="D39" t="str">
            <v>TK310</v>
          </cell>
          <cell r="E39" t="str">
            <v>03/04/KNQ (EISU 003400926932)</v>
          </cell>
          <cell r="F39" t="str">
            <v>TAIWAN</v>
          </cell>
          <cell r="G39" t="str">
            <v>S0002802</v>
          </cell>
          <cell r="I39" t="str">
            <v>11.06.04</v>
          </cell>
        </row>
        <row r="40">
          <cell r="C40" t="str">
            <v>H36</v>
          </cell>
          <cell r="D40" t="str">
            <v>TK312</v>
          </cell>
          <cell r="E40" t="str">
            <v>04/04/HDKNQ(EISU 003400926975)</v>
          </cell>
          <cell r="F40" t="str">
            <v>TAIWAN</v>
          </cell>
          <cell r="G40" t="str">
            <v>S0002841</v>
          </cell>
          <cell r="I40" t="str">
            <v>18.06.04</v>
          </cell>
        </row>
        <row r="41">
          <cell r="C41" t="str">
            <v>H37</v>
          </cell>
          <cell r="D41" t="str">
            <v>TK317</v>
          </cell>
          <cell r="E41" t="str">
            <v>05/04/HDKNQ(EISU 003400926983)</v>
          </cell>
          <cell r="F41" t="str">
            <v>TAIWAN</v>
          </cell>
          <cell r="G41" t="str">
            <v>S0002886</v>
          </cell>
          <cell r="I41" t="str">
            <v>30.06.04</v>
          </cell>
        </row>
        <row r="42">
          <cell r="C42" t="str">
            <v>H38</v>
          </cell>
          <cell r="D42" t="str">
            <v>TK318</v>
          </cell>
          <cell r="E42" t="str">
            <v>06/04/HDKNQ(AT413SNPT4101)</v>
          </cell>
          <cell r="F42" t="str">
            <v>TAIWAN, CHINA, USA</v>
          </cell>
          <cell r="G42" t="str">
            <v>M0000001</v>
          </cell>
          <cell r="I42" t="str">
            <v>01.07.04</v>
          </cell>
        </row>
        <row r="43">
          <cell r="C43" t="str">
            <v>H39</v>
          </cell>
          <cell r="D43" t="str">
            <v>TK 323</v>
          </cell>
          <cell r="E43" t="str">
            <v>07/04/HDKNQ(EISU 003400926991)</v>
          </cell>
          <cell r="F43" t="str">
            <v>TAIWAN</v>
          </cell>
          <cell r="G43" t="str">
            <v>S0002912</v>
          </cell>
          <cell r="I43" t="str">
            <v>02.04.04</v>
          </cell>
        </row>
        <row r="44">
          <cell r="C44" t="str">
            <v>H40</v>
          </cell>
          <cell r="D44" t="str">
            <v>TK327</v>
          </cell>
          <cell r="E44" t="str">
            <v>08/04/04HDKNQ(GOSUBKK2041590)</v>
          </cell>
          <cell r="F44" t="str">
            <v>USA, TAIWAN, CHINA</v>
          </cell>
          <cell r="G44" t="str">
            <v>M0000002B</v>
          </cell>
          <cell r="I44" t="str">
            <v>03.07.04</v>
          </cell>
        </row>
        <row r="45">
          <cell r="C45" t="str">
            <v>H41</v>
          </cell>
          <cell r="D45" t="str">
            <v>TK328</v>
          </cell>
          <cell r="E45" t="str">
            <v>08/04/04 (GOSUBKK2041589)</v>
          </cell>
          <cell r="F45" t="str">
            <v>USA</v>
          </cell>
          <cell r="G45" t="str">
            <v>M000002A</v>
          </cell>
          <cell r="I45" t="str">
            <v>03.07.04</v>
          </cell>
        </row>
        <row r="46">
          <cell r="C46" t="str">
            <v>H42</v>
          </cell>
          <cell r="D46" t="str">
            <v>TK331</v>
          </cell>
          <cell r="E46" t="str">
            <v>10/04/KNQ (EISU 003401176970)</v>
          </cell>
          <cell r="F46" t="str">
            <v>TAIWAN</v>
          </cell>
          <cell r="G46" t="str">
            <v>S0002977</v>
          </cell>
          <cell r="I46">
            <v>38177</v>
          </cell>
        </row>
        <row r="47">
          <cell r="C47" t="str">
            <v>H43</v>
          </cell>
          <cell r="D47" t="str">
            <v>TK332</v>
          </cell>
          <cell r="E47" t="str">
            <v>11/04/HDKNQ (EISU 003401176767)</v>
          </cell>
          <cell r="F47" t="str">
            <v>TAIWAN</v>
          </cell>
          <cell r="G47" t="str">
            <v>S0002999</v>
          </cell>
          <cell r="I47">
            <v>38184</v>
          </cell>
        </row>
        <row r="48">
          <cell r="C48" t="str">
            <v>H44</v>
          </cell>
          <cell r="D48" t="str">
            <v>TK335</v>
          </cell>
          <cell r="E48" t="str">
            <v>09/04/HDKNQ(HJSCEAA17167004)</v>
          </cell>
          <cell r="F48" t="str">
            <v>USA</v>
          </cell>
          <cell r="G48" t="str">
            <v>S0002887</v>
          </cell>
          <cell r="I48">
            <v>38186</v>
          </cell>
        </row>
        <row r="49">
          <cell r="C49" t="str">
            <v>H45</v>
          </cell>
          <cell r="D49" t="str">
            <v>TK336</v>
          </cell>
          <cell r="E49" t="str">
            <v>12/04/HDKNQ(EISU003401176988)</v>
          </cell>
          <cell r="F49" t="str">
            <v>TAIWAN</v>
          </cell>
          <cell r="G49" t="str">
            <v>S0003067</v>
          </cell>
          <cell r="I49">
            <v>38191</v>
          </cell>
        </row>
        <row r="50">
          <cell r="C50" t="str">
            <v>H46</v>
          </cell>
          <cell r="D50" t="str">
            <v>TK340</v>
          </cell>
          <cell r="E50" t="str">
            <v>15/04/04HDKNQ(EISU 003401176996)</v>
          </cell>
          <cell r="F50" t="str">
            <v>TAIWAN</v>
          </cell>
          <cell r="G50" t="str">
            <v>S0003131</v>
          </cell>
          <cell r="I50">
            <v>38198</v>
          </cell>
        </row>
        <row r="51">
          <cell r="C51" t="str">
            <v>H47</v>
          </cell>
          <cell r="D51" t="str">
            <v>TK341</v>
          </cell>
          <cell r="E51" t="str">
            <v>13/04/04HDKNQ(HJSCEAA17199406)</v>
          </cell>
          <cell r="F51" t="str">
            <v>USA</v>
          </cell>
          <cell r="G51" t="str">
            <v>S0002987</v>
          </cell>
          <cell r="I51">
            <v>38203</v>
          </cell>
        </row>
        <row r="52">
          <cell r="C52" t="str">
            <v>H48</v>
          </cell>
          <cell r="D52" t="str">
            <v>TK345</v>
          </cell>
          <cell r="E52" t="str">
            <v>16/04/HDKNQ (EISU003401177003)</v>
          </cell>
          <cell r="F52" t="str">
            <v>TAIWAN</v>
          </cell>
          <cell r="G52" t="str">
            <v>S0003184</v>
          </cell>
          <cell r="I52">
            <v>38205</v>
          </cell>
        </row>
        <row r="53">
          <cell r="C53" t="str">
            <v>H49</v>
          </cell>
          <cell r="D53" t="str">
            <v>TK346</v>
          </cell>
          <cell r="E53" t="str">
            <v>14/04/KNQ (HJSCEAA17222306)</v>
          </cell>
          <cell r="F53" t="str">
            <v>USA</v>
          </cell>
          <cell r="G53" t="str">
            <v>S0003060)</v>
          </cell>
          <cell r="I53">
            <v>38207</v>
          </cell>
        </row>
        <row r="54">
          <cell r="C54" t="str">
            <v>H50</v>
          </cell>
          <cell r="D54" t="str">
            <v>TK347</v>
          </cell>
          <cell r="E54" t="str">
            <v>17/04/KNQ (EISU 003401427808)</v>
          </cell>
          <cell r="F54" t="str">
            <v>TAIWAN</v>
          </cell>
          <cell r="G54" t="str">
            <v>S0003232</v>
          </cell>
          <cell r="I54">
            <v>38212</v>
          </cell>
        </row>
        <row r="55">
          <cell r="C55" t="str">
            <v>H51</v>
          </cell>
          <cell r="D55" t="str">
            <v>TK349</v>
          </cell>
          <cell r="E55" t="str">
            <v>19/04/04 (EISU 003401427816)</v>
          </cell>
          <cell r="F55" t="str">
            <v>TAIWAN</v>
          </cell>
          <cell r="G55" t="str">
            <v>S0003259</v>
          </cell>
          <cell r="I55">
            <v>38219</v>
          </cell>
        </row>
        <row r="56">
          <cell r="C56" t="str">
            <v>H52</v>
          </cell>
          <cell r="D56" t="str">
            <v>TK352</v>
          </cell>
          <cell r="E56" t="str">
            <v>18/04/HDKNQ(HJSCEAA17251402)</v>
          </cell>
          <cell r="F56" t="str">
            <v>USA</v>
          </cell>
          <cell r="G56" t="str">
            <v>S0003148</v>
          </cell>
          <cell r="I56">
            <v>38223</v>
          </cell>
        </row>
        <row r="57">
          <cell r="C57" t="str">
            <v>H53</v>
          </cell>
          <cell r="D57" t="str">
            <v>TK353</v>
          </cell>
          <cell r="E57" t="str">
            <v>20/04/HDNQ (HDMUQIHM9500747)</v>
          </cell>
          <cell r="F57" t="str">
            <v>USA</v>
          </cell>
          <cell r="G57" t="str">
            <v>M0000003</v>
          </cell>
          <cell r="I57">
            <v>38226</v>
          </cell>
        </row>
        <row r="58">
          <cell r="C58" t="str">
            <v>H54</v>
          </cell>
          <cell r="D58" t="str">
            <v>TK355</v>
          </cell>
          <cell r="E58" t="str">
            <v>21/04/HDKNQ (EISU 003401427824)</v>
          </cell>
          <cell r="F58" t="str">
            <v>TAIWAN</v>
          </cell>
          <cell r="G58" t="str">
            <v>S0003308</v>
          </cell>
          <cell r="I58">
            <v>38231</v>
          </cell>
        </row>
        <row r="59">
          <cell r="C59" t="str">
            <v>H55</v>
          </cell>
          <cell r="D59" t="str">
            <v>TK359</v>
          </cell>
          <cell r="E59" t="str">
            <v>23/04/HDKNQ(0014389403)</v>
          </cell>
          <cell r="F59" t="str">
            <v>TAIWAN</v>
          </cell>
          <cell r="G59" t="str">
            <v>S0003347</v>
          </cell>
          <cell r="I59">
            <v>38238</v>
          </cell>
        </row>
        <row r="60">
          <cell r="C60" t="str">
            <v>H56</v>
          </cell>
          <cell r="D60" t="str">
            <v>TK360</v>
          </cell>
          <cell r="E60" t="str">
            <v>24/04/HDKNQ(EISU003401584687)</v>
          </cell>
          <cell r="F60" t="str">
            <v>TAIWAN</v>
          </cell>
          <cell r="G60" t="str">
            <v>S0003387</v>
          </cell>
          <cell r="I60">
            <v>38240</v>
          </cell>
        </row>
        <row r="61">
          <cell r="C61" t="str">
            <v>H57</v>
          </cell>
          <cell r="D61" t="str">
            <v>TK362</v>
          </cell>
          <cell r="E61" t="str">
            <v>22/04/HÑKNQ(HJSCEAA17311500)</v>
          </cell>
          <cell r="F61" t="str">
            <v>USA</v>
          </cell>
          <cell r="G61" t="str">
            <v>S0003272</v>
          </cell>
          <cell r="I61">
            <v>38243</v>
          </cell>
        </row>
        <row r="62">
          <cell r="C62" t="str">
            <v>H58</v>
          </cell>
          <cell r="D62" t="str">
            <v>TK364</v>
          </cell>
          <cell r="E62" t="str">
            <v>25/04/04HDKNQ(EISU003401584695)</v>
          </cell>
          <cell r="F62" t="str">
            <v>TAIWAN</v>
          </cell>
          <cell r="G62" t="str">
            <v>S0003423</v>
          </cell>
          <cell r="I62">
            <v>38247</v>
          </cell>
        </row>
        <row r="63">
          <cell r="C63" t="str">
            <v>H59</v>
          </cell>
          <cell r="D63" t="str">
            <v>TK366</v>
          </cell>
          <cell r="E63" t="str">
            <v>28/04/HDK(EISU003401584709)</v>
          </cell>
          <cell r="F63" t="str">
            <v>TAIWAN</v>
          </cell>
          <cell r="G63" t="str">
            <v>S0003468</v>
          </cell>
          <cell r="I63">
            <v>38254</v>
          </cell>
        </row>
        <row r="64">
          <cell r="C64" t="str">
            <v>H60</v>
          </cell>
          <cell r="D64" t="str">
            <v>TK370</v>
          </cell>
          <cell r="E64" t="str">
            <v>29/04/HDK(EISU003401584717)</v>
          </cell>
          <cell r="F64" t="str">
            <v>TAIWAN</v>
          </cell>
          <cell r="G64" t="str">
            <v>S0003514</v>
          </cell>
          <cell r="I64">
            <v>38261</v>
          </cell>
        </row>
        <row r="65">
          <cell r="C65" t="str">
            <v>H61</v>
          </cell>
          <cell r="D65" t="str">
            <v>TK374</v>
          </cell>
          <cell r="E65" t="str">
            <v>30/04/HDNQ</v>
          </cell>
          <cell r="F65" t="str">
            <v>TAIWAN</v>
          </cell>
          <cell r="G65" t="str">
            <v>S0003548/ S0003570</v>
          </cell>
          <cell r="I65">
            <v>38268</v>
          </cell>
        </row>
        <row r="66">
          <cell r="C66" t="str">
            <v>H62</v>
          </cell>
          <cell r="D66" t="str">
            <v>TK376</v>
          </cell>
          <cell r="E66" t="str">
            <v>27/04/KNQ(HJSCEAA00009807)</v>
          </cell>
          <cell r="F66" t="str">
            <v>USA</v>
          </cell>
          <cell r="G66" t="str">
            <v>S0003395</v>
          </cell>
          <cell r="I66">
            <v>38267</v>
          </cell>
        </row>
        <row r="67">
          <cell r="C67" t="str">
            <v>H63</v>
          </cell>
          <cell r="D67" t="str">
            <v>TK375</v>
          </cell>
          <cell r="E67" t="str">
            <v>26/04HDNQ(HJSCEAA00010005)</v>
          </cell>
          <cell r="F67" t="str">
            <v>USA</v>
          </cell>
          <cell r="G67" t="str">
            <v>S0003349</v>
          </cell>
          <cell r="I67">
            <v>38267</v>
          </cell>
        </row>
        <row r="68">
          <cell r="C68" t="str">
            <v>H64</v>
          </cell>
          <cell r="D68" t="str">
            <v>TK381</v>
          </cell>
          <cell r="E68" t="str">
            <v>31/04/04(EISU 003401853891)</v>
          </cell>
          <cell r="F68" t="str">
            <v>TAIWAN</v>
          </cell>
          <cell r="G68" t="str">
            <v>S0003633</v>
          </cell>
          <cell r="I68">
            <v>38275</v>
          </cell>
        </row>
        <row r="69">
          <cell r="C69" t="str">
            <v>H65</v>
          </cell>
          <cell r="D69" t="str">
            <v>TK386</v>
          </cell>
          <cell r="E69" t="str">
            <v>32/04/HDKNQ (HJSCEAA00052206)</v>
          </cell>
          <cell r="F69" t="str">
            <v>USA</v>
          </cell>
          <cell r="G69" t="str">
            <v>S0003471</v>
          </cell>
          <cell r="I69">
            <v>38279</v>
          </cell>
        </row>
        <row r="70">
          <cell r="C70" t="str">
            <v>H66</v>
          </cell>
          <cell r="D70" t="str">
            <v>TK388</v>
          </cell>
          <cell r="E70" t="str">
            <v>33/04/HDNQ (EISU 003401853904)</v>
          </cell>
          <cell r="F70" t="str">
            <v>TAIWAN</v>
          </cell>
          <cell r="G70" t="str">
            <v>S0003682</v>
          </cell>
          <cell r="I70">
            <v>38282</v>
          </cell>
        </row>
        <row r="71">
          <cell r="C71" t="str">
            <v>H67</v>
          </cell>
          <cell r="D71" t="str">
            <v>TK392</v>
          </cell>
          <cell r="E71" t="str">
            <v>34/04/KNQ (EISU 003401853912)</v>
          </cell>
          <cell r="F71" t="str">
            <v>TAIWAN</v>
          </cell>
          <cell r="G71" t="str">
            <v>S0003712</v>
          </cell>
          <cell r="I71">
            <v>38289</v>
          </cell>
        </row>
        <row r="72">
          <cell r="C72" t="str">
            <v>H68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C73" t="str">
            <v>H69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C74" t="str">
            <v>H70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</row>
        <row r="75">
          <cell r="C75" t="str">
            <v>H71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C76" t="str">
            <v>H72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C77" t="str">
            <v>H73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C78" t="str">
            <v>H74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</row>
        <row r="79">
          <cell r="C79" t="str">
            <v>H75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C80" t="str">
            <v>H76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C81" t="str">
            <v>H77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H78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H79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</row>
        <row r="84">
          <cell r="C84" t="str">
            <v>H80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C85" t="str">
            <v>H81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</row>
        <row r="86">
          <cell r="C86" t="str">
            <v>H82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H83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C88" t="str">
            <v>H84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C89" t="str">
            <v>H85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</row>
        <row r="90">
          <cell r="C90" t="str">
            <v>H86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</row>
        <row r="91">
          <cell r="C91" t="str">
            <v>H87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C92" t="str">
            <v>H88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</row>
        <row r="93">
          <cell r="C93" t="str">
            <v>H89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C94" t="str">
            <v>H90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</row>
        <row r="95">
          <cell r="C95" t="str">
            <v>H91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</row>
        <row r="96">
          <cell r="C96" t="str">
            <v>H92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C97" t="str">
            <v>H93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C98" t="str">
            <v>H94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C99" t="str">
            <v>H95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C100" t="str">
            <v>H96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C101" t="str">
            <v>H97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C102" t="str">
            <v>H98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C103" t="str">
            <v>H99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C104" t="str">
            <v>H100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C105" t="str">
            <v>H101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C106" t="str">
            <v>H102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C107" t="str">
            <v>H103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C108" t="str">
            <v>H104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09">
          <cell r="C109" t="str">
            <v>H105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C110" t="str">
            <v>H106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C111" t="str">
            <v>H107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C112" t="str">
            <v>H108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</row>
        <row r="113">
          <cell r="C113" t="str">
            <v>H109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C114" t="str">
            <v>H110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</row>
        <row r="115">
          <cell r="C115" t="str">
            <v>H111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C116" t="str">
            <v>H112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C117" t="str">
            <v>H113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C118" t="str">
            <v>H114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C119" t="str">
            <v>H115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</row>
        <row r="120">
          <cell r="C120" t="str">
            <v>H116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</row>
        <row r="121">
          <cell r="C121" t="str">
            <v>H117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</row>
        <row r="122">
          <cell r="C122" t="str">
            <v>H118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</row>
        <row r="123">
          <cell r="C123" t="str">
            <v>H119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</row>
        <row r="124">
          <cell r="C124" t="str">
            <v>H120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</row>
        <row r="125">
          <cell r="C125" t="str">
            <v>H121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</row>
        <row r="126">
          <cell r="C126" t="str">
            <v>H122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</row>
        <row r="127">
          <cell r="C127" t="str">
            <v>H123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</row>
        <row r="128">
          <cell r="C128" t="str">
            <v>H124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</row>
        <row r="129">
          <cell r="C129" t="str">
            <v>H125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</row>
        <row r="130">
          <cell r="C130" t="str">
            <v>H126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C131" t="str">
            <v>H127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</row>
        <row r="132">
          <cell r="C132" t="str">
            <v>H128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C133" t="str">
            <v>H129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C134" t="str">
            <v>H130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C135" t="str">
            <v>H131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C136" t="str">
            <v>H132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</row>
        <row r="137">
          <cell r="C137" t="str">
            <v>H133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C138" t="str">
            <v>H134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</row>
        <row r="139">
          <cell r="C139" t="str">
            <v>H135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</row>
        <row r="140">
          <cell r="C140" t="str">
            <v>H136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C141" t="str">
            <v>H137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C142" t="str">
            <v>H138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C143" t="str">
            <v>H139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</row>
        <row r="144">
          <cell r="C144" t="str">
            <v>H140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C145" t="str">
            <v>H141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</row>
        <row r="146">
          <cell r="C146" t="str">
            <v>H142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</row>
        <row r="147">
          <cell r="C147" t="str">
            <v>H143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</row>
        <row r="148">
          <cell r="C148" t="str">
            <v>H144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C149" t="str">
            <v>H145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</row>
        <row r="150">
          <cell r="C150" t="str">
            <v>H146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</row>
        <row r="151">
          <cell r="C151" t="str">
            <v>H147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</row>
        <row r="152">
          <cell r="C152" t="str">
            <v>H148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</row>
        <row r="153">
          <cell r="C153" t="str">
            <v>H149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</row>
        <row r="154">
          <cell r="C154" t="str">
            <v>H150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</row>
        <row r="155">
          <cell r="C155" t="str">
            <v>H151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C156" t="str">
            <v>H152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</row>
        <row r="157">
          <cell r="C157" t="str">
            <v>H153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</row>
        <row r="158">
          <cell r="C158" t="str">
            <v>H154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</row>
        <row r="159">
          <cell r="C159" t="str">
            <v>H155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</row>
        <row r="160">
          <cell r="C160" t="str">
            <v>H156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</row>
        <row r="161">
          <cell r="C161" t="str">
            <v>H157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</row>
        <row r="162">
          <cell r="C162" t="str">
            <v>H158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</row>
        <row r="163">
          <cell r="C163" t="str">
            <v>H159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</row>
        <row r="164">
          <cell r="C164" t="str">
            <v>H160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</row>
        <row r="165">
          <cell r="C165" t="str">
            <v>H161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</row>
        <row r="166">
          <cell r="C166" t="str">
            <v>H162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C167" t="str">
            <v>H163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</row>
        <row r="168">
          <cell r="C168" t="str">
            <v>H164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</row>
        <row r="169">
          <cell r="C169" t="str">
            <v>H165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</row>
        <row r="170">
          <cell r="C170" t="str">
            <v>H166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</row>
        <row r="171">
          <cell r="C171" t="str">
            <v>H167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</row>
        <row r="172">
          <cell r="C172" t="str">
            <v>H168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</row>
        <row r="173">
          <cell r="C173" t="str">
            <v>H169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</row>
        <row r="174">
          <cell r="C174" t="str">
            <v>H170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</row>
        <row r="175">
          <cell r="C175" t="str">
            <v>H171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</row>
        <row r="176">
          <cell r="C176" t="str">
            <v>H172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</row>
        <row r="177">
          <cell r="C177" t="str">
            <v>H173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</row>
        <row r="178">
          <cell r="C178" t="str">
            <v>H174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</row>
        <row r="179">
          <cell r="C179" t="str">
            <v>H175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</row>
        <row r="180">
          <cell r="C180" t="str">
            <v>H176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</row>
        <row r="181">
          <cell r="C181" t="str">
            <v>H177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</row>
        <row r="182">
          <cell r="C182" t="str">
            <v>H178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</row>
        <row r="183">
          <cell r="C183" t="str">
            <v>H179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</row>
        <row r="184">
          <cell r="C184" t="str">
            <v>H180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</row>
        <row r="185">
          <cell r="C185" t="str">
            <v>H181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</row>
        <row r="186">
          <cell r="C186" t="str">
            <v>H182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</row>
        <row r="187">
          <cell r="C187" t="str">
            <v>H183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</row>
        <row r="188">
          <cell r="C188" t="str">
            <v>H184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</row>
        <row r="189">
          <cell r="C189" t="str">
            <v>H185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</row>
        <row r="190">
          <cell r="C190" t="str">
            <v>H186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</row>
        <row r="191">
          <cell r="C191" t="str">
            <v>H187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</row>
        <row r="192">
          <cell r="C192" t="str">
            <v>H188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</row>
        <row r="193">
          <cell r="C193" t="str">
            <v>H189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</row>
        <row r="194">
          <cell r="C194" t="str">
            <v>H190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</row>
        <row r="195">
          <cell r="C195" t="str">
            <v>H191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</row>
        <row r="196">
          <cell r="C196" t="str">
            <v>H192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</row>
        <row r="197">
          <cell r="C197" t="str">
            <v>H193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</row>
        <row r="198">
          <cell r="C198" t="str">
            <v>H194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</row>
        <row r="199">
          <cell r="C199" t="str">
            <v>H195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</row>
        <row r="200">
          <cell r="C200" t="str">
            <v>H196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</row>
        <row r="201">
          <cell r="C201" t="str">
            <v>H197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</row>
        <row r="202">
          <cell r="C202" t="str">
            <v>H198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</row>
        <row r="203">
          <cell r="C203" t="str">
            <v>H199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</row>
        <row r="204">
          <cell r="C204" t="str">
            <v>H200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</row>
        <row r="205">
          <cell r="C205" t="str">
            <v>H201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</row>
        <row r="206">
          <cell r="C206" t="str">
            <v>H202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</row>
        <row r="207">
          <cell r="C207" t="str">
            <v>H203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</row>
        <row r="208">
          <cell r="C208" t="str">
            <v>H204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</row>
        <row r="209">
          <cell r="C209" t="str">
            <v>H205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</row>
        <row r="210">
          <cell r="C210" t="str">
            <v>H206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</row>
        <row r="211">
          <cell r="C211" t="str">
            <v>H207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</row>
        <row r="212">
          <cell r="C212" t="str">
            <v>H208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</row>
        <row r="213">
          <cell r="C213" t="str">
            <v>H209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</row>
        <row r="214">
          <cell r="C214" t="str">
            <v>H210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</row>
        <row r="215">
          <cell r="C215" t="str">
            <v>H211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</row>
        <row r="216">
          <cell r="C216" t="str">
            <v>H212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</row>
        <row r="217">
          <cell r="C217" t="str">
            <v>H213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</row>
        <row r="218">
          <cell r="C218" t="str">
            <v>H214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</row>
        <row r="219">
          <cell r="C219" t="str">
            <v>H215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</row>
        <row r="220">
          <cell r="C220" t="str">
            <v>H216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</row>
        <row r="221">
          <cell r="C221" t="str">
            <v>H217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</row>
        <row r="222">
          <cell r="C222" t="str">
            <v>H218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</row>
        <row r="223">
          <cell r="C223" t="str">
            <v>H219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</row>
        <row r="224">
          <cell r="C224" t="str">
            <v>H220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</row>
        <row r="225">
          <cell r="C225" t="str">
            <v>H221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</row>
        <row r="226">
          <cell r="C226" t="str">
            <v>H222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</row>
        <row r="227">
          <cell r="C227" t="str">
            <v>H223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</row>
        <row r="228">
          <cell r="C228" t="str">
            <v>H224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</row>
        <row r="229">
          <cell r="C229" t="str">
            <v>H225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</row>
        <row r="230">
          <cell r="C230" t="str">
            <v>H226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</row>
        <row r="231">
          <cell r="C231" t="str">
            <v>H227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</row>
        <row r="232">
          <cell r="C232" t="str">
            <v>H228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</row>
        <row r="233">
          <cell r="C233" t="str">
            <v>H229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</row>
        <row r="234">
          <cell r="C234" t="str">
            <v>H230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</row>
        <row r="235">
          <cell r="C235" t="str">
            <v>H231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</row>
        <row r="236">
          <cell r="C236" t="str">
            <v>H232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</row>
        <row r="237">
          <cell r="C237" t="str">
            <v>H233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</row>
        <row r="238">
          <cell r="C238" t="str">
            <v>H234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</row>
        <row r="239">
          <cell r="C239" t="str">
            <v>H235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</row>
        <row r="240">
          <cell r="C240" t="str">
            <v>H236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</row>
        <row r="241">
          <cell r="C241" t="str">
            <v>H237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</row>
        <row r="242">
          <cell r="C242" t="str">
            <v>H238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</row>
        <row r="243">
          <cell r="C243" t="str">
            <v>H239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</row>
        <row r="244">
          <cell r="C244" t="str">
            <v>H240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</row>
        <row r="245">
          <cell r="C245" t="str">
            <v>H241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</row>
        <row r="246">
          <cell r="C246" t="str">
            <v>H242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</row>
        <row r="247">
          <cell r="C247" t="str">
            <v>H243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</row>
        <row r="248">
          <cell r="C248" t="str">
            <v>H244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</row>
        <row r="249">
          <cell r="C249" t="str">
            <v>H245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</row>
        <row r="250">
          <cell r="C250" t="str">
            <v>H246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</row>
        <row r="251">
          <cell r="C251" t="str">
            <v>H247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</row>
        <row r="252">
          <cell r="C252" t="str">
            <v>H248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</row>
        <row r="253">
          <cell r="C253" t="str">
            <v>H249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</row>
        <row r="254">
          <cell r="C254" t="str">
            <v>H250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</row>
        <row r="255">
          <cell r="C255" t="str">
            <v>H251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</row>
        <row r="256">
          <cell r="C256" t="str">
            <v>H252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</row>
        <row r="257">
          <cell r="C257" t="str">
            <v>H253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</row>
        <row r="258">
          <cell r="C258" t="str">
            <v>H254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</row>
        <row r="259">
          <cell r="C259" t="str">
            <v>H255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</row>
        <row r="260">
          <cell r="C260" t="str">
            <v>H256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</row>
        <row r="261">
          <cell r="C261" t="str">
            <v>H257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</row>
        <row r="262">
          <cell r="C262" t="str">
            <v>H258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</row>
        <row r="263">
          <cell r="C263" t="str">
            <v>H259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</row>
        <row r="264">
          <cell r="C264" t="str">
            <v>H260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</row>
        <row r="265">
          <cell r="C265" t="str">
            <v>H261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</row>
        <row r="266">
          <cell r="C266" t="str">
            <v>H262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</row>
        <row r="267">
          <cell r="C267" t="str">
            <v>H263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</row>
        <row r="268">
          <cell r="C268" t="str">
            <v>H264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</row>
        <row r="269">
          <cell r="C269" t="str">
            <v>H265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</row>
        <row r="270">
          <cell r="C270" t="str">
            <v>H266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</row>
        <row r="271">
          <cell r="C271" t="str">
            <v>H267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</row>
        <row r="272">
          <cell r="C272" t="str">
            <v>H268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</row>
        <row r="273">
          <cell r="C273" t="str">
            <v>H269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</row>
        <row r="274">
          <cell r="C274" t="str">
            <v>H270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</row>
        <row r="275">
          <cell r="C275" t="str">
            <v>H271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</row>
        <row r="276">
          <cell r="C276" t="str">
            <v>H272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</row>
        <row r="277">
          <cell r="C277" t="str">
            <v>H273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</row>
        <row r="278">
          <cell r="C278" t="str">
            <v>H274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</row>
        <row r="279">
          <cell r="C279" t="str">
            <v>H275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</row>
        <row r="280">
          <cell r="C280" t="str">
            <v>H276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</row>
        <row r="281">
          <cell r="C281" t="str">
            <v>H277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</row>
        <row r="282">
          <cell r="C282" t="str">
            <v>H278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</row>
        <row r="283">
          <cell r="C283" t="str">
            <v>H279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</row>
        <row r="284">
          <cell r="C284" t="str">
            <v>H280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</row>
        <row r="285">
          <cell r="C285" t="str">
            <v>H281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</row>
        <row r="286">
          <cell r="C286" t="str">
            <v>H282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</row>
        <row r="287">
          <cell r="C287" t="str">
            <v>H283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</row>
        <row r="288">
          <cell r="C288" t="str">
            <v>H284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</row>
        <row r="289">
          <cell r="C289" t="str">
            <v>H285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</row>
        <row r="290">
          <cell r="C290" t="str">
            <v>H286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</row>
        <row r="291">
          <cell r="C291" t="str">
            <v>H287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</row>
        <row r="292">
          <cell r="C292" t="str">
            <v>H288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</row>
        <row r="293">
          <cell r="C293" t="str">
            <v>H289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</row>
        <row r="294">
          <cell r="C294" t="str">
            <v>H290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</row>
        <row r="295">
          <cell r="C295" t="str">
            <v>H291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</row>
        <row r="296">
          <cell r="C296" t="str">
            <v>H292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</row>
        <row r="297">
          <cell r="C297" t="str">
            <v>H293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</row>
        <row r="298">
          <cell r="C298" t="str">
            <v>H294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</row>
        <row r="299">
          <cell r="C299" t="str">
            <v>H295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</row>
        <row r="300">
          <cell r="C300" t="str">
            <v>H296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</row>
        <row r="301">
          <cell r="C301" t="str">
            <v>H297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</row>
        <row r="302">
          <cell r="C302" t="str">
            <v>H298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</row>
        <row r="303">
          <cell r="C303" t="str">
            <v>H299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</row>
        <row r="304">
          <cell r="C304" t="str">
            <v>H300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</row>
        <row r="305">
          <cell r="C305" t="str">
            <v>H301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</row>
        <row r="306">
          <cell r="C306" t="str">
            <v>H302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</row>
        <row r="307">
          <cell r="C307" t="str">
            <v>H303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</row>
        <row r="308">
          <cell r="C308" t="str">
            <v>H304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</row>
        <row r="309">
          <cell r="C309" t="str">
            <v>H305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</row>
        <row r="310">
          <cell r="C310" t="str">
            <v>H306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</row>
        <row r="311">
          <cell r="C311" t="str">
            <v>H307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</row>
        <row r="312">
          <cell r="C312" t="str">
            <v>H308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</row>
        <row r="313">
          <cell r="C313" t="str">
            <v>H309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</row>
        <row r="314">
          <cell r="C314" t="str">
            <v>H310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</row>
        <row r="315">
          <cell r="C315" t="str">
            <v>H311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</row>
        <row r="316">
          <cell r="C316" t="str">
            <v>H312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</row>
        <row r="317">
          <cell r="C317" t="str">
            <v>H313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</row>
        <row r="318">
          <cell r="C318" t="str">
            <v>H314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</row>
        <row r="319">
          <cell r="C319" t="str">
            <v>H315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</row>
        <row r="320">
          <cell r="C320" t="str">
            <v>H316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</row>
        <row r="321">
          <cell r="C321" t="str">
            <v>H317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</row>
        <row r="322">
          <cell r="C322" t="str">
            <v>H318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</row>
        <row r="323">
          <cell r="C323" t="str">
            <v>H319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</row>
        <row r="324">
          <cell r="C324" t="str">
            <v>H320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</row>
        <row r="325">
          <cell r="C325" t="str">
            <v>H321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</row>
        <row r="326">
          <cell r="C326" t="str">
            <v>H322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</row>
        <row r="327">
          <cell r="C327" t="str">
            <v>H323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</row>
        <row r="328">
          <cell r="C328" t="str">
            <v>H324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</row>
        <row r="329">
          <cell r="C329" t="str">
            <v>H325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</row>
        <row r="330">
          <cell r="C330" t="str">
            <v>H326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</row>
        <row r="331">
          <cell r="C331" t="str">
            <v>H327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</row>
        <row r="332">
          <cell r="C332" t="str">
            <v>H328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</row>
        <row r="333">
          <cell r="C333" t="str">
            <v>H329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</row>
        <row r="334">
          <cell r="C334" t="str">
            <v>H330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</row>
        <row r="335">
          <cell r="C335" t="str">
            <v>H331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</row>
        <row r="336">
          <cell r="C336" t="str">
            <v>H332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</row>
        <row r="337">
          <cell r="C337" t="str">
            <v>H333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</row>
        <row r="338">
          <cell r="C338" t="str">
            <v>H334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</row>
        <row r="339">
          <cell r="C339" t="str">
            <v>H335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</row>
        <row r="340">
          <cell r="C340" t="str">
            <v>H336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</row>
        <row r="341">
          <cell r="C341" t="str">
            <v>H337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</row>
        <row r="342">
          <cell r="C342" t="str">
            <v>H338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</row>
        <row r="343">
          <cell r="C343" t="str">
            <v>H339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</row>
        <row r="344">
          <cell r="C344" t="str">
            <v>H340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</row>
        <row r="345">
          <cell r="C345" t="str">
            <v>H341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</row>
        <row r="346">
          <cell r="C346" t="str">
            <v>H342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</row>
        <row r="347">
          <cell r="C347" t="str">
            <v>H343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</row>
        <row r="348">
          <cell r="C348" t="str">
            <v>H344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</row>
        <row r="349">
          <cell r="C349" t="str">
            <v>H345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</row>
        <row r="350">
          <cell r="C350" t="str">
            <v>H346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</row>
        <row r="351">
          <cell r="C351" t="str">
            <v>H347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</row>
        <row r="352">
          <cell r="C352" t="str">
            <v>H348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</row>
        <row r="353">
          <cell r="C353" t="str">
            <v>H349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</row>
        <row r="354">
          <cell r="C354" t="str">
            <v>H350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</row>
        <row r="355">
          <cell r="C355" t="str">
            <v>H351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</row>
        <row r="356">
          <cell r="C356" t="str">
            <v>H352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</row>
        <row r="357">
          <cell r="C357" t="str">
            <v>H353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</row>
        <row r="358">
          <cell r="C358" t="str">
            <v>H354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</row>
        <row r="359">
          <cell r="C359" t="str">
            <v>H355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</row>
        <row r="360">
          <cell r="C360" t="str">
            <v>H356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</row>
        <row r="361">
          <cell r="C361" t="str">
            <v>H357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</row>
        <row r="362">
          <cell r="C362" t="str">
            <v>H358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</row>
        <row r="363">
          <cell r="C363" t="str">
            <v>H359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</row>
        <row r="364">
          <cell r="C364" t="str">
            <v>H360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</row>
        <row r="365">
          <cell r="C365" t="str">
            <v>H361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</row>
        <row r="366">
          <cell r="C366" t="str">
            <v>H362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</row>
        <row r="367">
          <cell r="C367" t="str">
            <v>H363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</row>
        <row r="368">
          <cell r="C368" t="str">
            <v>H364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</row>
        <row r="369">
          <cell r="C369" t="str">
            <v>H365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</row>
        <row r="370">
          <cell r="C370" t="str">
            <v>H366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</row>
        <row r="371">
          <cell r="C371" t="str">
            <v>H367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</row>
        <row r="372">
          <cell r="C372" t="str">
            <v>H368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</row>
        <row r="373">
          <cell r="C373" t="str">
            <v>H369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</row>
        <row r="374">
          <cell r="C374" t="str">
            <v>H370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</row>
        <row r="375">
          <cell r="C375" t="str">
            <v>H371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</row>
        <row r="376">
          <cell r="C376" t="str">
            <v>H372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</row>
        <row r="377">
          <cell r="C377" t="str">
            <v>H373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</row>
        <row r="378">
          <cell r="C378" t="str">
            <v>H374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</row>
        <row r="379">
          <cell r="C379" t="str">
            <v>H375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</row>
        <row r="380">
          <cell r="C380" t="str">
            <v>H376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</row>
        <row r="381">
          <cell r="C381" t="str">
            <v>H377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</row>
        <row r="382">
          <cell r="C382" t="str">
            <v>H378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</row>
        <row r="383">
          <cell r="C383" t="str">
            <v>H379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</row>
        <row r="384">
          <cell r="C384" t="str">
            <v>H380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</row>
        <row r="385">
          <cell r="C385" t="str">
            <v>H381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</row>
        <row r="386">
          <cell r="C386" t="str">
            <v>H382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</row>
        <row r="387">
          <cell r="C387" t="str">
            <v>H383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</row>
        <row r="388">
          <cell r="C388" t="str">
            <v>H384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</row>
        <row r="389">
          <cell r="C389" t="str">
            <v>H385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</row>
        <row r="390">
          <cell r="C390" t="str">
            <v>H386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</row>
        <row r="391">
          <cell r="C391" t="str">
            <v>H387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</row>
        <row r="392">
          <cell r="C392" t="str">
            <v>H388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</row>
        <row r="393">
          <cell r="C393" t="str">
            <v>H389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</row>
        <row r="394">
          <cell r="C394" t="str">
            <v>H390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</row>
        <row r="395">
          <cell r="C395" t="str">
            <v>H391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</row>
        <row r="396">
          <cell r="C396" t="str">
            <v>H392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</row>
        <row r="397">
          <cell r="C397" t="str">
            <v>H393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</row>
        <row r="398">
          <cell r="C398" t="str">
            <v>H394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</row>
        <row r="399">
          <cell r="C399" t="str">
            <v>H395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</row>
        <row r="400">
          <cell r="C400" t="str">
            <v>H396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</row>
        <row r="401">
          <cell r="C401" t="str">
            <v>H397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</row>
        <row r="402">
          <cell r="C402" t="str">
            <v>H398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</row>
        <row r="403">
          <cell r="C403" t="str">
            <v>H399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</row>
        <row r="404">
          <cell r="C404" t="str">
            <v>H400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</row>
        <row r="405">
          <cell r="C405" t="str">
            <v>H401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</row>
        <row r="406">
          <cell r="C406" t="str">
            <v>H402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</row>
        <row r="407">
          <cell r="C407" t="str">
            <v>H403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</row>
        <row r="408">
          <cell r="C408" t="str">
            <v>H404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</row>
        <row r="409">
          <cell r="C409" t="str">
            <v>H405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</row>
        <row r="410">
          <cell r="C410" t="str">
            <v>H406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</row>
        <row r="411">
          <cell r="C411" t="str">
            <v>H407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</row>
        <row r="412">
          <cell r="C412" t="str">
            <v>H408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</row>
        <row r="413">
          <cell r="C413" t="str">
            <v>H409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</row>
        <row r="414">
          <cell r="C414" t="str">
            <v>H410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</row>
        <row r="415">
          <cell r="C415" t="str">
            <v>H411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</row>
        <row r="416">
          <cell r="C416" t="str">
            <v>H412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</row>
        <row r="417">
          <cell r="C417" t="str">
            <v>H413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</row>
        <row r="418">
          <cell r="C418" t="str">
            <v>H414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</row>
        <row r="419">
          <cell r="C419" t="str">
            <v>H415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</row>
        <row r="420">
          <cell r="C420" t="str">
            <v>H416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</row>
        <row r="421">
          <cell r="C421" t="str">
            <v>H417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</row>
        <row r="422">
          <cell r="C422" t="str">
            <v>H418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</row>
        <row r="423">
          <cell r="C423" t="str">
            <v>H419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</row>
        <row r="424">
          <cell r="C424" t="str">
            <v>H420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</row>
        <row r="425">
          <cell r="C425" t="str">
            <v>H421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</row>
        <row r="426">
          <cell r="C426" t="str">
            <v>H422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</row>
        <row r="427">
          <cell r="C427" t="str">
            <v>H423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</row>
        <row r="428">
          <cell r="C428" t="str">
            <v>H424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</row>
        <row r="429">
          <cell r="C429" t="str">
            <v>H425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</row>
        <row r="430">
          <cell r="C430" t="str">
            <v>H426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</row>
        <row r="431">
          <cell r="C431" t="str">
            <v>H427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</row>
        <row r="432">
          <cell r="C432" t="str">
            <v>H428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</row>
        <row r="433">
          <cell r="C433" t="str">
            <v>H429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</row>
        <row r="434">
          <cell r="C434" t="str">
            <v>H430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</row>
        <row r="435">
          <cell r="C435" t="str">
            <v>H431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</row>
        <row r="436">
          <cell r="C436" t="str">
            <v>H432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</row>
        <row r="437">
          <cell r="C437" t="str">
            <v>H433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</row>
        <row r="438">
          <cell r="C438" t="str">
            <v>H434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</row>
        <row r="439">
          <cell r="C439" t="str">
            <v>H435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</row>
        <row r="440">
          <cell r="C440" t="str">
            <v>H436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</row>
        <row r="441">
          <cell r="C441" t="str">
            <v>H437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</row>
        <row r="442">
          <cell r="C442" t="str">
            <v>H438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</row>
        <row r="443">
          <cell r="C443" t="str">
            <v>H439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</row>
        <row r="444">
          <cell r="C444" t="str">
            <v>H440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</row>
        <row r="445">
          <cell r="C445" t="str">
            <v>H441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</row>
        <row r="446">
          <cell r="C446" t="str">
            <v>H442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</row>
        <row r="447">
          <cell r="C447" t="str">
            <v>H443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</row>
        <row r="448">
          <cell r="C448" t="str">
            <v>H444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</row>
        <row r="449">
          <cell r="C449" t="str">
            <v>H445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</row>
        <row r="450">
          <cell r="C450" t="str">
            <v>H446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</row>
        <row r="451">
          <cell r="C451" t="str">
            <v>H447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</row>
        <row r="452">
          <cell r="C452" t="str">
            <v>H448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</row>
        <row r="453">
          <cell r="C453" t="str">
            <v>H449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</row>
        <row r="454">
          <cell r="C454" t="str">
            <v>H450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</row>
        <row r="455">
          <cell r="C455" t="str">
            <v>H451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</row>
        <row r="456">
          <cell r="C456" t="str">
            <v>H452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</row>
        <row r="457">
          <cell r="C457" t="str">
            <v>H453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</row>
        <row r="458">
          <cell r="C458" t="str">
            <v>H454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</row>
        <row r="459">
          <cell r="C459" t="str">
            <v>H455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</row>
        <row r="460">
          <cell r="C460" t="str">
            <v>H456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</row>
        <row r="461">
          <cell r="C461" t="str">
            <v>H457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</row>
        <row r="462">
          <cell r="C462" t="str">
            <v>H458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</row>
        <row r="463">
          <cell r="C463" t="str">
            <v>H459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</row>
        <row r="464">
          <cell r="C464" t="str">
            <v>H460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</row>
        <row r="465">
          <cell r="C465" t="str">
            <v>H461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</row>
        <row r="466">
          <cell r="C466" t="str">
            <v>H462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</row>
        <row r="467">
          <cell r="C467" t="str">
            <v>H463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</row>
        <row r="468">
          <cell r="C468" t="str">
            <v>H464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</row>
        <row r="469">
          <cell r="C469" t="str">
            <v>H465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</row>
        <row r="470">
          <cell r="C470" t="str">
            <v>H466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</row>
        <row r="471">
          <cell r="C471" t="str">
            <v>H467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</row>
        <row r="472">
          <cell r="C472" t="str">
            <v>H468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</row>
        <row r="473">
          <cell r="C473" t="str">
            <v>H469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</row>
        <row r="474">
          <cell r="C474" t="str">
            <v>H470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</row>
        <row r="475">
          <cell r="C475" t="str">
            <v>H471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</row>
        <row r="476">
          <cell r="C476" t="str">
            <v>H472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</row>
        <row r="477">
          <cell r="C477" t="str">
            <v>H473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</row>
        <row r="478">
          <cell r="C478" t="str">
            <v>H474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</row>
        <row r="479">
          <cell r="C479" t="str">
            <v>H475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</row>
        <row r="480">
          <cell r="C480" t="str">
            <v>H476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</row>
        <row r="481">
          <cell r="C481" t="str">
            <v>H477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</row>
        <row r="482">
          <cell r="C482" t="str">
            <v>H478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</row>
        <row r="483">
          <cell r="C483" t="str">
            <v>H479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</row>
        <row r="484">
          <cell r="C484" t="str">
            <v>H480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</row>
        <row r="485">
          <cell r="C485" t="str">
            <v>H481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</row>
        <row r="486">
          <cell r="C486" t="str">
            <v>H482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</row>
        <row r="487">
          <cell r="C487" t="str">
            <v>H483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</row>
        <row r="488">
          <cell r="C488" t="str">
            <v>H484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</row>
        <row r="489">
          <cell r="C489" t="str">
            <v>H485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</row>
        <row r="490">
          <cell r="C490" t="str">
            <v>H486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</row>
        <row r="491">
          <cell r="C491" t="str">
            <v>H487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</row>
        <row r="492">
          <cell r="C492" t="str">
            <v>H488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</row>
        <row r="493">
          <cell r="C493" t="str">
            <v>H489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</row>
        <row r="494">
          <cell r="C494" t="str">
            <v>H490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</row>
        <row r="495">
          <cell r="C495" t="str">
            <v>H491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</row>
        <row r="496">
          <cell r="C496" t="str">
            <v>H492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</row>
        <row r="497">
          <cell r="C497" t="str">
            <v>H493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</row>
        <row r="498">
          <cell r="C498" t="str">
            <v>H494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</row>
        <row r="499">
          <cell r="C499" t="str">
            <v>H495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</row>
        <row r="500">
          <cell r="C500" t="str">
            <v>H496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</row>
        <row r="501">
          <cell r="C501" t="str">
            <v>H497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</row>
        <row r="502">
          <cell r="C502" t="str">
            <v>H498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</row>
        <row r="503">
          <cell r="C503" t="str">
            <v>H499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</row>
        <row r="504">
          <cell r="C504" t="str">
            <v>H500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</row>
        <row r="505">
          <cell r="C505" t="str">
            <v>H501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</row>
        <row r="506">
          <cell r="C506" t="str">
            <v>H502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</row>
        <row r="507">
          <cell r="C507" t="str">
            <v>H503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</row>
        <row r="508">
          <cell r="C508" t="str">
            <v>H504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</row>
        <row r="509">
          <cell r="C509" t="str">
            <v>H505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</row>
        <row r="510">
          <cell r="C510" t="str">
            <v>H506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</row>
        <row r="511">
          <cell r="C511" t="str">
            <v>H507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</row>
        <row r="512">
          <cell r="C512" t="str">
            <v>H508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</row>
        <row r="513">
          <cell r="C513" t="str">
            <v>H509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</row>
        <row r="514">
          <cell r="C514" t="str">
            <v>H510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</row>
        <row r="515">
          <cell r="C515" t="str">
            <v>H511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</row>
        <row r="516">
          <cell r="C516" t="str">
            <v>H512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</row>
        <row r="517">
          <cell r="C517" t="str">
            <v>H513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</row>
        <row r="518">
          <cell r="C518" t="str">
            <v>H514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</row>
        <row r="519">
          <cell r="C519" t="str">
            <v>H515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</row>
        <row r="520">
          <cell r="C520" t="str">
            <v>H516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</row>
        <row r="521">
          <cell r="C521" t="str">
            <v>H517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</row>
        <row r="522">
          <cell r="C522" t="str">
            <v>H518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</row>
        <row r="523">
          <cell r="C523" t="str">
            <v>H519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</row>
        <row r="524">
          <cell r="C524" t="str">
            <v>H520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</row>
        <row r="525">
          <cell r="C525" t="str">
            <v>H521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</row>
        <row r="526">
          <cell r="C526" t="str">
            <v>H522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</row>
        <row r="527">
          <cell r="C527" t="str">
            <v>H523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</row>
        <row r="528">
          <cell r="C528" t="str">
            <v>H524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</row>
        <row r="529">
          <cell r="C529" t="str">
            <v>H525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</row>
        <row r="530">
          <cell r="C530" t="str">
            <v>H526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</row>
        <row r="531">
          <cell r="C531" t="str">
            <v>H527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</row>
        <row r="532">
          <cell r="C532" t="str">
            <v>H528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</row>
        <row r="533">
          <cell r="C533" t="str">
            <v>H529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</row>
        <row r="534">
          <cell r="C534" t="str">
            <v>H530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</row>
        <row r="535">
          <cell r="C535" t="str">
            <v>H531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</row>
        <row r="536">
          <cell r="C536" t="str">
            <v>H532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</row>
        <row r="537">
          <cell r="C537" t="str">
            <v>H533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</row>
        <row r="538">
          <cell r="C538" t="str">
            <v>H534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</row>
        <row r="539">
          <cell r="C539" t="str">
            <v>H535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</row>
        <row r="540">
          <cell r="C540" t="str">
            <v>H536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</row>
        <row r="541">
          <cell r="C541" t="str">
            <v>H537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</row>
        <row r="542">
          <cell r="C542" t="str">
            <v>H538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</row>
        <row r="543">
          <cell r="C543" t="str">
            <v>H539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</row>
        <row r="544">
          <cell r="C544" t="str">
            <v>H540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</row>
        <row r="545">
          <cell r="C545" t="str">
            <v>H541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</row>
        <row r="546">
          <cell r="C546" t="str">
            <v>H542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</row>
        <row r="547">
          <cell r="C547" t="str">
            <v>H543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</row>
        <row r="548">
          <cell r="C548" t="str">
            <v>H544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</row>
        <row r="549">
          <cell r="C549" t="str">
            <v>H545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</row>
        <row r="550">
          <cell r="C550" t="str">
            <v>H546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</row>
        <row r="551">
          <cell r="C551" t="str">
            <v>H547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</row>
        <row r="552">
          <cell r="C552" t="str">
            <v>H548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</row>
        <row r="553">
          <cell r="C553" t="str">
            <v>H549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</row>
        <row r="554">
          <cell r="C554" t="str">
            <v>H550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</row>
        <row r="555">
          <cell r="C555" t="str">
            <v>H551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</row>
        <row r="556">
          <cell r="C556" t="str">
            <v>H552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</row>
        <row r="557">
          <cell r="C557" t="str">
            <v>H553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</row>
        <row r="558">
          <cell r="C558" t="str">
            <v>H554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</row>
        <row r="559">
          <cell r="C559" t="str">
            <v>H555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</row>
        <row r="560">
          <cell r="C560" t="str">
            <v>H556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</row>
        <row r="561">
          <cell r="C561" t="str">
            <v>H557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</row>
        <row r="562">
          <cell r="C562" t="str">
            <v>H558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</row>
        <row r="563">
          <cell r="C563" t="str">
            <v>H559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</row>
        <row r="564">
          <cell r="C564" t="str">
            <v>H560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</row>
        <row r="565">
          <cell r="C565" t="str">
            <v>H561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</row>
        <row r="566">
          <cell r="C566" t="str">
            <v>H562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</row>
        <row r="567">
          <cell r="C567" t="str">
            <v>H563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</row>
        <row r="568">
          <cell r="C568" t="str">
            <v>H564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</row>
        <row r="569">
          <cell r="C569" t="str">
            <v>H565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</row>
        <row r="570">
          <cell r="C570" t="str">
            <v>H566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</row>
        <row r="571">
          <cell r="C571" t="str">
            <v>H567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</row>
        <row r="572">
          <cell r="C572" t="str">
            <v>H568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</row>
        <row r="573">
          <cell r="C573" t="str">
            <v>H569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</row>
        <row r="574">
          <cell r="C574" t="str">
            <v>H570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</row>
        <row r="575">
          <cell r="C575" t="str">
            <v>H571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</row>
        <row r="576">
          <cell r="C576" t="str">
            <v>H572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</row>
        <row r="577">
          <cell r="C577" t="str">
            <v>H573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</row>
        <row r="578">
          <cell r="C578" t="str">
            <v>H574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</row>
        <row r="579">
          <cell r="C579" t="str">
            <v>H575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</row>
        <row r="580">
          <cell r="C580" t="str">
            <v>H576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</row>
        <row r="581">
          <cell r="C581" t="str">
            <v>H577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</row>
        <row r="582">
          <cell r="C582" t="str">
            <v>H578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</row>
        <row r="583">
          <cell r="C583" t="str">
            <v>H579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</row>
        <row r="584">
          <cell r="C584" t="str">
            <v>H580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</row>
        <row r="585">
          <cell r="C585" t="str">
            <v>H581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</row>
        <row r="586">
          <cell r="C586" t="str">
            <v>H582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</row>
        <row r="587">
          <cell r="C587" t="str">
            <v>H583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</row>
        <row r="588">
          <cell r="C588" t="str">
            <v>H584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</row>
        <row r="589">
          <cell r="C589" t="str">
            <v>H585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</row>
        <row r="590">
          <cell r="C590" t="str">
            <v>H586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</row>
        <row r="591">
          <cell r="C591" t="str">
            <v>H587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</row>
        <row r="592">
          <cell r="C592" t="str">
            <v>H588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</row>
        <row r="593">
          <cell r="C593" t="str">
            <v>H589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</row>
        <row r="594">
          <cell r="C594" t="str">
            <v>H590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</row>
        <row r="595">
          <cell r="C595" t="str">
            <v>H591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</row>
        <row r="596">
          <cell r="C596" t="str">
            <v>H592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</row>
        <row r="597">
          <cell r="C597" t="str">
            <v>H593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</row>
        <row r="598">
          <cell r="C598" t="str">
            <v>H594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</row>
        <row r="599">
          <cell r="C599" t="str">
            <v>H595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</row>
        <row r="600">
          <cell r="C600" t="str">
            <v>H596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</row>
        <row r="601">
          <cell r="C601" t="str">
            <v>H597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</row>
        <row r="602">
          <cell r="C602" t="str">
            <v>H598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</row>
        <row r="603">
          <cell r="C603" t="str">
            <v>H599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</row>
        <row r="604">
          <cell r="C604" t="str">
            <v>H600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</row>
        <row r="605">
          <cell r="C605" t="str">
            <v>H601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</row>
        <row r="606">
          <cell r="C606" t="str">
            <v>H602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</row>
        <row r="607">
          <cell r="C607" t="str">
            <v>H603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</row>
        <row r="608">
          <cell r="C608" t="str">
            <v>H604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</row>
        <row r="609">
          <cell r="C609" t="str">
            <v>H605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</row>
        <row r="610">
          <cell r="C610" t="str">
            <v>H606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</row>
        <row r="611">
          <cell r="C611" t="str">
            <v>H607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</row>
        <row r="612">
          <cell r="C612" t="str">
            <v>H608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</row>
        <row r="613">
          <cell r="C613" t="str">
            <v>H609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</row>
        <row r="614">
          <cell r="C614" t="str">
            <v>H610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</row>
        <row r="615">
          <cell r="C615" t="str">
            <v>H611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</row>
        <row r="616">
          <cell r="C616" t="str">
            <v>H612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</row>
        <row r="617">
          <cell r="C617" t="str">
            <v>H613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</row>
        <row r="618">
          <cell r="C618" t="str">
            <v>H614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</row>
        <row r="619">
          <cell r="C619" t="str">
            <v>H615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</row>
        <row r="620">
          <cell r="C620" t="str">
            <v>H616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</row>
        <row r="621">
          <cell r="C621" t="str">
            <v>H617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</row>
        <row r="622">
          <cell r="C622" t="str">
            <v>H618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</row>
        <row r="623">
          <cell r="C623" t="str">
            <v>H619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</row>
        <row r="624">
          <cell r="C624" t="str">
            <v>H620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</row>
        <row r="625">
          <cell r="C625" t="str">
            <v>H621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</row>
        <row r="626">
          <cell r="C626" t="str">
            <v>H622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</row>
        <row r="627">
          <cell r="C627" t="str">
            <v>H623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</row>
        <row r="628">
          <cell r="C628" t="str">
            <v>H624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</row>
        <row r="629">
          <cell r="C629" t="str">
            <v>H625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</row>
        <row r="630">
          <cell r="C630" t="str">
            <v>H626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</row>
        <row r="631">
          <cell r="C631" t="str">
            <v>H627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</row>
        <row r="632">
          <cell r="C632" t="str">
            <v>H628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</row>
        <row r="633">
          <cell r="C633" t="str">
            <v>H629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</row>
        <row r="634">
          <cell r="C634" t="str">
            <v>H630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</row>
        <row r="635">
          <cell r="C635" t="str">
            <v>H631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</row>
        <row r="636">
          <cell r="C636" t="str">
            <v>H632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</row>
        <row r="637">
          <cell r="C637" t="str">
            <v>H633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</row>
        <row r="638">
          <cell r="C638" t="str">
            <v>H634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</row>
        <row r="639">
          <cell r="C639" t="str">
            <v>H635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</row>
        <row r="640">
          <cell r="C640" t="str">
            <v>H636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</row>
        <row r="641">
          <cell r="C641" t="str">
            <v>H637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</row>
        <row r="642">
          <cell r="C642" t="str">
            <v>H638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</row>
        <row r="643">
          <cell r="C643" t="str">
            <v>H639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</row>
        <row r="644">
          <cell r="C644" t="str">
            <v>H640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</row>
        <row r="645">
          <cell r="C645" t="str">
            <v>H641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</row>
        <row r="646">
          <cell r="C646" t="str">
            <v>H642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</row>
        <row r="647">
          <cell r="C647" t="str">
            <v>H643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</row>
        <row r="648">
          <cell r="C648" t="str">
            <v>H644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</row>
        <row r="649">
          <cell r="C649" t="str">
            <v>H645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</row>
        <row r="650">
          <cell r="C650" t="str">
            <v>H646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</row>
        <row r="651">
          <cell r="C651" t="str">
            <v>H647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</row>
        <row r="652">
          <cell r="C652" t="str">
            <v>H648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</row>
        <row r="653">
          <cell r="C653" t="str">
            <v>H649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</row>
        <row r="654">
          <cell r="C654" t="str">
            <v>H650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</row>
        <row r="655">
          <cell r="C655" t="str">
            <v>H651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</row>
        <row r="656">
          <cell r="C656" t="str">
            <v>H652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</row>
        <row r="657">
          <cell r="C657" t="str">
            <v>H653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</row>
        <row r="658">
          <cell r="C658" t="str">
            <v>H654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</row>
        <row r="659">
          <cell r="C659" t="str">
            <v>H655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</row>
        <row r="660">
          <cell r="C660" t="str">
            <v>H656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</row>
        <row r="661">
          <cell r="C661" t="str">
            <v>H657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</row>
        <row r="662">
          <cell r="C662" t="str">
            <v>H658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</row>
        <row r="663">
          <cell r="C663" t="str">
            <v>H659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</row>
        <row r="664">
          <cell r="C664" t="str">
            <v>H660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</row>
        <row r="665">
          <cell r="C665" t="str">
            <v>H661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</row>
        <row r="666">
          <cell r="C666" t="str">
            <v>H662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</row>
        <row r="667">
          <cell r="C667" t="str">
            <v>H663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</row>
        <row r="668">
          <cell r="C668" t="str">
            <v>H664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</row>
        <row r="669">
          <cell r="C669" t="str">
            <v>H665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</row>
        <row r="670">
          <cell r="C670" t="str">
            <v>H666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</row>
        <row r="671">
          <cell r="C671" t="str">
            <v>H667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</row>
        <row r="672">
          <cell r="C672" t="str">
            <v>H668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</row>
        <row r="673">
          <cell r="C673" t="str">
            <v>H669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</row>
        <row r="674">
          <cell r="C674" t="str">
            <v>H670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</row>
        <row r="675">
          <cell r="C675" t="str">
            <v>H671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</row>
        <row r="676">
          <cell r="C676" t="str">
            <v>H672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</row>
        <row r="677">
          <cell r="C677" t="str">
            <v>H673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</row>
        <row r="678">
          <cell r="C678" t="str">
            <v>H674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</row>
        <row r="679">
          <cell r="C679" t="str">
            <v>H675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</row>
        <row r="680">
          <cell r="C680" t="str">
            <v>H676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</row>
        <row r="681">
          <cell r="C681" t="str">
            <v>H677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</row>
        <row r="682">
          <cell r="C682" t="str">
            <v>H678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</row>
        <row r="683">
          <cell r="C683" t="str">
            <v>H679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</row>
        <row r="684">
          <cell r="C684" t="str">
            <v>H680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</row>
        <row r="685">
          <cell r="C685" t="str">
            <v>H681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</row>
        <row r="686">
          <cell r="C686" t="str">
            <v>H682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</row>
        <row r="687">
          <cell r="C687" t="str">
            <v>H683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</row>
        <row r="688">
          <cell r="C688" t="str">
            <v>H684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</row>
        <row r="689">
          <cell r="C689" t="str">
            <v>H685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</row>
        <row r="690">
          <cell r="C690" t="str">
            <v>H686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</row>
        <row r="691">
          <cell r="C691" t="str">
            <v>H687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</row>
        <row r="692">
          <cell r="C692" t="str">
            <v>H688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</row>
        <row r="693">
          <cell r="C693" t="str">
            <v>H689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</row>
        <row r="694">
          <cell r="C694" t="str">
            <v>H690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</row>
        <row r="695">
          <cell r="C695" t="str">
            <v>H691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</row>
        <row r="696">
          <cell r="C696" t="str">
            <v>H692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</row>
        <row r="697">
          <cell r="C697" t="str">
            <v>H693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</row>
        <row r="698">
          <cell r="C698" t="str">
            <v>H694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</row>
        <row r="699">
          <cell r="C699" t="str">
            <v>H695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</row>
        <row r="700">
          <cell r="C700" t="str">
            <v>H696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</row>
        <row r="701">
          <cell r="C701" t="str">
            <v>H697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</row>
        <row r="702">
          <cell r="C702" t="str">
            <v>H698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</row>
        <row r="703">
          <cell r="C703" t="str">
            <v>H699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</row>
        <row r="704">
          <cell r="D704">
            <v>0</v>
          </cell>
          <cell r="E704">
            <v>0</v>
          </cell>
          <cell r="F704">
            <v>0</v>
          </cell>
          <cell r="G70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"/>
      <sheetName val="DB@Acess"/>
      <sheetName val="Input"/>
      <sheetName val="Erectn"/>
      <sheetName val="FCS"/>
      <sheetName val="eq_data"/>
      <sheetName val="DB_Acess"/>
      <sheetName val="실행내역서(DCU)"/>
      <sheetName val="#REF"/>
      <sheetName val="견적"/>
      <sheetName val="금액내역서"/>
      <sheetName val="Tables"/>
      <sheetName val="Mtl Summary"/>
      <sheetName val="PROCESS"/>
      <sheetName val="cement"/>
      <sheetName val="DRUM"/>
      <sheetName val="BOQ"/>
      <sheetName val="合成単価作成表-BLDG"/>
      <sheetName val="대비표"/>
      <sheetName val="jobhist"/>
      <sheetName val="Sheet1"/>
      <sheetName val="Graph (LGEN)"/>
      <sheetName val="out_prog"/>
      <sheetName val="선적schedule (2)"/>
      <sheetName val="산근"/>
      <sheetName val="자바라1"/>
      <sheetName val="해외 연수비용 계산-삭제"/>
      <sheetName val="해외 기술훈련비 (합계)"/>
      <sheetName val="CALCULATION"/>
      <sheetName val="Rate Analysis"/>
      <sheetName val="Macro"/>
      <sheetName val="Taux"/>
      <sheetName val="A"/>
      <sheetName val="h-013211-2"/>
      <sheetName val="cable-data"/>
      <sheetName val="LABTOTAL"/>
      <sheetName val="Q31-004-XFR(T)-301_2"/>
      <sheetName val="Questions to Vendor"/>
      <sheetName val="Data"/>
      <sheetName val="breakdown"/>
      <sheetName val="CAT_5"/>
      <sheetName val="123"/>
      <sheetName val="기준"/>
      <sheetName val="B"/>
      <sheetName val="Bend_fact "/>
      <sheetName val="부하계산서"/>
      <sheetName val="VLOOKUP"/>
      <sheetName val="cal-foamglass"/>
      <sheetName val="TTL"/>
      <sheetName val="DANGA"/>
      <sheetName val="HOMEOFFICE"/>
      <sheetName val="TEMP. FAC."/>
      <sheetName val="SUM "/>
      <sheetName val="Multi-currency"/>
      <sheetName val="data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SUMM."/>
      <sheetName val="POWER"/>
      <sheetName val="WHRB"/>
      <sheetName val="DESAL."/>
      <sheetName val="PIPING"/>
      <sheetName val="INSULATION"/>
      <sheetName val="PAINTING"/>
      <sheetName val="Sch 3"/>
      <sheetName val="Sch 4"/>
      <sheetName val="Sch 5"/>
      <sheetName val="BOP (OLD)"/>
      <sheetName val="BOP (Taweelah)"/>
      <sheetName val="SIZING"/>
      <sheetName val="현황CODE"/>
      <sheetName val="손익현황"/>
      <sheetName val="PROCESS"/>
      <sheetName val="RFP002"/>
      <sheetName val="RFP003E"/>
      <sheetName val="CABLE BULK"/>
      <sheetName val="BM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VENTIVO"/>
      <sheetName val="PP"/>
      <sheetName val="Corpi"/>
      <sheetName val="Summary"/>
      <sheetName val="Renf_flat_ce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-DOWN"/>
      <sheetName val="INDIRECT"/>
      <sheetName val="RATE"/>
      <sheetName val="Wage"/>
      <sheetName val="Process"/>
      <sheetName val="Manpower"/>
      <sheetName val="ConEq"/>
      <sheetName val="TOOL"/>
      <sheetName val="HR_Rate"/>
      <sheetName val="SUM"/>
      <sheetName val="Sheet2"/>
      <sheetName val="summary"/>
      <sheetName val="PIPING"/>
      <sheetName val="STLSTR"/>
      <sheetName val="EQUIP"/>
      <sheetName val="MP"/>
      <sheetName val="CONEQ."/>
      <sheetName val="SCHE"/>
      <sheetName val="LABOR"/>
      <sheetName val="일위대가"/>
      <sheetName val="w't table"/>
      <sheetName val="COA-17"/>
      <sheetName val="C-18"/>
      <sheetName val="CondPol"/>
      <sheetName val="costing_CV"/>
      <sheetName val="98-034-1"/>
      <sheetName val="S N"/>
      <sheetName val="GM 000"/>
      <sheetName val="VS배관내역서"/>
      <sheetName val="SIZING"/>
    </sheetNames>
    <definedNames>
      <definedName name="PRINT_OUT_SCcost_P3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BM (2)"/>
      <sheetName val="B-N BM"/>
      <sheetName val="b-n"/>
      <sheetName val="WE'T"/>
      <sheetName val="REDUCER"/>
      <sheetName val="AWWA FLG"/>
      <sheetName val="HELP SAMPLE"/>
      <sheetName val="SIZING"/>
      <sheetName val="POWER"/>
      <sheetName val="Final(1)summary"/>
      <sheetName val="price sch"/>
      <sheetName val="계측"/>
      <sheetName val=" FURNACE현설"/>
      <sheetName val="예산서"/>
      <sheetName val="cover"/>
      <sheetName val="WE_T"/>
      <sheetName val="남양시작동자105노65기1.3화1.2"/>
      <sheetName val="BM"/>
      <sheetName val="PipWT"/>
      <sheetName val="BQ_Methanol"/>
      <sheetName val="Insulation_Utl_Off"/>
      <sheetName val="Note_Piping"/>
      <sheetName val="Testing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SUMMARY"/>
      <sheetName val="5-Digit"/>
      <sheetName val="MixBed"/>
      <sheetName val="CondPol"/>
      <sheetName val="Inputs"/>
      <sheetName val="BD"/>
      <sheetName val="공구"/>
      <sheetName val="SKETCH"/>
      <sheetName val="evap_thick"/>
      <sheetName val="Sheet1"/>
      <sheetName val="영업2"/>
      <sheetName val="BLR-S"/>
      <sheetName val="출력X"/>
      <sheetName val="현황CODE"/>
      <sheetName val="손익현황"/>
      <sheetName val="IT-BAT"/>
      <sheetName val="검토내역서"/>
      <sheetName val="TWO PASS"/>
      <sheetName val="THREE PASS"/>
      <sheetName val="OUT"/>
      <sheetName val="최민영집계25"/>
      <sheetName val="#REF"/>
      <sheetName val="대호방조제 접속공"/>
      <sheetName val="누수관측공"/>
      <sheetName val="실행철강하도"/>
      <sheetName val="집계표"/>
      <sheetName val="6호기"/>
      <sheetName val="데이타"/>
      <sheetName val="식재인부"/>
      <sheetName val="토사(PE)"/>
      <sheetName val="자동제어"/>
    </sheetNames>
    <definedNames>
      <definedName name="RATING계산"/>
    </defined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L2"/>
    </sheetNames>
    <sheetDataSet>
      <sheetData sheetId="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(Rev.3)"/>
      <sheetName val="A (Rev.2)"/>
      <sheetName val="POWER"/>
      <sheetName val="영업소실적"/>
      <sheetName val="Macro"/>
      <sheetName val="Taux"/>
      <sheetName val="A"/>
      <sheetName val="갑지(추정)"/>
      <sheetName val="Sheet5"/>
      <sheetName val="cable"/>
      <sheetName val="단가"/>
      <sheetName val="Resource"/>
      <sheetName val="Cash Flow-1"/>
      <sheetName val="AILC004"/>
      <sheetName val="Cover"/>
      <sheetName val="노무비Lab.rsc"/>
      <sheetName val="ANX3A51"/>
      <sheetName val="TOTAL"/>
      <sheetName val="h-013211-2"/>
      <sheetName val="MSS 2"/>
      <sheetName val="노임단가"/>
      <sheetName val="토목"/>
      <sheetName val="현금"/>
      <sheetName val="지질조사분석"/>
      <sheetName val="General Measurement"/>
      <sheetName val="예상"/>
      <sheetName val="BID"/>
      <sheetName val="마감LIST-1"/>
      <sheetName val="경비"/>
      <sheetName val="REDUCER"/>
      <sheetName val="WE'T"/>
      <sheetName val="MANPWER1"/>
      <sheetName val="BM"/>
      <sheetName val="data"/>
      <sheetName val="hori. vessel(E-895)"/>
      <sheetName val="Breakdown"/>
      <sheetName val="계산서"/>
      <sheetName val="#REF"/>
      <sheetName val="내역서"/>
      <sheetName val="Estimate"/>
      <sheetName val="Lup"/>
      <sheetName val="REN2000"/>
      <sheetName val="예가표"/>
      <sheetName val="IBASE"/>
      <sheetName val="CONTROL-100"/>
      <sheetName val="실행철강하도"/>
      <sheetName val="인월수표"/>
      <sheetName val="back-data"/>
      <sheetName val="ABUT수량-A1"/>
      <sheetName val="results"/>
      <sheetName val="sheet"/>
      <sheetName val="costfab"/>
      <sheetName val="Mob-Demob"/>
      <sheetName val="Plant"/>
      <sheetName val="Direct Staff"/>
      <sheetName val="Equipment"/>
      <sheetName val="TEMFACIL,SOE"/>
      <sheetName val="brk"/>
      <sheetName val="Gennotes"/>
      <sheetName val="COST SUMMARY"/>
      <sheetName val="DIV 1"/>
      <sheetName val="DIV 2"/>
      <sheetName val="DIV 3"/>
      <sheetName val="DIV 4"/>
      <sheetName val="DIV 5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Summary"/>
      <sheetName val="내역"/>
      <sheetName val="5-Digit"/>
      <sheetName val="MixBed"/>
      <sheetName val="CondPol"/>
      <sheetName val="Inputs"/>
      <sheetName val="BD"/>
      <sheetName val="당초"/>
      <sheetName val="4300 UTILITY BLDG (2)"/>
      <sheetName val="6-2차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Direct_Staff"/>
      <sheetName val="COST_SUMMARY"/>
      <sheetName val="DIV_1"/>
      <sheetName val="DIV_2"/>
      <sheetName val="DIV_3"/>
      <sheetName val="DIV_4"/>
      <sheetName val="DIV_5"/>
      <sheetName val="HRSG_PRINT"/>
      <sheetName val="Code_02"/>
      <sheetName val="Code_03"/>
      <sheetName val="Code_04"/>
      <sheetName val="Code_05"/>
      <sheetName val="Code_06"/>
      <sheetName val="Code_07"/>
      <sheetName val="Code_09"/>
      <sheetName val="4300_UTILITY_BLDG_(2)"/>
      <sheetName val="BLR_1"/>
      <sheetName val="Direct_Staff1"/>
      <sheetName val="COST_SUMMARY1"/>
      <sheetName val="DIV_11"/>
      <sheetName val="DIV_21"/>
      <sheetName val="DIV_31"/>
      <sheetName val="DIV_41"/>
      <sheetName val="DIV_51"/>
      <sheetName val="HRSG_PRINT1"/>
      <sheetName val="Code_021"/>
      <sheetName val="Code_031"/>
      <sheetName val="Code_041"/>
      <sheetName val="Code_051"/>
      <sheetName val="Code_061"/>
      <sheetName val="Code_071"/>
      <sheetName val="Code_091"/>
      <sheetName val="4300_UTILITY_BLDG_(2)1"/>
      <sheetName val="BLR_11"/>
      <sheetName val="石炭性状"/>
      <sheetName val="Take-Off"/>
      <sheetName val="plan&amp;section of foundation"/>
      <sheetName val="산근"/>
      <sheetName val="八幡"/>
      <sheetName val="MATERIALS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Sheet1"/>
      <sheetName val="Sheet2"/>
      <sheetName val="Sheet3"/>
      <sheetName val="Sheet4"/>
      <sheetName val="Sheet6"/>
      <sheetName val="Sheet7"/>
      <sheetName val="Sheet8"/>
      <sheetName val="Sheet9"/>
      <sheetName val="XL4Poppy"/>
      <sheetName val="Dinh muc du toan"/>
      <sheetName val="Config"/>
      <sheetName val="AutoClose"/>
      <sheetName val="(viet)"/>
      <sheetName val="dictionary"/>
      <sheetName val="New(eng)"/>
      <sheetName val="RFI(eng)SW-sun"/>
      <sheetName val="RFI(eng)HVP-sun"/>
      <sheetName val="RFI(eng)SW"/>
      <sheetName val="RFI(eng)SW (2)"/>
      <sheetName val="RFI(eng)HVP"/>
      <sheetName val="RFI(eng)Lab."/>
      <sheetName val="RFI -add"/>
      <sheetName val="BOQ Field Tank Work"/>
      <sheetName val="Shipping Table"/>
      <sheetName val="Thuc thanh"/>
      <sheetName val="QL1A-QL1A moi"/>
      <sheetName val="C.Bong Lang"/>
      <sheetName val="Vanh dai III (TKKT)"/>
      <sheetName val="SL-NC-MB"/>
      <sheetName val="CX-AD-LC"/>
      <sheetName val="Cau-YBai-Tam"/>
      <sheetName val="KluongKm2,4"/>
      <sheetName val="B.cao"/>
      <sheetName val="T.tiet"/>
      <sheetName val="T.N"/>
      <sheetName val="00000000"/>
      <sheetName val="VL"/>
      <sheetName val="NHAN CONG"/>
      <sheetName val="MAY"/>
      <sheetName val="VUA"/>
      <sheetName val="DG CAU"/>
      <sheetName val="THOP CAU"/>
      <sheetName val="TLP CAU"/>
      <sheetName val="DAKT1"/>
      <sheetName val="XL4Test5"/>
      <sheetName val="XL4Poppy (2)"/>
      <sheetName val="733,14-km238"/>
      <sheetName val="Km237_733,14"/>
      <sheetName val="Km236"/>
      <sheetName val="Km235"/>
      <sheetName val="Km234"/>
      <sheetName val="Km233s,"/>
      <sheetName val="Km232s"/>
      <sheetName val="Km231,"/>
      <sheetName val="Km230"/>
      <sheetName val="Km229s,"/>
      <sheetName val="228_100-229s"/>
      <sheetName val="Km227_838-228_100"/>
      <sheetName val="Km227-227_838s,"/>
      <sheetName val="Km226"/>
      <sheetName val="Km225,"/>
      <sheetName val="Tong KLBS"/>
      <sheetName val="THKLNT(lantruoc)"/>
      <sheetName val="BGThau"/>
      <sheetName val="00000001"/>
      <sheetName val="KTQT-AFC"/>
      <sheetName val="CLDG"/>
      <sheetName val="CLKL"/>
      <sheetName val="Bang du toan"/>
      <sheetName val="Tonghop"/>
      <sheetName val="Bu gia"/>
      <sheetName val="PT vat tu"/>
      <sheetName val="PTVT"/>
      <sheetName val="To trinh"/>
      <sheetName val="bang2"/>
      <sheetName val="coHoan"/>
      <sheetName val="Congty"/>
      <sheetName val="VPPN"/>
      <sheetName val="XN74"/>
      <sheetName val="XN54"/>
      <sheetName val="XN33"/>
      <sheetName val="NK96"/>
      <sheetName val="TH"/>
      <sheetName val="ETH"/>
      <sheetName val="1"/>
      <sheetName val="2"/>
      <sheetName val="3"/>
      <sheetName val="4"/>
      <sheetName val="5"/>
      <sheetName val="6"/>
      <sheetName val="7"/>
      <sheetName val="DT1"/>
      <sheetName val="DT2"/>
      <sheetName val="solieu"/>
      <sheetName val="PLV"/>
      <sheetName val="Dongia"/>
      <sheetName val="DTCTtaluy"/>
      <sheetName val="KLDGTT&lt;120%"/>
      <sheetName val="PL2"/>
      <sheetName val="DTnen"/>
      <sheetName val="PL"/>
      <sheetName val="THKL nghiemthu"/>
      <sheetName val="DTCTtaluy (2)"/>
      <sheetName val="KLDGTT&lt;120% (2)"/>
      <sheetName val="TH (2)"/>
      <sheetName val="xxxxxxxx"/>
      <sheetName val="XXXXXXX0"/>
      <sheetName val="10000000"/>
      <sheetName val="XXXXXXX1"/>
      <sheetName val="20000000"/>
      <sheetName val="30000000"/>
      <sheetName val="Nam 2001"/>
      <sheetName val="Tang TSCD 98-02"/>
      <sheetName val="BIEN DONG"/>
      <sheetName val="TSCD 2001"/>
      <sheetName val="Quy 1-2002"/>
      <sheetName val="Quy 2-2002"/>
      <sheetName val="Quy 3-2002"/>
      <sheetName val="Quy 4-02"/>
      <sheetName val="XN79"/>
      <sheetName val="CTMT"/>
      <sheetName val="boHoan"/>
      <sheetName val="C.     Lang"/>
      <sheetName val="QL1A-QL1Q moi"/>
      <sheetName val="KH-Q1,Q2,01"/>
      <sheetName val="SL)NC-MB"/>
      <sheetName val="DG CAࡕ"/>
      <sheetName val="chi tieu HV"/>
      <sheetName val="sx-tt-tk"/>
      <sheetName val="tsach &amp; thu hoi"/>
      <sheetName val="KK than ton   (2)"/>
      <sheetName val="TT cac ho"/>
      <sheetName val="TT trong nganh"/>
      <sheetName val="chi tiet KHM"/>
      <sheetName val="Pham cap"/>
      <sheetName val="DT than"/>
      <sheetName val="Doanh thu"/>
      <sheetName val="gia tri SX"/>
      <sheetName val="Maumoi"/>
      <sheetName val="So Cong nghiep"/>
      <sheetName val="Bia BC"/>
      <sheetName val="TH thanton"/>
      <sheetName val="Dat da thai"/>
      <sheetName val="XNGB-BMD2004"/>
      <sheetName val="GTSX (TT)"/>
      <sheetName val="XNGBQI"/>
      <sheetName val="XNGBQI (2)"/>
      <sheetName val="XNGBQI-04 (2)"/>
      <sheetName val="XNGBQII-04 (2)"/>
      <sheetName val="XNGBQII-04 (3)"/>
      <sheetName val="XNGBQIII-04 (2)"/>
      <sheetName val="XNGBQIII-04 (3)"/>
      <sheetName val="XNGBQIV-04 (2)"/>
      <sheetName val="XNGBQIV-04 (3)"/>
      <sheetName val="XNGBQI-05"/>
      <sheetName val="XNGBQI-05 (02)"/>
      <sheetName val="Gia ban NK bq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000000000000"/>
      <sheetName val="100000000000"/>
      <sheetName val="200000000000"/>
      <sheetName val="KluongKm2_x000c_4"/>
      <sheetName val="NHAN CWNG"/>
      <sheetName val="DG CA?"/>
      <sheetName val="Tai khoan"/>
      <sheetName val="lt-tl"/>
      <sheetName val="px3-tl"/>
      <sheetName val="px1-tl"/>
      <sheetName val="vp-tl"/>
      <sheetName val="px2,tb-tl"/>
      <sheetName val="th-qt"/>
      <sheetName val="bqt"/>
      <sheetName val="tl-khovt"/>
      <sheetName val="dtkhovt"/>
      <sheetName val="Sheet17"/>
      <sheetName val="Sheet18"/>
      <sheetName val="C.   ( Lang"/>
      <sheetName val="P_x000c_V"/>
      <sheetName val="BDCNH"/>
      <sheetName val="bcdtk"/>
      <sheetName val="BCDKTNH"/>
      <sheetName val="BCDKTTHUE"/>
      <sheetName val="tscd"/>
      <sheetName val="TK331D"/>
      <sheetName val="334 d"/>
      <sheetName val="DG "/>
      <sheetName val="CT doanh thu 2005"/>
      <sheetName val="Dthu 2006 sua"/>
      <sheetName val="Doanh thu gia thanh"/>
      <sheetName val="6 thang 2006"/>
      <sheetName val="Bao cao thue (2)"/>
      <sheetName val="Tong hop CP T10"/>
      <sheetName val="Bao cao thue"/>
      <sheetName val="Thue cong trinh"/>
      <sheetName val="Gia thanh"/>
      <sheetName val="Pke toan"/>
      <sheetName val="Gia thanh cong trinh - Hoa"/>
      <sheetName val="Ke toan thuc hien cong trinh"/>
      <sheetName val="Du kien DT 9 thang de nop"/>
      <sheetName val="TTDZ22"/>
      <sheetName val="TDT"/>
      <sheetName val="XL@Test5"/>
      <sheetName val="giathanh1"/>
      <sheetName val="KK bo sung"/>
      <sheetName val="MTO REV.0"/>
      <sheetName val="Tojg KLBS"/>
      <sheetName val="ɂIEN DONG"/>
      <sheetName val="NCong-Day-Su"/>
      <sheetName val="HK1"/>
      <sheetName val="HK2"/>
      <sheetName val="CANAM"/>
      <sheetName val="Maumo)"/>
      <sheetName val="tuong"/>
      <sheetName val="Tonchop"/>
      <sheetName val="NC"/>
      <sheetName val="¶"/>
      <sheetName val="Q3-01-duyet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thao-go"/>
      <sheetName val="DON GIA"/>
      <sheetName val="TONGKE-HT"/>
      <sheetName val="DG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DO AM DT"/>
      <sheetName val="?IEN DONG"/>
      <sheetName val="bia"/>
      <sheetName val="rotoduc"/>
      <sheetName val="Truc"/>
      <sheetName val="roto truc"/>
      <sheetName val="stato"/>
      <sheetName val="Day dt"/>
      <sheetName val="statoday"/>
      <sheetName val="stato tam say"/>
      <sheetName val="Than"/>
      <sheetName val="Stato ep"/>
      <sheetName val="Canh gio"/>
      <sheetName val="Napgio"/>
      <sheetName val="Nap-Hopcuc"/>
      <sheetName val="laprap"/>
      <sheetName val="Cocau"/>
      <sheetName val="Ss Z- GB"/>
      <sheetName val="BGThau_x0008__x0000__x0000_0000000_x0001__x0006__x0000__x0000_Sheet1_x0008__x0000__x0000_To"/>
      <sheetName val="S`eet12"/>
      <sheetName val="XHXPXXX1"/>
      <sheetName val="0000000!"/>
      <sheetName val="To tri.h"/>
      <sheetName val="cnHoan"/>
      <sheetName val="V_x0010_PN"/>
      <sheetName val="Bu gi`"/>
      <sheetName val="4_x0004__x0000__x0000_XN54_x0004__x0000__x0000_XN33_x0004__x0000__x0000_NK96_x0006__x0000__x0000_Sheet4"/>
      <sheetName val="S29_x0007__x0000__x0000_S"/>
      <sheetName val="dmuc"/>
      <sheetName val="PTVL"/>
      <sheetName val="˜Ünh m÷c"/>
      <sheetName val="Quy_x0000_2-2002"/>
      <sheetName val="Ünh m÷c"/>
      <sheetName val="Quy"/>
      <sheetName val="DI-ESTI"/>
      <sheetName val="S29_x0007_"/>
      <sheetName val="XL4@oppy"/>
      <sheetName val="Km&quot;33s,"/>
      <sheetName val="Km227O838-228_100"/>
      <sheetName val="Dang TSCD 98-02"/>
      <sheetName val="dtkhovd"/>
      <sheetName val="CDMT"/>
      <sheetName val="Sêeet9"/>
      <sheetName val="DT1????????"/>
      <sheetName val="Quy?2-2002"/>
      <sheetName val="DT1?"/>
      <sheetName val="S29_x0007_??S"/>
      <sheetName val="S29_x0007_?S"/>
      <sheetName val="CĮ     Lang"/>
      <sheetName val="Sheetr"/>
      <sheetName val="Km225_838-228_100"/>
      <sheetName val="Bang TK goc"/>
      <sheetName val="DGchitiet "/>
      <sheetName val="Thuc_thanh"/>
      <sheetName val="QL1A-QL1A_moi"/>
      <sheetName val="C_Bong_Lang"/>
      <sheetName val="Vanh_dai_III_(TKKT)"/>
      <sheetName val="B_cao"/>
      <sheetName val="T_tiet"/>
      <sheetName val="T_N"/>
      <sheetName val="NHAN_CONG"/>
      <sheetName val="DG_CAU"/>
      <sheetName val="THOP_CAU"/>
      <sheetName val="TLP_CAU"/>
      <sheetName val="XL4Poppy_(2)"/>
      <sheetName val="Tong_KLBS"/>
      <sheetName val="To_trinh"/>
      <sheetName val="THKL_nghiemthu"/>
      <sheetName val="DTCTtaluy_(2)"/>
      <sheetName val="KLDGTT&lt;120%_(2)"/>
      <sheetName val="TH_(2)"/>
      <sheetName val="Nam_2001"/>
      <sheetName val="Tang_TSCD_98-02"/>
      <sheetName val="BIEN_DONG"/>
      <sheetName val="TSCD_2001"/>
      <sheetName val="Quy_1-2002"/>
      <sheetName val="Quy_2-2002"/>
      <sheetName val="Quy_3-2002"/>
      <sheetName val="Quy_4-02"/>
      <sheetName val="Bang_du_toan"/>
      <sheetName val="Bu_gia"/>
      <sheetName val="PT_vat_tu"/>
      <sheetName val="C______Lang"/>
      <sheetName val="QL1A-QL1Q_moi"/>
      <sheetName val="KK_bo_sung"/>
      <sheetName val="DG_CAࡕ"/>
      <sheetName val="chi_tieu_HV"/>
      <sheetName val="tsach_&amp;_thu_hoi"/>
      <sheetName val="KK_than_ton___(2)"/>
      <sheetName val="TT_cac_ho"/>
      <sheetName val="TT_trong_nganh"/>
      <sheetName val="chi_tiet_KHM"/>
      <sheetName val="Pham_cap"/>
      <sheetName val="DT_than"/>
      <sheetName val="Doanh_thu"/>
      <sheetName val="gia_tri_SX"/>
      <sheetName val="So_Cong_nghiep"/>
      <sheetName val="Bia_BC"/>
      <sheetName val="TH_thanton"/>
      <sheetName val="Dat_da_thai"/>
      <sheetName val="GTSX_(TT)"/>
      <sheetName val="XNGBQI_(2)"/>
      <sheetName val="XNGBQI-04_(2)"/>
      <sheetName val="XNGBQII-04_(2)"/>
      <sheetName val="XNGBQII-04_(3)"/>
      <sheetName val="XNGBQIII-04_(2)"/>
      <sheetName val="XNGBQIII-04_(3)"/>
      <sheetName val="XNGBQIV-04_(2)"/>
      <sheetName val="XNGBQIV-04_(3)"/>
      <sheetName val="XNGBQI-05_(02)"/>
      <sheetName val="Gia_ban_NK_bq"/>
      <sheetName val="CT_doanh_thu_2005"/>
      <sheetName val="Dthu_2006_sua"/>
      <sheetName val="Doanh_thu_gia_thanh"/>
      <sheetName val="6_thang_2006"/>
      <sheetName val="Bao_cao_thue_(2)"/>
      <sheetName val="Tong_hop_CP_T10"/>
      <sheetName val="Bao_cao_thue"/>
      <sheetName val="Thue_cong_trinh"/>
      <sheetName val="Gia_thanh"/>
      <sheetName val="Pke_toan"/>
      <sheetName val="Gia_thanh_cong_trinh_-_Hoa"/>
      <sheetName val="Ke_toan_thuc_hien_cong_trinh"/>
      <sheetName val="Du_kien_DT_9_thang_de_nop"/>
      <sheetName val="KluongKm24"/>
      <sheetName val="Tai_khoan"/>
      <sheetName val="MTO_REV_0"/>
      <sheetName val="C____(_Lang"/>
      <sheetName val="DO_AM_DT"/>
      <sheetName val="334_d"/>
      <sheetName val="ɂIEN_DONG"/>
      <sheetName val="Tojg_KLBS"/>
      <sheetName val="PV"/>
      <sheetName val="DG_CA?"/>
      <sheetName val="MTO REV.2(ARMOR)"/>
      <sheetName val="TH (2+"/>
      <sheetName val="100000p0"/>
      <sheetName val="30000:00"/>
      <sheetName val="T.tidt"/>
      <sheetName val="coJoan"/>
      <sheetName val="XN&lt;4"/>
      <sheetName val="CL_x0007_G"/>
      <sheetName val="Tongh$p"/>
      <sheetName val="Tang TSCD 90-02"/>
      <sheetName val="Qy 1-2002"/>
      <sheetName val="Quy 3-2x02"/>
      <sheetName val="C/     Lang"/>
      <sheetName val="BGThau_x0008__x0000_0000000_x0001__x0006__x0000_Sheet1_x0008__x0000_To dr"/>
      <sheetName val="126"/>
      <sheetName val="127"/>
      <sheetName val="128"/>
      <sheetName val="129"/>
      <sheetName val="130"/>
      <sheetName val="131"/>
      <sheetName val="132"/>
      <sheetName val="133"/>
      <sheetName val="Chart1"/>
      <sheetName val="134"/>
      <sheetName val="135"/>
      <sheetName val="136"/>
      <sheetName val="137"/>
      <sheetName val="138"/>
      <sheetName val="139"/>
      <sheetName val="KHUPHO8"/>
      <sheetName val="THONGKE"/>
      <sheetName val="DG CA_"/>
      <sheetName val="XL4Te3t5"/>
      <sheetName val="Tang TRCD 98-02"/>
      <sheetName val="TSCD 2000"/>
      <sheetName val="PPVT"/>
      <sheetName val="THANG1_2004"/>
      <sheetName val="QBINH"/>
      <sheetName val="QTRI"/>
      <sheetName val="HUE"/>
      <sheetName val="DNANG"/>
      <sheetName val="QNAM"/>
      <sheetName val="QNGAI"/>
      <sheetName val="BDINH"/>
      <sheetName val="PYEN"/>
      <sheetName val="KHOA"/>
      <sheetName val="GLAI"/>
      <sheetName val="KTUM"/>
      <sheetName val="DLAK"/>
      <sheetName val="CQUAN"/>
      <sheetName val="TND"/>
      <sheetName val="TKD"/>
      <sheetName val="NTHON"/>
      <sheetName val="MTINH"/>
      <sheetName val="CODIEN"/>
      <sheetName val="VTU"/>
      <sheetName val="LUOI"/>
      <sheetName val="VUANHO"/>
      <sheetName val="VIEN"/>
      <sheetName val="KSAN"/>
      <sheetName val="Thang2_2004"/>
      <sheetName val="ctTBA"/>
      <sheetName val="XLÿÿest5"/>
      <sheetName val="INV"/>
      <sheetName val="XXXXXXX2"/>
      <sheetName val="XXXXXXX3"/>
      <sheetName val="XXXXXXX4"/>
      <sheetName val="NHAN_x0000_CONG"/>
      <sheetName val="_IEN DONG"/>
      <sheetName val="4_x0004_"/>
      <sheetName val="BGThau_x0008_"/>
      <sheetName val="DT1________"/>
      <sheetName val="DT1_"/>
      <sheetName val="S29_x0007___S"/>
      <sheetName val="S29_x0007__S"/>
      <sheetName val="DG_CA_"/>
      <sheetName val="30000_00"/>
      <sheetName val="Girder"/>
      <sheetName val="Tendon"/>
      <sheetName val="CHIET TINH TBA"/>
      <sheetName val="çha tri SX"/>
      <sheetName val="So Conç!îfhiep"/>
      <sheetName val="NEW-PANEL"/>
      <sheetName val="phi"/>
      <sheetName val="DG_"/>
      <sheetName val="Hạng mục 2"/>
      <sheetName val="ptdg"/>
      <sheetName val="Km227Э227_838s,"/>
      <sheetName val="XNGBQI-01 (02)"/>
      <sheetName val="Na2_x0000__x0000_01"/>
      <sheetName val="CT_x0000_doanh thu 2005"/>
      <sheetName val="XNGBQII-_x0010_4 (3)"/>
      <sheetName val="tra-vat-lieu"/>
      <sheetName val="CI     Lang"/>
      <sheetName val="Quy $-02"/>
      <sheetName val="NHAN"/>
      <sheetName val="CT"/>
      <sheetName val="KTQT-AF_x0003_"/>
      <sheetName val="KLDGT_x0014_&lt;120%"/>
      <sheetName val="Congt9"/>
      <sheetName val="coctuatrenda"/>
      <sheetName val="_x0000__x0000_쫀䃝Z"/>
      <sheetName val="_x0000__x0000__x0000__x0000_¢é@Z_x0000__x000d__x0000__x0004_"/>
      <sheetName val="M+MC"/>
      <sheetName val="Na2"/>
      <sheetName val=""/>
      <sheetName val="Vong KLBS"/>
      <sheetName val="tienluong"/>
      <sheetName val="GVL-NC-M"/>
      <sheetName val="Du Toan"/>
      <sheetName val="BGThau_x0008_??0000000_x0001__x0006_??Sheet1_x0008_??To"/>
      <sheetName val="4_x0004_??XN54_x0004_??XN33_x0004_??NK96_x0006_??Sheet4"/>
      <sheetName val="[Q3-01-duyet.xls]30000:00"/>
      <sheetName val="[Q3-01-duyet.xls]C/     Lang"/>
      <sheetName val="[Q3-01-duyet.xls][Q3-01-duyet.x"/>
      <sheetName val="TTTram"/>
      <sheetName val="DTCTtallu"/>
      <sheetName val="Km23"/>
      <sheetName val="Tonghmp"/>
      <sheetName val="HGCHINGS"/>
      <sheetName val="T11-01"/>
      <sheetName val="T12-01"/>
      <sheetName val="01-02"/>
      <sheetName val="02-02"/>
      <sheetName val="03-02"/>
      <sheetName val="T04-02"/>
      <sheetName val="T05-02"/>
      <sheetName val="T06-T02"/>
      <sheetName val="T07-03"/>
      <sheetName val="T08-03"/>
      <sheetName val="T09-03"/>
      <sheetName val="T10-03"/>
      <sheetName val="T11-03"/>
      <sheetName val="T12-03"/>
      <sheetName val="NPLT01-04"/>
      <sheetName val="NPLT02-04"/>
      <sheetName val="NPLT03-04"/>
      <sheetName val="NPLT04-04"/>
      <sheetName val="NPLT05-04"/>
      <sheetName val="NPLT06-04"/>
      <sheetName val="NPLT07-04"/>
      <sheetName val="NPLT08-04"/>
      <sheetName val="NPLT09-04"/>
      <sheetName val="NPLT10-04"/>
      <sheetName val="NPLT11-04"/>
      <sheetName val="NPLT12-04"/>
      <sheetName val="NXT -T12 B"/>
      <sheetName val="NXT -T01-05"/>
      <sheetName val="NXT-T01-05 B"/>
      <sheetName val="NXT-T02-05"/>
      <sheetName val="NXT-T02-05B"/>
      <sheetName val="NXT-T03-05"/>
      <sheetName val="NXT-T03-05 B"/>
      <sheetName val="NXT -T04-05"/>
      <sheetName val="NXT-T05-05"/>
      <sheetName val="NXT -T06-05"/>
      <sheetName val="NXT -T07-05"/>
      <sheetName val="HGHW3"/>
      <sheetName val="HGHW4"/>
      <sheetName val="HGHW5"/>
      <sheetName val="HGCW6"/>
      <sheetName val="CH1"/>
      <sheetName val="EXP2"/>
      <sheetName val="Exterior Walls Finishes"/>
      <sheetName val="_x0000__x0000__x0000__x0000_¢é@Z_x0000__x000a__x0000__x0004_"/>
      <sheetName val="CPQL"/>
      <sheetName val="THCPQL"/>
      <sheetName val="Thep-MatCat"/>
      <sheetName val="Kiem-Toan"/>
      <sheetName val="NhapSL"/>
      <sheetName val="Du kien DT 9 thang de fop"/>
      <sheetName val="_x0000__x0000__x0000__x0000_€¢é@Z_x0000__x000d__x0000__x0004_"/>
      <sheetName val="Na2_x0000__x0000_€01"/>
      <sheetName val="00000003"/>
      <sheetName val="Khoi luong"/>
      <sheetName val="Pier"/>
      <sheetName val="Pile"/>
      <sheetName val="H?ng m?c 2"/>
      <sheetName val="Km227?227_838s,"/>
      <sheetName val="Hedging"/>
      <sheetName val="Km033s,"/>
      <sheetName val="name"/>
      <sheetName val="?IEN_DONG"/>
      <sheetName val="Bu_gi`"/>
      <sheetName val="To_tri_h"/>
      <sheetName val="VPN"/>
      <sheetName val="Tang_TRCD_98-02"/>
      <sheetName val="TSCD_2000"/>
      <sheetName val="roto_truc"/>
      <sheetName val="Day_dt"/>
      <sheetName val="stato_tam_say"/>
      <sheetName val="Stato_ep"/>
      <sheetName val="Canh_gio"/>
      <sheetName val="Ss_Z-_GB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˜Ünh_m÷c"/>
      <sheetName val="Ünh_m÷c"/>
      <sheetName val="S29S"/>
      <sheetName val="çha_tri_SX"/>
      <sheetName val="So_Conç!îfhiep"/>
      <sheetName val="CTdoanh_thu_2005"/>
      <sheetName val="CĮ_____Lang"/>
      <sheetName val="S29"/>
      <sheetName val="Dang_TSCD_98-02"/>
      <sheetName val="S29??S"/>
      <sheetName val="S29?S"/>
      <sheetName val="Bang_TK_goc"/>
      <sheetName val="DGchitiet_"/>
      <sheetName val="CHIET_TINH_TBA"/>
      <sheetName val="_x0000__x0000_??Z"/>
      <sheetName val="DG _x0000__x0000__x0000__x0000__x0000__x0000__x0000__x0000__x0000__x0009__x0000_᲌Ա_x0000__x0004__x0000__x0000__x0000__x0000__x0000__x0000_窰԰_x0000__x0000__x0000__x0000__x0000_"/>
      <sheetName val="_x0000__x0000__x0017_[Q3-01-duyet.xls]Maumo)_x0000_?_x0000__x0000__x0000_"/>
      <sheetName val="XNGBQIV-02_x0000__x0000_)"/>
      <sheetName val="[Q3-01-duyet.xlsUboHoan"/>
      <sheetName val="��nh m�c"/>
      <sheetName val="Na2_x0000__x0000_�01"/>
      <sheetName val="S�eet9"/>
      <sheetName val="�ha tri SX"/>
      <sheetName val="So Con�!�fhiep"/>
      <sheetName val="XL��est5"/>
      <sheetName val="_x0000__x0000__x0000__x0000_���@Z_x0000__x000d__x0000__x0004_"/>
      <sheetName val="Tai_khկ_x0000_缀"/>
      <sheetName val="C.Bojg Lang"/>
      <sheetName val="C?     Lang"/>
      <sheetName val="c`i tiet KHM"/>
      <sheetName val="DSMo (2)"/>
      <sheetName val="DSMo"/>
      <sheetName val="TH Mo"/>
      <sheetName val="21B"/>
      <sheetName val="143"/>
      <sheetName val="141"/>
      <sheetName val="172"/>
      <sheetName val="171"/>
      <sheetName val="170"/>
      <sheetName val="169"/>
      <sheetName val="168"/>
      <sheetName val="167"/>
      <sheetName val="166"/>
      <sheetName val="165"/>
      <sheetName val="164"/>
      <sheetName val="163"/>
      <sheetName val="162"/>
      <sheetName val="161"/>
      <sheetName val="160"/>
      <sheetName val="159"/>
      <sheetName val="158"/>
      <sheetName val="157"/>
      <sheetName val="156"/>
      <sheetName val="155"/>
      <sheetName val="154"/>
      <sheetName val="173"/>
      <sheetName val="152"/>
      <sheetName val="151"/>
      <sheetName val="150"/>
      <sheetName val="149"/>
      <sheetName val="148"/>
      <sheetName val="147"/>
      <sheetName val="146"/>
      <sheetName val="145"/>
      <sheetName val="144"/>
      <sheetName val="142"/>
      <sheetName val="140"/>
      <sheetName val="TH ho"/>
      <sheetName val="TH138-173"/>
      <sheetName val="KKKKKKKK"/>
      <sheetName val="KKKKKKKK (2)"/>
      <sheetName val="KKKKKKKK_(2)"/>
      <sheetName val="_x0000__x0000__x0000__x0000__x0000__x0000__x0000__x0000_ (2)"/>
      <sheetName val="Tgng hop CP T10"/>
      <sheetName val="TT_10KV"/>
      <sheetName val="SDH TP"/>
      <sheetName val="MTO REV.0_x0000__x0000__x0000__x0000__x0000__x0000__x0000__x0000__x0000__x0009__x0000_쫀Ӛ_x0000__x0004__x0000__x0000__x0000__x0000__x0000__x0000__xdd0c_"/>
      <sheetName val="DG BAU"/>
      <sheetName val="TLP BAU"/>
      <sheetName val="_x0000__x0000__x0000__x0000_€¢é@Z_x0000__x000a__x0000__x0004_"/>
      <sheetName val="_x0000__x0001__x0000__x0000__x0000__x0000__x0000__x0000__x0000__x0000__x0000__x0000__x0000__x0002__x0000__x0000__x0000__x0000__x0000__x0000__x0000_Ƥ_x0000_Ő_x0000__x0000__x0000_㋎˴_x0000_"/>
      <sheetName val="MAIN"/>
      <sheetName val="BGThau_x0008_0000000_x0001__x0006_Sheet1_x0008_To"/>
      <sheetName val="4_x0004_XN54_x0004_XN33_x0004_NK96_x0006_Sheet4"/>
      <sheetName val="S29_x0007_S"/>
      <sheetName val="Quy2-2002"/>
      <sheetName val="BGThau_x0008_0000000_x0001__x0006_Sheet1_x0008_To dr"/>
      <sheetName val="NHANCONG"/>
      <sheetName val="CTdoanh thu 2005"/>
      <sheetName val="??Z"/>
      <sheetName val="DG  ᲌Ա_x0004_窰԰"/>
      <sheetName val="_x0017_[Q3-01-duyet.xls]Maumo)?"/>
      <sheetName val=" (2)"/>
      <sheetName val="MTO REV.0 쫀Ӛ_x0004__xdd0c_"/>
      <sheetName val="_x0001__x0002_ƤŐ㋎˴"/>
      <sheetName val="대비표"/>
      <sheetName val="XNGBQIV-02"/>
      <sheetName val="Tai_khկ"/>
      <sheetName val="thso sanh"/>
      <sheetName val="dutoan"/>
      <sheetName val="dtk490-491(PAI)"/>
      <sheetName val="dtk490-491(PAII)"/>
      <sheetName val="denbu"/>
      <sheetName val="tong hop"/>
      <sheetName val="phan tich DG"/>
      <sheetName val="gia vat lieu"/>
      <sheetName val="gia xe may"/>
      <sheetName val="gia nhan cong"/>
      <sheetName val="Goc Dien"/>
      <sheetName val="QTDien"/>
      <sheetName val="THKP"/>
      <sheetName val="QTNuoc"/>
      <sheetName val="DTnuoc"/>
      <sheetName val="DT dien"/>
      <sheetName val="QTCSet"/>
      <sheetName val="TBI+NUOC "/>
      <sheetName val="Dien"/>
      <sheetName val="TBIWC"/>
      <sheetName val="TBI nuoc"/>
      <sheetName val="MTL$-INTER"/>
      <sheetName val="PHAN DS 22 KV"/>
      <sheetName val="general"/>
      <sheetName val="Main Road"/>
      <sheetName val="Gioi thieu"/>
      <sheetName val="DG 11"/>
      <sheetName val="Tien luong"/>
      <sheetName val="Kinh phi "/>
      <sheetName val="Phan tich"/>
      <sheetName val="RL"/>
      <sheetName val="TDQS"/>
      <sheetName val="40C"/>
      <sheetName val="40C-1"/>
      <sheetName val="thi lai"/>
      <sheetName val="DK6"/>
      <sheetName val="DK5"/>
      <sheetName val="DK4"/>
      <sheetName val="DK3"/>
      <sheetName val="DK2"/>
      <sheetName val="DK1"/>
      <sheetName val="ds1"/>
      <sheetName val="ds2"/>
      <sheetName val="ds3"/>
      <sheetName val="ds4"/>
      <sheetName val="ds5"/>
      <sheetName val="ds6"/>
      <sheetName val="DS"/>
      <sheetName val="HP"/>
      <sheetName val="LB"/>
      <sheetName val="SL"/>
      <sheetName val="hl"/>
      <sheetName val="40"/>
      <sheetName val="DE "/>
      <sheetName val="Sum"/>
      <sheetName val="Đoàn Vay Tiền"/>
      <sheetName val="Nợ Đoàn"/>
      <sheetName val="BANGTRA"/>
      <sheetName val="QMCT"/>
      <sheetName val="hieuchinh30.11"/>
      <sheetName val="Bcaonhanh"/>
      <sheetName val="chitieth.chinh"/>
      <sheetName val="trinhEVN29.8"/>
      <sheetName val="cong"/>
      <sheetName val="phùn tich DG"/>
      <sheetName val="C.noTX01"/>
      <sheetName val="T.HopCNo"/>
      <sheetName val="THCNoATrung"/>
      <sheetName val="BaocaoC.No2"/>
      <sheetName val="BaocaoC.noHopC.ty"/>
      <sheetName val="THAtraQuy"/>
      <sheetName val="No Ca.N"/>
      <sheetName val="C.tiêt C.ty"/>
      <sheetName val="CN.TCT03"/>
      <sheetName val="CN kho đoi"/>
      <sheetName val="T.Hop CN"/>
      <sheetName val="CTHTchưa TTnộibộ"/>
      <sheetName val="CN2004 Nộp TCT"/>
      <sheetName val="CN TCT04"/>
      <sheetName val="Gia"/>
      <sheetName val="Breakdown bill"/>
      <sheetName val="Breakdown 2"/>
      <sheetName val="Ðoàn Vay Ti?n"/>
      <sheetName val="N? Ðoàn"/>
      <sheetName val="Ðoàn Vay Ti_n"/>
      <sheetName val="N_ Ðoàn"/>
      <sheetName val="dtk490_x000d_491(PAI_x0009_"/>
      <sheetName val="QTNugc"/>
      <sheetName val="10000_x0010_00"/>
      <sheetName val="Qheet1"/>
      <sheetName val="BanTinh"/>
      <sheetName val="dudoan"/>
      <sheetName val="Input"/>
      <sheetName val="dtk490_x000d_491(PAI "/>
      <sheetName val="gia vat_x0000_lieu"/>
      <sheetName val="thdt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Tinh truoc VAT"/>
      <sheetName val="CP khaosat(Congtinh)"/>
      <sheetName val="CP khaosat(tuyettinh)"/>
      <sheetName val="Tai trong"/>
      <sheetName val="Pile-Br-Capacity"/>
      <sheetName val="dtk490_x000a_491(PAI_x0009_"/>
      <sheetName val="gia vat"/>
      <sheetName val="thso_sanh"/>
      <sheetName val="GIAVL"/>
      <sheetName val="T2"/>
      <sheetName val="T3"/>
      <sheetName val="T4"/>
      <sheetName val="T5"/>
      <sheetName val="THop"/>
      <sheetName val="THKD"/>
      <sheetName val="40000000"/>
      <sheetName val="CN kho doi"/>
      <sheetName val="CTHTchua TTn?ib?"/>
      <sheetName val="CN2004 N?p TCT"/>
      <sheetName val="dtk490_491(PAI_x0009_"/>
      <sheetName val="CTHTchua TTn_ib_"/>
      <sheetName val="CN2004 N_p TCT"/>
      <sheetName val="dtk490_491(PAI "/>
      <sheetName val="Truot_nen"/>
      <sheetName val="Gia vat tu"/>
      <sheetName val="G2G3_CDR_Dim"/>
      <sheetName val="G2_System_Inputs"/>
      <sheetName val="G2_TDT_Input"/>
      <sheetName val="G2_TDT_Advanced"/>
      <sheetName val="G2G3_GGSN_WC"/>
      <sheetName val="G3_System_Inputs"/>
      <sheetName val="G3_TDT_Input"/>
      <sheetName val="dtk490_x000a_491(PAI "/>
      <sheetName val="BANG TONG HOP (2)"/>
      <sheetName val="CD2000"/>
      <sheetName val="dtxl"/>
      <sheetName val="dtk486"/>
      <sheetName val="dtk490 491(PAI "/>
      <sheetName val="Temp"/>
      <sheetName val="dtk490࠭491(PAI)"/>
      <sheetName val="pc"/>
      <sheetName val="pt"/>
      <sheetName val="111"/>
      <sheetName val="th thu chi"/>
      <sheetName val="tam ung"/>
      <sheetName val="t.so"/>
      <sheetName val="infracstructure"/>
      <sheetName val="경비2내역"/>
      <sheetName val="FIRE ALARM _ FIRE FIGHTING"/>
      <sheetName val="ĐoànРVay Tiền"/>
      <sheetName val="갑지"/>
      <sheetName val="DON GIA CAN THO"/>
      <sheetName val="VL,NC"/>
      <sheetName val="토공"/>
      <sheetName val="Ca may"/>
      <sheetName val="TH kl cac cong tac"/>
      <sheetName val="KL cac cong tac chinh"/>
      <sheetName val="DGXL"/>
      <sheetName val="DM.DonVi (3)"/>
      <sheetName val="T.luc"/>
      <sheetName val="T.gian"/>
      <sheetName val="S.luong"/>
      <sheetName val="TD.Tho(1)"/>
      <sheetName val="TD.Tho(2)"/>
      <sheetName val="TD.Tho(3)"/>
      <sheetName val="Capdien"/>
      <sheetName val="Btra"/>
      <sheetName val="CDPS"/>
      <sheetName val="dt{490-491(PAII)"/>
      <sheetName val="DG 285"/>
      <sheetName val="DG  286"/>
      <sheetName val="DG 85"/>
      <sheetName val="DG 89"/>
      <sheetName val="DG THIET BI"/>
      <sheetName val="DGVCTC 285"/>
      <sheetName val="dtk490_x005f_x000d_491(PAI_x005f_x0009_"/>
      <sheetName val="10000_x005f_x0010_00"/>
      <sheetName val="dtk490_x005f_x000d_491(PAI "/>
      <sheetName val="Electrical Works"/>
      <sheetName val="H_T_ INCOMING SYSTEM"/>
      <sheetName val="Ｎｏ.13"/>
      <sheetName val="gia vat_x005f_x0000_lieu"/>
      <sheetName val="dtk490_x005f_x000a_491(PAI_x005f_x0009_"/>
      <sheetName val="dtk490_x005f_x000a_491(PAI "/>
      <sheetName val="dtk490_491(PAI_x005f_x0009_"/>
      <sheetName val="一発シート"/>
      <sheetName val="L-Mechanical"/>
      <sheetName val="Quantity"/>
      <sheetName val="sort2"/>
      <sheetName val="KLHT"/>
      <sheetName val="DT1_x0000__x0000__x0000__x0000__x0000__x0000__x0000__x0000_"/>
      <sheetName val="DT1_x0000_"/>
      <sheetName val="S29_x0007__x0000_S"/>
      <sheetName val="BGThau_x0008__x0000_0000000_x0001__x0006__x0000_Sheet1_x0008__x0000_To"/>
      <sheetName val="NHAN?CONG"/>
      <sheetName val="BGThau_x0008_?0000000_x0001__x0006_?Sheet1_x0008_?To dr"/>
      <sheetName val="BGThau_x0008_?0000000_x0001__x0006_?Sheet1_x0008_?To"/>
      <sheetName val="Na2??01"/>
      <sheetName val="4_x0004_?XN54_x0004_?XN33_x0004_?NK96_x0006_?Sheet4"/>
      <sheetName val="CT?doanh thu 2005"/>
      <sheetName val="4_x0004__x0000_XN54_x0004__x0000_XN33_x0004__x0000_NK96_x0006__x0000_Sheet4"/>
      <sheetName val="ThongSo"/>
      <sheetName val="??쫀䃝Z"/>
      <sheetName val="Shѥet10"/>
      <sheetName val="????¢é@Z?_x000d_?_x0004_"/>
      <sheetName val="Qheet19"/>
      <sheetName val="THKL nghiamthu"/>
      <sheetName val="Balg du toan"/>
      <sheetName val="diachi"/>
      <sheetName val="Quy_2-20021"/>
      <sheetName val="BGThau0000000Sheet1To"/>
      <sheetName val="XNGBQII-4_(3)"/>
      <sheetName val="4XN54XN33NK96Sheet4"/>
      <sheetName val="_IEN_DONG"/>
      <sheetName val="S29__S"/>
      <sheetName val="S29_S"/>
      <sheetName val="NHAN_CWNG"/>
      <sheetName val="MTO_REV_2(ARMOR)"/>
      <sheetName val="BGThau0000000Sheet1To_dr"/>
      <sheetName val="XNGBQI-01_(02)"/>
      <sheetName val="CI_____Lang"/>
      <sheetName val="Du_kien_DT_9_thang_de_f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 refreshError="1"/>
      <sheetData sheetId="358"/>
      <sheetData sheetId="359" refreshError="1"/>
      <sheetData sheetId="360" refreshError="1"/>
      <sheetData sheetId="361" refreshError="1"/>
      <sheetData sheetId="362"/>
      <sheetData sheetId="363"/>
      <sheetData sheetId="364" refreshError="1"/>
      <sheetData sheetId="365"/>
      <sheetData sheetId="366"/>
      <sheetData sheetId="367"/>
      <sheetData sheetId="368"/>
      <sheetData sheetId="369" refreshError="1"/>
      <sheetData sheetId="370"/>
      <sheetData sheetId="371" refreshError="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 refreshError="1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 refreshError="1"/>
      <sheetData sheetId="597"/>
      <sheetData sheetId="598"/>
      <sheetData sheetId="599"/>
      <sheetData sheetId="600"/>
      <sheetData sheetId="60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 refreshError="1"/>
      <sheetData sheetId="631" refreshError="1"/>
      <sheetData sheetId="632"/>
      <sheetData sheetId="633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 refreshError="1"/>
      <sheetData sheetId="653" refreshError="1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 refreshError="1"/>
      <sheetData sheetId="699" refreshError="1"/>
      <sheetData sheetId="700"/>
      <sheetData sheetId="701"/>
      <sheetData sheetId="702" refreshError="1"/>
      <sheetData sheetId="703" refreshError="1"/>
      <sheetData sheetId="704" refreshError="1"/>
      <sheetData sheetId="705"/>
      <sheetData sheetId="706" refreshError="1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/>
      <sheetData sheetId="770" refreshError="1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 refreshError="1"/>
      <sheetData sheetId="814" refreshError="1"/>
      <sheetData sheetId="815"/>
      <sheetData sheetId="816" refreshError="1"/>
      <sheetData sheetId="817" refreshError="1"/>
      <sheetData sheetId="818" refreshError="1"/>
      <sheetData sheetId="819"/>
      <sheetData sheetId="820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/>
      <sheetData sheetId="829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 refreshError="1"/>
      <sheetData sheetId="862" refreshError="1"/>
      <sheetData sheetId="863" refreshError="1"/>
      <sheetData sheetId="864" refreshError="1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/>
      <sheetData sheetId="957"/>
      <sheetData sheetId="958"/>
      <sheetData sheetId="959"/>
      <sheetData sheetId="960"/>
      <sheetData sheetId="961"/>
      <sheetData sheetId="962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/>
      <sheetData sheetId="1050" refreshError="1"/>
      <sheetData sheetId="1051" refreshError="1"/>
      <sheetData sheetId="1052"/>
      <sheetData sheetId="1053" refreshError="1"/>
      <sheetData sheetId="1054"/>
      <sheetData sheetId="1055" refreshError="1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(Rev.3)"/>
      <sheetName val="A (Rev.2)"/>
      <sheetName val="POWER"/>
      <sheetName val="영업소실적"/>
      <sheetName val="Macro"/>
      <sheetName val="Taux"/>
      <sheetName val="A"/>
      <sheetName val="갑지(추정)"/>
      <sheetName val="Sheet5"/>
      <sheetName val="cable"/>
      <sheetName val="단가"/>
      <sheetName val="Resource"/>
      <sheetName val="Cash Flow-1"/>
      <sheetName val="AILC004"/>
      <sheetName val="Cover"/>
      <sheetName val="노무비Lab.rsc"/>
      <sheetName val="ANX3A51"/>
      <sheetName val="TOTAL"/>
      <sheetName val="h-013211-2"/>
      <sheetName val="MSS 2"/>
      <sheetName val="노임단가"/>
      <sheetName val="토목"/>
      <sheetName val="현금"/>
      <sheetName val="지질조사분석"/>
      <sheetName val="General Measurement"/>
      <sheetName val="예상"/>
      <sheetName val="BID"/>
      <sheetName val="마감LIST-1"/>
      <sheetName val="경비"/>
      <sheetName val="REDUCER"/>
      <sheetName val="WE'T"/>
      <sheetName val="MANPWER1"/>
      <sheetName val="BM"/>
      <sheetName val="data"/>
      <sheetName val="hori. vessel(E-895)"/>
      <sheetName val="Breakdown"/>
      <sheetName val="계산서"/>
      <sheetName val="#REF"/>
      <sheetName val="내역서"/>
      <sheetName val="Estimate"/>
      <sheetName val="Lup"/>
      <sheetName val="REN2000"/>
      <sheetName val="예가표"/>
      <sheetName val="IBASE"/>
      <sheetName val="CONTROL-100"/>
      <sheetName val="실행철강하도"/>
      <sheetName val="인월수표"/>
      <sheetName val="back-data"/>
      <sheetName val="ABUT수량-A1"/>
      <sheetName val="Basis"/>
      <sheetName val="tifico"/>
      <sheetName val="배수내역"/>
      <sheetName val="Pick List"/>
      <sheetName val="Config"/>
      <sheetName val="Consumables"/>
      <sheetName val="Summary"/>
      <sheetName val="D.Volu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HELL"/>
      <sheetName val="feed inlet"/>
      <sheetName val="steam outlet"/>
      <sheetName val="downcomer"/>
      <sheetName val="press-nitro"/>
      <sheetName val="upper head"/>
      <sheetName val="lwr lev tap"/>
      <sheetName val="cbd"/>
      <sheetName val="chem feed"/>
      <sheetName val="2.5 sv"/>
      <sheetName val="3 sv"/>
      <sheetName val="WELDS"/>
      <sheetName val="Shipping Table"/>
      <sheetName val="resul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-s"/>
      <sheetName val="steam table"/>
      <sheetName val="Sheet1"/>
      <sheetName val="Testing"/>
      <sheetName val="eq_data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八幡"/>
      <sheetName val="GM 000"/>
      <sheetName val="csdim"/>
      <sheetName val="cdsload"/>
      <sheetName val="chsload"/>
      <sheetName val="CLAMP"/>
      <sheetName val="cvsload"/>
      <sheetName val="pipe"/>
      <sheetName val="pakg-1"/>
      <sheetName val="Setup"/>
      <sheetName val="CABLE BULK"/>
      <sheetName val="현장지지물물량"/>
      <sheetName val="Sat. Pek."/>
      <sheetName val="REDUCER"/>
      <sheetName val="WE'T"/>
      <sheetName val="BM"/>
      <sheetName val="PipWT"/>
      <sheetName val="BQ_Methanol"/>
      <sheetName val="Insulation_Utl_Off"/>
      <sheetName val="Note_Piping"/>
      <sheetName val="cover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SUMMARY"/>
      <sheetName val="5-Digit"/>
      <sheetName val="2.설계제원"/>
      <sheetName val="물량"/>
      <sheetName val="NEWDRAW"/>
      <sheetName val="IBASE"/>
      <sheetName val="자바라1"/>
    </sheetNames>
    <definedNames>
      <definedName name="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HG Unit"/>
      <sheetName val="HD Unit"/>
      <sheetName val="ASME B 36.10 M"/>
      <sheetName val="ASME B 36_10 M"/>
      <sheetName val="Piping material HG take off - R"/>
      <sheetName val="steam table"/>
      <sheetName val="Testing"/>
      <sheetName val="eq_data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八幡"/>
      <sheetName val="GM 000"/>
      <sheetName val="csdim"/>
      <sheetName val="cdsload"/>
      <sheetName val="chsload"/>
      <sheetName val="CLAMP"/>
      <sheetName val="cvsload"/>
      <sheetName val="pipe"/>
      <sheetName val="Cash2"/>
      <sheetName val="Z"/>
      <sheetName val="환산표"/>
      <sheetName val="TTL"/>
      <sheetName val="Joints"/>
      <sheetName val="DB_ET200(R. A)"/>
      <sheetName val="mech"/>
      <sheetName val="REDUCER"/>
      <sheetName val="IBASE"/>
      <sheetName val="HG_Unit1"/>
      <sheetName val="HD_Unit1"/>
      <sheetName val="ASME_B_36_10_M2"/>
      <sheetName val="ASME_B_36_10_M3"/>
      <sheetName val="Piping_material_HG_take_off_-_1"/>
      <sheetName val="steam_table"/>
      <sheetName val="HG_Unit"/>
      <sheetName val="HD_Unit"/>
      <sheetName val="ASME_B_36_10_M"/>
      <sheetName val="ASME_B_36_10_M1"/>
      <sheetName val="Piping_material_HG_take_off_-_R"/>
      <sheetName val="POWER"/>
      <sheetName val="BM"/>
      <sheetName val="PipWT"/>
      <sheetName val="BQ_Methanol"/>
      <sheetName val="Insulation_Utl_Off"/>
      <sheetName val="Note_Piping"/>
      <sheetName val="6-2차"/>
      <sheetName val="Code 02"/>
      <sheetName val="Code 03"/>
      <sheetName val="Code 04"/>
      <sheetName val="Code 05"/>
      <sheetName val="Code 06"/>
      <sheetName val="Code 07"/>
      <sheetName val="Code 09"/>
      <sheetName val="갑지1"/>
      <sheetName val="MOTOR"/>
      <sheetName val="내역"/>
      <sheetName val="BILAL2"/>
      <sheetName val="HG_Unit2"/>
      <sheetName val="HD_Unit2"/>
      <sheetName val="ASME_B_36_10_M4"/>
      <sheetName val="ASME_B_36_10_M5"/>
      <sheetName val="Piping_material_HG_take_off_-_2"/>
      <sheetName val="steam_table1"/>
      <sheetName val="CABLE BULK"/>
      <sheetName val="실행철강하도"/>
    </sheetNames>
    <definedNames>
      <definedName name="scaffolding"/>
    </definedNames>
    <sheetDataSet>
      <sheetData sheetId="0"/>
      <sheetData sheetId="1"/>
      <sheetData sheetId="2">
        <row r="3">
          <cell r="E3">
            <v>5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"/>
      <sheetName val="Tub. racc."/>
      <sheetName val="Tech."/>
      <sheetName val="Paint"/>
      <sheetName val="SPC0"/>
      <sheetName val="SPC1"/>
      <sheetName val="SPC2"/>
      <sheetName val="SPC4"/>
      <sheetName val="SPC5"/>
      <sheetName val="SPC6"/>
      <sheetName val="SPC7"/>
      <sheetName val="SPC8"/>
      <sheetName val="SR1"/>
      <sheetName val="SR5"/>
      <sheetName val="SR6"/>
      <sheetName val="SR7"/>
      <sheetName val="SR8"/>
      <sheetName val="SR9"/>
      <sheetName val="SR10"/>
      <sheetName val="SS1"/>
      <sheetName val="SS2"/>
      <sheetName val="SS3"/>
      <sheetName val="SS4"/>
      <sheetName val="OFFER"/>
      <sheetName val="Page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기준"/>
      <sheetName val="건설공사비"/>
      <sheetName val="Factor"/>
      <sheetName val="SPT vs PHI"/>
      <sheetName val="COST-850"/>
      <sheetName val="공정계획(내부계획25%,내부w.f)"/>
      <sheetName val="단중표-ST"/>
      <sheetName val="HVAC"/>
      <sheetName val="적용환율"/>
      <sheetName val="PipWT"/>
      <sheetName val="CAL"/>
      <sheetName val="shphdlelb"/>
      <sheetName val="fldhdlelb"/>
      <sheetName val="WALLTHK"/>
      <sheetName val="cable-data"/>
      <sheetName val="CBL_OD"/>
      <sheetName val="일위대가목차"/>
      <sheetName val="C3"/>
      <sheetName val="#2손익"/>
      <sheetName val="BQ"/>
      <sheetName val="Joints"/>
      <sheetName val="COVERSHEET"/>
      <sheetName val="CODE"/>
      <sheetName val="Load"/>
      <sheetName val="기기리스트"/>
      <sheetName val="Reference DB"/>
      <sheetName val="R.Lab Cos"/>
      <sheetName val="eq_data"/>
      <sheetName val="당초"/>
      <sheetName val="eqt list-견적팀"/>
      <sheetName val="Lot1"/>
      <sheetName val="Steam-Sys"/>
      <sheetName val="Piping Design Data"/>
      <sheetName val="parts-V2"/>
      <sheetName val="수입"/>
      <sheetName val="Table 1"/>
      <sheetName val="계수시트"/>
      <sheetName val="원가계산서"/>
      <sheetName val="DI-ESTI"/>
      <sheetName val="Contents"/>
      <sheetName val="V-VESSEL (WITH DEMISTER)"/>
      <sheetName val="IBASE"/>
      <sheetName val="12CGOU"/>
      <sheetName val="DATE"/>
      <sheetName val="PAGE-1"/>
      <sheetName val="steam table"/>
      <sheetName val="예산"/>
      <sheetName val="D-3"/>
      <sheetName val="DESIGN CRETERIA"/>
      <sheetName val="Schedule"/>
      <sheetName val="Summary Sheets"/>
      <sheetName val="EQT-ESTN"/>
      <sheetName val="INPUT DATA"/>
      <sheetName val="Summary"/>
      <sheetName val="S0"/>
      <sheetName val="PIPE내역(FCN)"/>
      <sheetName val="노임단가"/>
      <sheetName val="현장관리비"/>
      <sheetName val="AILC004"/>
      <sheetName val="Walls"/>
      <sheetName val="Sheet1"/>
      <sheetName val="내역서"/>
      <sheetName val="견적기준"/>
      <sheetName val="activity"/>
      <sheetName val="기준"/>
      <sheetName val="CBE-VSL"/>
      <sheetName val="UnitList"/>
      <sheetName val="DG3285"/>
      <sheetName val="6,000"/>
      <sheetName val="ITB COST"/>
      <sheetName val="간접비내역-1"/>
      <sheetName val="산근"/>
      <sheetName val="Rate"/>
      <sheetName val="MCCSUM"/>
      <sheetName val="Cost_total_배관-한남현"/>
      <sheetName val="pvc vent"/>
      <sheetName val="#REF"/>
      <sheetName val="LEGEND"/>
      <sheetName val="보할공정"/>
      <sheetName val="1.설계조건"/>
      <sheetName val="일위대가"/>
      <sheetName val="General Data"/>
      <sheetName val="직원동원계획"/>
      <sheetName val="Equipment"/>
      <sheetName val="Piping"/>
      <sheetName val="BQMPALOC"/>
      <sheetName val="Administrative Prices"/>
      <sheetName val="RFP002"/>
      <sheetName val="Final(1)summary"/>
      <sheetName val="Calculation Basis"/>
      <sheetName val="MB(LAB_No.2)"/>
      <sheetName val="환율표"/>
      <sheetName val="TPS Performance Model"/>
      <sheetName val="1공구계약서"/>
      <sheetName val="airComp"/>
      <sheetName val="공정계획(내부계획25%,내부w_f)"/>
      <sheetName val="SPT_vs_PHI"/>
      <sheetName val="steam_table"/>
      <sheetName val="ITB_COST"/>
      <sheetName val="Reference_DB"/>
      <sheetName val="R_Lab_Cos"/>
      <sheetName val="eqt_list-견적팀"/>
      <sheetName val="Table_1"/>
      <sheetName val="V-VESSEL_(WITH_DEMISTER)"/>
      <sheetName val="Piping_Design_Data"/>
      <sheetName val="pvc_vent"/>
      <sheetName val="DESIGN_CRETERIA"/>
      <sheetName val="Summary_Sheets"/>
      <sheetName val="INPUT_DATA"/>
      <sheetName val="1_설계조건"/>
      <sheetName val="General_Data"/>
      <sheetName val="Administrative_Prices"/>
      <sheetName val="Calculation_Basis"/>
      <sheetName val="MB(LAB_No_2)"/>
      <sheetName val="TPS_Performance_Model"/>
      <sheetName val="3514-HV-0201"/>
      <sheetName val="A CONDITIONS"/>
      <sheetName val="3. Piping"/>
      <sheetName val="1. Stationary"/>
      <sheetName val="공사비 내역 (가)"/>
      <sheetName val="Pump"/>
      <sheetName val="table"/>
      <sheetName val="식재"/>
      <sheetName val="시설물"/>
      <sheetName val="식재출력용"/>
      <sheetName val="유지관리"/>
      <sheetName val="단가"/>
      <sheetName val="STEEL STR_Selling"/>
      <sheetName val="DNT OSBL"/>
      <sheetName val="Matrix"/>
      <sheetName val="TL rieng"/>
      <sheetName val="Precios"/>
      <sheetName val="Tabla"/>
      <sheetName val="주관사업"/>
      <sheetName val="Tie Beam"/>
      <sheetName val="cement"/>
      <sheetName val="CONS. EQUIP.  "/>
      <sheetName val="Materials"/>
      <sheetName val="Estimate"/>
      <sheetName val="Major"/>
      <sheetName val="Valori"/>
      <sheetName val="TO GO MEST"/>
      <sheetName val="Piping BQ_Estimat-Original"/>
      <sheetName val="공정계획_내부계획25__내부w_f_"/>
      <sheetName val="집수정(600-700)"/>
      <sheetName val="지수"/>
      <sheetName val="입찰내역서"/>
      <sheetName val="VENDOR LIST"/>
      <sheetName val="공통비"/>
      <sheetName val="Material_Data"/>
      <sheetName val="2P-DETAL"/>
      <sheetName val="경비집계"/>
      <sheetName val="h-013211-2"/>
      <sheetName val="Price List"/>
      <sheetName val="Tubing"/>
      <sheetName val="cable"/>
      <sheetName val="static.cal"/>
      <sheetName val="WIP"/>
      <sheetName val="PPSD SumOps 3 29 02"/>
      <sheetName val="6BPRO"/>
      <sheetName val="공문"/>
      <sheetName val="대치판정"/>
      <sheetName val="Ind"/>
      <sheetName val="mhrrate"/>
      <sheetName val="SALA-002"/>
      <sheetName val="Chi tiet"/>
      <sheetName val="Status"/>
      <sheetName val=" Sum"/>
      <sheetName val="w't table"/>
      <sheetName val="S N"/>
      <sheetName val="RIEPILOGO"/>
      <sheetName val="COVER"/>
      <sheetName val="Unit Price"/>
      <sheetName val="HORI. VESSEL"/>
      <sheetName val="공정계획(내부계획25%,내부w_f)1"/>
      <sheetName val="Table_11"/>
      <sheetName val="Piping_Design_Data1"/>
      <sheetName val="SPT_vs_PHI1"/>
      <sheetName val="eqt_list-견적팀1"/>
      <sheetName val="steam_table1"/>
      <sheetName val="INPUT_DATA1"/>
      <sheetName val="Reference_DB1"/>
      <sheetName val="R_Lab_Cos1"/>
      <sheetName val="V-VESSEL_(WITH_DEMISTER)1"/>
      <sheetName val="1_설계조건1"/>
      <sheetName val="Summary_Sheets1"/>
      <sheetName val="DESIGN_CRETERIA1"/>
      <sheetName val="General_Data1"/>
      <sheetName val="A_CONDITIONS"/>
      <sheetName val="3__Piping"/>
      <sheetName val="1__Stationary"/>
      <sheetName val="공사비_내역_(가)"/>
      <sheetName val="VENDOR_LIST"/>
      <sheetName val="ITB_COST1"/>
      <sheetName val="pvc_vent1"/>
      <sheetName val="Administrative_Prices1"/>
      <sheetName val="Calculation_Basis1"/>
      <sheetName val="MB(LAB_No_2)1"/>
      <sheetName val="TPS_Performance_Model1"/>
      <sheetName val="STEEL_STR_Selling"/>
      <sheetName val="DNT_OSBL"/>
      <sheetName val="TL_rieng"/>
      <sheetName val="Tie_Beam"/>
      <sheetName val="CONS__EQUIP___"/>
      <sheetName val="HORI__VESSEL"/>
      <sheetName val="Keys"/>
      <sheetName val="기계내역서"/>
      <sheetName val="LOOKUP"/>
      <sheetName val="공사비SUM"/>
      <sheetName val="breakdown"/>
      <sheetName val="INVOICE_CERT EIV'S"/>
      <sheetName val="Rate Analysis"/>
      <sheetName val="Segment"/>
      <sheetName val="견적가집계표(1)"/>
      <sheetName val="ORIGN"/>
      <sheetName val="Macro"/>
      <sheetName val="Taux"/>
      <sheetName val="Cover sheet"/>
      <sheetName val="Main"/>
      <sheetName val="Data"/>
      <sheetName val="사기도장"/>
      <sheetName val="DELIVERIES"/>
      <sheetName val="inter"/>
      <sheetName val="TTL"/>
      <sheetName val="PRECAST lightconc-II"/>
      <sheetName val="Calc"/>
      <sheetName val="견적"/>
      <sheetName val="사업성검토"/>
      <sheetName val="33628-Rev. A"/>
      <sheetName val="Quantity"/>
      <sheetName val="KP_List"/>
      <sheetName val="Tank_3_1"/>
      <sheetName val="공정계획(내부계획25%,내부w_f)2"/>
      <sheetName val="공정계획(내부계획25%,내부w_f)3"/>
      <sheetName val="공정계획(내부계획25%,내부w_f)4"/>
      <sheetName val="도급양식"/>
      <sheetName val="실행내역"/>
      <sheetName val="간접비 총괄표"/>
      <sheetName val="SPT_vs_PHI2"/>
      <sheetName val="steam_table2"/>
      <sheetName val="ITB_COST2"/>
      <sheetName val="Reference_DB2"/>
      <sheetName val="R_Lab_Cos2"/>
      <sheetName val="eqt_list-견적팀2"/>
      <sheetName val="Table_12"/>
      <sheetName val="V-VESSEL_(WITH_DEMISTER)2"/>
      <sheetName val="Piping_Design_Data2"/>
      <sheetName val="pvc_vent2"/>
      <sheetName val="DESIGN_CRETERIA2"/>
      <sheetName val="Summary_Sheets2"/>
      <sheetName val="INPUT_DATA2"/>
      <sheetName val="1_설계조건2"/>
      <sheetName val="General_Data2"/>
      <sheetName val="Administrative_Prices2"/>
      <sheetName val="Calculation_Basis2"/>
      <sheetName val="MB(LAB_No_2)2"/>
      <sheetName val="TPS_Performance_Model2"/>
      <sheetName val="A_CONDITIONS1"/>
      <sheetName val="3__Piping1"/>
      <sheetName val="1__Stationary1"/>
      <sheetName val="공사비_내역_(가)1"/>
      <sheetName val="STEEL_STR_Selling1"/>
      <sheetName val="DNT_OSBL1"/>
      <sheetName val="TL_rieng1"/>
      <sheetName val="VENDOR_LIST1"/>
      <sheetName val="Tie_Beam1"/>
      <sheetName val="CONS__EQUIP___1"/>
      <sheetName val="TO_GO_MEST"/>
      <sheetName val="Piping_BQ_Estimat-Original"/>
      <sheetName val="Chi_tiet"/>
      <sheetName val="Price_List"/>
      <sheetName val="static_cal"/>
      <sheetName val="PPSD_SumOps_3_29_02"/>
      <sheetName val="_Sum"/>
      <sheetName val="w't_table"/>
      <sheetName val="S_N"/>
      <sheetName val="Unit_Price"/>
      <sheetName val="HORI__VESSEL1"/>
      <sheetName val="INVOICE_CERT_EIV'S"/>
      <sheetName val="Rate_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T-ESTN"/>
      <sheetName val="BQ-GSUM"/>
      <sheetName val="CNST-SCH"/>
      <sheetName val="EQT-SCH1"/>
      <sheetName val="DIR-MNG"/>
      <sheetName val="STF-MNG1"/>
      <sheetName val="CRW-MKUP"/>
      <sheetName val="CST-BDN0"/>
      <sheetName val="CST-SUM0"/>
      <sheetName val="CST-SUM2"/>
      <sheetName val="bm내역서(B공구)"/>
      <sheetName val="변경내역"/>
      <sheetName val="견적조건보고서"/>
      <sheetName val="견적갑지"/>
      <sheetName val="을지"/>
      <sheetName val="EQUIPMENT -2"/>
      <sheetName val="HVAC"/>
      <sheetName val="#REF"/>
      <sheetName val="DG3285"/>
      <sheetName val="DESIGN_CRETERIA"/>
      <sheetName val="차액보증"/>
      <sheetName val="Cover sheet"/>
      <sheetName val="COVER"/>
      <sheetName val="合成単価作成表-BLDG"/>
      <sheetName val="PROJ-CST"/>
      <sheetName val="일위대가"/>
      <sheetName val="조건표"/>
      <sheetName val="bm(CIcable)"/>
      <sheetName val="SG"/>
      <sheetName val="노임단가"/>
      <sheetName val="보온공사비대비표"/>
      <sheetName val="TIE-INS"/>
      <sheetName val="산근"/>
      <sheetName val="Summary"/>
      <sheetName val="노임"/>
      <sheetName val=" ｹ-ﾌﾞﾙ"/>
      <sheetName val="A(Rev.3)"/>
      <sheetName val="1100"/>
      <sheetName val="BQ List"/>
      <sheetName val="CASH"/>
      <sheetName val="BATCH"/>
      <sheetName val="INPUT DATA"/>
      <sheetName val="Piping Design Data"/>
      <sheetName val="5"/>
      <sheetName val="C1"/>
      <sheetName val="Main"/>
      <sheetName val="Data"/>
      <sheetName val="BQMPALOC"/>
      <sheetName val="H_Param"/>
      <sheetName val="BID"/>
      <sheetName val="EQUIPMENT _2"/>
      <sheetName val="DI-ESTI"/>
      <sheetName val="영업소실적"/>
      <sheetName val="SUM-AFC02_NP"/>
      <sheetName val="POWER"/>
      <sheetName val="갑지"/>
      <sheetName val="PROGRESS PH2"/>
      <sheetName val="Facturación A"/>
      <sheetName val="inter"/>
      <sheetName val="HYDROTEST DIAGRAM"/>
      <sheetName val="공사비 내역 (가)"/>
      <sheetName val="도급양식"/>
      <sheetName val="EQUIPMENT_-2"/>
      <sheetName val="Facturación_A"/>
      <sheetName val="PROGRESS_PH2"/>
      <sheetName val="D-3"/>
      <sheetName val="Cable Data"/>
      <sheetName val="A-12"/>
      <sheetName val="12CGOU"/>
      <sheetName val="Conn. Lib"/>
      <sheetName val="4000"/>
      <sheetName val="TABLAS"/>
      <sheetName val="ResCómpMét"/>
      <sheetName val="Equipments Level IV"/>
      <sheetName val="Table old fILE"/>
      <sheetName val="Lev III"/>
      <sheetName val="4 Piping"/>
      <sheetName val="3&amp;3A Equipments"/>
      <sheetName val="9 Insulation"/>
      <sheetName val="8 Painting"/>
      <sheetName val="10 Pre Commissioning"/>
      <sheetName val="5 Electrical"/>
      <sheetName val="6 Instrument"/>
      <sheetName val="7 Telecom"/>
      <sheetName val="Proc Reg"/>
      <sheetName val="SS2"/>
      <sheetName val="내역서"/>
      <sheetName val="BOQ"/>
      <sheetName val="AILC004"/>
      <sheetName val="집계표(OPTION)"/>
      <sheetName val="Macro"/>
      <sheetName val="Taux"/>
      <sheetName val="당진1,2호기전선관설치및접지4차공사내역서-을지"/>
      <sheetName val="EQT_ESTN"/>
      <sheetName val="Tabla"/>
      <sheetName val="VARIABLES"/>
      <sheetName val="PILE-C1"/>
      <sheetName val="BOQ fire proofing"/>
      <sheetName val="TOEC"/>
      <sheetName val="TL rieng"/>
      <sheetName val="Basis"/>
      <sheetName val="Steam-Sys"/>
      <sheetName val="Total"/>
      <sheetName val="계정"/>
      <sheetName val="주요공사"/>
      <sheetName val="골조물량"/>
      <sheetName val="PRECAST lightconc-II"/>
      <sheetName val="Sheet1"/>
      <sheetName val="MB(LAB_No.2)"/>
      <sheetName val="실행철강하도"/>
      <sheetName val="실행내역서 "/>
      <sheetName val="CTEMCOST"/>
      <sheetName val="Vat tu XD"/>
      <sheetName val="Khoi luong"/>
      <sheetName val="FWBS 100"/>
      <sheetName val="Quantity"/>
      <sheetName val="Param"/>
      <sheetName val="7. Aeration Tanks (ATV)"/>
      <sheetName val="8. Aeration"/>
      <sheetName val="1. Project Base"/>
      <sheetName val="Input"/>
      <sheetName val="주관사업"/>
      <sheetName val="H.Satuan"/>
      <sheetName val="EP0618"/>
      <sheetName val="BREAKDOWN(철거설치)"/>
      <sheetName val="견적조건"/>
      <sheetName val="Sheet2"/>
      <sheetName val="소비자가"/>
      <sheetName val="(A)내역서"/>
      <sheetName val="2.대외공문"/>
      <sheetName val="ABUT수량-A1"/>
      <sheetName val="교각1"/>
      <sheetName val="토목"/>
      <sheetName val="Summary Sheets"/>
      <sheetName val="STAND98"/>
      <sheetName val="잡철물"/>
      <sheetName val="경제지표"/>
      <sheetName val="총괄"/>
      <sheetName val="수량집계"/>
      <sheetName val="총괄집계표"/>
      <sheetName val="견적서"/>
      <sheetName val="간이연락"/>
      <sheetName val="設計計算"/>
      <sheetName val="B"/>
      <sheetName val="COVERSHEET"/>
      <sheetName val="FAB별"/>
      <sheetName val="MAT"/>
      <sheetName val="시가지우회도로공내역서"/>
      <sheetName val="프랜트면허"/>
      <sheetName val="관급"/>
      <sheetName val="대비"/>
      <sheetName val="DNT OSBL"/>
      <sheetName val="Factor"/>
      <sheetName val="S0"/>
      <sheetName val="데리네이타현황"/>
      <sheetName val="단가"/>
      <sheetName val="원가계산서(남측)"/>
      <sheetName val="세금자료"/>
      <sheetName val="steel data sheet"/>
      <sheetName val="LP"/>
      <sheetName val="OUTICOLPIP"/>
      <sheetName val="Tech."/>
      <sheetName val="D.Volume"/>
      <sheetName val="Tube"/>
      <sheetName val="을"/>
      <sheetName val="DISCOUNT"/>
      <sheetName val="설계내역서"/>
      <sheetName val="Direction projet"/>
      <sheetName val="3.6M RETAINING WALL"/>
      <sheetName val="노임이"/>
      <sheetName val="01b. RTR PL Working 28 Mar 16"/>
      <sheetName val="PROC%"/>
      <sheetName val="XZLC004_PART2"/>
      <sheetName val="TTL"/>
      <sheetName val="CAT_5"/>
      <sheetName val="입출재고현황 (2)"/>
      <sheetName val="표지"/>
      <sheetName val="영동(D)"/>
      <sheetName val="code"/>
      <sheetName val="Equipments_Level_IV"/>
      <sheetName val="Table_old_fILE"/>
      <sheetName val="Lev_III"/>
      <sheetName val="4_Piping"/>
      <sheetName val="3&amp;3A_Equipments"/>
      <sheetName val="9_Insulation"/>
      <sheetName val="8_Painting"/>
      <sheetName val="10_Pre_Commissioning"/>
      <sheetName val="5_Electrical"/>
      <sheetName val="6_Instrument"/>
      <sheetName val="7_Telecom"/>
      <sheetName val="Proc_Reg"/>
      <sheetName val="_ｹ-ﾌﾞﾙ"/>
      <sheetName val="A(Rev_3)"/>
      <sheetName val="BQ_List"/>
      <sheetName val="HYDROTEST_DIAGRAM"/>
      <sheetName val="공사비_내역_(가)"/>
      <sheetName val="INPUT_DATA"/>
      <sheetName val="EQUIPOS"/>
      <sheetName val="77-Charts"/>
      <sheetName val="Malaysia incl. RET"/>
      <sheetName val="Riesgos y Oportunidades"/>
      <sheetName val="General Data"/>
      <sheetName val="BM(#4)"/>
      <sheetName val="날개벽수량표"/>
      <sheetName val="건축내역"/>
      <sheetName val="No.2LAB Unit"/>
      <sheetName val="Compressors"/>
      <sheetName val="DATOS"/>
      <sheetName val="LINEAS"/>
      <sheetName val="LOADING"/>
      <sheetName val="경비"/>
      <sheetName val="Page 1"/>
      <sheetName val="PIPEDATA"/>
      <sheetName val="hori. vessel(E-895)"/>
      <sheetName val="BM"/>
      <sheetName val="analysis"/>
      <sheetName val="10.Linkway"/>
      <sheetName val="11.Bus Shelter-Bay"/>
      <sheetName val="eq_data"/>
      <sheetName val="내역표지"/>
      <sheetName val="정산변경내역"/>
      <sheetName val="수량산출"/>
      <sheetName val="내역1"/>
      <sheetName val="BSD (2)"/>
      <sheetName val="차수"/>
      <sheetName val="자재단가"/>
      <sheetName val="DataBase 작성 샘플"/>
      <sheetName val="유해위험요인 분류체계"/>
      <sheetName val="경비2내역"/>
      <sheetName val="P2KLA"/>
      <sheetName val="3.바닥판설계"/>
      <sheetName val="96.12"/>
      <sheetName val="8.PILE  (돌출)"/>
      <sheetName val="현장관리비"/>
      <sheetName val="실행내역"/>
      <sheetName val="tienluong"/>
      <sheetName val="금광1터널"/>
      <sheetName val="TACT"/>
      <sheetName val="sum"/>
      <sheetName val="98비정기소모"/>
      <sheetName val="환율change"/>
      <sheetName val="LEGEND"/>
      <sheetName val="데이타"/>
      <sheetName val="식재인부"/>
      <sheetName val="정리내역"/>
      <sheetName val="Steam Table"/>
      <sheetName val="TOSHIBA-Structure"/>
      <sheetName val="TB-내역서"/>
      <sheetName val="CBL_OD"/>
      <sheetName val="기계"/>
      <sheetName val="ELECTRIC"/>
      <sheetName val="Price List"/>
      <sheetName val="견적서갑지"/>
      <sheetName val="공문"/>
      <sheetName val="환율전망"/>
      <sheetName val="(실사조정)총괄"/>
      <sheetName val="CONCRETE"/>
      <sheetName val="집계표"/>
      <sheetName val="일위대가 집계표"/>
      <sheetName val="검수고1-1층"/>
      <sheetName val="MEXICO-C"/>
      <sheetName val="갑지(추정)"/>
      <sheetName val="동해title"/>
      <sheetName val="Hauptdaten"/>
      <sheetName val="DJ1"/>
      <sheetName val="조명시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VIS"/>
      <sheetName val="Headers"/>
      <sheetName val="FT"/>
      <sheetName val="Casing"/>
      <sheetName val="Provisory Structure"/>
      <sheetName val="Frames"/>
      <sheetName val="Transport"/>
      <sheetName val="Planning"/>
      <sheetName val="Frais annexes"/>
      <sheetName val="Heures"/>
      <sheetName val="SUM UP"/>
      <sheetName val="TAUX"/>
      <sheetName val="DEFAU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."/>
    </sheetNames>
    <sheetDataSet>
      <sheetData sheetId="0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S"/>
      <sheetName val="TUR"/>
      <sheetName val="Paint"/>
      <sheetName val="Weld"/>
      <sheetName val="P&amp;S&amp;CS"/>
      <sheetName val="Pack&amp;Frei"/>
      <sheetName val="PM"/>
      <sheetName val="SD"/>
      <sheetName val="IE tooling"/>
      <sheetName val="shaft compare"/>
      <sheetName val="Summary"/>
      <sheetName val="Inert Balls"/>
      <sheetName val="5.) Time Delays"/>
      <sheetName val="IE_tooling"/>
      <sheetName val="shaft_compare"/>
      <sheetName val="Inert_Balls"/>
      <sheetName val="Bill 1"/>
      <sheetName val="Bill 2"/>
      <sheetName val="Bill 3"/>
      <sheetName val="Bill 4"/>
      <sheetName val="Bill 5"/>
      <sheetName val="Bill 6"/>
      <sheetName val="Bill 7"/>
      <sheetName val="FAB별"/>
      <sheetName val="BM"/>
      <sheetName val="EQT-ESTN"/>
      <sheetName val="ESTADIST(PTS.)"/>
      <sheetName val="노임단가"/>
      <sheetName val="Page 1"/>
      <sheetName val="Tech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IST (3)"/>
      <sheetName val="PLIST 2"/>
      <sheetName val="PHULUC1"/>
      <sheetName val="PHULUC1 (2)"/>
      <sheetName val="PLDT1 (2)"/>
      <sheetName val="P.LUC TGTT1"/>
      <sheetName val="P.LUC TGTT (2)"/>
      <sheetName val="TKDT"/>
      <sheetName val="PLDT"/>
      <sheetName val="TKSXXK"/>
      <sheetName val="PLXXK"/>
      <sheetName val="tkkd"/>
      <sheetName val="PLUCKD"/>
      <sheetName val="PLKD"/>
      <sheetName val="HDONG"/>
      <sheetName val="HDONG 1"/>
      <sheetName val="HD T.VIET"/>
      <sheetName val="HD.TVIET1"/>
      <sheetName val="INVOICE"/>
      <sheetName val="INVOICE 2"/>
      <sheetName val="DCK"/>
      <sheetName val="00000000"/>
      <sheetName val="10000000"/>
      <sheetName val="20000000"/>
      <sheetName val="00000001"/>
      <sheetName val="00000002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9">
          <cell r="C9" t="b">
            <v>1</v>
          </cell>
        </row>
      </sheetData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Table of Contents"/>
      <sheetName val="Pump DS"/>
      <sheetName val="Diesel Engine 1-3"/>
      <sheetName val="GEAR BOX 1-3"/>
      <sheetName val=" Typical LV Motor"/>
      <sheetName val="Weight"/>
      <sheetName val="noise ds"/>
      <sheetName val="Pump Uni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지입자재"/>
      <sheetName val="PIPE위치집계"/>
      <sheetName val="보호철판 집계표"/>
      <sheetName val="랜드마크 집계표"/>
      <sheetName val="프로텍터 집계표"/>
      <sheetName val="프로텍터 시공현황"/>
      <sheetName val="프로텍터 차선별 집계표"/>
      <sheetName val="ROLLER,SMOOTHER 집계표"/>
      <sheetName val="ROLLER,SMOOTHER 설치현황"/>
      <sheetName val="95신규호표"/>
      <sheetName val="VS배관내역서"/>
      <sheetName val="Factor"/>
      <sheetName val="Joints"/>
      <sheetName val="ASME B 36.10 M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erSplit"/>
      <sheetName val="Organic Scav"/>
      <sheetName val="Air consumption"/>
      <sheetName val="Power consump"/>
      <sheetName val="Chem consump"/>
      <sheetName val="Co-current"/>
      <sheetName val="DMFHoriz"/>
      <sheetName val="DMFVert"/>
      <sheetName val="Counter "/>
      <sheetName val="Pipe Sizing"/>
      <sheetName val="RO Cleaning"/>
      <sheetName val="UPCORE"/>
      <sheetName val="MixBed"/>
      <sheetName val="Analy"/>
      <sheetName val="CondPol"/>
      <sheetName val="Sheet1"/>
      <sheetName val="CaCO3 Conversion"/>
      <sheetName val="Storage Tank"/>
      <sheetName val="ACF"/>
      <sheetName val="Clarifier"/>
      <sheetName val="Sheet23"/>
      <sheetName val="pHadj"/>
      <sheetName val="Degasif"/>
      <sheetName val="Filter Press"/>
      <sheetName val="Dosing"/>
      <sheetName val="Neutralization"/>
      <sheetName val="Greensand"/>
      <sheetName val="Soft Exchanger"/>
      <sheetName val="DB_ET200(R. A)"/>
      <sheetName val="VS배관내역서"/>
      <sheetName val="w't table"/>
      <sheetName val="ASME B 36.10 M"/>
      <sheetName val="DESIGN57"/>
      <sheetName val="steam table"/>
      <sheetName val="DCS"/>
      <sheetName val="ANALYSER"/>
      <sheetName val="Testing"/>
      <sheetName val="eq_data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BM"/>
      <sheetName val="Organic_Scav1"/>
      <sheetName val="Air_consumption1"/>
      <sheetName val="Power_consump1"/>
      <sheetName val="Chem_consump1"/>
      <sheetName val="Counter_1"/>
      <sheetName val="Pipe_Sizing1"/>
      <sheetName val="RO_Cleaning1"/>
      <sheetName val="CaCO3_Conversion1"/>
      <sheetName val="Storage_Tank1"/>
      <sheetName val="Filter_Press1"/>
      <sheetName val="Soft_Exchanger1"/>
      <sheetName val="DB_ET200(R__A)1"/>
      <sheetName val="ASME_B_36_10_M"/>
      <sheetName val="Organic_Scav"/>
      <sheetName val="Air_consumption"/>
      <sheetName val="Power_consump"/>
      <sheetName val="Chem_consump"/>
      <sheetName val="Counter_"/>
      <sheetName val="Pipe_Sizing"/>
      <sheetName val="RO_Cleaning"/>
      <sheetName val="CaCO3_Conversion"/>
      <sheetName val="Storage_Tank"/>
      <sheetName val="Filter_Press"/>
      <sheetName val="Soft_Exchanger"/>
      <sheetName val="DB_ET200(R__A)"/>
      <sheetName val="갑지1"/>
      <sheetName val="MOTOR"/>
      <sheetName val="내역"/>
      <sheetName val="F-302"/>
      <sheetName val="F301.303"/>
      <sheetName val="Fuel Oil"/>
      <sheetName val="Analisa Gabungan"/>
      <sheetName val="Sub"/>
      <sheetName val="Settings"/>
      <sheetName val="현장관리비"/>
      <sheetName val="실행내역"/>
      <sheetName val="basis"/>
      <sheetName val="DATA"/>
      <sheetName val="내역서을지"/>
      <sheetName val="Organic_Scav2"/>
      <sheetName val="Air_consumption2"/>
      <sheetName val="Power_consump2"/>
      <sheetName val="Chem_consump2"/>
      <sheetName val="Counter_2"/>
      <sheetName val="Pipe_Sizing2"/>
      <sheetName val="RO_Cleaning2"/>
      <sheetName val="CaCO3_Conversion2"/>
      <sheetName val="Storage_Tank2"/>
      <sheetName val="Filter_Press2"/>
      <sheetName val="Soft_Exchanger2"/>
      <sheetName val="DB_ET200(R__A)2"/>
      <sheetName val="ASME_B_36_10_M1"/>
      <sheetName val="환율표"/>
      <sheetName val="Factor"/>
      <sheetName val="Proposal"/>
      <sheetName val="당초"/>
      <sheetName val="NYS"/>
      <sheetName val="DATE"/>
      <sheetName val="12CGOU"/>
      <sheetName val="REDUC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ing_Misc"/>
      <sheetName val="costing_Press"/>
      <sheetName val="costing_FE"/>
      <sheetName val="costing_Flow"/>
      <sheetName val="costing_Temp"/>
      <sheetName val="costing_Level"/>
      <sheetName val="costing_CV"/>
      <sheetName val="costing_ESDV"/>
      <sheetName val="costing_Deluge"/>
      <sheetName val="costing_MOV"/>
      <sheetName val="costing_Safety"/>
      <sheetName val="costing_Cables"/>
      <sheetName val="costing_Install_Matl"/>
      <sheetName val="Detail_Cost_Summary"/>
      <sheetName val="Joints"/>
      <sheetName val="CondPol"/>
      <sheetName val="VS배관내역서"/>
      <sheetName val="w't table"/>
      <sheetName val="Factor"/>
      <sheetName val="A"/>
      <sheetName val="P-산#1-1(WOWA1)"/>
      <sheetName val="SS2"/>
      <sheetName val="ASCEandUBC"/>
      <sheetName val="BSD (2)"/>
      <sheetName val="대치판정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ICOLPIP"/>
    </sheetNames>
    <sheetDataSet>
      <sheetData sheetId="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 DON VI"/>
      <sheetName val="KIEMTRA"/>
      <sheetName val="NHAP"/>
      <sheetName val="XUAT"/>
      <sheetName val="HD"/>
      <sheetName val="BCTuan"/>
      <sheetName val="BC45"/>
      <sheetName val="KHO1"/>
      <sheetName val="KHO5"/>
      <sheetName val="KHO5 (2)"/>
      <sheetName val="KHO6"/>
      <sheetName val="KHO8"/>
      <sheetName val="KHO9"/>
      <sheetName val="KHO10"/>
      <sheetName val="AR"/>
      <sheetName val="ED"/>
      <sheetName val="FI"/>
      <sheetName val="SU"/>
      <sheetName val="VO"/>
      <sheetName val="Sheet1"/>
    </sheetNames>
    <sheetDataSet>
      <sheetData sheetId="0" refreshError="1"/>
      <sheetData sheetId="1" refreshError="1"/>
      <sheetData sheetId="2">
        <row r="6">
          <cell r="D6">
            <v>6</v>
          </cell>
          <cell r="E6">
            <v>37973</v>
          </cell>
          <cell r="F6">
            <v>1</v>
          </cell>
          <cell r="G6">
            <v>729</v>
          </cell>
          <cell r="H6" t="str">
            <v>CSP00384</v>
          </cell>
          <cell r="I6" t="str">
            <v>R1</v>
          </cell>
          <cell r="J6" t="str">
            <v>AR</v>
          </cell>
          <cell r="K6">
            <v>37966</v>
          </cell>
          <cell r="L6">
            <v>120</v>
          </cell>
          <cell r="M6">
            <v>1920</v>
          </cell>
          <cell r="N6">
            <v>114.965</v>
          </cell>
        </row>
        <row r="7">
          <cell r="D7">
            <v>2</v>
          </cell>
          <cell r="E7">
            <v>37972</v>
          </cell>
          <cell r="F7">
            <v>1</v>
          </cell>
          <cell r="G7">
            <v>728</v>
          </cell>
          <cell r="H7" t="str">
            <v>CSP00479</v>
          </cell>
          <cell r="I7" t="str">
            <v>R2</v>
          </cell>
          <cell r="J7" t="str">
            <v>AR</v>
          </cell>
          <cell r="K7">
            <v>37966</v>
          </cell>
          <cell r="L7">
            <v>119</v>
          </cell>
          <cell r="M7">
            <v>1920</v>
          </cell>
          <cell r="N7">
            <v>115.19</v>
          </cell>
        </row>
        <row r="8">
          <cell r="D8">
            <v>1</v>
          </cell>
          <cell r="E8">
            <v>37972</v>
          </cell>
          <cell r="F8">
            <v>1</v>
          </cell>
          <cell r="G8">
            <v>720</v>
          </cell>
          <cell r="H8" t="str">
            <v>CSP00432</v>
          </cell>
          <cell r="I8" t="str">
            <v>R2</v>
          </cell>
          <cell r="J8" t="str">
            <v>AR</v>
          </cell>
          <cell r="K8">
            <v>37966</v>
          </cell>
          <cell r="L8">
            <v>117</v>
          </cell>
          <cell r="M8">
            <v>1920</v>
          </cell>
          <cell r="N8">
            <v>115.14</v>
          </cell>
        </row>
        <row r="9">
          <cell r="D9">
            <v>4</v>
          </cell>
          <cell r="E9">
            <v>37972</v>
          </cell>
          <cell r="F9">
            <v>1</v>
          </cell>
          <cell r="G9">
            <v>727</v>
          </cell>
          <cell r="H9" t="str">
            <v>CSP00447</v>
          </cell>
          <cell r="I9" t="str">
            <v>R2</v>
          </cell>
          <cell r="J9" t="str">
            <v>AR</v>
          </cell>
          <cell r="K9">
            <v>37967</v>
          </cell>
          <cell r="L9">
            <v>118</v>
          </cell>
          <cell r="M9">
            <v>3840</v>
          </cell>
          <cell r="N9">
            <v>230.06100000000001</v>
          </cell>
        </row>
        <row r="10">
          <cell r="D10">
            <v>3</v>
          </cell>
          <cell r="E10">
            <v>37972</v>
          </cell>
          <cell r="F10">
            <v>1</v>
          </cell>
          <cell r="G10">
            <v>732</v>
          </cell>
          <cell r="H10" t="str">
            <v>CSP00509</v>
          </cell>
          <cell r="I10" t="str">
            <v>R2</v>
          </cell>
          <cell r="J10" t="str">
            <v>AR</v>
          </cell>
          <cell r="K10">
            <v>37967</v>
          </cell>
          <cell r="L10">
            <v>122</v>
          </cell>
          <cell r="M10">
            <v>1920</v>
          </cell>
          <cell r="N10">
            <v>115.111</v>
          </cell>
        </row>
        <row r="11">
          <cell r="D11">
            <v>11</v>
          </cell>
          <cell r="E11">
            <v>37975</v>
          </cell>
          <cell r="F11">
            <v>1</v>
          </cell>
          <cell r="G11">
            <v>738</v>
          </cell>
          <cell r="H11" t="str">
            <v>CSP00507</v>
          </cell>
          <cell r="I11" t="str">
            <v>R1</v>
          </cell>
          <cell r="J11" t="str">
            <v>AR</v>
          </cell>
          <cell r="K11">
            <v>37970</v>
          </cell>
          <cell r="L11">
            <v>126</v>
          </cell>
          <cell r="M11">
            <v>1920</v>
          </cell>
          <cell r="N11">
            <v>115.146</v>
          </cell>
        </row>
        <row r="12">
          <cell r="D12">
            <v>16</v>
          </cell>
          <cell r="E12">
            <v>37981</v>
          </cell>
          <cell r="F12">
            <v>1</v>
          </cell>
          <cell r="G12">
            <v>735</v>
          </cell>
          <cell r="H12" t="str">
            <v>CSP00492</v>
          </cell>
          <cell r="I12" t="str">
            <v>R1</v>
          </cell>
          <cell r="J12" t="str">
            <v>AR</v>
          </cell>
          <cell r="K12">
            <v>37970</v>
          </cell>
          <cell r="L12">
            <v>125</v>
          </cell>
          <cell r="M12">
            <v>3840</v>
          </cell>
          <cell r="N12">
            <v>229.928</v>
          </cell>
        </row>
        <row r="13">
          <cell r="D13">
            <v>8</v>
          </cell>
          <cell r="E13">
            <v>37973</v>
          </cell>
          <cell r="F13">
            <v>1</v>
          </cell>
          <cell r="G13">
            <v>733</v>
          </cell>
          <cell r="H13" t="str">
            <v>CSP00491</v>
          </cell>
          <cell r="I13" t="str">
            <v>R2</v>
          </cell>
          <cell r="J13" t="str">
            <v>AR</v>
          </cell>
          <cell r="K13">
            <v>37970</v>
          </cell>
          <cell r="L13">
            <v>123</v>
          </cell>
          <cell r="M13">
            <v>3840</v>
          </cell>
          <cell r="N13">
            <v>230.191</v>
          </cell>
        </row>
        <row r="14">
          <cell r="D14">
            <v>9</v>
          </cell>
          <cell r="E14">
            <v>37977</v>
          </cell>
          <cell r="F14">
            <v>1</v>
          </cell>
          <cell r="G14">
            <v>734</v>
          </cell>
          <cell r="H14" t="str">
            <v>CSP00501</v>
          </cell>
          <cell r="I14" t="str">
            <v>R2</v>
          </cell>
          <cell r="J14" t="str">
            <v>AR</v>
          </cell>
          <cell r="K14">
            <v>37970</v>
          </cell>
          <cell r="L14">
            <v>124</v>
          </cell>
          <cell r="M14">
            <v>3840</v>
          </cell>
          <cell r="N14">
            <v>230.14099999999999</v>
          </cell>
        </row>
        <row r="15">
          <cell r="D15">
            <v>5</v>
          </cell>
          <cell r="E15">
            <v>37971</v>
          </cell>
          <cell r="F15">
            <v>1</v>
          </cell>
          <cell r="G15">
            <v>741</v>
          </cell>
          <cell r="H15" t="str">
            <v>CSP00508</v>
          </cell>
          <cell r="I15" t="str">
            <v>R2</v>
          </cell>
          <cell r="J15" t="str">
            <v>AR</v>
          </cell>
          <cell r="K15">
            <v>37971</v>
          </cell>
          <cell r="L15">
            <v>128</v>
          </cell>
          <cell r="M15">
            <v>3200</v>
          </cell>
          <cell r="N15">
            <v>191.68199999999999</v>
          </cell>
        </row>
        <row r="16">
          <cell r="D16">
            <v>18</v>
          </cell>
          <cell r="E16">
            <v>37984</v>
          </cell>
          <cell r="F16">
            <v>1</v>
          </cell>
          <cell r="G16">
            <v>746</v>
          </cell>
          <cell r="H16" t="str">
            <v>P8816</v>
          </cell>
          <cell r="I16" t="str">
            <v>R1</v>
          </cell>
          <cell r="J16" t="str">
            <v>FI</v>
          </cell>
          <cell r="K16">
            <v>37972</v>
          </cell>
          <cell r="L16">
            <v>132</v>
          </cell>
          <cell r="M16">
            <v>1860</v>
          </cell>
          <cell r="N16">
            <v>111.545</v>
          </cell>
        </row>
        <row r="17">
          <cell r="D17">
            <v>7</v>
          </cell>
          <cell r="E17">
            <v>37973</v>
          </cell>
          <cell r="F17">
            <v>1</v>
          </cell>
          <cell r="G17">
            <v>745</v>
          </cell>
          <cell r="H17" t="str">
            <v>P8815</v>
          </cell>
          <cell r="I17" t="str">
            <v>R1</v>
          </cell>
          <cell r="J17" t="str">
            <v>FI</v>
          </cell>
          <cell r="K17">
            <v>37972</v>
          </cell>
          <cell r="L17">
            <v>131</v>
          </cell>
          <cell r="M17">
            <v>1860</v>
          </cell>
          <cell r="N17">
            <v>111.05800000000001</v>
          </cell>
        </row>
        <row r="18">
          <cell r="D18">
            <v>10</v>
          </cell>
          <cell r="E18">
            <v>37975</v>
          </cell>
          <cell r="F18">
            <v>1</v>
          </cell>
          <cell r="G18">
            <v>749</v>
          </cell>
          <cell r="H18" t="str">
            <v>CSP00511</v>
          </cell>
          <cell r="I18" t="str">
            <v>R2</v>
          </cell>
          <cell r="J18" t="str">
            <v>AR</v>
          </cell>
          <cell r="K18">
            <v>37973</v>
          </cell>
          <cell r="L18">
            <v>133</v>
          </cell>
          <cell r="M18">
            <v>3200</v>
          </cell>
          <cell r="N18">
            <v>191.78800000000001</v>
          </cell>
        </row>
        <row r="19">
          <cell r="D19">
            <v>12</v>
          </cell>
          <cell r="E19">
            <v>37977</v>
          </cell>
          <cell r="F19">
            <v>1</v>
          </cell>
          <cell r="G19">
            <v>755</v>
          </cell>
          <cell r="H19" t="str">
            <v>CSP00382</v>
          </cell>
          <cell r="I19" t="str">
            <v>R2</v>
          </cell>
          <cell r="J19" t="str">
            <v>AR</v>
          </cell>
          <cell r="K19">
            <v>37974</v>
          </cell>
          <cell r="L19">
            <v>135</v>
          </cell>
          <cell r="M19">
            <v>3840</v>
          </cell>
          <cell r="N19">
            <v>230.17099999999999</v>
          </cell>
        </row>
        <row r="20">
          <cell r="D20">
            <v>15</v>
          </cell>
          <cell r="E20">
            <v>37979</v>
          </cell>
          <cell r="F20">
            <v>1</v>
          </cell>
          <cell r="G20">
            <v>761</v>
          </cell>
          <cell r="H20" t="str">
            <v>CSP00379</v>
          </cell>
          <cell r="I20" t="str">
            <v>R2</v>
          </cell>
          <cell r="J20" t="str">
            <v>AR</v>
          </cell>
          <cell r="K20">
            <v>37977</v>
          </cell>
          <cell r="L20">
            <v>138</v>
          </cell>
          <cell r="M20">
            <v>1920</v>
          </cell>
          <cell r="N20">
            <v>115.167</v>
          </cell>
        </row>
        <row r="21">
          <cell r="D21">
            <v>13</v>
          </cell>
          <cell r="E21">
            <v>37978</v>
          </cell>
          <cell r="F21">
            <v>1</v>
          </cell>
          <cell r="G21">
            <v>763</v>
          </cell>
          <cell r="H21" t="str">
            <v>CSP00531</v>
          </cell>
          <cell r="I21" t="str">
            <v>R2</v>
          </cell>
          <cell r="J21" t="str">
            <v>AR</v>
          </cell>
          <cell r="K21">
            <v>37977</v>
          </cell>
          <cell r="L21">
            <v>140</v>
          </cell>
          <cell r="M21">
            <v>3200</v>
          </cell>
          <cell r="N21">
            <v>191.58099999999999</v>
          </cell>
        </row>
        <row r="22">
          <cell r="D22">
            <v>17</v>
          </cell>
          <cell r="E22">
            <v>37981</v>
          </cell>
          <cell r="F22">
            <v>1</v>
          </cell>
          <cell r="G22">
            <v>762</v>
          </cell>
          <cell r="H22" t="str">
            <v>CSP00529</v>
          </cell>
          <cell r="I22" t="str">
            <v>R2</v>
          </cell>
          <cell r="J22" t="str">
            <v>AR</v>
          </cell>
          <cell r="K22">
            <v>37977</v>
          </cell>
          <cell r="L22">
            <v>139</v>
          </cell>
          <cell r="M22">
            <v>3200</v>
          </cell>
          <cell r="N22">
            <v>191.73099999999999</v>
          </cell>
        </row>
        <row r="23">
          <cell r="D23">
            <v>19</v>
          </cell>
          <cell r="E23">
            <v>37985</v>
          </cell>
          <cell r="F23">
            <v>1</v>
          </cell>
          <cell r="G23">
            <v>764</v>
          </cell>
          <cell r="H23" t="str">
            <v>CSP00540</v>
          </cell>
          <cell r="I23" t="str">
            <v>R2</v>
          </cell>
          <cell r="J23" t="str">
            <v>AR</v>
          </cell>
          <cell r="K23">
            <v>37977</v>
          </cell>
          <cell r="L23">
            <v>141</v>
          </cell>
          <cell r="M23">
            <v>3200</v>
          </cell>
          <cell r="N23">
            <v>191.453</v>
          </cell>
        </row>
        <row r="24">
          <cell r="D24">
            <v>21</v>
          </cell>
          <cell r="E24">
            <v>37986</v>
          </cell>
          <cell r="F24">
            <v>8</v>
          </cell>
          <cell r="G24">
            <v>774</v>
          </cell>
          <cell r="H24" t="str">
            <v>CSP00541</v>
          </cell>
          <cell r="I24" t="str">
            <v>R2</v>
          </cell>
          <cell r="J24" t="str">
            <v>AR</v>
          </cell>
          <cell r="K24">
            <v>37977</v>
          </cell>
          <cell r="L24">
            <v>144</v>
          </cell>
          <cell r="M24">
            <v>3200</v>
          </cell>
          <cell r="N24">
            <v>191.863</v>
          </cell>
        </row>
        <row r="25">
          <cell r="D25">
            <v>22</v>
          </cell>
          <cell r="E25">
            <v>37988</v>
          </cell>
          <cell r="F25">
            <v>8</v>
          </cell>
          <cell r="G25">
            <v>773</v>
          </cell>
          <cell r="H25" t="str">
            <v>CSP00542</v>
          </cell>
          <cell r="I25" t="str">
            <v>R2</v>
          </cell>
          <cell r="J25" t="str">
            <v>AR</v>
          </cell>
          <cell r="K25">
            <v>37979</v>
          </cell>
          <cell r="L25">
            <v>143</v>
          </cell>
          <cell r="M25">
            <v>3200</v>
          </cell>
          <cell r="N25">
            <v>191.83699999999999</v>
          </cell>
        </row>
        <row r="26">
          <cell r="D26">
            <v>14</v>
          </cell>
          <cell r="E26">
            <v>37979</v>
          </cell>
          <cell r="F26">
            <v>1</v>
          </cell>
          <cell r="G26">
            <v>768</v>
          </cell>
          <cell r="H26" t="str">
            <v>CSP00488</v>
          </cell>
          <cell r="I26" t="str">
            <v>R1</v>
          </cell>
          <cell r="J26" t="str">
            <v>AR</v>
          </cell>
          <cell r="K26">
            <v>37978</v>
          </cell>
          <cell r="L26">
            <v>142</v>
          </cell>
          <cell r="M26">
            <v>3200</v>
          </cell>
          <cell r="N26">
            <v>191.84</v>
          </cell>
        </row>
        <row r="27">
          <cell r="D27">
            <v>20</v>
          </cell>
          <cell r="E27">
            <v>37986</v>
          </cell>
          <cell r="F27">
            <v>8</v>
          </cell>
          <cell r="G27">
            <v>776</v>
          </cell>
          <cell r="H27" t="str">
            <v>B021</v>
          </cell>
          <cell r="I27" t="str">
            <v>R1</v>
          </cell>
          <cell r="J27" t="str">
            <v>SU</v>
          </cell>
          <cell r="K27">
            <v>37978</v>
          </cell>
          <cell r="L27">
            <v>147</v>
          </cell>
          <cell r="M27">
            <v>3495</v>
          </cell>
          <cell r="N27">
            <v>206.18799999999999</v>
          </cell>
        </row>
        <row r="28">
          <cell r="D28">
            <v>37</v>
          </cell>
          <cell r="E28">
            <v>37981</v>
          </cell>
          <cell r="F28">
            <v>8</v>
          </cell>
          <cell r="G28">
            <v>777</v>
          </cell>
          <cell r="H28" t="str">
            <v>03-0411</v>
          </cell>
          <cell r="I28" t="str">
            <v>R2</v>
          </cell>
          <cell r="J28" t="str">
            <v>SU</v>
          </cell>
          <cell r="K28">
            <v>37979</v>
          </cell>
          <cell r="L28">
            <v>148</v>
          </cell>
          <cell r="M28">
            <v>5387</v>
          </cell>
          <cell r="N28">
            <v>322.97500000000002</v>
          </cell>
        </row>
        <row r="29">
          <cell r="D29">
            <v>23</v>
          </cell>
          <cell r="E29">
            <v>37989</v>
          </cell>
          <cell r="F29">
            <v>1</v>
          </cell>
          <cell r="G29">
            <v>794</v>
          </cell>
          <cell r="H29" t="str">
            <v>CSP00493</v>
          </cell>
          <cell r="I29" t="str">
            <v>R2</v>
          </cell>
          <cell r="J29" t="str">
            <v>AR</v>
          </cell>
          <cell r="K29">
            <v>37984</v>
          </cell>
          <cell r="L29">
            <v>151</v>
          </cell>
          <cell r="M29">
            <v>1920</v>
          </cell>
          <cell r="N29">
            <v>115.072</v>
          </cell>
        </row>
        <row r="30">
          <cell r="D30">
            <v>24</v>
          </cell>
          <cell r="E30">
            <v>37992</v>
          </cell>
          <cell r="F30">
            <v>8</v>
          </cell>
          <cell r="G30">
            <v>2</v>
          </cell>
          <cell r="H30" t="str">
            <v>CSP00494</v>
          </cell>
          <cell r="I30" t="str">
            <v>R2</v>
          </cell>
          <cell r="J30" t="str">
            <v>AR</v>
          </cell>
          <cell r="K30">
            <v>37988</v>
          </cell>
          <cell r="L30">
            <v>2</v>
          </cell>
          <cell r="M30">
            <v>1920</v>
          </cell>
          <cell r="N30">
            <v>115.057</v>
          </cell>
        </row>
        <row r="31">
          <cell r="D31">
            <v>34</v>
          </cell>
          <cell r="E31">
            <v>37999</v>
          </cell>
          <cell r="F31">
            <v>8</v>
          </cell>
          <cell r="G31">
            <v>8</v>
          </cell>
          <cell r="H31" t="str">
            <v>CSP00504</v>
          </cell>
          <cell r="I31" t="str">
            <v>R1</v>
          </cell>
          <cell r="J31" t="str">
            <v>AR</v>
          </cell>
          <cell r="K31">
            <v>37991</v>
          </cell>
          <cell r="L31">
            <v>3</v>
          </cell>
          <cell r="M31">
            <v>3200</v>
          </cell>
          <cell r="N31">
            <v>191.684</v>
          </cell>
        </row>
        <row r="32">
          <cell r="D32">
            <v>32</v>
          </cell>
          <cell r="E32">
            <v>37998</v>
          </cell>
          <cell r="F32">
            <v>8</v>
          </cell>
          <cell r="G32">
            <v>9</v>
          </cell>
          <cell r="H32" t="str">
            <v>CSP00539</v>
          </cell>
          <cell r="I32" t="str">
            <v>R2</v>
          </cell>
          <cell r="J32" t="str">
            <v>AR</v>
          </cell>
          <cell r="K32">
            <v>37991</v>
          </cell>
          <cell r="L32">
            <v>4</v>
          </cell>
          <cell r="M32">
            <v>3840</v>
          </cell>
          <cell r="N32">
            <v>230.20099999999999</v>
          </cell>
        </row>
        <row r="33">
          <cell r="D33">
            <v>52</v>
          </cell>
          <cell r="E33">
            <v>38002</v>
          </cell>
          <cell r="F33">
            <v>8</v>
          </cell>
          <cell r="G33">
            <v>15</v>
          </cell>
          <cell r="H33" t="str">
            <v>CSP00498</v>
          </cell>
          <cell r="I33" t="str">
            <v>R1</v>
          </cell>
          <cell r="J33" t="str">
            <v>AR</v>
          </cell>
          <cell r="K33">
            <v>37991</v>
          </cell>
          <cell r="L33">
            <v>7</v>
          </cell>
          <cell r="M33">
            <v>1920</v>
          </cell>
          <cell r="N33">
            <v>115.133</v>
          </cell>
        </row>
        <row r="34">
          <cell r="D34">
            <v>27</v>
          </cell>
          <cell r="E34">
            <v>37995</v>
          </cell>
          <cell r="F34">
            <v>8</v>
          </cell>
          <cell r="G34">
            <v>21</v>
          </cell>
          <cell r="H34" t="str">
            <v>CSP00484</v>
          </cell>
          <cell r="I34" t="str">
            <v>R2</v>
          </cell>
          <cell r="J34" t="str">
            <v>AR</v>
          </cell>
          <cell r="K34">
            <v>37992</v>
          </cell>
          <cell r="L34">
            <v>8</v>
          </cell>
          <cell r="M34">
            <v>1920</v>
          </cell>
          <cell r="N34">
            <v>115.075</v>
          </cell>
        </row>
        <row r="35">
          <cell r="D35">
            <v>25</v>
          </cell>
          <cell r="E35">
            <v>37994</v>
          </cell>
          <cell r="F35">
            <v>8</v>
          </cell>
          <cell r="G35">
            <v>25</v>
          </cell>
          <cell r="H35" t="str">
            <v>CSP00502</v>
          </cell>
          <cell r="I35" t="str">
            <v>R1</v>
          </cell>
          <cell r="J35" t="str">
            <v>AR</v>
          </cell>
          <cell r="K35">
            <v>37992</v>
          </cell>
          <cell r="L35">
            <v>11</v>
          </cell>
          <cell r="M35">
            <v>1920</v>
          </cell>
          <cell r="N35">
            <v>115.033</v>
          </cell>
        </row>
        <row r="36">
          <cell r="D36">
            <v>45</v>
          </cell>
          <cell r="E36">
            <v>38002</v>
          </cell>
          <cell r="F36">
            <v>8</v>
          </cell>
          <cell r="G36">
            <v>24</v>
          </cell>
          <cell r="H36" t="str">
            <v>CSP00522</v>
          </cell>
          <cell r="I36" t="str">
            <v>R2</v>
          </cell>
          <cell r="J36" t="str">
            <v>AR</v>
          </cell>
          <cell r="K36">
            <v>37992</v>
          </cell>
          <cell r="L36">
            <v>10</v>
          </cell>
          <cell r="M36">
            <v>1920</v>
          </cell>
          <cell r="N36">
            <v>115.06399999999999</v>
          </cell>
        </row>
        <row r="37">
          <cell r="D37">
            <v>42</v>
          </cell>
          <cell r="E37">
            <v>38001</v>
          </cell>
          <cell r="F37">
            <v>8</v>
          </cell>
          <cell r="G37">
            <v>23</v>
          </cell>
          <cell r="H37" t="str">
            <v>CSP00489</v>
          </cell>
          <cell r="I37" t="str">
            <v>R1</v>
          </cell>
          <cell r="J37" t="str">
            <v>AR</v>
          </cell>
          <cell r="K37">
            <v>37992</v>
          </cell>
          <cell r="L37">
            <v>9</v>
          </cell>
          <cell r="M37">
            <v>3200</v>
          </cell>
          <cell r="N37">
            <v>191.72800000000001</v>
          </cell>
        </row>
        <row r="38">
          <cell r="D38">
            <v>38</v>
          </cell>
          <cell r="E38">
            <v>38000</v>
          </cell>
          <cell r="F38">
            <v>8</v>
          </cell>
          <cell r="G38">
            <v>27</v>
          </cell>
          <cell r="H38" t="str">
            <v>CSP00506</v>
          </cell>
          <cell r="I38" t="str">
            <v>R2</v>
          </cell>
          <cell r="J38" t="str">
            <v>AR</v>
          </cell>
          <cell r="K38">
            <v>37992</v>
          </cell>
          <cell r="L38">
            <v>13</v>
          </cell>
          <cell r="M38">
            <v>3840</v>
          </cell>
          <cell r="N38">
            <v>230.09800000000001</v>
          </cell>
        </row>
        <row r="39">
          <cell r="D39">
            <v>30</v>
          </cell>
          <cell r="E39">
            <v>37998</v>
          </cell>
          <cell r="F39">
            <v>8</v>
          </cell>
          <cell r="G39">
            <v>26</v>
          </cell>
          <cell r="H39" t="str">
            <v>CSP00523</v>
          </cell>
          <cell r="I39" t="str">
            <v>R1</v>
          </cell>
          <cell r="J39" t="str">
            <v>AR</v>
          </cell>
          <cell r="K39">
            <v>37992</v>
          </cell>
          <cell r="L39">
            <v>12</v>
          </cell>
          <cell r="M39">
            <v>1920</v>
          </cell>
          <cell r="N39">
            <v>115.095</v>
          </cell>
        </row>
        <row r="40">
          <cell r="D40">
            <v>28</v>
          </cell>
          <cell r="E40">
            <v>37995</v>
          </cell>
          <cell r="F40">
            <v>8</v>
          </cell>
          <cell r="G40">
            <v>30</v>
          </cell>
          <cell r="H40" t="str">
            <v>CSP00503</v>
          </cell>
          <cell r="I40" t="str">
            <v>R2</v>
          </cell>
          <cell r="J40" t="str">
            <v>AR</v>
          </cell>
          <cell r="K40">
            <v>37993</v>
          </cell>
          <cell r="L40">
            <v>14</v>
          </cell>
          <cell r="M40">
            <v>1920</v>
          </cell>
          <cell r="N40">
            <v>115.136</v>
          </cell>
        </row>
        <row r="41">
          <cell r="D41">
            <v>47</v>
          </cell>
          <cell r="E41">
            <v>38002</v>
          </cell>
          <cell r="F41">
            <v>8</v>
          </cell>
          <cell r="G41">
            <v>31</v>
          </cell>
          <cell r="H41" t="str">
            <v>CSP00505</v>
          </cell>
          <cell r="I41" t="str">
            <v>R2</v>
          </cell>
          <cell r="J41" t="str">
            <v>AR</v>
          </cell>
          <cell r="K41">
            <v>37993</v>
          </cell>
          <cell r="L41">
            <v>15</v>
          </cell>
          <cell r="M41">
            <v>1920</v>
          </cell>
          <cell r="N41">
            <v>115.071</v>
          </cell>
        </row>
        <row r="42">
          <cell r="D42">
            <v>26</v>
          </cell>
          <cell r="E42">
            <v>37995</v>
          </cell>
          <cell r="F42">
            <v>8</v>
          </cell>
          <cell r="G42">
            <v>34</v>
          </cell>
          <cell r="H42" t="str">
            <v>04-0432</v>
          </cell>
          <cell r="I42" t="str">
            <v>R2</v>
          </cell>
          <cell r="J42" t="str">
            <v>SU</v>
          </cell>
          <cell r="K42">
            <v>37993</v>
          </cell>
          <cell r="L42">
            <v>18</v>
          </cell>
          <cell r="M42">
            <v>1920</v>
          </cell>
          <cell r="N42">
            <v>115.05200000000001</v>
          </cell>
        </row>
        <row r="43">
          <cell r="D43">
            <v>29</v>
          </cell>
          <cell r="E43">
            <v>37995</v>
          </cell>
          <cell r="F43">
            <v>8</v>
          </cell>
          <cell r="G43">
            <v>38</v>
          </cell>
          <cell r="H43" t="str">
            <v>04-0433</v>
          </cell>
          <cell r="I43" t="str">
            <v>R2</v>
          </cell>
          <cell r="J43" t="str">
            <v>SU</v>
          </cell>
          <cell r="K43">
            <v>37994</v>
          </cell>
          <cell r="L43">
            <v>21</v>
          </cell>
          <cell r="M43">
            <v>1320</v>
          </cell>
          <cell r="N43">
            <v>79.061999999999998</v>
          </cell>
        </row>
        <row r="44">
          <cell r="D44">
            <v>31</v>
          </cell>
          <cell r="E44">
            <v>37998</v>
          </cell>
          <cell r="F44">
            <v>8</v>
          </cell>
          <cell r="G44">
            <v>49</v>
          </cell>
          <cell r="H44" t="str">
            <v>04-0435</v>
          </cell>
          <cell r="I44" t="str">
            <v>R2</v>
          </cell>
          <cell r="J44" t="str">
            <v>SU</v>
          </cell>
          <cell r="K44">
            <v>37995</v>
          </cell>
          <cell r="L44">
            <v>23</v>
          </cell>
          <cell r="M44">
            <v>1040</v>
          </cell>
          <cell r="N44">
            <v>62.343000000000004</v>
          </cell>
        </row>
        <row r="45">
          <cell r="D45">
            <v>59</v>
          </cell>
          <cell r="E45">
            <v>38006</v>
          </cell>
          <cell r="F45">
            <v>8</v>
          </cell>
          <cell r="G45">
            <v>53</v>
          </cell>
          <cell r="H45" t="str">
            <v>04-0434</v>
          </cell>
          <cell r="I45" t="str">
            <v>R2</v>
          </cell>
          <cell r="J45" t="str">
            <v>SU</v>
          </cell>
          <cell r="K45">
            <v>37995</v>
          </cell>
          <cell r="L45">
            <v>26</v>
          </cell>
          <cell r="M45">
            <v>3840</v>
          </cell>
          <cell r="N45">
            <v>230.09899999999999</v>
          </cell>
        </row>
        <row r="46">
          <cell r="D46">
            <v>33</v>
          </cell>
          <cell r="E46">
            <v>37999</v>
          </cell>
          <cell r="F46">
            <v>8</v>
          </cell>
          <cell r="G46">
            <v>54</v>
          </cell>
          <cell r="H46" t="str">
            <v>P8890</v>
          </cell>
          <cell r="I46" t="str">
            <v>R2</v>
          </cell>
          <cell r="J46" t="str">
            <v>FI</v>
          </cell>
          <cell r="K46">
            <v>37995</v>
          </cell>
          <cell r="L46">
            <v>27</v>
          </cell>
          <cell r="M46">
            <v>1920</v>
          </cell>
          <cell r="N46">
            <v>114.85299999999999</v>
          </cell>
        </row>
        <row r="47">
          <cell r="D47">
            <v>46</v>
          </cell>
          <cell r="E47">
            <v>38002</v>
          </cell>
          <cell r="F47">
            <v>8</v>
          </cell>
          <cell r="G47">
            <v>57</v>
          </cell>
          <cell r="H47" t="str">
            <v>CSP00557</v>
          </cell>
          <cell r="I47" t="str">
            <v>R2</v>
          </cell>
          <cell r="J47" t="str">
            <v>AR</v>
          </cell>
          <cell r="K47">
            <v>37995</v>
          </cell>
          <cell r="L47">
            <v>29</v>
          </cell>
          <cell r="M47">
            <v>1920</v>
          </cell>
          <cell r="N47">
            <v>115.056</v>
          </cell>
        </row>
        <row r="48">
          <cell r="D48">
            <v>36</v>
          </cell>
          <cell r="E48">
            <v>38000</v>
          </cell>
          <cell r="F48">
            <v>8</v>
          </cell>
          <cell r="G48">
            <v>56</v>
          </cell>
          <cell r="H48" t="str">
            <v>CSP00543</v>
          </cell>
          <cell r="I48" t="str">
            <v>R2</v>
          </cell>
          <cell r="J48" t="str">
            <v>AR</v>
          </cell>
          <cell r="K48">
            <v>37995</v>
          </cell>
          <cell r="L48">
            <v>28</v>
          </cell>
          <cell r="M48">
            <v>3200</v>
          </cell>
          <cell r="N48">
            <v>191.75</v>
          </cell>
        </row>
        <row r="49">
          <cell r="D49">
            <v>41</v>
          </cell>
          <cell r="E49">
            <v>38001</v>
          </cell>
          <cell r="F49">
            <v>8</v>
          </cell>
          <cell r="G49">
            <v>60</v>
          </cell>
          <cell r="H49" t="str">
            <v>CSP00570</v>
          </cell>
          <cell r="I49" t="str">
            <v>R1</v>
          </cell>
          <cell r="J49" t="str">
            <v>AR</v>
          </cell>
          <cell r="K49">
            <v>37995</v>
          </cell>
          <cell r="L49">
            <v>30</v>
          </cell>
          <cell r="M49">
            <v>3840</v>
          </cell>
          <cell r="N49">
            <v>230.29560000000001</v>
          </cell>
        </row>
        <row r="50">
          <cell r="D50">
            <v>40</v>
          </cell>
          <cell r="E50">
            <v>38001</v>
          </cell>
          <cell r="F50">
            <v>8</v>
          </cell>
          <cell r="G50">
            <v>66</v>
          </cell>
          <cell r="H50" t="str">
            <v>CSP00553</v>
          </cell>
          <cell r="I50" t="str">
            <v>R1</v>
          </cell>
          <cell r="J50" t="str">
            <v>AR</v>
          </cell>
          <cell r="K50">
            <v>37998</v>
          </cell>
          <cell r="L50">
            <v>33</v>
          </cell>
          <cell r="M50">
            <v>3840</v>
          </cell>
          <cell r="N50">
            <v>229.72</v>
          </cell>
        </row>
        <row r="51">
          <cell r="D51">
            <v>35</v>
          </cell>
          <cell r="E51">
            <v>37999</v>
          </cell>
          <cell r="F51">
            <v>8</v>
          </cell>
          <cell r="G51">
            <v>67</v>
          </cell>
          <cell r="H51" t="str">
            <v>CSP00571</v>
          </cell>
          <cell r="I51" t="str">
            <v>R2</v>
          </cell>
          <cell r="J51" t="str">
            <v>AR</v>
          </cell>
          <cell r="K51">
            <v>37998</v>
          </cell>
          <cell r="L51">
            <v>34</v>
          </cell>
          <cell r="M51">
            <v>1920</v>
          </cell>
          <cell r="N51">
            <v>115.0258</v>
          </cell>
        </row>
        <row r="52">
          <cell r="D52">
            <v>49</v>
          </cell>
          <cell r="E52">
            <v>38002</v>
          </cell>
          <cell r="F52">
            <v>8</v>
          </cell>
          <cell r="G52">
            <v>74</v>
          </cell>
          <cell r="H52" t="str">
            <v>CSP00500</v>
          </cell>
          <cell r="I52" t="str">
            <v>R1</v>
          </cell>
          <cell r="J52" t="str">
            <v>AR</v>
          </cell>
          <cell r="K52">
            <v>37998</v>
          </cell>
          <cell r="L52">
            <v>40</v>
          </cell>
          <cell r="M52">
            <v>1920</v>
          </cell>
          <cell r="N52">
            <v>114.916</v>
          </cell>
        </row>
        <row r="53">
          <cell r="D53">
            <v>44</v>
          </cell>
          <cell r="E53">
            <v>38002</v>
          </cell>
          <cell r="F53">
            <v>8</v>
          </cell>
          <cell r="G53">
            <v>73</v>
          </cell>
          <cell r="H53" t="str">
            <v>03-0418</v>
          </cell>
          <cell r="I53" t="str">
            <v>R2</v>
          </cell>
          <cell r="J53" t="str">
            <v>SU</v>
          </cell>
          <cell r="K53">
            <v>37998</v>
          </cell>
          <cell r="L53">
            <v>39</v>
          </cell>
          <cell r="M53">
            <v>1920</v>
          </cell>
          <cell r="N53">
            <v>115.146</v>
          </cell>
        </row>
        <row r="54">
          <cell r="D54">
            <v>50</v>
          </cell>
          <cell r="E54">
            <v>38002</v>
          </cell>
          <cell r="F54">
            <v>8</v>
          </cell>
          <cell r="G54">
            <v>82</v>
          </cell>
          <cell r="H54" t="str">
            <v>CSP00567</v>
          </cell>
          <cell r="I54" t="str">
            <v>R1</v>
          </cell>
          <cell r="J54" t="str">
            <v>AR</v>
          </cell>
          <cell r="K54">
            <v>37999</v>
          </cell>
          <cell r="L54">
            <v>41</v>
          </cell>
          <cell r="M54">
            <v>3840</v>
          </cell>
          <cell r="N54">
            <v>230.38</v>
          </cell>
        </row>
        <row r="55">
          <cell r="D55">
            <v>51</v>
          </cell>
          <cell r="E55">
            <v>38002</v>
          </cell>
          <cell r="F55">
            <v>8</v>
          </cell>
          <cell r="G55">
            <v>83</v>
          </cell>
          <cell r="H55" t="str">
            <v>CSP00556</v>
          </cell>
          <cell r="I55" t="str">
            <v>R2</v>
          </cell>
          <cell r="J55" t="str">
            <v>AR</v>
          </cell>
          <cell r="K55">
            <v>37999</v>
          </cell>
          <cell r="L55">
            <v>42</v>
          </cell>
          <cell r="M55">
            <v>3840</v>
          </cell>
          <cell r="N55">
            <v>230.12899999999999</v>
          </cell>
        </row>
        <row r="56">
          <cell r="D56">
            <v>39</v>
          </cell>
          <cell r="E56">
            <v>38000</v>
          </cell>
          <cell r="F56">
            <v>8</v>
          </cell>
          <cell r="G56">
            <v>86</v>
          </cell>
          <cell r="H56" t="str">
            <v>CSP00564</v>
          </cell>
          <cell r="I56" t="str">
            <v>R1</v>
          </cell>
          <cell r="J56" t="str">
            <v>AR</v>
          </cell>
          <cell r="K56">
            <v>37999</v>
          </cell>
          <cell r="L56">
            <v>44</v>
          </cell>
          <cell r="M56">
            <v>1920</v>
          </cell>
          <cell r="N56">
            <v>115.069</v>
          </cell>
        </row>
        <row r="57">
          <cell r="D57">
            <v>63</v>
          </cell>
          <cell r="E57">
            <v>38017</v>
          </cell>
          <cell r="F57">
            <v>8</v>
          </cell>
          <cell r="G57">
            <v>102</v>
          </cell>
          <cell r="H57" t="str">
            <v>CSP00587</v>
          </cell>
          <cell r="I57" t="str">
            <v>R1</v>
          </cell>
          <cell r="J57" t="str">
            <v>AR</v>
          </cell>
          <cell r="K57">
            <v>38001</v>
          </cell>
          <cell r="L57">
            <v>52</v>
          </cell>
          <cell r="M57">
            <v>1920</v>
          </cell>
          <cell r="N57">
            <v>114.819</v>
          </cell>
        </row>
        <row r="58">
          <cell r="D58">
            <v>62</v>
          </cell>
          <cell r="E58">
            <v>38016</v>
          </cell>
          <cell r="F58">
            <v>8</v>
          </cell>
          <cell r="G58">
            <v>101</v>
          </cell>
          <cell r="H58" t="str">
            <v>CSP00586</v>
          </cell>
          <cell r="I58" t="str">
            <v>R2</v>
          </cell>
          <cell r="J58" t="str">
            <v>AR</v>
          </cell>
          <cell r="K58">
            <v>38001</v>
          </cell>
          <cell r="L58">
            <v>50</v>
          </cell>
          <cell r="M58">
            <v>1920</v>
          </cell>
          <cell r="N58">
            <v>115.11499999999999</v>
          </cell>
        </row>
        <row r="59">
          <cell r="D59">
            <v>48</v>
          </cell>
          <cell r="E59">
            <v>38002</v>
          </cell>
          <cell r="F59">
            <v>8</v>
          </cell>
          <cell r="G59">
            <v>98</v>
          </cell>
          <cell r="H59" t="str">
            <v>CSP00527</v>
          </cell>
          <cell r="I59" t="str">
            <v>R2</v>
          </cell>
          <cell r="J59" t="str">
            <v>AR</v>
          </cell>
          <cell r="K59">
            <v>38001</v>
          </cell>
          <cell r="L59">
            <v>48</v>
          </cell>
          <cell r="M59">
            <v>3840</v>
          </cell>
          <cell r="N59">
            <v>230.066</v>
          </cell>
        </row>
        <row r="60">
          <cell r="D60">
            <v>43</v>
          </cell>
          <cell r="E60">
            <v>38002</v>
          </cell>
          <cell r="F60">
            <v>8</v>
          </cell>
          <cell r="G60">
            <v>88</v>
          </cell>
          <cell r="H60" t="str">
            <v>04-0456</v>
          </cell>
          <cell r="I60" t="str">
            <v>R2</v>
          </cell>
          <cell r="J60" t="str">
            <v>SU</v>
          </cell>
          <cell r="K60">
            <v>38001</v>
          </cell>
          <cell r="L60">
            <v>46</v>
          </cell>
          <cell r="M60">
            <v>1920</v>
          </cell>
          <cell r="N60">
            <v>114.98699999999999</v>
          </cell>
        </row>
        <row r="61">
          <cell r="D61">
            <v>67</v>
          </cell>
          <cell r="E61">
            <v>38013</v>
          </cell>
          <cell r="F61">
            <v>8</v>
          </cell>
          <cell r="G61">
            <v>110</v>
          </cell>
          <cell r="H61" t="str">
            <v>CSP00499</v>
          </cell>
          <cell r="I61" t="str">
            <v>R2</v>
          </cell>
          <cell r="J61" t="str">
            <v>AR</v>
          </cell>
          <cell r="K61">
            <v>38002</v>
          </cell>
          <cell r="L61">
            <v>53</v>
          </cell>
          <cell r="M61">
            <v>1920</v>
          </cell>
          <cell r="N61">
            <v>115.045</v>
          </cell>
        </row>
        <row r="62">
          <cell r="D62">
            <v>54</v>
          </cell>
          <cell r="E62">
            <v>38015</v>
          </cell>
          <cell r="F62">
            <v>8</v>
          </cell>
          <cell r="G62">
            <v>128</v>
          </cell>
          <cell r="H62" t="str">
            <v>CSP00595</v>
          </cell>
          <cell r="I62" t="str">
            <v>R2</v>
          </cell>
          <cell r="J62" t="str">
            <v>AR</v>
          </cell>
          <cell r="K62">
            <v>38013</v>
          </cell>
          <cell r="L62">
            <v>56</v>
          </cell>
          <cell r="M62">
            <v>3840</v>
          </cell>
          <cell r="N62">
            <v>230.3563</v>
          </cell>
        </row>
        <row r="63">
          <cell r="D63">
            <v>53</v>
          </cell>
          <cell r="E63">
            <v>38015</v>
          </cell>
          <cell r="F63">
            <v>8</v>
          </cell>
          <cell r="G63">
            <v>130</v>
          </cell>
          <cell r="H63" t="str">
            <v>CSP00599</v>
          </cell>
          <cell r="I63" t="str">
            <v>R2</v>
          </cell>
          <cell r="J63" t="str">
            <v>AR</v>
          </cell>
          <cell r="K63">
            <v>38014</v>
          </cell>
          <cell r="L63">
            <v>60</v>
          </cell>
          <cell r="M63">
            <v>3840</v>
          </cell>
          <cell r="N63">
            <v>230.4</v>
          </cell>
        </row>
        <row r="64">
          <cell r="D64">
            <v>57</v>
          </cell>
          <cell r="E64">
            <v>38019</v>
          </cell>
          <cell r="F64">
            <v>8</v>
          </cell>
          <cell r="G64">
            <v>129</v>
          </cell>
          <cell r="H64" t="str">
            <v>CSP00600</v>
          </cell>
          <cell r="I64" t="str">
            <v>R2</v>
          </cell>
          <cell r="J64" t="str">
            <v>AR</v>
          </cell>
          <cell r="K64">
            <v>38014</v>
          </cell>
          <cell r="L64">
            <v>59</v>
          </cell>
          <cell r="M64">
            <v>3840</v>
          </cell>
          <cell r="N64">
            <v>230.34309999999999</v>
          </cell>
        </row>
        <row r="65">
          <cell r="D65">
            <v>55</v>
          </cell>
          <cell r="E65">
            <v>38016</v>
          </cell>
          <cell r="F65">
            <v>8</v>
          </cell>
          <cell r="G65">
            <v>135</v>
          </cell>
          <cell r="H65" t="str">
            <v>CSP00616</v>
          </cell>
          <cell r="I65" t="str">
            <v>R2</v>
          </cell>
          <cell r="J65" t="str">
            <v>AR</v>
          </cell>
          <cell r="K65">
            <v>38014</v>
          </cell>
          <cell r="L65">
            <v>61</v>
          </cell>
          <cell r="M65">
            <v>1920</v>
          </cell>
          <cell r="N65">
            <v>114.837</v>
          </cell>
        </row>
        <row r="66">
          <cell r="D66">
            <v>65</v>
          </cell>
          <cell r="E66">
            <v>38021</v>
          </cell>
          <cell r="F66">
            <v>8</v>
          </cell>
          <cell r="G66">
            <v>137</v>
          </cell>
          <cell r="H66" t="str">
            <v>CSP00609</v>
          </cell>
          <cell r="I66" t="str">
            <v>R1</v>
          </cell>
          <cell r="J66" t="str">
            <v>AR</v>
          </cell>
          <cell r="K66">
            <v>38015</v>
          </cell>
          <cell r="L66">
            <v>63</v>
          </cell>
          <cell r="M66">
            <v>3840</v>
          </cell>
          <cell r="N66">
            <v>230.18</v>
          </cell>
        </row>
        <row r="67">
          <cell r="D67">
            <v>56</v>
          </cell>
          <cell r="E67">
            <v>38019</v>
          </cell>
          <cell r="F67">
            <v>8</v>
          </cell>
          <cell r="G67">
            <v>136</v>
          </cell>
          <cell r="H67" t="str">
            <v>CSP00598</v>
          </cell>
          <cell r="I67" t="str">
            <v>R1</v>
          </cell>
          <cell r="J67" t="str">
            <v>AR</v>
          </cell>
          <cell r="K67">
            <v>38015</v>
          </cell>
          <cell r="L67">
            <v>62</v>
          </cell>
          <cell r="M67">
            <v>3840</v>
          </cell>
          <cell r="N67">
            <v>230.19800000000001</v>
          </cell>
        </row>
        <row r="68">
          <cell r="D68">
            <v>72</v>
          </cell>
          <cell r="E68">
            <v>38022</v>
          </cell>
          <cell r="F68">
            <v>8</v>
          </cell>
          <cell r="G68">
            <v>141</v>
          </cell>
          <cell r="H68" t="str">
            <v>P8817</v>
          </cell>
          <cell r="I68" t="str">
            <v>R1</v>
          </cell>
          <cell r="J68" t="str">
            <v>FI</v>
          </cell>
          <cell r="K68">
            <v>38016</v>
          </cell>
          <cell r="L68">
            <v>67</v>
          </cell>
          <cell r="M68">
            <v>1860</v>
          </cell>
          <cell r="N68">
            <v>110.745</v>
          </cell>
        </row>
        <row r="69">
          <cell r="D69">
            <v>71</v>
          </cell>
          <cell r="E69">
            <v>38022</v>
          </cell>
          <cell r="F69">
            <v>8</v>
          </cell>
          <cell r="G69">
            <v>142</v>
          </cell>
          <cell r="H69" t="str">
            <v>CSP00536</v>
          </cell>
          <cell r="I69" t="str">
            <v>R2</v>
          </cell>
          <cell r="J69" t="str">
            <v>AR</v>
          </cell>
          <cell r="K69">
            <v>38016</v>
          </cell>
          <cell r="L69">
            <v>68</v>
          </cell>
          <cell r="M69">
            <v>3840</v>
          </cell>
          <cell r="N69">
            <v>230.09200000000001</v>
          </cell>
        </row>
        <row r="70">
          <cell r="D70">
            <v>64</v>
          </cell>
          <cell r="E70">
            <v>38030</v>
          </cell>
          <cell r="F70">
            <v>8</v>
          </cell>
          <cell r="G70">
            <v>140</v>
          </cell>
          <cell r="H70" t="str">
            <v>CSP00569</v>
          </cell>
          <cell r="I70" t="str">
            <v>R1</v>
          </cell>
          <cell r="J70" t="str">
            <v>AR</v>
          </cell>
          <cell r="K70">
            <v>38016</v>
          </cell>
          <cell r="L70">
            <v>66</v>
          </cell>
          <cell r="M70">
            <v>3840</v>
          </cell>
          <cell r="N70">
            <v>229.65</v>
          </cell>
        </row>
        <row r="71">
          <cell r="D71">
            <v>90</v>
          </cell>
          <cell r="E71">
            <v>38028</v>
          </cell>
          <cell r="F71">
            <v>8</v>
          </cell>
          <cell r="G71">
            <v>144</v>
          </cell>
          <cell r="H71" t="str">
            <v>CSP00578</v>
          </cell>
          <cell r="I71" t="str">
            <v>R1</v>
          </cell>
          <cell r="J71" t="str">
            <v>AR</v>
          </cell>
          <cell r="K71">
            <v>38016</v>
          </cell>
          <cell r="L71">
            <v>69</v>
          </cell>
          <cell r="M71">
            <v>3840</v>
          </cell>
          <cell r="N71">
            <v>230.1446</v>
          </cell>
        </row>
        <row r="72">
          <cell r="D72">
            <v>61</v>
          </cell>
          <cell r="E72">
            <v>38020</v>
          </cell>
          <cell r="F72">
            <v>8</v>
          </cell>
          <cell r="G72">
            <v>145</v>
          </cell>
          <cell r="H72" t="str">
            <v>CSP00607</v>
          </cell>
          <cell r="I72" t="str">
            <v>R2</v>
          </cell>
          <cell r="J72" t="str">
            <v>AR</v>
          </cell>
          <cell r="K72">
            <v>38016</v>
          </cell>
          <cell r="L72">
            <v>70</v>
          </cell>
          <cell r="M72">
            <v>3840</v>
          </cell>
          <cell r="N72">
            <v>230.173</v>
          </cell>
        </row>
        <row r="73">
          <cell r="D73">
            <v>70</v>
          </cell>
          <cell r="E73">
            <v>38022</v>
          </cell>
          <cell r="F73">
            <v>8</v>
          </cell>
          <cell r="G73">
            <v>150</v>
          </cell>
          <cell r="H73" t="str">
            <v>CSP00603</v>
          </cell>
          <cell r="I73" t="str">
            <v>R2</v>
          </cell>
          <cell r="J73" t="str">
            <v>AR</v>
          </cell>
          <cell r="K73">
            <v>38019</v>
          </cell>
          <cell r="L73">
            <v>72</v>
          </cell>
          <cell r="M73">
            <v>3840</v>
          </cell>
          <cell r="N73">
            <v>229.92439999999999</v>
          </cell>
        </row>
        <row r="74">
          <cell r="D74">
            <v>80</v>
          </cell>
          <cell r="E74">
            <v>38026</v>
          </cell>
          <cell r="F74">
            <v>8</v>
          </cell>
          <cell r="G74">
            <v>151</v>
          </cell>
          <cell r="H74" t="str">
            <v>CSP00579</v>
          </cell>
          <cell r="I74" t="str">
            <v>R1</v>
          </cell>
          <cell r="J74" t="str">
            <v>AR</v>
          </cell>
          <cell r="K74">
            <v>38019</v>
          </cell>
          <cell r="L74">
            <v>73</v>
          </cell>
          <cell r="M74">
            <v>3840</v>
          </cell>
          <cell r="N74">
            <v>229.88</v>
          </cell>
        </row>
        <row r="75">
          <cell r="D75">
            <v>91</v>
          </cell>
          <cell r="E75">
            <v>38028</v>
          </cell>
          <cell r="F75">
            <v>9</v>
          </cell>
          <cell r="G75">
            <v>153</v>
          </cell>
          <cell r="H75" t="str">
            <v>CSP00610</v>
          </cell>
          <cell r="I75" t="str">
            <v>R1</v>
          </cell>
          <cell r="J75" t="str">
            <v>AR</v>
          </cell>
          <cell r="K75">
            <v>38019</v>
          </cell>
          <cell r="L75">
            <v>75</v>
          </cell>
          <cell r="M75">
            <v>3840</v>
          </cell>
          <cell r="N75">
            <v>230.05099999999999</v>
          </cell>
        </row>
        <row r="76">
          <cell r="D76">
            <v>58</v>
          </cell>
          <cell r="E76">
            <v>38020</v>
          </cell>
          <cell r="F76">
            <v>8</v>
          </cell>
          <cell r="G76">
            <v>149</v>
          </cell>
          <cell r="H76" t="str">
            <v>CSP00628</v>
          </cell>
          <cell r="I76" t="str">
            <v>R2</v>
          </cell>
          <cell r="J76" t="str">
            <v>AR</v>
          </cell>
          <cell r="K76">
            <v>38019</v>
          </cell>
          <cell r="L76">
            <v>71</v>
          </cell>
          <cell r="M76">
            <v>1920</v>
          </cell>
          <cell r="N76">
            <v>115.0046</v>
          </cell>
        </row>
        <row r="77">
          <cell r="D77">
            <v>60</v>
          </cell>
          <cell r="E77">
            <v>38020</v>
          </cell>
          <cell r="F77">
            <v>8</v>
          </cell>
          <cell r="G77">
            <v>152</v>
          </cell>
          <cell r="H77" t="str">
            <v>CSP00604</v>
          </cell>
          <cell r="I77" t="str">
            <v>R2</v>
          </cell>
          <cell r="J77" t="str">
            <v>AR</v>
          </cell>
          <cell r="K77">
            <v>38019</v>
          </cell>
          <cell r="L77">
            <v>74</v>
          </cell>
          <cell r="M77">
            <v>1920</v>
          </cell>
          <cell r="N77">
            <v>114.9</v>
          </cell>
        </row>
        <row r="78">
          <cell r="D78">
            <v>66</v>
          </cell>
          <cell r="E78">
            <v>38021</v>
          </cell>
          <cell r="F78">
            <v>8</v>
          </cell>
          <cell r="G78">
            <v>154</v>
          </cell>
          <cell r="H78" t="str">
            <v>CSP00583</v>
          </cell>
          <cell r="I78" t="str">
            <v>R2</v>
          </cell>
          <cell r="J78" t="str">
            <v>AR</v>
          </cell>
          <cell r="K78">
            <v>38019</v>
          </cell>
          <cell r="L78">
            <v>76</v>
          </cell>
          <cell r="M78">
            <v>1600</v>
          </cell>
          <cell r="N78">
            <v>95.769000000000005</v>
          </cell>
        </row>
        <row r="79">
          <cell r="D79">
            <v>81</v>
          </cell>
          <cell r="E79">
            <v>38026</v>
          </cell>
          <cell r="F79">
            <v>8</v>
          </cell>
          <cell r="G79">
            <v>155</v>
          </cell>
          <cell r="H79" t="str">
            <v>CSP00615</v>
          </cell>
          <cell r="I79" t="str">
            <v>R2</v>
          </cell>
          <cell r="J79" t="str">
            <v>AR</v>
          </cell>
          <cell r="K79">
            <v>38019</v>
          </cell>
          <cell r="L79">
            <v>77</v>
          </cell>
          <cell r="M79">
            <v>3840</v>
          </cell>
          <cell r="N79">
            <v>230.03299999999999</v>
          </cell>
        </row>
        <row r="80">
          <cell r="D80">
            <v>141</v>
          </cell>
          <cell r="E80">
            <v>38034</v>
          </cell>
          <cell r="F80">
            <v>8</v>
          </cell>
          <cell r="G80">
            <v>156</v>
          </cell>
          <cell r="H80" t="str">
            <v>CSP00585</v>
          </cell>
          <cell r="I80" t="str">
            <v>R1</v>
          </cell>
          <cell r="J80" t="str">
            <v>AR</v>
          </cell>
          <cell r="K80">
            <v>38019</v>
          </cell>
          <cell r="L80">
            <v>78</v>
          </cell>
          <cell r="M80">
            <v>3200</v>
          </cell>
          <cell r="N80">
            <v>191.55799999999999</v>
          </cell>
        </row>
        <row r="81">
          <cell r="D81">
            <v>68</v>
          </cell>
          <cell r="E81">
            <v>38022</v>
          </cell>
          <cell r="F81">
            <v>8</v>
          </cell>
          <cell r="G81">
            <v>157</v>
          </cell>
          <cell r="H81" t="str">
            <v>CSP00594</v>
          </cell>
          <cell r="I81" t="str">
            <v>R1</v>
          </cell>
          <cell r="J81" t="str">
            <v>AR</v>
          </cell>
          <cell r="K81">
            <v>38019</v>
          </cell>
          <cell r="L81">
            <v>79</v>
          </cell>
          <cell r="M81">
            <v>1920</v>
          </cell>
          <cell r="N81">
            <v>114.777</v>
          </cell>
        </row>
        <row r="82">
          <cell r="D82">
            <v>79</v>
          </cell>
          <cell r="E82">
            <v>38026</v>
          </cell>
          <cell r="F82">
            <v>8</v>
          </cell>
          <cell r="G82">
            <v>158</v>
          </cell>
          <cell r="H82" t="str">
            <v>CSP00572</v>
          </cell>
          <cell r="I82" t="str">
            <v>R1</v>
          </cell>
          <cell r="J82" t="str">
            <v>AR</v>
          </cell>
          <cell r="K82">
            <v>38019</v>
          </cell>
          <cell r="L82">
            <v>80</v>
          </cell>
          <cell r="M82">
            <v>1920</v>
          </cell>
          <cell r="N82">
            <v>114.991</v>
          </cell>
        </row>
        <row r="83">
          <cell r="D83">
            <v>115</v>
          </cell>
          <cell r="E83">
            <v>38033</v>
          </cell>
          <cell r="F83">
            <v>9</v>
          </cell>
          <cell r="G83">
            <v>164</v>
          </cell>
          <cell r="H83" t="str">
            <v>CSP00573</v>
          </cell>
          <cell r="I83" t="str">
            <v>R1</v>
          </cell>
          <cell r="J83" t="str">
            <v>AR</v>
          </cell>
          <cell r="K83">
            <v>38019</v>
          </cell>
          <cell r="L83">
            <v>82</v>
          </cell>
          <cell r="M83">
            <v>3840</v>
          </cell>
          <cell r="N83">
            <v>229.94499999999999</v>
          </cell>
        </row>
        <row r="84">
          <cell r="D84">
            <v>73</v>
          </cell>
          <cell r="E84">
            <v>38023</v>
          </cell>
          <cell r="F84">
            <v>8</v>
          </cell>
          <cell r="G84">
            <v>165</v>
          </cell>
          <cell r="H84" t="str">
            <v>CSP00588</v>
          </cell>
          <cell r="I84" t="str">
            <v>R2</v>
          </cell>
          <cell r="J84" t="str">
            <v>AR</v>
          </cell>
          <cell r="K84">
            <v>38019</v>
          </cell>
          <cell r="L84">
            <v>83</v>
          </cell>
          <cell r="M84">
            <v>3840</v>
          </cell>
          <cell r="N84">
            <v>229.97790000000001</v>
          </cell>
        </row>
        <row r="85">
          <cell r="D85">
            <v>106</v>
          </cell>
          <cell r="E85">
            <v>38030</v>
          </cell>
          <cell r="F85">
            <v>8</v>
          </cell>
          <cell r="G85">
            <v>163</v>
          </cell>
          <cell r="H85" t="str">
            <v>CSP00524</v>
          </cell>
          <cell r="I85" t="str">
            <v>R2</v>
          </cell>
          <cell r="J85" t="str">
            <v>AR</v>
          </cell>
          <cell r="K85">
            <v>38019</v>
          </cell>
          <cell r="L85">
            <v>81</v>
          </cell>
          <cell r="M85">
            <v>1920</v>
          </cell>
          <cell r="N85">
            <v>114.90900000000001</v>
          </cell>
        </row>
        <row r="86">
          <cell r="D86">
            <v>76</v>
          </cell>
          <cell r="E86">
            <v>38023</v>
          </cell>
          <cell r="F86">
            <v>8</v>
          </cell>
          <cell r="G86">
            <v>226</v>
          </cell>
          <cell r="H86">
            <v>51017</v>
          </cell>
          <cell r="I86" t="str">
            <v>R2</v>
          </cell>
          <cell r="J86" t="str">
            <v>ED</v>
          </cell>
          <cell r="K86">
            <v>38019</v>
          </cell>
          <cell r="L86">
            <v>84</v>
          </cell>
          <cell r="M86">
            <v>5000</v>
          </cell>
          <cell r="N86">
            <v>299.59300000000002</v>
          </cell>
        </row>
        <row r="87">
          <cell r="D87">
            <v>93</v>
          </cell>
          <cell r="E87">
            <v>38029</v>
          </cell>
          <cell r="F87">
            <v>8</v>
          </cell>
          <cell r="G87">
            <v>166</v>
          </cell>
          <cell r="H87" t="str">
            <v>CSP00574</v>
          </cell>
          <cell r="I87" t="str">
            <v>R1</v>
          </cell>
          <cell r="J87" t="str">
            <v>AR</v>
          </cell>
          <cell r="K87">
            <v>38019</v>
          </cell>
          <cell r="L87">
            <v>86</v>
          </cell>
          <cell r="M87">
            <v>3840</v>
          </cell>
          <cell r="N87">
            <v>229.917</v>
          </cell>
        </row>
        <row r="88">
          <cell r="D88">
            <v>78</v>
          </cell>
          <cell r="E88">
            <v>38026</v>
          </cell>
          <cell r="F88">
            <v>9</v>
          </cell>
          <cell r="G88">
            <v>172</v>
          </cell>
          <cell r="H88" t="str">
            <v>851/04</v>
          </cell>
          <cell r="I88" t="str">
            <v>R2</v>
          </cell>
          <cell r="J88" t="str">
            <v>ED</v>
          </cell>
          <cell r="K88">
            <v>38020</v>
          </cell>
          <cell r="L88">
            <v>90</v>
          </cell>
          <cell r="M88">
            <v>1800</v>
          </cell>
          <cell r="N88">
            <v>107.80200000000001</v>
          </cell>
        </row>
        <row r="89">
          <cell r="D89">
            <v>95</v>
          </cell>
          <cell r="E89">
            <v>38029</v>
          </cell>
          <cell r="F89">
            <v>8</v>
          </cell>
          <cell r="G89">
            <v>173</v>
          </cell>
          <cell r="H89" t="str">
            <v>853/04</v>
          </cell>
          <cell r="I89" t="str">
            <v>R2</v>
          </cell>
          <cell r="J89" t="str">
            <v>ED</v>
          </cell>
          <cell r="K89">
            <v>38020</v>
          </cell>
          <cell r="L89">
            <v>91</v>
          </cell>
          <cell r="M89">
            <v>7200</v>
          </cell>
          <cell r="N89">
            <v>431.44600000000003</v>
          </cell>
        </row>
        <row r="90">
          <cell r="D90">
            <v>74</v>
          </cell>
          <cell r="E90">
            <v>38023</v>
          </cell>
          <cell r="F90">
            <v>8</v>
          </cell>
          <cell r="G90">
            <v>170</v>
          </cell>
          <cell r="H90" t="str">
            <v>CSP00605</v>
          </cell>
          <cell r="I90" t="str">
            <v>R2</v>
          </cell>
          <cell r="J90" t="str">
            <v>AR</v>
          </cell>
          <cell r="K90">
            <v>38020</v>
          </cell>
          <cell r="L90">
            <v>88</v>
          </cell>
          <cell r="M90">
            <v>3840</v>
          </cell>
          <cell r="N90">
            <v>230.1266</v>
          </cell>
        </row>
        <row r="91">
          <cell r="D91">
            <v>84</v>
          </cell>
          <cell r="E91">
            <v>38027</v>
          </cell>
          <cell r="F91">
            <v>8</v>
          </cell>
          <cell r="G91">
            <v>171</v>
          </cell>
          <cell r="H91" t="str">
            <v>CSP00606</v>
          </cell>
          <cell r="I91" t="str">
            <v>R2</v>
          </cell>
          <cell r="J91" t="str">
            <v>AR</v>
          </cell>
          <cell r="K91">
            <v>38020</v>
          </cell>
          <cell r="L91">
            <v>89</v>
          </cell>
          <cell r="M91">
            <v>3840</v>
          </cell>
          <cell r="N91">
            <v>230.316</v>
          </cell>
        </row>
        <row r="92">
          <cell r="D92">
            <v>69</v>
          </cell>
          <cell r="E92">
            <v>38022</v>
          </cell>
          <cell r="F92">
            <v>8</v>
          </cell>
          <cell r="G92">
            <v>169</v>
          </cell>
          <cell r="H92" t="str">
            <v>824/04</v>
          </cell>
          <cell r="I92" t="str">
            <v>R1</v>
          </cell>
          <cell r="J92" t="str">
            <v>ED</v>
          </cell>
          <cell r="K92">
            <v>38020</v>
          </cell>
          <cell r="L92">
            <v>87</v>
          </cell>
          <cell r="M92">
            <v>1600</v>
          </cell>
          <cell r="N92">
            <v>95.765000000000001</v>
          </cell>
        </row>
        <row r="93">
          <cell r="D93" t="str">
            <v>85A</v>
          </cell>
          <cell r="E93">
            <v>38027</v>
          </cell>
          <cell r="F93">
            <v>9</v>
          </cell>
          <cell r="G93">
            <v>174</v>
          </cell>
          <cell r="H93" t="str">
            <v>845/04</v>
          </cell>
          <cell r="I93" t="str">
            <v>R2</v>
          </cell>
          <cell r="J93" t="str">
            <v>ED</v>
          </cell>
          <cell r="K93">
            <v>38020</v>
          </cell>
          <cell r="L93">
            <v>93</v>
          </cell>
          <cell r="M93">
            <v>1920</v>
          </cell>
          <cell r="N93">
            <v>114.919</v>
          </cell>
        </row>
        <row r="94">
          <cell r="D94">
            <v>77</v>
          </cell>
          <cell r="E94">
            <v>38026</v>
          </cell>
          <cell r="F94">
            <v>8</v>
          </cell>
          <cell r="G94">
            <v>175</v>
          </cell>
          <cell r="H94" t="str">
            <v>CSP00590</v>
          </cell>
          <cell r="I94" t="str">
            <v>R2</v>
          </cell>
          <cell r="J94" t="str">
            <v>AR</v>
          </cell>
          <cell r="K94">
            <v>38020</v>
          </cell>
          <cell r="L94">
            <v>92</v>
          </cell>
          <cell r="M94">
            <v>1920</v>
          </cell>
          <cell r="N94">
            <v>115</v>
          </cell>
        </row>
        <row r="95">
          <cell r="D95">
            <v>83</v>
          </cell>
          <cell r="E95">
            <v>38027</v>
          </cell>
          <cell r="F95">
            <v>8</v>
          </cell>
          <cell r="G95">
            <v>179</v>
          </cell>
          <cell r="H95" t="str">
            <v>CSP00622</v>
          </cell>
          <cell r="I95" t="str">
            <v>R1</v>
          </cell>
          <cell r="J95" t="str">
            <v>AR</v>
          </cell>
          <cell r="K95">
            <v>38021</v>
          </cell>
          <cell r="L95">
            <v>94</v>
          </cell>
          <cell r="M95">
            <v>3200</v>
          </cell>
          <cell r="N95">
            <v>191.63499999999999</v>
          </cell>
        </row>
        <row r="96">
          <cell r="D96">
            <v>107</v>
          </cell>
          <cell r="E96">
            <v>38030</v>
          </cell>
          <cell r="F96">
            <v>9</v>
          </cell>
          <cell r="G96">
            <v>249</v>
          </cell>
          <cell r="H96">
            <v>51016</v>
          </cell>
          <cell r="I96" t="str">
            <v>R2</v>
          </cell>
          <cell r="J96" t="str">
            <v>ED</v>
          </cell>
          <cell r="K96">
            <v>38021</v>
          </cell>
          <cell r="L96">
            <v>95</v>
          </cell>
          <cell r="M96">
            <v>5000</v>
          </cell>
          <cell r="N96">
            <v>299.46699999999998</v>
          </cell>
        </row>
        <row r="97">
          <cell r="D97">
            <v>75</v>
          </cell>
          <cell r="E97">
            <v>38023</v>
          </cell>
          <cell r="F97">
            <v>8</v>
          </cell>
          <cell r="G97">
            <v>189</v>
          </cell>
          <cell r="H97" t="str">
            <v>P8886</v>
          </cell>
          <cell r="I97" t="str">
            <v>R2</v>
          </cell>
          <cell r="J97" t="str">
            <v>FI</v>
          </cell>
          <cell r="K97">
            <v>38022</v>
          </cell>
          <cell r="L97">
            <v>97</v>
          </cell>
          <cell r="M97">
            <v>1920</v>
          </cell>
          <cell r="N97">
            <v>115.059</v>
          </cell>
        </row>
        <row r="98">
          <cell r="D98">
            <v>100</v>
          </cell>
          <cell r="E98">
            <v>38030</v>
          </cell>
          <cell r="F98">
            <v>8</v>
          </cell>
          <cell r="G98">
            <v>188</v>
          </cell>
          <cell r="H98" t="str">
            <v>CSP00614</v>
          </cell>
          <cell r="I98" t="str">
            <v>R2</v>
          </cell>
          <cell r="J98" t="str">
            <v>AR</v>
          </cell>
          <cell r="K98">
            <v>38022</v>
          </cell>
          <cell r="L98">
            <v>96</v>
          </cell>
          <cell r="M98">
            <v>3840</v>
          </cell>
          <cell r="N98">
            <v>229.85839999999999</v>
          </cell>
        </row>
        <row r="99">
          <cell r="D99">
            <v>92</v>
          </cell>
          <cell r="E99">
            <v>38029</v>
          </cell>
          <cell r="F99">
            <v>9</v>
          </cell>
          <cell r="G99">
            <v>190</v>
          </cell>
          <cell r="H99" t="str">
            <v>CSP00591</v>
          </cell>
          <cell r="I99" t="str">
            <v>R2</v>
          </cell>
          <cell r="J99" t="str">
            <v>AR</v>
          </cell>
          <cell r="K99">
            <v>38022</v>
          </cell>
          <cell r="L99">
            <v>98</v>
          </cell>
          <cell r="M99">
            <v>1920</v>
          </cell>
          <cell r="N99">
            <v>115.143</v>
          </cell>
        </row>
        <row r="100">
          <cell r="D100">
            <v>88</v>
          </cell>
          <cell r="E100">
            <v>38028</v>
          </cell>
          <cell r="F100">
            <v>9</v>
          </cell>
          <cell r="G100">
            <v>191</v>
          </cell>
          <cell r="H100" t="str">
            <v>CSP00656</v>
          </cell>
          <cell r="I100" t="str">
            <v>R1</v>
          </cell>
          <cell r="J100" t="str">
            <v>AR</v>
          </cell>
          <cell r="K100">
            <v>38022</v>
          </cell>
          <cell r="L100">
            <v>100</v>
          </cell>
          <cell r="M100">
            <v>3200</v>
          </cell>
          <cell r="N100">
            <v>191.755</v>
          </cell>
        </row>
        <row r="101">
          <cell r="D101">
            <v>94</v>
          </cell>
          <cell r="E101">
            <v>38029</v>
          </cell>
          <cell r="F101">
            <v>9</v>
          </cell>
          <cell r="G101">
            <v>192</v>
          </cell>
          <cell r="H101" t="str">
            <v>CSP00562</v>
          </cell>
          <cell r="I101" t="str">
            <v>R2</v>
          </cell>
          <cell r="J101" t="str">
            <v>AR</v>
          </cell>
          <cell r="K101">
            <v>38022</v>
          </cell>
          <cell r="L101">
            <v>101</v>
          </cell>
          <cell r="M101">
            <v>7680</v>
          </cell>
          <cell r="N101">
            <v>460.17200000000003</v>
          </cell>
        </row>
        <row r="102">
          <cell r="D102">
            <v>132</v>
          </cell>
          <cell r="E102">
            <v>38040</v>
          </cell>
          <cell r="F102">
            <v>9</v>
          </cell>
          <cell r="G102">
            <v>195</v>
          </cell>
          <cell r="H102" t="str">
            <v>CSP00608</v>
          </cell>
          <cell r="I102" t="str">
            <v>R2</v>
          </cell>
          <cell r="J102" t="str">
            <v>AR</v>
          </cell>
          <cell r="K102">
            <v>38023</v>
          </cell>
          <cell r="L102">
            <v>104</v>
          </cell>
          <cell r="M102">
            <v>3840</v>
          </cell>
          <cell r="N102">
            <v>230.1694</v>
          </cell>
        </row>
        <row r="103">
          <cell r="D103">
            <v>102</v>
          </cell>
          <cell r="E103">
            <v>38030</v>
          </cell>
          <cell r="F103">
            <v>9</v>
          </cell>
          <cell r="G103">
            <v>194</v>
          </cell>
          <cell r="H103" t="str">
            <v>CSP00592</v>
          </cell>
          <cell r="I103" t="str">
            <v>R1</v>
          </cell>
          <cell r="J103" t="str">
            <v>AR</v>
          </cell>
          <cell r="K103">
            <v>38023</v>
          </cell>
          <cell r="L103">
            <v>103</v>
          </cell>
          <cell r="M103">
            <v>1920</v>
          </cell>
          <cell r="N103">
            <v>115.09099999999999</v>
          </cell>
        </row>
        <row r="104">
          <cell r="D104">
            <v>99</v>
          </cell>
          <cell r="E104">
            <v>38030</v>
          </cell>
          <cell r="F104">
            <v>9</v>
          </cell>
          <cell r="G104">
            <v>196</v>
          </cell>
          <cell r="H104" t="str">
            <v>CSP00575</v>
          </cell>
          <cell r="I104" t="str">
            <v>R1</v>
          </cell>
          <cell r="J104" t="str">
            <v>AR</v>
          </cell>
          <cell r="K104">
            <v>38023</v>
          </cell>
          <cell r="L104">
            <v>105</v>
          </cell>
          <cell r="M104">
            <v>3840</v>
          </cell>
          <cell r="N104">
            <v>230.04939999999999</v>
          </cell>
        </row>
        <row r="105">
          <cell r="D105">
            <v>82</v>
          </cell>
          <cell r="E105">
            <v>38026</v>
          </cell>
          <cell r="F105">
            <v>9</v>
          </cell>
          <cell r="G105">
            <v>214</v>
          </cell>
          <cell r="H105" t="str">
            <v>812/04</v>
          </cell>
          <cell r="I105" t="str">
            <v>R1</v>
          </cell>
          <cell r="J105" t="str">
            <v>ED</v>
          </cell>
          <cell r="K105">
            <v>38026</v>
          </cell>
          <cell r="L105">
            <v>111</v>
          </cell>
          <cell r="M105">
            <v>900</v>
          </cell>
          <cell r="N105">
            <v>54</v>
          </cell>
        </row>
        <row r="106">
          <cell r="D106" t="str">
            <v>89A</v>
          </cell>
          <cell r="E106">
            <v>38028</v>
          </cell>
          <cell r="F106">
            <v>9</v>
          </cell>
          <cell r="G106">
            <v>210</v>
          </cell>
          <cell r="H106" t="str">
            <v>P016.632A</v>
          </cell>
          <cell r="I106" t="str">
            <v>R2</v>
          </cell>
          <cell r="J106" t="str">
            <v>VO</v>
          </cell>
          <cell r="K106">
            <v>38026</v>
          </cell>
          <cell r="L106">
            <v>108</v>
          </cell>
          <cell r="M106">
            <v>2100</v>
          </cell>
          <cell r="N106">
            <v>126</v>
          </cell>
        </row>
        <row r="107">
          <cell r="D107" t="str">
            <v>89B</v>
          </cell>
          <cell r="E107">
            <v>38028</v>
          </cell>
          <cell r="F107">
            <v>9</v>
          </cell>
          <cell r="G107">
            <v>211</v>
          </cell>
          <cell r="H107" t="str">
            <v>P016.632B</v>
          </cell>
          <cell r="I107" t="str">
            <v>R2</v>
          </cell>
          <cell r="J107" t="str">
            <v>VO</v>
          </cell>
          <cell r="K107">
            <v>38026</v>
          </cell>
          <cell r="L107">
            <v>109</v>
          </cell>
          <cell r="M107">
            <v>2100</v>
          </cell>
          <cell r="N107">
            <v>126</v>
          </cell>
        </row>
        <row r="108">
          <cell r="D108">
            <v>104</v>
          </cell>
          <cell r="E108">
            <v>38030</v>
          </cell>
          <cell r="F108">
            <v>9</v>
          </cell>
          <cell r="G108">
            <v>276</v>
          </cell>
          <cell r="H108">
            <v>51018</v>
          </cell>
          <cell r="I108" t="str">
            <v>R2</v>
          </cell>
          <cell r="J108" t="str">
            <v>ED</v>
          </cell>
          <cell r="K108">
            <v>38026</v>
          </cell>
          <cell r="L108">
            <v>112</v>
          </cell>
          <cell r="M108">
            <v>5000</v>
          </cell>
          <cell r="N108">
            <v>299.50299999999999</v>
          </cell>
        </row>
        <row r="109">
          <cell r="D109">
            <v>86</v>
          </cell>
          <cell r="E109">
            <v>38028</v>
          </cell>
          <cell r="F109">
            <v>8</v>
          </cell>
          <cell r="G109">
            <v>227</v>
          </cell>
          <cell r="H109" t="str">
            <v>P8898</v>
          </cell>
          <cell r="I109" t="str">
            <v>R2</v>
          </cell>
          <cell r="J109" t="str">
            <v>FI</v>
          </cell>
          <cell r="K109">
            <v>38027</v>
          </cell>
          <cell r="L109">
            <v>121</v>
          </cell>
          <cell r="M109">
            <v>1920</v>
          </cell>
          <cell r="N109">
            <v>114.995</v>
          </cell>
        </row>
        <row r="110">
          <cell r="D110">
            <v>96</v>
          </cell>
          <cell r="E110">
            <v>38030</v>
          </cell>
          <cell r="F110">
            <v>9</v>
          </cell>
          <cell r="G110">
            <v>229</v>
          </cell>
          <cell r="H110" t="str">
            <v>P016.633</v>
          </cell>
          <cell r="I110" t="str">
            <v>R2</v>
          </cell>
          <cell r="J110" t="str">
            <v>VO</v>
          </cell>
          <cell r="K110">
            <v>38027</v>
          </cell>
          <cell r="L110">
            <v>123</v>
          </cell>
          <cell r="M110">
            <v>4200</v>
          </cell>
          <cell r="N110">
            <v>252</v>
          </cell>
        </row>
        <row r="111">
          <cell r="D111" t="str">
            <v>85B</v>
          </cell>
          <cell r="E111">
            <v>38027</v>
          </cell>
          <cell r="F111">
            <v>9</v>
          </cell>
          <cell r="G111">
            <v>226</v>
          </cell>
          <cell r="H111" t="str">
            <v>845/04B</v>
          </cell>
          <cell r="I111" t="str">
            <v>R2</v>
          </cell>
          <cell r="J111" t="str">
            <v>ED</v>
          </cell>
          <cell r="K111">
            <v>38027</v>
          </cell>
          <cell r="L111">
            <v>120</v>
          </cell>
          <cell r="M111">
            <v>180</v>
          </cell>
          <cell r="N111">
            <v>10.8</v>
          </cell>
        </row>
        <row r="112">
          <cell r="D112">
            <v>87</v>
          </cell>
          <cell r="E112">
            <v>38028</v>
          </cell>
          <cell r="F112">
            <v>8</v>
          </cell>
          <cell r="G112">
            <v>228</v>
          </cell>
          <cell r="H112" t="str">
            <v>813/04</v>
          </cell>
          <cell r="I112" t="str">
            <v>R1</v>
          </cell>
          <cell r="J112" t="str">
            <v>ED</v>
          </cell>
          <cell r="K112">
            <v>38027</v>
          </cell>
          <cell r="L112">
            <v>122</v>
          </cell>
          <cell r="M112">
            <v>900</v>
          </cell>
          <cell r="N112">
            <v>53.881999999999998</v>
          </cell>
        </row>
        <row r="113">
          <cell r="D113">
            <v>138</v>
          </cell>
          <cell r="E113">
            <v>38041</v>
          </cell>
          <cell r="F113">
            <v>9</v>
          </cell>
          <cell r="G113">
            <v>230</v>
          </cell>
          <cell r="H113" t="str">
            <v>P016.725</v>
          </cell>
          <cell r="I113" t="str">
            <v>R2</v>
          </cell>
          <cell r="J113" t="str">
            <v>VO</v>
          </cell>
          <cell r="K113">
            <v>38027</v>
          </cell>
          <cell r="L113">
            <v>124</v>
          </cell>
          <cell r="M113">
            <v>3600</v>
          </cell>
          <cell r="N113">
            <v>216</v>
          </cell>
        </row>
        <row r="114">
          <cell r="D114">
            <v>109</v>
          </cell>
          <cell r="E114">
            <v>38033</v>
          </cell>
          <cell r="F114">
            <v>8</v>
          </cell>
          <cell r="G114">
            <v>232</v>
          </cell>
          <cell r="H114" t="str">
            <v>CSP00620</v>
          </cell>
          <cell r="I114" t="str">
            <v>R2</v>
          </cell>
          <cell r="J114" t="str">
            <v>AR</v>
          </cell>
          <cell r="K114">
            <v>38027</v>
          </cell>
          <cell r="L114">
            <v>126</v>
          </cell>
          <cell r="M114">
            <v>3840</v>
          </cell>
          <cell r="N114">
            <v>230.07900000000001</v>
          </cell>
        </row>
        <row r="115">
          <cell r="D115">
            <v>116</v>
          </cell>
          <cell r="E115">
            <v>38034</v>
          </cell>
          <cell r="F115">
            <v>9</v>
          </cell>
          <cell r="G115">
            <v>231</v>
          </cell>
          <cell r="H115" t="str">
            <v>CSP00589</v>
          </cell>
          <cell r="I115" t="str">
            <v>R1</v>
          </cell>
          <cell r="J115" t="str">
            <v>AR</v>
          </cell>
          <cell r="K115">
            <v>38027</v>
          </cell>
          <cell r="L115">
            <v>125</v>
          </cell>
          <cell r="M115">
            <v>3840</v>
          </cell>
          <cell r="N115">
            <v>229.95099999999999</v>
          </cell>
        </row>
        <row r="116">
          <cell r="D116">
            <v>105</v>
          </cell>
          <cell r="E116">
            <v>38030</v>
          </cell>
          <cell r="F116">
            <v>9</v>
          </cell>
          <cell r="G116">
            <v>304</v>
          </cell>
          <cell r="H116">
            <v>51019</v>
          </cell>
          <cell r="I116" t="str">
            <v>R2</v>
          </cell>
          <cell r="J116" t="str">
            <v>ED</v>
          </cell>
          <cell r="K116">
            <v>38027</v>
          </cell>
          <cell r="L116">
            <v>129</v>
          </cell>
          <cell r="M116">
            <v>5000</v>
          </cell>
          <cell r="N116">
            <v>299.38900000000001</v>
          </cell>
        </row>
        <row r="117">
          <cell r="D117">
            <v>127</v>
          </cell>
          <cell r="E117">
            <v>38036</v>
          </cell>
          <cell r="F117">
            <v>9</v>
          </cell>
          <cell r="G117">
            <v>248</v>
          </cell>
          <cell r="H117" t="str">
            <v>CSP00657</v>
          </cell>
          <cell r="I117" t="str">
            <v>R1</v>
          </cell>
          <cell r="J117" t="str">
            <v>AR</v>
          </cell>
          <cell r="K117">
            <v>38028</v>
          </cell>
          <cell r="L117">
            <v>140</v>
          </cell>
          <cell r="M117">
            <v>1920</v>
          </cell>
          <cell r="N117">
            <v>114.917</v>
          </cell>
        </row>
        <row r="118">
          <cell r="D118">
            <v>117</v>
          </cell>
          <cell r="E118">
            <v>38034</v>
          </cell>
          <cell r="F118">
            <v>9</v>
          </cell>
          <cell r="G118">
            <v>239</v>
          </cell>
          <cell r="H118" t="str">
            <v>CSP00632</v>
          </cell>
          <cell r="I118" t="str">
            <v>R2</v>
          </cell>
          <cell r="J118" t="str">
            <v>AR</v>
          </cell>
          <cell r="K118">
            <v>38028</v>
          </cell>
          <cell r="L118">
            <v>131</v>
          </cell>
          <cell r="M118">
            <v>3840</v>
          </cell>
          <cell r="N118">
            <v>230.13499999999999</v>
          </cell>
        </row>
        <row r="119">
          <cell r="D119">
            <v>150</v>
          </cell>
          <cell r="E119">
            <v>38044</v>
          </cell>
          <cell r="F119">
            <v>8</v>
          </cell>
          <cell r="G119">
            <v>240</v>
          </cell>
          <cell r="H119" t="str">
            <v>846/04</v>
          </cell>
          <cell r="I119" t="str">
            <v>R2</v>
          </cell>
          <cell r="J119" t="str">
            <v>ED</v>
          </cell>
          <cell r="K119">
            <v>38028</v>
          </cell>
          <cell r="L119">
            <v>132</v>
          </cell>
          <cell r="M119">
            <v>2100</v>
          </cell>
          <cell r="N119">
            <v>125.85599999999999</v>
          </cell>
        </row>
        <row r="120">
          <cell r="D120">
            <v>122</v>
          </cell>
          <cell r="E120">
            <v>38036</v>
          </cell>
          <cell r="F120">
            <v>8</v>
          </cell>
          <cell r="G120">
            <v>243</v>
          </cell>
          <cell r="H120" t="str">
            <v>811/04</v>
          </cell>
          <cell r="I120" t="str">
            <v>R1</v>
          </cell>
          <cell r="J120" t="str">
            <v>ED</v>
          </cell>
          <cell r="K120">
            <v>38028</v>
          </cell>
          <cell r="L120">
            <v>135</v>
          </cell>
          <cell r="M120">
            <v>900</v>
          </cell>
          <cell r="N120">
            <v>53.83</v>
          </cell>
        </row>
        <row r="121">
          <cell r="D121">
            <v>114</v>
          </cell>
          <cell r="E121">
            <v>38033</v>
          </cell>
          <cell r="F121">
            <v>9</v>
          </cell>
          <cell r="G121">
            <v>242</v>
          </cell>
          <cell r="H121" t="str">
            <v>856/04</v>
          </cell>
          <cell r="I121" t="str">
            <v>R1</v>
          </cell>
          <cell r="J121" t="str">
            <v>ED</v>
          </cell>
          <cell r="K121">
            <v>38028</v>
          </cell>
          <cell r="L121">
            <v>134</v>
          </cell>
          <cell r="M121">
            <v>2100</v>
          </cell>
          <cell r="N121">
            <v>125.84</v>
          </cell>
        </row>
        <row r="122">
          <cell r="D122">
            <v>118</v>
          </cell>
          <cell r="E122">
            <v>38034</v>
          </cell>
          <cell r="F122">
            <v>9</v>
          </cell>
          <cell r="G122">
            <v>241</v>
          </cell>
          <cell r="H122" t="str">
            <v>CSP00636</v>
          </cell>
          <cell r="I122" t="str">
            <v>R1</v>
          </cell>
          <cell r="J122" t="str">
            <v>AR</v>
          </cell>
          <cell r="K122">
            <v>38028</v>
          </cell>
          <cell r="L122">
            <v>133</v>
          </cell>
          <cell r="M122">
            <v>1920</v>
          </cell>
          <cell r="N122">
            <v>115.011</v>
          </cell>
        </row>
        <row r="123">
          <cell r="D123">
            <v>98</v>
          </cell>
          <cell r="E123">
            <v>38030</v>
          </cell>
          <cell r="F123">
            <v>9</v>
          </cell>
          <cell r="G123">
            <v>247</v>
          </cell>
          <cell r="H123" t="str">
            <v>P016.634</v>
          </cell>
          <cell r="I123" t="str">
            <v>R2</v>
          </cell>
          <cell r="J123" t="str">
            <v>VO</v>
          </cell>
          <cell r="K123">
            <v>38028</v>
          </cell>
          <cell r="L123">
            <v>139</v>
          </cell>
          <cell r="M123">
            <v>4200</v>
          </cell>
          <cell r="N123">
            <v>252</v>
          </cell>
        </row>
        <row r="124">
          <cell r="D124">
            <v>97</v>
          </cell>
          <cell r="E124">
            <v>38030</v>
          </cell>
          <cell r="F124">
            <v>9</v>
          </cell>
          <cell r="G124">
            <v>246</v>
          </cell>
          <cell r="H124" t="str">
            <v>P016.635</v>
          </cell>
          <cell r="I124" t="str">
            <v>R2</v>
          </cell>
          <cell r="J124" t="str">
            <v>VO</v>
          </cell>
          <cell r="K124">
            <v>38028</v>
          </cell>
          <cell r="L124">
            <v>138</v>
          </cell>
          <cell r="M124">
            <v>4200</v>
          </cell>
          <cell r="N124">
            <v>252</v>
          </cell>
        </row>
        <row r="125">
          <cell r="D125">
            <v>110</v>
          </cell>
          <cell r="E125">
            <v>38033</v>
          </cell>
          <cell r="F125">
            <v>9</v>
          </cell>
          <cell r="G125">
            <v>245</v>
          </cell>
          <cell r="H125" t="str">
            <v>CSP00624</v>
          </cell>
          <cell r="I125" t="str">
            <v>R1</v>
          </cell>
          <cell r="J125" t="str">
            <v>AR</v>
          </cell>
          <cell r="K125">
            <v>38028</v>
          </cell>
          <cell r="L125">
            <v>137</v>
          </cell>
          <cell r="M125">
            <v>3200</v>
          </cell>
          <cell r="N125">
            <v>191.58699999999999</v>
          </cell>
        </row>
        <row r="126">
          <cell r="D126">
            <v>103</v>
          </cell>
          <cell r="E126">
            <v>38030</v>
          </cell>
          <cell r="F126">
            <v>9</v>
          </cell>
          <cell r="G126">
            <v>244</v>
          </cell>
          <cell r="H126" t="str">
            <v>CSP00582</v>
          </cell>
          <cell r="I126" t="str">
            <v>R1</v>
          </cell>
          <cell r="J126" t="str">
            <v>AR</v>
          </cell>
          <cell r="K126">
            <v>38028</v>
          </cell>
          <cell r="L126">
            <v>136</v>
          </cell>
          <cell r="M126">
            <v>3840</v>
          </cell>
          <cell r="N126">
            <v>230.18100000000001</v>
          </cell>
        </row>
        <row r="127">
          <cell r="D127">
            <v>123</v>
          </cell>
          <cell r="E127">
            <v>38036</v>
          </cell>
          <cell r="F127">
            <v>9</v>
          </cell>
          <cell r="G127">
            <v>253</v>
          </cell>
          <cell r="H127" t="str">
            <v>P016.518</v>
          </cell>
          <cell r="I127" t="str">
            <v>R2</v>
          </cell>
          <cell r="J127" t="str">
            <v>VO</v>
          </cell>
          <cell r="K127">
            <v>38029</v>
          </cell>
          <cell r="L127">
            <v>143</v>
          </cell>
          <cell r="M127">
            <v>4200</v>
          </cell>
          <cell r="N127">
            <v>252</v>
          </cell>
        </row>
        <row r="128">
          <cell r="D128">
            <v>111</v>
          </cell>
          <cell r="E128">
            <v>38033</v>
          </cell>
          <cell r="F128">
            <v>9</v>
          </cell>
          <cell r="G128">
            <v>255</v>
          </cell>
          <cell r="H128" t="str">
            <v>P016.637</v>
          </cell>
          <cell r="I128" t="str">
            <v>R2</v>
          </cell>
          <cell r="J128" t="str">
            <v>VO</v>
          </cell>
          <cell r="K128">
            <v>38029</v>
          </cell>
          <cell r="L128">
            <v>145</v>
          </cell>
          <cell r="M128">
            <v>4200</v>
          </cell>
          <cell r="N128">
            <v>252</v>
          </cell>
        </row>
        <row r="129">
          <cell r="D129">
            <v>112</v>
          </cell>
          <cell r="E129">
            <v>38033</v>
          </cell>
          <cell r="F129">
            <v>9</v>
          </cell>
          <cell r="G129">
            <v>252</v>
          </cell>
          <cell r="H129" t="str">
            <v>P016.636</v>
          </cell>
          <cell r="I129" t="str">
            <v>R2</v>
          </cell>
          <cell r="J129" t="str">
            <v>VO</v>
          </cell>
          <cell r="K129">
            <v>38029</v>
          </cell>
          <cell r="L129">
            <v>142</v>
          </cell>
          <cell r="M129">
            <v>4200</v>
          </cell>
          <cell r="N129">
            <v>252</v>
          </cell>
        </row>
        <row r="130">
          <cell r="D130">
            <v>129</v>
          </cell>
          <cell r="E130">
            <v>38037</v>
          </cell>
          <cell r="F130">
            <v>9</v>
          </cell>
          <cell r="G130">
            <v>254</v>
          </cell>
          <cell r="H130" t="str">
            <v>P016.519</v>
          </cell>
          <cell r="I130" t="str">
            <v>R2</v>
          </cell>
          <cell r="J130" t="str">
            <v>VO</v>
          </cell>
          <cell r="K130">
            <v>38029</v>
          </cell>
          <cell r="L130">
            <v>144</v>
          </cell>
          <cell r="M130">
            <v>4200</v>
          </cell>
          <cell r="N130">
            <v>252</v>
          </cell>
        </row>
        <row r="131">
          <cell r="D131">
            <v>139</v>
          </cell>
          <cell r="E131">
            <v>38041</v>
          </cell>
          <cell r="F131">
            <v>9</v>
          </cell>
          <cell r="G131">
            <v>266</v>
          </cell>
          <cell r="H131" t="str">
            <v>CSP00631</v>
          </cell>
          <cell r="I131" t="str">
            <v>R2</v>
          </cell>
          <cell r="J131" t="str">
            <v>AR</v>
          </cell>
          <cell r="K131">
            <v>38029</v>
          </cell>
          <cell r="L131">
            <v>154</v>
          </cell>
          <cell r="M131">
            <v>3840</v>
          </cell>
          <cell r="N131">
            <v>229.41900000000001</v>
          </cell>
        </row>
        <row r="132">
          <cell r="D132">
            <v>101</v>
          </cell>
          <cell r="E132">
            <v>38030</v>
          </cell>
          <cell r="F132">
            <v>8</v>
          </cell>
          <cell r="G132">
            <v>259</v>
          </cell>
          <cell r="H132" t="str">
            <v>P8891</v>
          </cell>
          <cell r="I132" t="str">
            <v>R2</v>
          </cell>
          <cell r="J132" t="str">
            <v>FI</v>
          </cell>
          <cell r="K132">
            <v>38029</v>
          </cell>
          <cell r="L132">
            <v>148</v>
          </cell>
          <cell r="M132">
            <v>1920</v>
          </cell>
          <cell r="N132">
            <v>114.8</v>
          </cell>
        </row>
        <row r="133">
          <cell r="D133">
            <v>144</v>
          </cell>
          <cell r="E133">
            <v>38043</v>
          </cell>
          <cell r="F133">
            <v>9</v>
          </cell>
          <cell r="G133">
            <v>323</v>
          </cell>
          <cell r="H133">
            <v>51023</v>
          </cell>
          <cell r="I133" t="str">
            <v>R2</v>
          </cell>
          <cell r="J133" t="str">
            <v>ED</v>
          </cell>
          <cell r="K133">
            <v>38029</v>
          </cell>
          <cell r="L133">
            <v>149</v>
          </cell>
          <cell r="M133">
            <v>8334</v>
          </cell>
          <cell r="N133">
            <v>499.012</v>
          </cell>
        </row>
        <row r="134">
          <cell r="D134">
            <v>119</v>
          </cell>
          <cell r="E134">
            <v>38034</v>
          </cell>
          <cell r="F134">
            <v>9</v>
          </cell>
          <cell r="G134">
            <v>263</v>
          </cell>
          <cell r="H134" t="str">
            <v>CSP00581</v>
          </cell>
          <cell r="I134" t="str">
            <v>R1</v>
          </cell>
          <cell r="J134" t="str">
            <v>AR</v>
          </cell>
          <cell r="K134">
            <v>38030</v>
          </cell>
          <cell r="L134">
            <v>151</v>
          </cell>
          <cell r="M134">
            <v>4800</v>
          </cell>
          <cell r="N134">
            <v>287.85500000000002</v>
          </cell>
        </row>
        <row r="135">
          <cell r="D135">
            <v>120</v>
          </cell>
          <cell r="E135">
            <v>38034</v>
          </cell>
          <cell r="F135">
            <v>9</v>
          </cell>
          <cell r="G135">
            <v>264</v>
          </cell>
          <cell r="H135" t="str">
            <v>CSP00593</v>
          </cell>
          <cell r="I135" t="str">
            <v>R1</v>
          </cell>
          <cell r="J135" t="str">
            <v>AR</v>
          </cell>
          <cell r="K135">
            <v>38030</v>
          </cell>
          <cell r="L135">
            <v>152</v>
          </cell>
          <cell r="M135">
            <v>1920</v>
          </cell>
          <cell r="N135">
            <v>115.122</v>
          </cell>
        </row>
        <row r="136">
          <cell r="D136">
            <v>126</v>
          </cell>
          <cell r="E136">
            <v>38036</v>
          </cell>
          <cell r="F136">
            <v>9</v>
          </cell>
          <cell r="G136">
            <v>225</v>
          </cell>
          <cell r="H136" t="str">
            <v>CSP00563</v>
          </cell>
          <cell r="I136" t="str">
            <v>R1</v>
          </cell>
          <cell r="J136" t="str">
            <v>AR</v>
          </cell>
          <cell r="K136">
            <v>38030</v>
          </cell>
          <cell r="L136">
            <v>155</v>
          </cell>
          <cell r="M136">
            <v>1920</v>
          </cell>
          <cell r="N136">
            <v>115.05200000000001</v>
          </cell>
        </row>
        <row r="137">
          <cell r="D137">
            <v>108</v>
          </cell>
          <cell r="E137">
            <v>38033</v>
          </cell>
          <cell r="F137">
            <v>8</v>
          </cell>
          <cell r="G137">
            <v>267</v>
          </cell>
          <cell r="H137" t="str">
            <v>B024</v>
          </cell>
          <cell r="I137" t="str">
            <v>R2</v>
          </cell>
          <cell r="J137" t="str">
            <v>SU</v>
          </cell>
          <cell r="K137">
            <v>38030</v>
          </cell>
          <cell r="L137">
            <v>156</v>
          </cell>
          <cell r="M137">
            <v>172</v>
          </cell>
          <cell r="N137">
            <v>10.176</v>
          </cell>
        </row>
        <row r="138">
          <cell r="D138">
            <v>113</v>
          </cell>
          <cell r="E138">
            <v>38033</v>
          </cell>
          <cell r="F138">
            <v>9</v>
          </cell>
          <cell r="G138">
            <v>268</v>
          </cell>
          <cell r="H138" t="str">
            <v>B023</v>
          </cell>
          <cell r="I138" t="str">
            <v>R1</v>
          </cell>
          <cell r="J138" t="str">
            <v>SU</v>
          </cell>
          <cell r="K138">
            <v>38030</v>
          </cell>
          <cell r="L138">
            <v>157</v>
          </cell>
          <cell r="M138">
            <v>1961</v>
          </cell>
          <cell r="N138">
            <v>115.18049999999999</v>
          </cell>
        </row>
        <row r="139">
          <cell r="D139">
            <v>146</v>
          </cell>
          <cell r="E139">
            <v>38044</v>
          </cell>
          <cell r="F139">
            <v>9</v>
          </cell>
          <cell r="G139">
            <v>338</v>
          </cell>
          <cell r="H139">
            <v>51015</v>
          </cell>
          <cell r="I139" t="str">
            <v>R1</v>
          </cell>
          <cell r="J139" t="str">
            <v>ED</v>
          </cell>
          <cell r="K139">
            <v>38030</v>
          </cell>
          <cell r="L139">
            <v>161</v>
          </cell>
          <cell r="M139">
            <v>4584</v>
          </cell>
          <cell r="N139">
            <v>274.58</v>
          </cell>
        </row>
        <row r="140">
          <cell r="D140">
            <v>121</v>
          </cell>
          <cell r="E140">
            <v>38035</v>
          </cell>
          <cell r="F140">
            <v>9</v>
          </cell>
          <cell r="G140">
            <v>272</v>
          </cell>
          <cell r="H140" t="str">
            <v>CSP00623</v>
          </cell>
          <cell r="I140" t="str">
            <v>R2</v>
          </cell>
          <cell r="J140" t="str">
            <v>AR</v>
          </cell>
          <cell r="K140">
            <v>38030</v>
          </cell>
          <cell r="L140">
            <v>162</v>
          </cell>
          <cell r="M140">
            <v>1920</v>
          </cell>
          <cell r="N140">
            <v>115.05</v>
          </cell>
        </row>
        <row r="141">
          <cell r="D141">
            <v>136</v>
          </cell>
          <cell r="E141">
            <v>38041</v>
          </cell>
          <cell r="F141">
            <v>9</v>
          </cell>
          <cell r="G141">
            <v>289</v>
          </cell>
          <cell r="H141" t="str">
            <v>CSP00663</v>
          </cell>
          <cell r="I141" t="str">
            <v>R1</v>
          </cell>
          <cell r="J141" t="str">
            <v>AR</v>
          </cell>
          <cell r="K141">
            <v>38033</v>
          </cell>
          <cell r="L141">
            <v>163</v>
          </cell>
          <cell r="M141">
            <v>3840</v>
          </cell>
          <cell r="N141">
            <v>230.06200000000001</v>
          </cell>
        </row>
        <row r="142">
          <cell r="D142">
            <v>133</v>
          </cell>
          <cell r="E142">
            <v>38041</v>
          </cell>
          <cell r="F142">
            <v>9</v>
          </cell>
          <cell r="G142">
            <v>290</v>
          </cell>
          <cell r="H142" t="str">
            <v>CSP00650</v>
          </cell>
          <cell r="I142" t="str">
            <v>R1</v>
          </cell>
          <cell r="J142" t="str">
            <v>AR</v>
          </cell>
          <cell r="K142">
            <v>38033</v>
          </cell>
          <cell r="L142">
            <v>165</v>
          </cell>
          <cell r="M142">
            <v>5120</v>
          </cell>
          <cell r="N142">
            <v>306.68200000000002</v>
          </cell>
        </row>
        <row r="143">
          <cell r="D143">
            <v>124</v>
          </cell>
          <cell r="E143">
            <v>38036</v>
          </cell>
          <cell r="F143">
            <v>8</v>
          </cell>
          <cell r="G143">
            <v>292</v>
          </cell>
          <cell r="H143" t="str">
            <v>CSP00613</v>
          </cell>
          <cell r="I143" t="str">
            <v>R1</v>
          </cell>
          <cell r="J143" t="str">
            <v>AR</v>
          </cell>
          <cell r="K143">
            <v>38033</v>
          </cell>
          <cell r="L143">
            <v>166</v>
          </cell>
          <cell r="M143">
            <v>3840</v>
          </cell>
          <cell r="N143">
            <v>230.01300000000001</v>
          </cell>
        </row>
        <row r="144">
          <cell r="D144">
            <v>128</v>
          </cell>
          <cell r="E144">
            <v>38037</v>
          </cell>
          <cell r="F144">
            <v>9</v>
          </cell>
          <cell r="G144">
            <v>293</v>
          </cell>
          <cell r="H144" t="str">
            <v>04-0540</v>
          </cell>
          <cell r="I144" t="str">
            <v>R2</v>
          </cell>
          <cell r="J144" t="str">
            <v>SU</v>
          </cell>
          <cell r="K144">
            <v>38033</v>
          </cell>
          <cell r="L144">
            <v>167</v>
          </cell>
          <cell r="M144">
            <v>1920</v>
          </cell>
          <cell r="N144">
            <v>114.904</v>
          </cell>
        </row>
        <row r="145">
          <cell r="D145">
            <v>125</v>
          </cell>
          <cell r="E145">
            <v>38036</v>
          </cell>
          <cell r="F145">
            <v>9</v>
          </cell>
          <cell r="G145">
            <v>294</v>
          </cell>
          <cell r="H145" t="str">
            <v>CSP00621</v>
          </cell>
          <cell r="I145" t="str">
            <v>R1</v>
          </cell>
          <cell r="J145" t="str">
            <v>AR</v>
          </cell>
          <cell r="K145">
            <v>38034</v>
          </cell>
          <cell r="L145">
            <v>169</v>
          </cell>
          <cell r="M145">
            <v>3840</v>
          </cell>
          <cell r="N145">
            <v>230.095</v>
          </cell>
        </row>
        <row r="146">
          <cell r="D146">
            <v>172</v>
          </cell>
          <cell r="E146">
            <v>38047</v>
          </cell>
          <cell r="F146">
            <v>8</v>
          </cell>
          <cell r="G146">
            <v>299</v>
          </cell>
          <cell r="H146" t="str">
            <v>CSP00617</v>
          </cell>
          <cell r="I146" t="str">
            <v>R2</v>
          </cell>
          <cell r="J146" t="str">
            <v>AR</v>
          </cell>
          <cell r="K146">
            <v>38034</v>
          </cell>
          <cell r="L146">
            <v>174</v>
          </cell>
          <cell r="M146">
            <v>1920</v>
          </cell>
          <cell r="N146">
            <v>115.16500000000001</v>
          </cell>
        </row>
        <row r="147">
          <cell r="D147">
            <v>151</v>
          </cell>
          <cell r="E147">
            <v>38044</v>
          </cell>
          <cell r="F147">
            <v>8</v>
          </cell>
          <cell r="G147">
            <v>318</v>
          </cell>
          <cell r="H147" t="str">
            <v>04-0542</v>
          </cell>
          <cell r="I147" t="str">
            <v>R2</v>
          </cell>
          <cell r="J147" t="str">
            <v>SU</v>
          </cell>
          <cell r="K147">
            <v>38037</v>
          </cell>
          <cell r="L147">
            <v>188</v>
          </cell>
          <cell r="M147">
            <v>640</v>
          </cell>
          <cell r="N147">
            <v>38.344999999999999</v>
          </cell>
        </row>
        <row r="148">
          <cell r="D148">
            <v>154</v>
          </cell>
          <cell r="E148">
            <v>38047</v>
          </cell>
          <cell r="F148">
            <v>9</v>
          </cell>
          <cell r="G148">
            <v>341</v>
          </cell>
          <cell r="H148" t="str">
            <v>P016.639</v>
          </cell>
          <cell r="I148" t="str">
            <v>R2</v>
          </cell>
          <cell r="J148" t="str">
            <v>VO</v>
          </cell>
          <cell r="K148">
            <v>38040</v>
          </cell>
          <cell r="L148">
            <v>195</v>
          </cell>
          <cell r="M148">
            <v>4200</v>
          </cell>
          <cell r="N148">
            <v>252</v>
          </cell>
        </row>
        <row r="149">
          <cell r="D149">
            <v>131</v>
          </cell>
          <cell r="E149">
            <v>38040</v>
          </cell>
          <cell r="F149">
            <v>9</v>
          </cell>
          <cell r="G149">
            <v>313</v>
          </cell>
          <cell r="H149" t="str">
            <v>P016.520</v>
          </cell>
          <cell r="I149" t="str">
            <v>R2</v>
          </cell>
          <cell r="J149" t="str">
            <v>VO</v>
          </cell>
          <cell r="K149">
            <v>38036</v>
          </cell>
          <cell r="L149">
            <v>183</v>
          </cell>
          <cell r="M149">
            <v>4200</v>
          </cell>
          <cell r="N149">
            <v>252</v>
          </cell>
        </row>
        <row r="150">
          <cell r="D150">
            <v>142</v>
          </cell>
          <cell r="E150">
            <v>38042</v>
          </cell>
          <cell r="F150">
            <v>9</v>
          </cell>
          <cell r="G150">
            <v>312</v>
          </cell>
          <cell r="H150" t="str">
            <v>P016.638</v>
          </cell>
          <cell r="I150" t="str">
            <v>R2</v>
          </cell>
          <cell r="J150" t="str">
            <v>VO</v>
          </cell>
          <cell r="K150">
            <v>38035</v>
          </cell>
          <cell r="L150">
            <v>182</v>
          </cell>
          <cell r="M150">
            <v>4200</v>
          </cell>
          <cell r="N150">
            <v>252</v>
          </cell>
        </row>
        <row r="151">
          <cell r="D151">
            <v>162</v>
          </cell>
          <cell r="E151">
            <v>38049</v>
          </cell>
          <cell r="F151">
            <v>9</v>
          </cell>
          <cell r="G151">
            <v>303</v>
          </cell>
          <cell r="H151" t="str">
            <v>CSP00635</v>
          </cell>
          <cell r="I151" t="str">
            <v>R2</v>
          </cell>
          <cell r="J151" t="str">
            <v>AR</v>
          </cell>
          <cell r="K151">
            <v>38036</v>
          </cell>
          <cell r="L151">
            <v>177</v>
          </cell>
          <cell r="M151">
            <v>1920</v>
          </cell>
          <cell r="N151">
            <v>115.1</v>
          </cell>
        </row>
        <row r="152">
          <cell r="D152">
            <v>168</v>
          </cell>
          <cell r="E152">
            <v>38050</v>
          </cell>
          <cell r="F152">
            <v>9</v>
          </cell>
          <cell r="G152">
            <v>304</v>
          </cell>
          <cell r="H152" t="str">
            <v>779;798;
824;855</v>
          </cell>
          <cell r="I152" t="str">
            <v>R1</v>
          </cell>
          <cell r="J152" t="str">
            <v>ED</v>
          </cell>
          <cell r="K152">
            <v>38035</v>
          </cell>
          <cell r="L152">
            <v>178</v>
          </cell>
          <cell r="M152">
            <v>3150</v>
          </cell>
          <cell r="N152">
            <v>188.7886</v>
          </cell>
        </row>
        <row r="153">
          <cell r="D153">
            <v>134</v>
          </cell>
          <cell r="E153">
            <v>38041</v>
          </cell>
          <cell r="F153">
            <v>1</v>
          </cell>
          <cell r="G153">
            <v>311</v>
          </cell>
          <cell r="H153" t="str">
            <v>CSP00630</v>
          </cell>
          <cell r="I153" t="str">
            <v>R2</v>
          </cell>
          <cell r="J153" t="str">
            <v>AR</v>
          </cell>
          <cell r="K153">
            <v>38036</v>
          </cell>
          <cell r="L153">
            <v>181</v>
          </cell>
          <cell r="M153">
            <v>1920</v>
          </cell>
          <cell r="N153">
            <v>115.083</v>
          </cell>
        </row>
        <row r="154">
          <cell r="D154">
            <v>130</v>
          </cell>
          <cell r="E154">
            <v>38040</v>
          </cell>
          <cell r="F154">
            <v>9</v>
          </cell>
          <cell r="G154">
            <v>326</v>
          </cell>
          <cell r="H154" t="str">
            <v>808/03</v>
          </cell>
          <cell r="I154" t="str">
            <v>R2</v>
          </cell>
          <cell r="J154" t="str">
            <v>ED</v>
          </cell>
          <cell r="K154">
            <v>38037</v>
          </cell>
          <cell r="L154">
            <v>186</v>
          </cell>
          <cell r="M154">
            <v>1800</v>
          </cell>
          <cell r="N154">
            <v>108</v>
          </cell>
        </row>
        <row r="155">
          <cell r="D155">
            <v>143</v>
          </cell>
          <cell r="E155">
            <v>38043</v>
          </cell>
          <cell r="F155">
            <v>9</v>
          </cell>
          <cell r="G155">
            <v>387</v>
          </cell>
          <cell r="H155">
            <v>51025</v>
          </cell>
          <cell r="I155" t="str">
            <v>R2</v>
          </cell>
          <cell r="J155" t="str">
            <v>ED</v>
          </cell>
          <cell r="K155">
            <v>38037</v>
          </cell>
          <cell r="L155">
            <v>187</v>
          </cell>
          <cell r="M155">
            <v>5915</v>
          </cell>
          <cell r="N155">
            <v>354.01400000000001</v>
          </cell>
        </row>
        <row r="156">
          <cell r="D156">
            <v>140</v>
          </cell>
          <cell r="E156">
            <v>38042</v>
          </cell>
          <cell r="F156">
            <v>9</v>
          </cell>
          <cell r="G156">
            <v>328</v>
          </cell>
          <cell r="H156" t="str">
            <v>CSP00629</v>
          </cell>
          <cell r="I156" t="str">
            <v>R2</v>
          </cell>
          <cell r="J156" t="str">
            <v>AR</v>
          </cell>
          <cell r="K156">
            <v>38037</v>
          </cell>
          <cell r="L156">
            <v>190</v>
          </cell>
          <cell r="M156">
            <v>3840</v>
          </cell>
          <cell r="N156">
            <v>230.06200000000001</v>
          </cell>
        </row>
        <row r="157">
          <cell r="D157">
            <v>153</v>
          </cell>
          <cell r="E157">
            <v>38044</v>
          </cell>
          <cell r="F157">
            <v>9</v>
          </cell>
          <cell r="G157">
            <v>327</v>
          </cell>
          <cell r="H157" t="str">
            <v>CSP00634</v>
          </cell>
          <cell r="I157" t="str">
            <v>R1</v>
          </cell>
          <cell r="J157" t="str">
            <v>AR</v>
          </cell>
          <cell r="K157">
            <v>38037</v>
          </cell>
          <cell r="L157">
            <v>189</v>
          </cell>
          <cell r="M157">
            <v>8320</v>
          </cell>
          <cell r="N157">
            <v>498.36500000000001</v>
          </cell>
        </row>
        <row r="158">
          <cell r="D158">
            <v>137</v>
          </cell>
          <cell r="E158">
            <v>38041</v>
          </cell>
          <cell r="F158">
            <v>9</v>
          </cell>
          <cell r="G158">
            <v>339</v>
          </cell>
          <cell r="H158" t="str">
            <v>CSP00640</v>
          </cell>
          <cell r="I158" t="str">
            <v>R1</v>
          </cell>
          <cell r="J158" t="str">
            <v>AR</v>
          </cell>
          <cell r="K158">
            <v>38040</v>
          </cell>
          <cell r="L158">
            <v>193</v>
          </cell>
          <cell r="M158">
            <v>3840</v>
          </cell>
          <cell r="N158">
            <v>230.11799999999999</v>
          </cell>
        </row>
        <row r="159">
          <cell r="D159">
            <v>135</v>
          </cell>
          <cell r="E159">
            <v>38041</v>
          </cell>
          <cell r="F159">
            <v>1</v>
          </cell>
          <cell r="G159">
            <v>340</v>
          </cell>
          <cell r="H159" t="str">
            <v>CSP00626</v>
          </cell>
          <cell r="I159" t="str">
            <v>R2</v>
          </cell>
          <cell r="J159" t="str">
            <v>AR</v>
          </cell>
          <cell r="K159">
            <v>38040</v>
          </cell>
          <cell r="L159">
            <v>194</v>
          </cell>
          <cell r="M159">
            <v>1920</v>
          </cell>
          <cell r="N159">
            <v>114.98699999999999</v>
          </cell>
        </row>
        <row r="160">
          <cell r="D160">
            <v>155</v>
          </cell>
          <cell r="E160">
            <v>38048</v>
          </cell>
          <cell r="F160">
            <v>9</v>
          </cell>
          <cell r="G160">
            <v>386</v>
          </cell>
          <cell r="H160">
            <v>50988</v>
          </cell>
          <cell r="I160" t="str">
            <v>R1</v>
          </cell>
          <cell r="J160" t="str">
            <v>ED</v>
          </cell>
          <cell r="K160">
            <v>38040</v>
          </cell>
          <cell r="L160">
            <v>198</v>
          </cell>
          <cell r="M160">
            <v>1568</v>
          </cell>
          <cell r="N160">
            <v>93.918999999999997</v>
          </cell>
        </row>
        <row r="161">
          <cell r="D161">
            <v>170</v>
          </cell>
          <cell r="E161">
            <v>38050</v>
          </cell>
          <cell r="F161">
            <v>9</v>
          </cell>
          <cell r="G161">
            <v>417</v>
          </cell>
          <cell r="H161">
            <v>51026</v>
          </cell>
          <cell r="I161" t="str">
            <v>R2</v>
          </cell>
          <cell r="J161" t="str">
            <v>ED</v>
          </cell>
          <cell r="K161">
            <v>38040</v>
          </cell>
          <cell r="L161">
            <v>197</v>
          </cell>
          <cell r="M161">
            <v>9167</v>
          </cell>
          <cell r="N161">
            <v>549.05499999999995</v>
          </cell>
        </row>
        <row r="162">
          <cell r="D162">
            <v>147</v>
          </cell>
          <cell r="E162">
            <v>38044</v>
          </cell>
          <cell r="F162">
            <v>9</v>
          </cell>
          <cell r="G162">
            <v>349</v>
          </cell>
          <cell r="H162" t="str">
            <v>CSP00701</v>
          </cell>
          <cell r="I162" t="str">
            <v>R1</v>
          </cell>
          <cell r="J162" t="str">
            <v>AR</v>
          </cell>
          <cell r="K162">
            <v>38041</v>
          </cell>
          <cell r="L162">
            <v>201</v>
          </cell>
          <cell r="M162">
            <v>3840</v>
          </cell>
          <cell r="N162">
            <v>230.203</v>
          </cell>
        </row>
        <row r="163">
          <cell r="D163">
            <v>158</v>
          </cell>
          <cell r="E163">
            <v>38049</v>
          </cell>
          <cell r="F163">
            <v>9</v>
          </cell>
          <cell r="G163">
            <v>348</v>
          </cell>
          <cell r="H163" t="str">
            <v>CSP00565</v>
          </cell>
          <cell r="I163" t="str">
            <v>R1</v>
          </cell>
          <cell r="J163" t="str">
            <v>AR</v>
          </cell>
          <cell r="K163">
            <v>38041</v>
          </cell>
          <cell r="L163">
            <v>200</v>
          </cell>
          <cell r="M163">
            <v>3200</v>
          </cell>
          <cell r="N163">
            <v>191.72</v>
          </cell>
        </row>
        <row r="164">
          <cell r="D164">
            <v>148</v>
          </cell>
          <cell r="E164">
            <v>38044</v>
          </cell>
          <cell r="F164">
            <v>8</v>
          </cell>
          <cell r="G164">
            <v>353</v>
          </cell>
          <cell r="H164" t="str">
            <v>CSP00642</v>
          </cell>
          <cell r="I164" t="str">
            <v>R1</v>
          </cell>
          <cell r="J164" t="str">
            <v>AR</v>
          </cell>
          <cell r="K164">
            <v>38041</v>
          </cell>
          <cell r="L164">
            <v>205</v>
          </cell>
          <cell r="M164">
            <v>3840</v>
          </cell>
          <cell r="N164">
            <v>230.226</v>
          </cell>
        </row>
        <row r="165">
          <cell r="D165">
            <v>161</v>
          </cell>
          <cell r="E165">
            <v>38049</v>
          </cell>
          <cell r="F165">
            <v>9</v>
          </cell>
          <cell r="G165">
            <v>352</v>
          </cell>
          <cell r="H165" t="str">
            <v>CSP00644</v>
          </cell>
          <cell r="I165" t="str">
            <v>R2</v>
          </cell>
          <cell r="J165" t="str">
            <v>AR</v>
          </cell>
          <cell r="K165">
            <v>38041</v>
          </cell>
          <cell r="L165">
            <v>204</v>
          </cell>
          <cell r="M165">
            <v>3840</v>
          </cell>
          <cell r="N165">
            <v>230.041</v>
          </cell>
        </row>
        <row r="166">
          <cell r="D166">
            <v>157</v>
          </cell>
          <cell r="E166">
            <v>38049</v>
          </cell>
          <cell r="F166">
            <v>9</v>
          </cell>
          <cell r="G166">
            <v>350</v>
          </cell>
          <cell r="H166" t="str">
            <v>CSP00651</v>
          </cell>
          <cell r="I166" t="str">
            <v>R1</v>
          </cell>
          <cell r="J166" t="str">
            <v>AR</v>
          </cell>
          <cell r="K166">
            <v>38041</v>
          </cell>
          <cell r="L166">
            <v>202</v>
          </cell>
          <cell r="M166">
            <v>1920</v>
          </cell>
          <cell r="N166">
            <v>115.071</v>
          </cell>
        </row>
        <row r="167">
          <cell r="D167">
            <v>145</v>
          </cell>
          <cell r="E167">
            <v>38043</v>
          </cell>
          <cell r="F167">
            <v>8</v>
          </cell>
          <cell r="G167">
            <v>354</v>
          </cell>
          <cell r="H167" t="str">
            <v>CSP00653</v>
          </cell>
          <cell r="I167" t="str">
            <v>R1</v>
          </cell>
          <cell r="J167" t="str">
            <v>AR</v>
          </cell>
          <cell r="K167">
            <v>38041</v>
          </cell>
          <cell r="L167">
            <v>206</v>
          </cell>
          <cell r="M167">
            <v>1920</v>
          </cell>
          <cell r="N167">
            <v>114.944</v>
          </cell>
        </row>
        <row r="168">
          <cell r="D168">
            <v>149</v>
          </cell>
          <cell r="E168">
            <v>38044</v>
          </cell>
          <cell r="F168">
            <v>9</v>
          </cell>
          <cell r="G168">
            <v>356</v>
          </cell>
          <cell r="H168" t="str">
            <v>CSP00725</v>
          </cell>
          <cell r="I168" t="str">
            <v>R1</v>
          </cell>
          <cell r="J168" t="str">
            <v>AR</v>
          </cell>
          <cell r="K168">
            <v>38041</v>
          </cell>
          <cell r="L168">
            <v>209</v>
          </cell>
          <cell r="M168">
            <v>1920</v>
          </cell>
          <cell r="N168">
            <v>115.086</v>
          </cell>
        </row>
        <row r="169">
          <cell r="D169">
            <v>165</v>
          </cell>
          <cell r="E169">
            <v>38049</v>
          </cell>
          <cell r="F169">
            <v>1</v>
          </cell>
          <cell r="G169">
            <v>362</v>
          </cell>
          <cell r="H169" t="str">
            <v>CSP00727</v>
          </cell>
          <cell r="I169" t="str">
            <v>R2</v>
          </cell>
          <cell r="J169" t="str">
            <v>AR</v>
          </cell>
          <cell r="K169">
            <v>38042</v>
          </cell>
          <cell r="L169">
            <v>213</v>
          </cell>
          <cell r="M169">
            <v>1920</v>
          </cell>
          <cell r="N169">
            <v>115.078</v>
          </cell>
        </row>
        <row r="170">
          <cell r="D170">
            <v>169</v>
          </cell>
          <cell r="E170">
            <v>38050</v>
          </cell>
          <cell r="F170">
            <v>9</v>
          </cell>
          <cell r="G170">
            <v>361</v>
          </cell>
          <cell r="H170" t="str">
            <v>CSP00709</v>
          </cell>
          <cell r="I170" t="str">
            <v>R1</v>
          </cell>
          <cell r="J170" t="str">
            <v>AR</v>
          </cell>
          <cell r="K170">
            <v>38042</v>
          </cell>
          <cell r="L170">
            <v>212</v>
          </cell>
          <cell r="M170">
            <v>1920</v>
          </cell>
          <cell r="N170">
            <v>115.03</v>
          </cell>
        </row>
        <row r="171">
          <cell r="D171">
            <v>152</v>
          </cell>
          <cell r="E171">
            <v>38044</v>
          </cell>
          <cell r="F171">
            <v>9</v>
          </cell>
          <cell r="G171">
            <v>371</v>
          </cell>
          <cell r="H171" t="str">
            <v>P8899</v>
          </cell>
          <cell r="I171" t="str">
            <v>R2</v>
          </cell>
          <cell r="J171" t="str">
            <v>FI</v>
          </cell>
          <cell r="K171">
            <v>38043</v>
          </cell>
          <cell r="L171">
            <v>216</v>
          </cell>
          <cell r="M171">
            <v>1920</v>
          </cell>
          <cell r="N171">
            <v>114.88200000000001</v>
          </cell>
        </row>
        <row r="172">
          <cell r="D172">
            <v>159</v>
          </cell>
          <cell r="E172">
            <v>38049</v>
          </cell>
          <cell r="F172">
            <v>9</v>
          </cell>
          <cell r="G172">
            <v>373</v>
          </cell>
          <cell r="H172" t="str">
            <v>CSP00645</v>
          </cell>
          <cell r="I172" t="str">
            <v>R1</v>
          </cell>
          <cell r="J172" t="str">
            <v>AR</v>
          </cell>
          <cell r="K172">
            <v>38043</v>
          </cell>
          <cell r="L172">
            <v>218</v>
          </cell>
          <cell r="M172">
            <v>3840</v>
          </cell>
          <cell r="N172">
            <v>230.18899999999999</v>
          </cell>
        </row>
        <row r="173">
          <cell r="D173">
            <v>160</v>
          </cell>
          <cell r="E173">
            <v>38049</v>
          </cell>
          <cell r="F173">
            <v>9</v>
          </cell>
          <cell r="G173">
            <v>383</v>
          </cell>
          <cell r="H173" t="str">
            <v>P016.342</v>
          </cell>
          <cell r="I173" t="str">
            <v>R2</v>
          </cell>
          <cell r="J173" t="str">
            <v>VO</v>
          </cell>
          <cell r="K173">
            <v>38044</v>
          </cell>
          <cell r="L173">
            <v>220</v>
          </cell>
          <cell r="M173">
            <v>4200</v>
          </cell>
          <cell r="N173">
            <v>252</v>
          </cell>
        </row>
        <row r="174">
          <cell r="D174">
            <v>166</v>
          </cell>
          <cell r="E174">
            <v>38050</v>
          </cell>
          <cell r="F174">
            <v>9</v>
          </cell>
          <cell r="G174">
            <v>382</v>
          </cell>
          <cell r="H174" t="str">
            <v>CSP00625</v>
          </cell>
          <cell r="I174" t="str">
            <v>R2</v>
          </cell>
          <cell r="J174" t="str">
            <v>AR</v>
          </cell>
          <cell r="K174">
            <v>38044</v>
          </cell>
          <cell r="L174">
            <v>219</v>
          </cell>
          <cell r="M174">
            <v>4800</v>
          </cell>
          <cell r="N174">
            <v>287.58199999999999</v>
          </cell>
        </row>
        <row r="175">
          <cell r="D175">
            <v>164</v>
          </cell>
          <cell r="E175">
            <v>38049</v>
          </cell>
          <cell r="F175">
            <v>9</v>
          </cell>
          <cell r="G175">
            <v>386</v>
          </cell>
          <cell r="H175" t="str">
            <v>868/04</v>
          </cell>
          <cell r="I175" t="str">
            <v>R1</v>
          </cell>
          <cell r="J175" t="str">
            <v>ED</v>
          </cell>
          <cell r="K175">
            <v>38044</v>
          </cell>
          <cell r="L175">
            <v>223</v>
          </cell>
          <cell r="M175">
            <v>2100</v>
          </cell>
          <cell r="N175">
            <v>125.86799999999999</v>
          </cell>
        </row>
        <row r="176">
          <cell r="D176">
            <v>171</v>
          </cell>
          <cell r="E176">
            <v>38054</v>
          </cell>
          <cell r="F176">
            <v>9</v>
          </cell>
          <cell r="G176">
            <v>403</v>
          </cell>
          <cell r="H176" t="str">
            <v>CSP00666</v>
          </cell>
          <cell r="I176" t="str">
            <v>R1</v>
          </cell>
          <cell r="J176" t="str">
            <v>AR</v>
          </cell>
          <cell r="K176">
            <v>38047</v>
          </cell>
          <cell r="L176">
            <v>229</v>
          </cell>
          <cell r="M176">
            <v>1920</v>
          </cell>
          <cell r="N176">
            <v>114.94199999999999</v>
          </cell>
        </row>
        <row r="177">
          <cell r="D177">
            <v>163</v>
          </cell>
          <cell r="E177">
            <v>38049</v>
          </cell>
          <cell r="F177">
            <v>8</v>
          </cell>
          <cell r="G177">
            <v>411</v>
          </cell>
          <cell r="H177" t="str">
            <v>P8818</v>
          </cell>
          <cell r="I177" t="str">
            <v>R1</v>
          </cell>
          <cell r="J177" t="str">
            <v>FI</v>
          </cell>
          <cell r="K177">
            <v>38048</v>
          </cell>
          <cell r="L177">
            <v>231</v>
          </cell>
          <cell r="M177">
            <v>1860</v>
          </cell>
          <cell r="N177">
            <v>111.22199999999999</v>
          </cell>
        </row>
        <row r="178">
          <cell r="D178">
            <v>156</v>
          </cell>
          <cell r="E178">
            <v>38049</v>
          </cell>
          <cell r="F178">
            <v>9</v>
          </cell>
          <cell r="G178">
            <v>415</v>
          </cell>
          <cell r="H178" t="str">
            <v>CSP00705</v>
          </cell>
          <cell r="I178" t="str">
            <v>R1</v>
          </cell>
          <cell r="J178" t="str">
            <v>AR</v>
          </cell>
          <cell r="K178">
            <v>38048</v>
          </cell>
          <cell r="L178">
            <v>235</v>
          </cell>
          <cell r="M178">
            <v>3200</v>
          </cell>
          <cell r="N178">
            <v>191.81200000000001</v>
          </cell>
        </row>
        <row r="179">
          <cell r="D179">
            <v>167</v>
          </cell>
          <cell r="E179">
            <v>38050</v>
          </cell>
          <cell r="F179">
            <v>9</v>
          </cell>
          <cell r="G179">
            <v>412</v>
          </cell>
          <cell r="H179" t="str">
            <v>CSP00664</v>
          </cell>
          <cell r="I179" t="str">
            <v>R1</v>
          </cell>
          <cell r="J179" t="str">
            <v>AR</v>
          </cell>
          <cell r="K179">
            <v>38048</v>
          </cell>
          <cell r="L179">
            <v>232</v>
          </cell>
          <cell r="M179">
            <v>3840</v>
          </cell>
          <cell r="N179">
            <v>230.315</v>
          </cell>
        </row>
        <row r="180">
          <cell r="D180">
            <v>174</v>
          </cell>
          <cell r="E180">
            <v>38056</v>
          </cell>
          <cell r="F180">
            <v>9</v>
          </cell>
          <cell r="G180">
            <v>416</v>
          </cell>
          <cell r="H180" t="str">
            <v>866/04</v>
          </cell>
          <cell r="I180" t="str">
            <v>R1</v>
          </cell>
          <cell r="J180" t="str">
            <v>ED</v>
          </cell>
          <cell r="K180">
            <v>38048</v>
          </cell>
          <cell r="L180">
            <v>236</v>
          </cell>
          <cell r="M180">
            <v>2100</v>
          </cell>
          <cell r="N180">
            <v>125.84</v>
          </cell>
        </row>
        <row r="181">
          <cell r="D181">
            <v>175</v>
          </cell>
          <cell r="E181">
            <v>38058</v>
          </cell>
          <cell r="F181">
            <v>9</v>
          </cell>
          <cell r="G181">
            <v>423</v>
          </cell>
          <cell r="H181" t="str">
            <v>CSP00730</v>
          </cell>
          <cell r="I181" t="str">
            <v>R2</v>
          </cell>
          <cell r="J181" t="str">
            <v>AR</v>
          </cell>
          <cell r="K181">
            <v>38049</v>
          </cell>
          <cell r="L181">
            <v>239</v>
          </cell>
          <cell r="M181">
            <v>1920</v>
          </cell>
          <cell r="N181">
            <v>115.07599999999999</v>
          </cell>
        </row>
        <row r="182">
          <cell r="D182">
            <v>176</v>
          </cell>
          <cell r="E182">
            <v>38058</v>
          </cell>
          <cell r="F182">
            <v>8</v>
          </cell>
          <cell r="G182">
            <v>462</v>
          </cell>
          <cell r="H182" t="str">
            <v>CSP00713</v>
          </cell>
          <cell r="I182" t="str">
            <v>R1</v>
          </cell>
          <cell r="J182" t="str">
            <v>AR</v>
          </cell>
          <cell r="K182">
            <v>38050</v>
          </cell>
          <cell r="L182">
            <v>241</v>
          </cell>
          <cell r="M182">
            <v>1920</v>
          </cell>
          <cell r="N182">
            <v>114.947</v>
          </cell>
        </row>
        <row r="183">
          <cell r="D183">
            <v>173</v>
          </cell>
          <cell r="E183">
            <v>38055</v>
          </cell>
          <cell r="F183">
            <v>8</v>
          </cell>
          <cell r="G183">
            <v>454</v>
          </cell>
          <cell r="H183" t="str">
            <v>841/04A</v>
          </cell>
          <cell r="I183" t="str">
            <v>R1</v>
          </cell>
          <cell r="J183" t="str">
            <v>ED</v>
          </cell>
          <cell r="K183">
            <v>38055</v>
          </cell>
          <cell r="L183">
            <v>246</v>
          </cell>
          <cell r="M183">
            <v>320</v>
          </cell>
          <cell r="N183">
            <v>19.154</v>
          </cell>
        </row>
        <row r="184">
          <cell r="D184">
            <v>191</v>
          </cell>
          <cell r="E184">
            <v>38078</v>
          </cell>
          <cell r="F184">
            <v>1</v>
          </cell>
          <cell r="G184">
            <v>534</v>
          </cell>
          <cell r="H184" t="str">
            <v>841/04B</v>
          </cell>
          <cell r="I184" t="str">
            <v>R1</v>
          </cell>
          <cell r="J184" t="str">
            <v>ED</v>
          </cell>
          <cell r="K184">
            <v>38069</v>
          </cell>
          <cell r="L184">
            <v>258</v>
          </cell>
          <cell r="M184">
            <v>1600</v>
          </cell>
          <cell r="N184">
            <v>95.831000000000003</v>
          </cell>
        </row>
        <row r="185">
          <cell r="D185">
            <v>206</v>
          </cell>
          <cell r="E185">
            <v>38089</v>
          </cell>
          <cell r="F185">
            <v>8</v>
          </cell>
          <cell r="G185">
            <v>619</v>
          </cell>
          <cell r="H185" t="str">
            <v>CSP00793</v>
          </cell>
          <cell r="I185" t="str">
            <v>R1</v>
          </cell>
          <cell r="J185" t="str">
            <v>AR</v>
          </cell>
          <cell r="K185">
            <v>38084</v>
          </cell>
          <cell r="L185">
            <v>274</v>
          </cell>
          <cell r="M185">
            <v>1920</v>
          </cell>
          <cell r="N185">
            <v>114.996</v>
          </cell>
        </row>
        <row r="186">
          <cell r="D186">
            <v>208</v>
          </cell>
          <cell r="E186">
            <v>38089</v>
          </cell>
          <cell r="F186">
            <v>8</v>
          </cell>
          <cell r="G186">
            <v>618</v>
          </cell>
          <cell r="H186" t="str">
            <v>CSP00785</v>
          </cell>
          <cell r="I186" t="str">
            <v>R1</v>
          </cell>
          <cell r="J186" t="str">
            <v>AR</v>
          </cell>
          <cell r="K186">
            <v>38084</v>
          </cell>
          <cell r="L186">
            <v>273</v>
          </cell>
          <cell r="M186">
            <v>1920</v>
          </cell>
          <cell r="N186">
            <v>114.842</v>
          </cell>
        </row>
        <row r="187">
          <cell r="D187">
            <v>260</v>
          </cell>
          <cell r="E187">
            <v>38138</v>
          </cell>
          <cell r="F187">
            <v>8</v>
          </cell>
          <cell r="G187">
            <v>885</v>
          </cell>
          <cell r="H187" t="str">
            <v>CSP00873</v>
          </cell>
          <cell r="I187" t="str">
            <v>R1</v>
          </cell>
          <cell r="J187" t="str">
            <v>AR</v>
          </cell>
          <cell r="K187">
            <v>38133</v>
          </cell>
          <cell r="L187">
            <v>299</v>
          </cell>
          <cell r="M187">
            <v>1920</v>
          </cell>
          <cell r="N187">
            <v>115.035</v>
          </cell>
        </row>
        <row r="188">
          <cell r="D188">
            <v>266</v>
          </cell>
          <cell r="E188">
            <v>38145</v>
          </cell>
          <cell r="F188">
            <v>8</v>
          </cell>
          <cell r="G188">
            <v>906</v>
          </cell>
          <cell r="H188" t="str">
            <v>CSP00814</v>
          </cell>
          <cell r="I188" t="str">
            <v>R1</v>
          </cell>
          <cell r="J188" t="str">
            <v>AR</v>
          </cell>
          <cell r="K188">
            <v>38138</v>
          </cell>
          <cell r="L188">
            <v>300</v>
          </cell>
          <cell r="M188">
            <v>3200</v>
          </cell>
          <cell r="N188">
            <v>192</v>
          </cell>
        </row>
        <row r="189">
          <cell r="D189">
            <v>264</v>
          </cell>
          <cell r="E189">
            <v>38142</v>
          </cell>
          <cell r="F189">
            <v>8</v>
          </cell>
          <cell r="G189">
            <v>907</v>
          </cell>
          <cell r="H189" t="str">
            <v>CSP00892</v>
          </cell>
          <cell r="I189" t="str">
            <v>R1</v>
          </cell>
          <cell r="J189" t="str">
            <v>AR</v>
          </cell>
          <cell r="K189">
            <v>38138</v>
          </cell>
          <cell r="L189">
            <v>301</v>
          </cell>
          <cell r="M189">
            <v>1920</v>
          </cell>
          <cell r="N189">
            <v>114.961</v>
          </cell>
        </row>
        <row r="190">
          <cell r="D190">
            <v>263</v>
          </cell>
          <cell r="E190">
            <v>38140</v>
          </cell>
          <cell r="F190">
            <v>8</v>
          </cell>
          <cell r="G190">
            <v>908</v>
          </cell>
          <cell r="H190" t="str">
            <v>CSP00905</v>
          </cell>
          <cell r="I190" t="str">
            <v>R1</v>
          </cell>
          <cell r="J190" t="str">
            <v>AR</v>
          </cell>
          <cell r="K190">
            <v>38138</v>
          </cell>
          <cell r="L190">
            <v>302</v>
          </cell>
          <cell r="M190">
            <v>3840</v>
          </cell>
          <cell r="N190">
            <v>229.81800000000001</v>
          </cell>
        </row>
        <row r="191">
          <cell r="D191">
            <v>280</v>
          </cell>
          <cell r="E191">
            <v>38168</v>
          </cell>
          <cell r="F191">
            <v>8</v>
          </cell>
          <cell r="G191">
            <v>1051</v>
          </cell>
          <cell r="H191" t="str">
            <v>CSP00940</v>
          </cell>
          <cell r="I191" t="str">
            <v>R2</v>
          </cell>
          <cell r="J191" t="str">
            <v>AR</v>
          </cell>
          <cell r="K191">
            <v>38166</v>
          </cell>
          <cell r="L191">
            <v>315</v>
          </cell>
          <cell r="M191">
            <v>1920</v>
          </cell>
          <cell r="N191">
            <v>115.2</v>
          </cell>
        </row>
        <row r="192">
          <cell r="D192">
            <v>297</v>
          </cell>
          <cell r="E192">
            <v>38208</v>
          </cell>
          <cell r="F192">
            <v>9</v>
          </cell>
          <cell r="G192">
            <v>1974</v>
          </cell>
          <cell r="H192">
            <v>51181</v>
          </cell>
          <cell r="I192" t="str">
            <v>R1</v>
          </cell>
          <cell r="J192" t="str">
            <v>ED</v>
          </cell>
          <cell r="K192">
            <v>38208</v>
          </cell>
          <cell r="L192">
            <v>342</v>
          </cell>
          <cell r="M192">
            <v>228</v>
          </cell>
          <cell r="N192">
            <v>13.4976</v>
          </cell>
        </row>
        <row r="193">
          <cell r="D193">
            <v>312</v>
          </cell>
          <cell r="E193">
            <v>38273</v>
          </cell>
          <cell r="F193">
            <v>5</v>
          </cell>
          <cell r="G193">
            <v>1502</v>
          </cell>
          <cell r="H193" t="str">
            <v>CSP01095</v>
          </cell>
          <cell r="I193" t="str">
            <v>R2</v>
          </cell>
          <cell r="J193" t="str">
            <v>AR</v>
          </cell>
          <cell r="K193">
            <v>38271</v>
          </cell>
          <cell r="L193">
            <v>372</v>
          </cell>
          <cell r="M193">
            <v>690</v>
          </cell>
          <cell r="N193">
            <v>41.334000000000003</v>
          </cell>
        </row>
        <row r="194">
          <cell r="D194" t="str">
            <v>313;314</v>
          </cell>
          <cell r="E194">
            <v>38275</v>
          </cell>
          <cell r="F194">
            <v>8</v>
          </cell>
          <cell r="G194">
            <v>1522</v>
          </cell>
          <cell r="H194" t="str">
            <v>CSP01084;CSP01094</v>
          </cell>
          <cell r="I194" t="str">
            <v>R2</v>
          </cell>
          <cell r="J194" t="str">
            <v>AR</v>
          </cell>
          <cell r="K194">
            <v>38274</v>
          </cell>
          <cell r="L194">
            <v>378</v>
          </cell>
          <cell r="M194">
            <v>860</v>
          </cell>
          <cell r="N194">
            <v>51.53</v>
          </cell>
        </row>
        <row r="195">
          <cell r="D195">
            <v>316</v>
          </cell>
          <cell r="E195">
            <v>38279</v>
          </cell>
          <cell r="F195">
            <v>10</v>
          </cell>
          <cell r="G195">
            <v>1528</v>
          </cell>
          <cell r="H195" t="str">
            <v>CSP01079</v>
          </cell>
          <cell r="I195" t="str">
            <v>R2</v>
          </cell>
          <cell r="J195" t="str">
            <v>AR</v>
          </cell>
          <cell r="K195">
            <v>38275</v>
          </cell>
          <cell r="L195">
            <v>379</v>
          </cell>
          <cell r="M195">
            <v>870</v>
          </cell>
          <cell r="N195">
            <v>52.072000000000003</v>
          </cell>
        </row>
        <row r="196">
          <cell r="D196">
            <v>317</v>
          </cell>
          <cell r="E196">
            <v>38280</v>
          </cell>
          <cell r="F196">
            <v>10</v>
          </cell>
          <cell r="G196">
            <v>1550</v>
          </cell>
          <cell r="H196" t="str">
            <v>CSP01093</v>
          </cell>
          <cell r="I196" t="str">
            <v>R2</v>
          </cell>
          <cell r="J196" t="str">
            <v>AR</v>
          </cell>
          <cell r="K196">
            <v>38279</v>
          </cell>
          <cell r="L196">
            <v>382</v>
          </cell>
          <cell r="M196">
            <v>1100</v>
          </cell>
          <cell r="N196">
            <v>65.75</v>
          </cell>
        </row>
        <row r="197">
          <cell r="D197">
            <v>318</v>
          </cell>
          <cell r="E197">
            <v>38282</v>
          </cell>
          <cell r="F197">
            <v>5</v>
          </cell>
          <cell r="G197">
            <v>1559</v>
          </cell>
          <cell r="H197" t="str">
            <v>CSP01075</v>
          </cell>
          <cell r="I197" t="str">
            <v>R2</v>
          </cell>
          <cell r="J197" t="str">
            <v>AR</v>
          </cell>
          <cell r="K197">
            <v>38280</v>
          </cell>
          <cell r="L197">
            <v>384</v>
          </cell>
          <cell r="M197">
            <v>170</v>
          </cell>
          <cell r="N197">
            <v>10.175000000000001</v>
          </cell>
        </row>
        <row r="198">
          <cell r="D198" t="str">
            <v>319;320</v>
          </cell>
          <cell r="E198">
            <v>38287</v>
          </cell>
          <cell r="F198">
            <v>8</v>
          </cell>
          <cell r="G198">
            <v>1539</v>
          </cell>
          <cell r="H198" t="str">
            <v>CSP01086,CSP01087</v>
          </cell>
          <cell r="I198" t="str">
            <v>R2</v>
          </cell>
          <cell r="J198" t="str">
            <v>AR</v>
          </cell>
          <cell r="K198">
            <v>38278</v>
          </cell>
          <cell r="L198">
            <v>380</v>
          </cell>
          <cell r="M198">
            <v>780</v>
          </cell>
          <cell r="N198">
            <v>46.8</v>
          </cell>
        </row>
        <row r="199">
          <cell r="N199">
            <v>0</v>
          </cell>
        </row>
        <row r="200">
          <cell r="N200">
            <v>0</v>
          </cell>
        </row>
        <row r="201">
          <cell r="N201">
            <v>0</v>
          </cell>
        </row>
        <row r="202">
          <cell r="N202">
            <v>0</v>
          </cell>
        </row>
        <row r="203">
          <cell r="N203">
            <v>0</v>
          </cell>
        </row>
        <row r="204">
          <cell r="N204">
            <v>0</v>
          </cell>
        </row>
        <row r="205">
          <cell r="N205">
            <v>0</v>
          </cell>
        </row>
        <row r="206">
          <cell r="N206">
            <v>0</v>
          </cell>
        </row>
        <row r="207">
          <cell r="N207">
            <v>0</v>
          </cell>
        </row>
        <row r="208">
          <cell r="N208">
            <v>0</v>
          </cell>
        </row>
        <row r="209">
          <cell r="N209">
            <v>0</v>
          </cell>
        </row>
        <row r="210">
          <cell r="N210">
            <v>0</v>
          </cell>
        </row>
        <row r="211">
          <cell r="N211">
            <v>0</v>
          </cell>
        </row>
        <row r="212">
          <cell r="N212">
            <v>0</v>
          </cell>
        </row>
        <row r="213">
          <cell r="N213">
            <v>0</v>
          </cell>
        </row>
        <row r="214">
          <cell r="N214">
            <v>0</v>
          </cell>
        </row>
        <row r="215">
          <cell r="N215">
            <v>0</v>
          </cell>
        </row>
        <row r="216">
          <cell r="N216">
            <v>0</v>
          </cell>
        </row>
        <row r="217">
          <cell r="N217">
            <v>0</v>
          </cell>
        </row>
        <row r="218">
          <cell r="N218">
            <v>0</v>
          </cell>
        </row>
        <row r="219">
          <cell r="N219">
            <v>0</v>
          </cell>
        </row>
        <row r="220">
          <cell r="N220">
            <v>0</v>
          </cell>
        </row>
        <row r="221">
          <cell r="N221">
            <v>0</v>
          </cell>
        </row>
        <row r="222">
          <cell r="N222">
            <v>0</v>
          </cell>
        </row>
        <row r="223">
          <cell r="N223">
            <v>0</v>
          </cell>
        </row>
        <row r="224">
          <cell r="N224">
            <v>0</v>
          </cell>
        </row>
        <row r="225">
          <cell r="N225">
            <v>0</v>
          </cell>
        </row>
        <row r="226">
          <cell r="N226">
            <v>0</v>
          </cell>
        </row>
        <row r="227">
          <cell r="N227">
            <v>0</v>
          </cell>
        </row>
        <row r="228">
          <cell r="N228">
            <v>0</v>
          </cell>
        </row>
        <row r="229">
          <cell r="N229">
            <v>0</v>
          </cell>
        </row>
        <row r="230">
          <cell r="N230">
            <v>0</v>
          </cell>
        </row>
        <row r="231">
          <cell r="N231">
            <v>0</v>
          </cell>
        </row>
        <row r="232">
          <cell r="N232">
            <v>0</v>
          </cell>
        </row>
        <row r="233">
          <cell r="N233">
            <v>0</v>
          </cell>
        </row>
        <row r="234">
          <cell r="N234">
            <v>0</v>
          </cell>
        </row>
        <row r="235">
          <cell r="N235">
            <v>0</v>
          </cell>
        </row>
        <row r="236">
          <cell r="N236">
            <v>0</v>
          </cell>
        </row>
        <row r="237">
          <cell r="N237">
            <v>0</v>
          </cell>
        </row>
        <row r="238">
          <cell r="N238">
            <v>0</v>
          </cell>
        </row>
        <row r="239">
          <cell r="N239">
            <v>0</v>
          </cell>
        </row>
        <row r="240">
          <cell r="N240">
            <v>0</v>
          </cell>
        </row>
        <row r="241">
          <cell r="N241">
            <v>0</v>
          </cell>
        </row>
        <row r="242">
          <cell r="N242">
            <v>0</v>
          </cell>
        </row>
        <row r="243">
          <cell r="N243">
            <v>0</v>
          </cell>
        </row>
        <row r="244">
          <cell r="N244">
            <v>0</v>
          </cell>
        </row>
        <row r="245">
          <cell r="N245">
            <v>0</v>
          </cell>
        </row>
        <row r="246">
          <cell r="N246">
            <v>0</v>
          </cell>
        </row>
        <row r="247">
          <cell r="N247">
            <v>0</v>
          </cell>
        </row>
        <row r="248">
          <cell r="N248">
            <v>0</v>
          </cell>
        </row>
        <row r="249">
          <cell r="N249">
            <v>0</v>
          </cell>
        </row>
        <row r="250">
          <cell r="N250">
            <v>0</v>
          </cell>
        </row>
        <row r="251">
          <cell r="N251">
            <v>0</v>
          </cell>
        </row>
        <row r="252">
          <cell r="N252">
            <v>0</v>
          </cell>
        </row>
        <row r="253">
          <cell r="N253">
            <v>0</v>
          </cell>
        </row>
        <row r="254">
          <cell r="N254">
            <v>0</v>
          </cell>
        </row>
        <row r="255">
          <cell r="N255">
            <v>0</v>
          </cell>
        </row>
        <row r="256">
          <cell r="N256">
            <v>0</v>
          </cell>
        </row>
        <row r="257">
          <cell r="N257">
            <v>0</v>
          </cell>
        </row>
        <row r="258">
          <cell r="N258">
            <v>0</v>
          </cell>
        </row>
        <row r="259">
          <cell r="N259">
            <v>0</v>
          </cell>
        </row>
        <row r="260">
          <cell r="N260">
            <v>0</v>
          </cell>
        </row>
        <row r="261">
          <cell r="N261">
            <v>0</v>
          </cell>
        </row>
        <row r="262">
          <cell r="N262">
            <v>0</v>
          </cell>
        </row>
        <row r="263">
          <cell r="N263">
            <v>0</v>
          </cell>
        </row>
        <row r="264">
          <cell r="N264">
            <v>0</v>
          </cell>
        </row>
        <row r="265">
          <cell r="N265">
            <v>0</v>
          </cell>
        </row>
        <row r="266">
          <cell r="N266">
            <v>0</v>
          </cell>
        </row>
        <row r="267">
          <cell r="N267">
            <v>0</v>
          </cell>
        </row>
        <row r="268">
          <cell r="N268">
            <v>0</v>
          </cell>
        </row>
        <row r="269">
          <cell r="N269">
            <v>0</v>
          </cell>
        </row>
        <row r="270">
          <cell r="N270">
            <v>0</v>
          </cell>
        </row>
        <row r="271">
          <cell r="N271">
            <v>0</v>
          </cell>
        </row>
        <row r="272">
          <cell r="N272">
            <v>0</v>
          </cell>
        </row>
        <row r="273">
          <cell r="N273">
            <v>0</v>
          </cell>
        </row>
        <row r="274">
          <cell r="N274">
            <v>0</v>
          </cell>
        </row>
        <row r="275">
          <cell r="N275">
            <v>0</v>
          </cell>
        </row>
        <row r="276">
          <cell r="N276">
            <v>0</v>
          </cell>
        </row>
        <row r="277">
          <cell r="N277">
            <v>0</v>
          </cell>
        </row>
        <row r="278">
          <cell r="N278">
            <v>0</v>
          </cell>
        </row>
        <row r="279">
          <cell r="N279">
            <v>0</v>
          </cell>
        </row>
        <row r="280">
          <cell r="N280">
            <v>0</v>
          </cell>
        </row>
        <row r="281">
          <cell r="N281">
            <v>0</v>
          </cell>
        </row>
        <row r="282">
          <cell r="N282">
            <v>0</v>
          </cell>
        </row>
        <row r="283">
          <cell r="N283">
            <v>0</v>
          </cell>
        </row>
        <row r="284">
          <cell r="N284">
            <v>0</v>
          </cell>
        </row>
        <row r="285">
          <cell r="N285">
            <v>0</v>
          </cell>
        </row>
        <row r="286">
          <cell r="N286">
            <v>0</v>
          </cell>
        </row>
        <row r="287">
          <cell r="N287">
            <v>0</v>
          </cell>
        </row>
        <row r="288">
          <cell r="N288">
            <v>0</v>
          </cell>
        </row>
        <row r="289">
          <cell r="N289">
            <v>0</v>
          </cell>
        </row>
        <row r="290">
          <cell r="N290">
            <v>0</v>
          </cell>
        </row>
        <row r="291">
          <cell r="N291">
            <v>0</v>
          </cell>
        </row>
        <row r="292">
          <cell r="N292">
            <v>0</v>
          </cell>
        </row>
        <row r="293">
          <cell r="N293">
            <v>0</v>
          </cell>
        </row>
        <row r="294">
          <cell r="N294">
            <v>0</v>
          </cell>
        </row>
        <row r="295">
          <cell r="N295">
            <v>0</v>
          </cell>
        </row>
        <row r="296">
          <cell r="N296">
            <v>0</v>
          </cell>
        </row>
        <row r="297">
          <cell r="N297">
            <v>0</v>
          </cell>
        </row>
        <row r="298">
          <cell r="N298">
            <v>0</v>
          </cell>
        </row>
        <row r="299">
          <cell r="N299">
            <v>0</v>
          </cell>
        </row>
        <row r="300">
          <cell r="N300">
            <v>0</v>
          </cell>
        </row>
        <row r="301">
          <cell r="N301">
            <v>0</v>
          </cell>
        </row>
        <row r="302">
          <cell r="N302">
            <v>0</v>
          </cell>
        </row>
        <row r="303">
          <cell r="N303">
            <v>0</v>
          </cell>
        </row>
        <row r="304">
          <cell r="N304">
            <v>0</v>
          </cell>
        </row>
        <row r="305">
          <cell r="N305">
            <v>0</v>
          </cell>
        </row>
        <row r="306">
          <cell r="N306">
            <v>0</v>
          </cell>
        </row>
        <row r="307">
          <cell r="N307">
            <v>0</v>
          </cell>
        </row>
        <row r="308">
          <cell r="N308">
            <v>0</v>
          </cell>
        </row>
        <row r="309">
          <cell r="N309">
            <v>0</v>
          </cell>
        </row>
        <row r="310">
          <cell r="N310">
            <v>0</v>
          </cell>
        </row>
        <row r="311">
          <cell r="N311">
            <v>0</v>
          </cell>
        </row>
        <row r="312">
          <cell r="N312">
            <v>0</v>
          </cell>
        </row>
        <row r="313">
          <cell r="N313">
            <v>0</v>
          </cell>
        </row>
        <row r="314">
          <cell r="N314">
            <v>0</v>
          </cell>
        </row>
        <row r="315">
          <cell r="N315">
            <v>0</v>
          </cell>
        </row>
        <row r="316">
          <cell r="N316">
            <v>0</v>
          </cell>
        </row>
        <row r="317">
          <cell r="N317">
            <v>0</v>
          </cell>
        </row>
        <row r="318">
          <cell r="N318">
            <v>0</v>
          </cell>
        </row>
        <row r="319">
          <cell r="N319">
            <v>0</v>
          </cell>
        </row>
        <row r="320">
          <cell r="N320">
            <v>0</v>
          </cell>
        </row>
        <row r="321">
          <cell r="N321">
            <v>0</v>
          </cell>
        </row>
        <row r="322">
          <cell r="N322">
            <v>0</v>
          </cell>
        </row>
        <row r="323">
          <cell r="N323">
            <v>0</v>
          </cell>
        </row>
        <row r="324">
          <cell r="N324">
            <v>0</v>
          </cell>
        </row>
        <row r="325">
          <cell r="N325">
            <v>0</v>
          </cell>
        </row>
        <row r="326">
          <cell r="N326">
            <v>0</v>
          </cell>
        </row>
        <row r="327">
          <cell r="N327">
            <v>0</v>
          </cell>
        </row>
        <row r="328">
          <cell r="N328">
            <v>0</v>
          </cell>
        </row>
        <row r="329">
          <cell r="N329">
            <v>0</v>
          </cell>
        </row>
        <row r="330">
          <cell r="N330">
            <v>0</v>
          </cell>
        </row>
        <row r="331">
          <cell r="N331">
            <v>0</v>
          </cell>
        </row>
        <row r="332">
          <cell r="N332">
            <v>0</v>
          </cell>
        </row>
        <row r="333">
          <cell r="N333">
            <v>0</v>
          </cell>
        </row>
        <row r="334">
          <cell r="N334">
            <v>0</v>
          </cell>
        </row>
        <row r="335">
          <cell r="N335">
            <v>0</v>
          </cell>
        </row>
        <row r="336">
          <cell r="N336">
            <v>0</v>
          </cell>
        </row>
        <row r="337">
          <cell r="N337">
            <v>0</v>
          </cell>
        </row>
        <row r="338">
          <cell r="N338">
            <v>0</v>
          </cell>
        </row>
        <row r="339">
          <cell r="N339">
            <v>0</v>
          </cell>
        </row>
        <row r="340">
          <cell r="N340">
            <v>0</v>
          </cell>
        </row>
        <row r="341">
          <cell r="N341">
            <v>0</v>
          </cell>
        </row>
        <row r="342">
          <cell r="N342">
            <v>0</v>
          </cell>
        </row>
        <row r="343">
          <cell r="N343">
            <v>0</v>
          </cell>
        </row>
        <row r="344">
          <cell r="N344">
            <v>0</v>
          </cell>
        </row>
        <row r="345">
          <cell r="N345">
            <v>0</v>
          </cell>
        </row>
        <row r="346">
          <cell r="N346">
            <v>0</v>
          </cell>
        </row>
        <row r="347">
          <cell r="N347">
            <v>0</v>
          </cell>
        </row>
        <row r="348">
          <cell r="N348">
            <v>0</v>
          </cell>
        </row>
        <row r="349">
          <cell r="N349">
            <v>0</v>
          </cell>
        </row>
        <row r="350">
          <cell r="N350">
            <v>0</v>
          </cell>
        </row>
        <row r="351">
          <cell r="N351">
            <v>0</v>
          </cell>
        </row>
        <row r="352">
          <cell r="N352">
            <v>0</v>
          </cell>
        </row>
        <row r="353">
          <cell r="N353">
            <v>0</v>
          </cell>
        </row>
        <row r="354">
          <cell r="N354">
            <v>0</v>
          </cell>
        </row>
        <row r="355">
          <cell r="N355">
            <v>0</v>
          </cell>
        </row>
        <row r="356">
          <cell r="N356">
            <v>0</v>
          </cell>
        </row>
        <row r="357">
          <cell r="N357">
            <v>0</v>
          </cell>
        </row>
        <row r="358">
          <cell r="N358">
            <v>0</v>
          </cell>
        </row>
        <row r="359">
          <cell r="N359">
            <v>0</v>
          </cell>
        </row>
        <row r="360">
          <cell r="N360">
            <v>0</v>
          </cell>
        </row>
        <row r="361">
          <cell r="N361">
            <v>0</v>
          </cell>
        </row>
        <row r="362">
          <cell r="N362">
            <v>0</v>
          </cell>
        </row>
        <row r="363">
          <cell r="N363">
            <v>0</v>
          </cell>
        </row>
        <row r="364">
          <cell r="N364">
            <v>0</v>
          </cell>
        </row>
        <row r="365">
          <cell r="N365">
            <v>0</v>
          </cell>
        </row>
        <row r="366">
          <cell r="N366">
            <v>0</v>
          </cell>
        </row>
        <row r="367">
          <cell r="N367">
            <v>0</v>
          </cell>
        </row>
        <row r="368">
          <cell r="N368">
            <v>0</v>
          </cell>
        </row>
        <row r="369">
          <cell r="N369">
            <v>0</v>
          </cell>
        </row>
        <row r="370">
          <cell r="N370">
            <v>0</v>
          </cell>
        </row>
        <row r="371">
          <cell r="N371">
            <v>0</v>
          </cell>
        </row>
        <row r="372">
          <cell r="N372">
            <v>0</v>
          </cell>
        </row>
        <row r="373">
          <cell r="N373">
            <v>0</v>
          </cell>
        </row>
        <row r="374">
          <cell r="N374">
            <v>0</v>
          </cell>
        </row>
        <row r="375">
          <cell r="N375">
            <v>0</v>
          </cell>
        </row>
        <row r="376">
          <cell r="N376">
            <v>0</v>
          </cell>
        </row>
        <row r="377">
          <cell r="N377">
            <v>0</v>
          </cell>
        </row>
        <row r="378">
          <cell r="N378">
            <v>0</v>
          </cell>
        </row>
        <row r="379">
          <cell r="N379">
            <v>0</v>
          </cell>
        </row>
        <row r="380">
          <cell r="N380">
            <v>0</v>
          </cell>
        </row>
        <row r="381">
          <cell r="N381">
            <v>0</v>
          </cell>
        </row>
        <row r="382">
          <cell r="N382">
            <v>0</v>
          </cell>
        </row>
        <row r="383">
          <cell r="N383">
            <v>0</v>
          </cell>
        </row>
        <row r="384">
          <cell r="N384">
            <v>0</v>
          </cell>
        </row>
        <row r="385">
          <cell r="N385">
            <v>0</v>
          </cell>
        </row>
        <row r="386">
          <cell r="N386">
            <v>0</v>
          </cell>
        </row>
        <row r="387">
          <cell r="N387">
            <v>0</v>
          </cell>
        </row>
        <row r="388">
          <cell r="N388">
            <v>0</v>
          </cell>
        </row>
        <row r="389">
          <cell r="N389">
            <v>0</v>
          </cell>
        </row>
        <row r="390">
          <cell r="N390">
            <v>0</v>
          </cell>
        </row>
        <row r="391">
          <cell r="N391">
            <v>0</v>
          </cell>
        </row>
        <row r="392">
          <cell r="N392">
            <v>0</v>
          </cell>
        </row>
        <row r="393">
          <cell r="N393">
            <v>0</v>
          </cell>
        </row>
        <row r="394">
          <cell r="N394">
            <v>0</v>
          </cell>
        </row>
        <row r="395">
          <cell r="N395">
            <v>0</v>
          </cell>
        </row>
        <row r="396">
          <cell r="N396">
            <v>0</v>
          </cell>
        </row>
        <row r="397">
          <cell r="N397">
            <v>0</v>
          </cell>
        </row>
        <row r="398">
          <cell r="N398">
            <v>0</v>
          </cell>
        </row>
        <row r="399">
          <cell r="N399">
            <v>0</v>
          </cell>
        </row>
        <row r="400">
          <cell r="N400">
            <v>0</v>
          </cell>
        </row>
        <row r="401">
          <cell r="N401">
            <v>0</v>
          </cell>
        </row>
        <row r="402">
          <cell r="N402">
            <v>0</v>
          </cell>
        </row>
        <row r="403">
          <cell r="N403">
            <v>0</v>
          </cell>
        </row>
        <row r="404">
          <cell r="N404">
            <v>0</v>
          </cell>
        </row>
        <row r="405">
          <cell r="N405">
            <v>0</v>
          </cell>
        </row>
        <row r="406">
          <cell r="N406">
            <v>0</v>
          </cell>
        </row>
        <row r="407">
          <cell r="N407">
            <v>0</v>
          </cell>
        </row>
        <row r="408">
          <cell r="N408">
            <v>0</v>
          </cell>
        </row>
        <row r="409">
          <cell r="N409">
            <v>0</v>
          </cell>
        </row>
        <row r="410">
          <cell r="N410">
            <v>0</v>
          </cell>
        </row>
        <row r="411">
          <cell r="N411">
            <v>0</v>
          </cell>
        </row>
        <row r="412">
          <cell r="N412">
            <v>0</v>
          </cell>
        </row>
        <row r="413">
          <cell r="N413">
            <v>0</v>
          </cell>
        </row>
        <row r="414">
          <cell r="N414">
            <v>0</v>
          </cell>
        </row>
        <row r="415">
          <cell r="N415">
            <v>0</v>
          </cell>
        </row>
        <row r="416">
          <cell r="N416">
            <v>0</v>
          </cell>
        </row>
        <row r="417">
          <cell r="N417">
            <v>0</v>
          </cell>
        </row>
        <row r="418">
          <cell r="N418">
            <v>0</v>
          </cell>
        </row>
        <row r="419">
          <cell r="N419">
            <v>0</v>
          </cell>
        </row>
        <row r="420">
          <cell r="N420">
            <v>0</v>
          </cell>
        </row>
        <row r="421">
          <cell r="N421">
            <v>0</v>
          </cell>
        </row>
        <row r="422">
          <cell r="N422">
            <v>0</v>
          </cell>
        </row>
        <row r="423">
          <cell r="N423">
            <v>0</v>
          </cell>
        </row>
        <row r="424">
          <cell r="N424">
            <v>0</v>
          </cell>
        </row>
        <row r="425">
          <cell r="N425">
            <v>0</v>
          </cell>
        </row>
        <row r="426">
          <cell r="N426">
            <v>0</v>
          </cell>
        </row>
        <row r="427">
          <cell r="N427">
            <v>0</v>
          </cell>
        </row>
        <row r="428">
          <cell r="N428">
            <v>0</v>
          </cell>
        </row>
        <row r="429">
          <cell r="N429">
            <v>0</v>
          </cell>
        </row>
        <row r="430">
          <cell r="N430">
            <v>0</v>
          </cell>
        </row>
        <row r="431">
          <cell r="N431">
            <v>0</v>
          </cell>
        </row>
        <row r="432">
          <cell r="N432">
            <v>0</v>
          </cell>
        </row>
        <row r="433">
          <cell r="N433">
            <v>0</v>
          </cell>
        </row>
        <row r="434">
          <cell r="N434">
            <v>0</v>
          </cell>
        </row>
        <row r="435">
          <cell r="N435">
            <v>0</v>
          </cell>
        </row>
        <row r="436">
          <cell r="N436">
            <v>0</v>
          </cell>
        </row>
        <row r="437">
          <cell r="N437">
            <v>0</v>
          </cell>
        </row>
        <row r="438">
          <cell r="N438">
            <v>0</v>
          </cell>
        </row>
        <row r="439">
          <cell r="N439">
            <v>0</v>
          </cell>
        </row>
        <row r="440">
          <cell r="N440">
            <v>0</v>
          </cell>
        </row>
        <row r="441">
          <cell r="N441">
            <v>0</v>
          </cell>
        </row>
        <row r="442">
          <cell r="N442">
            <v>0</v>
          </cell>
        </row>
        <row r="443">
          <cell r="N443">
            <v>0</v>
          </cell>
        </row>
        <row r="444">
          <cell r="N444">
            <v>0</v>
          </cell>
        </row>
        <row r="445">
          <cell r="N445">
            <v>0</v>
          </cell>
        </row>
        <row r="446">
          <cell r="N446">
            <v>0</v>
          </cell>
        </row>
        <row r="447">
          <cell r="N447">
            <v>0</v>
          </cell>
        </row>
        <row r="448">
          <cell r="N448">
            <v>0</v>
          </cell>
        </row>
        <row r="449">
          <cell r="N449">
            <v>0</v>
          </cell>
        </row>
        <row r="450">
          <cell r="N450">
            <v>0</v>
          </cell>
        </row>
        <row r="451">
          <cell r="N451">
            <v>0</v>
          </cell>
        </row>
        <row r="452">
          <cell r="N452">
            <v>0</v>
          </cell>
        </row>
        <row r="453">
          <cell r="N453">
            <v>0</v>
          </cell>
        </row>
        <row r="454">
          <cell r="N454">
            <v>0</v>
          </cell>
        </row>
        <row r="455">
          <cell r="N455">
            <v>0</v>
          </cell>
        </row>
        <row r="456">
          <cell r="N456">
            <v>0</v>
          </cell>
        </row>
        <row r="457">
          <cell r="N457">
            <v>0</v>
          </cell>
        </row>
        <row r="458">
          <cell r="N458">
            <v>0</v>
          </cell>
        </row>
        <row r="459">
          <cell r="N459">
            <v>0</v>
          </cell>
        </row>
        <row r="460">
          <cell r="N460">
            <v>0</v>
          </cell>
        </row>
        <row r="461">
          <cell r="N461">
            <v>0</v>
          </cell>
        </row>
        <row r="462">
          <cell r="N462">
            <v>0</v>
          </cell>
        </row>
        <row r="463">
          <cell r="N463">
            <v>0</v>
          </cell>
        </row>
        <row r="464">
          <cell r="N464">
            <v>0</v>
          </cell>
        </row>
        <row r="465">
          <cell r="N465">
            <v>0</v>
          </cell>
        </row>
        <row r="466">
          <cell r="N466">
            <v>0</v>
          </cell>
        </row>
        <row r="467">
          <cell r="N467">
            <v>0</v>
          </cell>
        </row>
        <row r="468">
          <cell r="N468">
            <v>0</v>
          </cell>
        </row>
        <row r="469">
          <cell r="N469">
            <v>0</v>
          </cell>
        </row>
        <row r="470">
          <cell r="N470">
            <v>0</v>
          </cell>
        </row>
        <row r="471">
          <cell r="N471">
            <v>0</v>
          </cell>
        </row>
        <row r="472">
          <cell r="N472">
            <v>0</v>
          </cell>
        </row>
        <row r="473">
          <cell r="N473">
            <v>0</v>
          </cell>
        </row>
        <row r="474">
          <cell r="N474">
            <v>0</v>
          </cell>
        </row>
        <row r="475">
          <cell r="N475">
            <v>0</v>
          </cell>
        </row>
        <row r="476">
          <cell r="N476">
            <v>0</v>
          </cell>
        </row>
        <row r="477">
          <cell r="N477">
            <v>0</v>
          </cell>
        </row>
        <row r="478">
          <cell r="N478">
            <v>0</v>
          </cell>
        </row>
        <row r="479">
          <cell r="N479">
            <v>0</v>
          </cell>
        </row>
        <row r="480">
          <cell r="N480">
            <v>0</v>
          </cell>
        </row>
        <row r="481">
          <cell r="N481">
            <v>0</v>
          </cell>
        </row>
        <row r="482">
          <cell r="N482">
            <v>0</v>
          </cell>
        </row>
        <row r="483">
          <cell r="N483">
            <v>0</v>
          </cell>
        </row>
        <row r="484">
          <cell r="N484">
            <v>0</v>
          </cell>
        </row>
        <row r="485">
          <cell r="N485">
            <v>0</v>
          </cell>
        </row>
        <row r="486">
          <cell r="N486">
            <v>0</v>
          </cell>
        </row>
        <row r="487">
          <cell r="N487">
            <v>0</v>
          </cell>
        </row>
        <row r="488">
          <cell r="N488">
            <v>0</v>
          </cell>
        </row>
        <row r="489">
          <cell r="N489">
            <v>0</v>
          </cell>
        </row>
        <row r="490">
          <cell r="N490">
            <v>0</v>
          </cell>
        </row>
        <row r="491">
          <cell r="N491">
            <v>0</v>
          </cell>
        </row>
        <row r="492">
          <cell r="N492">
            <v>0</v>
          </cell>
        </row>
        <row r="493">
          <cell r="N493">
            <v>0</v>
          </cell>
        </row>
        <row r="494">
          <cell r="N494">
            <v>0</v>
          </cell>
        </row>
        <row r="495">
          <cell r="N495">
            <v>0</v>
          </cell>
        </row>
        <row r="496">
          <cell r="N496">
            <v>0</v>
          </cell>
        </row>
        <row r="497">
          <cell r="N497">
            <v>0</v>
          </cell>
        </row>
        <row r="498">
          <cell r="N498">
            <v>0</v>
          </cell>
        </row>
        <row r="499">
          <cell r="N499">
            <v>0</v>
          </cell>
        </row>
        <row r="500">
          <cell r="N500">
            <v>0</v>
          </cell>
        </row>
        <row r="501">
          <cell r="N501">
            <v>0</v>
          </cell>
        </row>
        <row r="502">
          <cell r="N502">
            <v>0</v>
          </cell>
        </row>
        <row r="503">
          <cell r="N503">
            <v>0</v>
          </cell>
        </row>
        <row r="504">
          <cell r="N504">
            <v>0</v>
          </cell>
        </row>
        <row r="505">
          <cell r="N505">
            <v>0</v>
          </cell>
        </row>
        <row r="506">
          <cell r="N506">
            <v>0</v>
          </cell>
        </row>
        <row r="507">
          <cell r="N507">
            <v>0</v>
          </cell>
        </row>
        <row r="508">
          <cell r="N508">
            <v>0</v>
          </cell>
        </row>
        <row r="509">
          <cell r="N509">
            <v>0</v>
          </cell>
        </row>
        <row r="510">
          <cell r="N510">
            <v>0</v>
          </cell>
        </row>
        <row r="511">
          <cell r="N511">
            <v>0</v>
          </cell>
        </row>
        <row r="512">
          <cell r="N512">
            <v>0</v>
          </cell>
        </row>
        <row r="513">
          <cell r="N513">
            <v>0</v>
          </cell>
        </row>
        <row r="514">
          <cell r="N514">
            <v>0</v>
          </cell>
        </row>
        <row r="515">
          <cell r="N515">
            <v>0</v>
          </cell>
        </row>
        <row r="516">
          <cell r="N516">
            <v>0</v>
          </cell>
        </row>
        <row r="517">
          <cell r="N517">
            <v>0</v>
          </cell>
        </row>
        <row r="518">
          <cell r="N518">
            <v>0</v>
          </cell>
        </row>
        <row r="519">
          <cell r="N519">
            <v>0</v>
          </cell>
        </row>
        <row r="520">
          <cell r="N520">
            <v>0</v>
          </cell>
        </row>
        <row r="521">
          <cell r="N521">
            <v>0</v>
          </cell>
        </row>
        <row r="522">
          <cell r="N522">
            <v>0</v>
          </cell>
        </row>
        <row r="523">
          <cell r="N523">
            <v>0</v>
          </cell>
        </row>
        <row r="524">
          <cell r="N524">
            <v>0</v>
          </cell>
        </row>
        <row r="525">
          <cell r="N525">
            <v>0</v>
          </cell>
        </row>
        <row r="526">
          <cell r="N526">
            <v>0</v>
          </cell>
        </row>
        <row r="527">
          <cell r="N527">
            <v>0</v>
          </cell>
        </row>
        <row r="528">
          <cell r="N528">
            <v>0</v>
          </cell>
        </row>
        <row r="529">
          <cell r="N529">
            <v>0</v>
          </cell>
        </row>
        <row r="530">
          <cell r="N530">
            <v>0</v>
          </cell>
        </row>
        <row r="531">
          <cell r="N531">
            <v>0</v>
          </cell>
        </row>
        <row r="532">
          <cell r="N532">
            <v>0</v>
          </cell>
        </row>
        <row r="533">
          <cell r="N533">
            <v>0</v>
          </cell>
        </row>
        <row r="534">
          <cell r="N534">
            <v>0</v>
          </cell>
        </row>
        <row r="535">
          <cell r="N535">
            <v>0</v>
          </cell>
        </row>
        <row r="536">
          <cell r="N536">
            <v>0</v>
          </cell>
        </row>
        <row r="537">
          <cell r="N537">
            <v>0</v>
          </cell>
        </row>
        <row r="538">
          <cell r="N538">
            <v>0</v>
          </cell>
        </row>
        <row r="539">
          <cell r="N539">
            <v>0</v>
          </cell>
        </row>
        <row r="540">
          <cell r="N540">
            <v>0</v>
          </cell>
        </row>
        <row r="541">
          <cell r="N541">
            <v>0</v>
          </cell>
        </row>
        <row r="542">
          <cell r="N542">
            <v>0</v>
          </cell>
        </row>
        <row r="543">
          <cell r="N543">
            <v>0</v>
          </cell>
        </row>
        <row r="544">
          <cell r="N544">
            <v>0</v>
          </cell>
        </row>
        <row r="545">
          <cell r="N545">
            <v>0</v>
          </cell>
        </row>
        <row r="546">
          <cell r="N546">
            <v>0</v>
          </cell>
        </row>
        <row r="547">
          <cell r="N547">
            <v>0</v>
          </cell>
        </row>
        <row r="548">
          <cell r="N548">
            <v>0</v>
          </cell>
        </row>
        <row r="549">
          <cell r="N549">
            <v>0</v>
          </cell>
        </row>
        <row r="550">
          <cell r="N550">
            <v>0</v>
          </cell>
        </row>
        <row r="551">
          <cell r="N551">
            <v>0</v>
          </cell>
        </row>
        <row r="552">
          <cell r="N552">
            <v>0</v>
          </cell>
        </row>
        <row r="553">
          <cell r="N553">
            <v>0</v>
          </cell>
        </row>
        <row r="554">
          <cell r="N554">
            <v>0</v>
          </cell>
        </row>
        <row r="555">
          <cell r="N555">
            <v>0</v>
          </cell>
        </row>
        <row r="556">
          <cell r="N556">
            <v>0</v>
          </cell>
        </row>
        <row r="557">
          <cell r="N557">
            <v>0</v>
          </cell>
        </row>
        <row r="558">
          <cell r="N558">
            <v>0</v>
          </cell>
        </row>
        <row r="559">
          <cell r="N559">
            <v>0</v>
          </cell>
        </row>
        <row r="560">
          <cell r="N560">
            <v>0</v>
          </cell>
        </row>
        <row r="561">
          <cell r="N561">
            <v>0</v>
          </cell>
        </row>
        <row r="562">
          <cell r="N562">
            <v>0</v>
          </cell>
        </row>
        <row r="563">
          <cell r="N563">
            <v>0</v>
          </cell>
        </row>
        <row r="564">
          <cell r="N564">
            <v>0</v>
          </cell>
        </row>
        <row r="565">
          <cell r="N565">
            <v>0</v>
          </cell>
        </row>
        <row r="566">
          <cell r="N566">
            <v>0</v>
          </cell>
        </row>
        <row r="567">
          <cell r="N567">
            <v>0</v>
          </cell>
        </row>
        <row r="568">
          <cell r="N568">
            <v>0</v>
          </cell>
        </row>
        <row r="569">
          <cell r="N569">
            <v>0</v>
          </cell>
        </row>
        <row r="570">
          <cell r="N570">
            <v>0</v>
          </cell>
        </row>
        <row r="571">
          <cell r="N571">
            <v>0</v>
          </cell>
        </row>
        <row r="572">
          <cell r="N572">
            <v>0</v>
          </cell>
        </row>
        <row r="573">
          <cell r="N573">
            <v>0</v>
          </cell>
        </row>
        <row r="574">
          <cell r="N574">
            <v>0</v>
          </cell>
        </row>
        <row r="575">
          <cell r="N575">
            <v>0</v>
          </cell>
        </row>
        <row r="576">
          <cell r="N576">
            <v>0</v>
          </cell>
        </row>
        <row r="577">
          <cell r="N577">
            <v>0</v>
          </cell>
        </row>
        <row r="578">
          <cell r="N578">
            <v>0</v>
          </cell>
        </row>
        <row r="579">
          <cell r="N579">
            <v>0</v>
          </cell>
        </row>
        <row r="580">
          <cell r="N580">
            <v>0</v>
          </cell>
        </row>
        <row r="581">
          <cell r="N581">
            <v>0</v>
          </cell>
        </row>
        <row r="582">
          <cell r="N582">
            <v>0</v>
          </cell>
        </row>
        <row r="583">
          <cell r="N583">
            <v>0</v>
          </cell>
        </row>
        <row r="584">
          <cell r="N584">
            <v>0</v>
          </cell>
        </row>
        <row r="585">
          <cell r="N585">
            <v>0</v>
          </cell>
        </row>
        <row r="586">
          <cell r="N586">
            <v>0</v>
          </cell>
        </row>
        <row r="587">
          <cell r="N587">
            <v>0</v>
          </cell>
        </row>
        <row r="588">
          <cell r="N588">
            <v>0</v>
          </cell>
        </row>
        <row r="589">
          <cell r="N589">
            <v>0</v>
          </cell>
        </row>
        <row r="590">
          <cell r="N590">
            <v>0</v>
          </cell>
        </row>
        <row r="591">
          <cell r="N591">
            <v>0</v>
          </cell>
        </row>
        <row r="592">
          <cell r="N592">
            <v>0</v>
          </cell>
        </row>
        <row r="593">
          <cell r="N593">
            <v>0</v>
          </cell>
        </row>
        <row r="594">
          <cell r="N594">
            <v>0</v>
          </cell>
        </row>
        <row r="595">
          <cell r="N595">
            <v>0</v>
          </cell>
        </row>
        <row r="596">
          <cell r="N596">
            <v>0</v>
          </cell>
        </row>
        <row r="597">
          <cell r="N597">
            <v>0</v>
          </cell>
        </row>
        <row r="598">
          <cell r="N598">
            <v>0</v>
          </cell>
        </row>
        <row r="599">
          <cell r="N599">
            <v>0</v>
          </cell>
        </row>
        <row r="600">
          <cell r="N600">
            <v>0</v>
          </cell>
        </row>
        <row r="601">
          <cell r="N601">
            <v>0</v>
          </cell>
        </row>
        <row r="602">
          <cell r="N602">
            <v>0</v>
          </cell>
        </row>
        <row r="603">
          <cell r="N603">
            <v>0</v>
          </cell>
        </row>
        <row r="604">
          <cell r="N604">
            <v>0</v>
          </cell>
        </row>
        <row r="605">
          <cell r="N605">
            <v>0</v>
          </cell>
        </row>
        <row r="606">
          <cell r="N606">
            <v>0</v>
          </cell>
        </row>
        <row r="607">
          <cell r="N607">
            <v>0</v>
          </cell>
        </row>
        <row r="608">
          <cell r="N608">
            <v>0</v>
          </cell>
        </row>
        <row r="609">
          <cell r="N609">
            <v>0</v>
          </cell>
        </row>
        <row r="610">
          <cell r="N610">
            <v>0</v>
          </cell>
        </row>
        <row r="611">
          <cell r="N611">
            <v>0</v>
          </cell>
        </row>
        <row r="612">
          <cell r="N612">
            <v>0</v>
          </cell>
        </row>
        <row r="613">
          <cell r="N613">
            <v>0</v>
          </cell>
        </row>
        <row r="614">
          <cell r="N614">
            <v>0</v>
          </cell>
        </row>
        <row r="615">
          <cell r="N615">
            <v>0</v>
          </cell>
        </row>
        <row r="616">
          <cell r="N616">
            <v>0</v>
          </cell>
        </row>
        <row r="617">
          <cell r="N617">
            <v>0</v>
          </cell>
        </row>
        <row r="618">
          <cell r="N618">
            <v>0</v>
          </cell>
        </row>
        <row r="619">
          <cell r="N619">
            <v>0</v>
          </cell>
        </row>
        <row r="620">
          <cell r="N620">
            <v>0</v>
          </cell>
        </row>
        <row r="621">
          <cell r="N621">
            <v>0</v>
          </cell>
        </row>
        <row r="622">
          <cell r="N622">
            <v>0</v>
          </cell>
        </row>
        <row r="623">
          <cell r="N623">
            <v>0</v>
          </cell>
        </row>
        <row r="624">
          <cell r="N624">
            <v>0</v>
          </cell>
        </row>
        <row r="625">
          <cell r="N625">
            <v>0</v>
          </cell>
        </row>
        <row r="626">
          <cell r="N626">
            <v>0</v>
          </cell>
        </row>
        <row r="627">
          <cell r="N627">
            <v>0</v>
          </cell>
        </row>
        <row r="628">
          <cell r="N628">
            <v>0</v>
          </cell>
        </row>
        <row r="629">
          <cell r="N629">
            <v>0</v>
          </cell>
        </row>
        <row r="630">
          <cell r="N630">
            <v>0</v>
          </cell>
        </row>
        <row r="631">
          <cell r="N631">
            <v>0</v>
          </cell>
        </row>
        <row r="632">
          <cell r="N632">
            <v>0</v>
          </cell>
        </row>
        <row r="633">
          <cell r="N633">
            <v>0</v>
          </cell>
        </row>
        <row r="634">
          <cell r="N634">
            <v>0</v>
          </cell>
        </row>
        <row r="635">
          <cell r="N635">
            <v>0</v>
          </cell>
        </row>
        <row r="636">
          <cell r="N636">
            <v>0</v>
          </cell>
        </row>
        <row r="637">
          <cell r="N637">
            <v>0</v>
          </cell>
        </row>
        <row r="638">
          <cell r="N638">
            <v>0</v>
          </cell>
        </row>
        <row r="639">
          <cell r="N639">
            <v>0</v>
          </cell>
        </row>
        <row r="640">
          <cell r="N640">
            <v>0</v>
          </cell>
        </row>
        <row r="641">
          <cell r="N641">
            <v>0</v>
          </cell>
        </row>
        <row r="642">
          <cell r="N642">
            <v>0</v>
          </cell>
        </row>
        <row r="643">
          <cell r="N643">
            <v>0</v>
          </cell>
        </row>
        <row r="644">
          <cell r="N644">
            <v>0</v>
          </cell>
        </row>
        <row r="645">
          <cell r="N645">
            <v>0</v>
          </cell>
        </row>
        <row r="646">
          <cell r="N646">
            <v>0</v>
          </cell>
        </row>
        <row r="647">
          <cell r="N647">
            <v>0</v>
          </cell>
        </row>
        <row r="648">
          <cell r="N648">
            <v>0</v>
          </cell>
        </row>
        <row r="649">
          <cell r="N649">
            <v>0</v>
          </cell>
        </row>
        <row r="650">
          <cell r="N650">
            <v>0</v>
          </cell>
        </row>
        <row r="651">
          <cell r="N651">
            <v>0</v>
          </cell>
        </row>
        <row r="652">
          <cell r="N652">
            <v>0</v>
          </cell>
        </row>
        <row r="653">
          <cell r="N653">
            <v>0</v>
          </cell>
        </row>
        <row r="654">
          <cell r="N654">
            <v>0</v>
          </cell>
        </row>
        <row r="655">
          <cell r="N655">
            <v>0</v>
          </cell>
        </row>
        <row r="656">
          <cell r="N656">
            <v>0</v>
          </cell>
        </row>
        <row r="657">
          <cell r="N657">
            <v>0</v>
          </cell>
        </row>
        <row r="658">
          <cell r="N658">
            <v>0</v>
          </cell>
        </row>
        <row r="659">
          <cell r="N659">
            <v>0</v>
          </cell>
        </row>
        <row r="660">
          <cell r="N660">
            <v>0</v>
          </cell>
        </row>
        <row r="661">
          <cell r="N661">
            <v>0</v>
          </cell>
        </row>
        <row r="662">
          <cell r="N662">
            <v>0</v>
          </cell>
        </row>
        <row r="663">
          <cell r="N663">
            <v>0</v>
          </cell>
        </row>
        <row r="664">
          <cell r="N664">
            <v>0</v>
          </cell>
        </row>
        <row r="665">
          <cell r="N665">
            <v>0</v>
          </cell>
        </row>
        <row r="666">
          <cell r="N666">
            <v>0</v>
          </cell>
        </row>
        <row r="667">
          <cell r="N667">
            <v>0</v>
          </cell>
        </row>
        <row r="668">
          <cell r="N668">
            <v>0</v>
          </cell>
        </row>
        <row r="669">
          <cell r="N669">
            <v>0</v>
          </cell>
        </row>
        <row r="670">
          <cell r="N670">
            <v>0</v>
          </cell>
        </row>
        <row r="671">
          <cell r="N671">
            <v>0</v>
          </cell>
        </row>
        <row r="672">
          <cell r="N672">
            <v>0</v>
          </cell>
        </row>
        <row r="673">
          <cell r="N673">
            <v>0</v>
          </cell>
        </row>
        <row r="674">
          <cell r="N674">
            <v>0</v>
          </cell>
        </row>
        <row r="675">
          <cell r="N675">
            <v>0</v>
          </cell>
        </row>
        <row r="676">
          <cell r="N676">
            <v>0</v>
          </cell>
        </row>
        <row r="677">
          <cell r="N677">
            <v>0</v>
          </cell>
        </row>
        <row r="678">
          <cell r="N678">
            <v>0</v>
          </cell>
        </row>
        <row r="679">
          <cell r="N679">
            <v>0</v>
          </cell>
        </row>
        <row r="680">
          <cell r="N680">
            <v>0</v>
          </cell>
        </row>
        <row r="681">
          <cell r="N681">
            <v>0</v>
          </cell>
        </row>
        <row r="682">
          <cell r="N682">
            <v>0</v>
          </cell>
        </row>
        <row r="683">
          <cell r="N683">
            <v>0</v>
          </cell>
        </row>
        <row r="684">
          <cell r="N684">
            <v>0</v>
          </cell>
        </row>
        <row r="685">
          <cell r="N685">
            <v>0</v>
          </cell>
        </row>
        <row r="686">
          <cell r="N686">
            <v>0</v>
          </cell>
        </row>
        <row r="687">
          <cell r="N687">
            <v>0</v>
          </cell>
        </row>
        <row r="688">
          <cell r="N688">
            <v>0</v>
          </cell>
        </row>
        <row r="689">
          <cell r="N689">
            <v>0</v>
          </cell>
        </row>
        <row r="690">
          <cell r="N690">
            <v>0</v>
          </cell>
        </row>
        <row r="691">
          <cell r="N691">
            <v>0</v>
          </cell>
        </row>
        <row r="692">
          <cell r="N692">
            <v>0</v>
          </cell>
        </row>
        <row r="693">
          <cell r="N693">
            <v>0</v>
          </cell>
        </row>
        <row r="694">
          <cell r="N694">
            <v>0</v>
          </cell>
        </row>
        <row r="695">
          <cell r="N695">
            <v>0</v>
          </cell>
        </row>
        <row r="696">
          <cell r="N696">
            <v>0</v>
          </cell>
        </row>
        <row r="697">
          <cell r="N697">
            <v>0</v>
          </cell>
        </row>
        <row r="698">
          <cell r="N698">
            <v>0</v>
          </cell>
        </row>
        <row r="699">
          <cell r="N699">
            <v>0</v>
          </cell>
        </row>
        <row r="700">
          <cell r="N700">
            <v>0</v>
          </cell>
        </row>
        <row r="701">
          <cell r="N701">
            <v>0</v>
          </cell>
        </row>
        <row r="702">
          <cell r="N702">
            <v>0</v>
          </cell>
        </row>
        <row r="703">
          <cell r="N703">
            <v>0</v>
          </cell>
        </row>
        <row r="704">
          <cell r="N704">
            <v>0</v>
          </cell>
        </row>
        <row r="705">
          <cell r="N705">
            <v>0</v>
          </cell>
        </row>
        <row r="706">
          <cell r="N706">
            <v>0</v>
          </cell>
        </row>
        <row r="707">
          <cell r="N707">
            <v>0</v>
          </cell>
        </row>
        <row r="708">
          <cell r="N708">
            <v>0</v>
          </cell>
        </row>
        <row r="709">
          <cell r="N709">
            <v>0</v>
          </cell>
        </row>
        <row r="710">
          <cell r="N710">
            <v>0</v>
          </cell>
        </row>
        <row r="711">
          <cell r="N711">
            <v>0</v>
          </cell>
        </row>
        <row r="712">
          <cell r="N712">
            <v>0</v>
          </cell>
        </row>
        <row r="713">
          <cell r="N713">
            <v>0</v>
          </cell>
        </row>
        <row r="714">
          <cell r="N714">
            <v>0</v>
          </cell>
        </row>
        <row r="715">
          <cell r="N715">
            <v>0</v>
          </cell>
        </row>
        <row r="716">
          <cell r="N716">
            <v>0</v>
          </cell>
        </row>
        <row r="717">
          <cell r="N717">
            <v>0</v>
          </cell>
        </row>
        <row r="718">
          <cell r="N718">
            <v>0</v>
          </cell>
        </row>
        <row r="719">
          <cell r="N719">
            <v>0</v>
          </cell>
        </row>
        <row r="720">
          <cell r="N720">
            <v>0</v>
          </cell>
        </row>
        <row r="721">
          <cell r="N721">
            <v>0</v>
          </cell>
        </row>
        <row r="722">
          <cell r="N722">
            <v>0</v>
          </cell>
        </row>
        <row r="723">
          <cell r="N723">
            <v>0</v>
          </cell>
        </row>
        <row r="724">
          <cell r="N724">
            <v>0</v>
          </cell>
        </row>
        <row r="725">
          <cell r="N725">
            <v>0</v>
          </cell>
        </row>
        <row r="726">
          <cell r="N726">
            <v>0</v>
          </cell>
        </row>
        <row r="727">
          <cell r="N727">
            <v>0</v>
          </cell>
        </row>
        <row r="728">
          <cell r="N728">
            <v>0</v>
          </cell>
        </row>
        <row r="729">
          <cell r="N729">
            <v>0</v>
          </cell>
        </row>
        <row r="730">
          <cell r="N730">
            <v>0</v>
          </cell>
        </row>
        <row r="731">
          <cell r="N731">
            <v>0</v>
          </cell>
        </row>
        <row r="732">
          <cell r="N732">
            <v>0</v>
          </cell>
        </row>
        <row r="733">
          <cell r="N733">
            <v>0</v>
          </cell>
        </row>
        <row r="734">
          <cell r="N734">
            <v>0</v>
          </cell>
        </row>
        <row r="735">
          <cell r="N735">
            <v>0</v>
          </cell>
        </row>
        <row r="736">
          <cell r="N736">
            <v>0</v>
          </cell>
        </row>
        <row r="737">
          <cell r="N737">
            <v>0</v>
          </cell>
        </row>
        <row r="738">
          <cell r="N738">
            <v>0</v>
          </cell>
        </row>
        <row r="739">
          <cell r="N739">
            <v>0</v>
          </cell>
        </row>
        <row r="740">
          <cell r="N740">
            <v>0</v>
          </cell>
        </row>
        <row r="741">
          <cell r="N741">
            <v>0</v>
          </cell>
        </row>
        <row r="742">
          <cell r="N742">
            <v>0</v>
          </cell>
        </row>
        <row r="743">
          <cell r="N743">
            <v>0</v>
          </cell>
        </row>
        <row r="744">
          <cell r="N744">
            <v>0</v>
          </cell>
        </row>
        <row r="745">
          <cell r="N745">
            <v>0</v>
          </cell>
        </row>
        <row r="746">
          <cell r="N746">
            <v>0</v>
          </cell>
        </row>
        <row r="747">
          <cell r="N747">
            <v>0</v>
          </cell>
        </row>
        <row r="748">
          <cell r="N748">
            <v>0</v>
          </cell>
        </row>
        <row r="749">
          <cell r="N749">
            <v>0</v>
          </cell>
        </row>
        <row r="750">
          <cell r="N750">
            <v>0</v>
          </cell>
        </row>
        <row r="751">
          <cell r="N751">
            <v>0</v>
          </cell>
        </row>
        <row r="752">
          <cell r="N752">
            <v>0</v>
          </cell>
        </row>
        <row r="753">
          <cell r="N753">
            <v>0</v>
          </cell>
        </row>
        <row r="754">
          <cell r="N754">
            <v>0</v>
          </cell>
        </row>
        <row r="755">
          <cell r="N755">
            <v>0</v>
          </cell>
        </row>
        <row r="756">
          <cell r="N756">
            <v>0</v>
          </cell>
        </row>
        <row r="757">
          <cell r="N757">
            <v>0</v>
          </cell>
        </row>
        <row r="758">
          <cell r="N758">
            <v>0</v>
          </cell>
        </row>
        <row r="759">
          <cell r="N759">
            <v>0</v>
          </cell>
        </row>
        <row r="760">
          <cell r="N760">
            <v>0</v>
          </cell>
        </row>
        <row r="761">
          <cell r="N761">
            <v>0</v>
          </cell>
        </row>
        <row r="762">
          <cell r="N762">
            <v>0</v>
          </cell>
        </row>
        <row r="763">
          <cell r="N763">
            <v>0</v>
          </cell>
        </row>
        <row r="764">
          <cell r="N764">
            <v>0</v>
          </cell>
        </row>
        <row r="765">
          <cell r="N765">
            <v>0</v>
          </cell>
        </row>
        <row r="766">
          <cell r="N766">
            <v>0</v>
          </cell>
        </row>
        <row r="767">
          <cell r="N767">
            <v>0</v>
          </cell>
        </row>
        <row r="768">
          <cell r="N768">
            <v>0</v>
          </cell>
        </row>
        <row r="769">
          <cell r="N769">
            <v>0</v>
          </cell>
        </row>
        <row r="770">
          <cell r="N770">
            <v>0</v>
          </cell>
        </row>
        <row r="771">
          <cell r="N771">
            <v>0</v>
          </cell>
        </row>
        <row r="772">
          <cell r="N772">
            <v>0</v>
          </cell>
        </row>
        <row r="773">
          <cell r="N773">
            <v>0</v>
          </cell>
        </row>
        <row r="774">
          <cell r="N774">
            <v>0</v>
          </cell>
        </row>
        <row r="775">
          <cell r="N775">
            <v>0</v>
          </cell>
        </row>
        <row r="776">
          <cell r="N776">
            <v>0</v>
          </cell>
        </row>
        <row r="777">
          <cell r="N777">
            <v>0</v>
          </cell>
        </row>
        <row r="778">
          <cell r="N778">
            <v>0</v>
          </cell>
        </row>
        <row r="779">
          <cell r="N779">
            <v>0</v>
          </cell>
        </row>
        <row r="780">
          <cell r="N780">
            <v>0</v>
          </cell>
        </row>
        <row r="781">
          <cell r="N781">
            <v>0</v>
          </cell>
        </row>
        <row r="782">
          <cell r="N782">
            <v>0</v>
          </cell>
        </row>
        <row r="783">
          <cell r="N783">
            <v>0</v>
          </cell>
        </row>
        <row r="784">
          <cell r="N784">
            <v>0</v>
          </cell>
        </row>
        <row r="785">
          <cell r="N785">
            <v>0</v>
          </cell>
        </row>
        <row r="786">
          <cell r="N786">
            <v>0</v>
          </cell>
        </row>
        <row r="787">
          <cell r="N787">
            <v>0</v>
          </cell>
        </row>
        <row r="788">
          <cell r="N788">
            <v>0</v>
          </cell>
        </row>
        <row r="789">
          <cell r="N789">
            <v>0</v>
          </cell>
        </row>
        <row r="790">
          <cell r="N790">
            <v>0</v>
          </cell>
        </row>
        <row r="791">
          <cell r="N791">
            <v>0</v>
          </cell>
        </row>
        <row r="792">
          <cell r="N792">
            <v>0</v>
          </cell>
        </row>
        <row r="793">
          <cell r="N793">
            <v>0</v>
          </cell>
        </row>
        <row r="794">
          <cell r="N794">
            <v>0</v>
          </cell>
        </row>
        <row r="795">
          <cell r="N795">
            <v>0</v>
          </cell>
        </row>
        <row r="796">
          <cell r="N796">
            <v>0</v>
          </cell>
        </row>
        <row r="797">
          <cell r="N797">
            <v>0</v>
          </cell>
        </row>
        <row r="798">
          <cell r="N798">
            <v>0</v>
          </cell>
        </row>
        <row r="799">
          <cell r="N799">
            <v>0</v>
          </cell>
        </row>
        <row r="800">
          <cell r="N800">
            <v>0</v>
          </cell>
        </row>
        <row r="801">
          <cell r="N801">
            <v>0</v>
          </cell>
        </row>
        <row r="802">
          <cell r="N802">
            <v>0</v>
          </cell>
        </row>
        <row r="803">
          <cell r="N803">
            <v>0</v>
          </cell>
        </row>
        <row r="804">
          <cell r="N804">
            <v>0</v>
          </cell>
        </row>
        <row r="805">
          <cell r="N805">
            <v>0</v>
          </cell>
        </row>
        <row r="806">
          <cell r="N806">
            <v>0</v>
          </cell>
        </row>
        <row r="807">
          <cell r="N807">
            <v>0</v>
          </cell>
        </row>
        <row r="808">
          <cell r="N808">
            <v>0</v>
          </cell>
        </row>
        <row r="809">
          <cell r="N809">
            <v>0</v>
          </cell>
        </row>
        <row r="810">
          <cell r="N810">
            <v>0</v>
          </cell>
        </row>
        <row r="811">
          <cell r="N811">
            <v>0</v>
          </cell>
        </row>
        <row r="812">
          <cell r="N812">
            <v>0</v>
          </cell>
        </row>
        <row r="813">
          <cell r="N813">
            <v>0</v>
          </cell>
        </row>
        <row r="814">
          <cell r="N814">
            <v>0</v>
          </cell>
        </row>
        <row r="815">
          <cell r="N815">
            <v>0</v>
          </cell>
        </row>
        <row r="816">
          <cell r="N816">
            <v>0</v>
          </cell>
        </row>
        <row r="817">
          <cell r="N817">
            <v>0</v>
          </cell>
        </row>
        <row r="818">
          <cell r="N818">
            <v>0</v>
          </cell>
        </row>
        <row r="819">
          <cell r="N819">
            <v>0</v>
          </cell>
        </row>
        <row r="820">
          <cell r="N820">
            <v>0</v>
          </cell>
        </row>
        <row r="821">
          <cell r="N821">
            <v>0</v>
          </cell>
        </row>
        <row r="822">
          <cell r="N822">
            <v>0</v>
          </cell>
        </row>
        <row r="823">
          <cell r="N823">
            <v>0</v>
          </cell>
        </row>
        <row r="824">
          <cell r="N824">
            <v>0</v>
          </cell>
        </row>
        <row r="825">
          <cell r="N825">
            <v>0</v>
          </cell>
        </row>
        <row r="826">
          <cell r="N826">
            <v>0</v>
          </cell>
        </row>
        <row r="827">
          <cell r="N827">
            <v>0</v>
          </cell>
        </row>
        <row r="828">
          <cell r="N828">
            <v>0</v>
          </cell>
        </row>
        <row r="829">
          <cell r="N829">
            <v>0</v>
          </cell>
        </row>
        <row r="830">
          <cell r="N830">
            <v>0</v>
          </cell>
        </row>
        <row r="831">
          <cell r="N831">
            <v>0</v>
          </cell>
        </row>
        <row r="832">
          <cell r="N832">
            <v>0</v>
          </cell>
        </row>
        <row r="833">
          <cell r="N833">
            <v>0</v>
          </cell>
        </row>
        <row r="834">
          <cell r="N834">
            <v>0</v>
          </cell>
        </row>
        <row r="835">
          <cell r="N835">
            <v>0</v>
          </cell>
        </row>
        <row r="836">
          <cell r="N836">
            <v>0</v>
          </cell>
        </row>
        <row r="837">
          <cell r="N837">
            <v>0</v>
          </cell>
        </row>
        <row r="838">
          <cell r="N838">
            <v>0</v>
          </cell>
        </row>
        <row r="839">
          <cell r="N839">
            <v>0</v>
          </cell>
        </row>
        <row r="840">
          <cell r="N840">
            <v>0</v>
          </cell>
        </row>
        <row r="841">
          <cell r="N841">
            <v>0</v>
          </cell>
        </row>
        <row r="842">
          <cell r="N842">
            <v>0</v>
          </cell>
        </row>
        <row r="843">
          <cell r="N843">
            <v>0</v>
          </cell>
        </row>
        <row r="844">
          <cell r="N844">
            <v>0</v>
          </cell>
        </row>
        <row r="845">
          <cell r="N845">
            <v>0</v>
          </cell>
        </row>
        <row r="846">
          <cell r="N846">
            <v>0</v>
          </cell>
        </row>
        <row r="847">
          <cell r="N847">
            <v>0</v>
          </cell>
        </row>
        <row r="848">
          <cell r="N848">
            <v>0</v>
          </cell>
        </row>
        <row r="849">
          <cell r="N849">
            <v>0</v>
          </cell>
        </row>
        <row r="850">
          <cell r="N850">
            <v>0</v>
          </cell>
        </row>
        <row r="851">
          <cell r="N851">
            <v>0</v>
          </cell>
        </row>
        <row r="852">
          <cell r="N852">
            <v>0</v>
          </cell>
        </row>
        <row r="853">
          <cell r="N853">
            <v>0</v>
          </cell>
        </row>
        <row r="854">
          <cell r="N854">
            <v>0</v>
          </cell>
        </row>
        <row r="855">
          <cell r="N855">
            <v>0</v>
          </cell>
        </row>
        <row r="856">
          <cell r="N856">
            <v>0</v>
          </cell>
        </row>
        <row r="857">
          <cell r="N857">
            <v>0</v>
          </cell>
        </row>
        <row r="858">
          <cell r="N858">
            <v>0</v>
          </cell>
        </row>
        <row r="859">
          <cell r="N859">
            <v>0</v>
          </cell>
        </row>
        <row r="860">
          <cell r="N860">
            <v>0</v>
          </cell>
        </row>
        <row r="861">
          <cell r="N861">
            <v>0</v>
          </cell>
        </row>
        <row r="862">
          <cell r="N862">
            <v>0</v>
          </cell>
        </row>
        <row r="863">
          <cell r="N863">
            <v>0</v>
          </cell>
        </row>
        <row r="864">
          <cell r="N864">
            <v>0</v>
          </cell>
        </row>
        <row r="865">
          <cell r="N865">
            <v>0</v>
          </cell>
        </row>
        <row r="866">
          <cell r="N866">
            <v>0</v>
          </cell>
        </row>
        <row r="867">
          <cell r="N867">
            <v>0</v>
          </cell>
        </row>
        <row r="868">
          <cell r="N868">
            <v>0</v>
          </cell>
        </row>
        <row r="869">
          <cell r="N869">
            <v>0</v>
          </cell>
        </row>
        <row r="870">
          <cell r="N870">
            <v>0</v>
          </cell>
        </row>
        <row r="871">
          <cell r="N871">
            <v>0</v>
          </cell>
        </row>
        <row r="872">
          <cell r="N872">
            <v>0</v>
          </cell>
        </row>
        <row r="873">
          <cell r="N873">
            <v>0</v>
          </cell>
        </row>
        <row r="874">
          <cell r="N874">
            <v>0</v>
          </cell>
        </row>
        <row r="875">
          <cell r="N875">
            <v>0</v>
          </cell>
        </row>
        <row r="876">
          <cell r="N876">
            <v>0</v>
          </cell>
        </row>
        <row r="877">
          <cell r="N877">
            <v>0</v>
          </cell>
        </row>
        <row r="878">
          <cell r="N878">
            <v>0</v>
          </cell>
        </row>
        <row r="879">
          <cell r="N879">
            <v>0</v>
          </cell>
        </row>
        <row r="880">
          <cell r="N880">
            <v>0</v>
          </cell>
        </row>
        <row r="881">
          <cell r="N881">
            <v>0</v>
          </cell>
        </row>
        <row r="882">
          <cell r="N882">
            <v>0</v>
          </cell>
        </row>
        <row r="883">
          <cell r="N883">
            <v>0</v>
          </cell>
        </row>
        <row r="884">
          <cell r="N884">
            <v>0</v>
          </cell>
        </row>
        <row r="885">
          <cell r="N885">
            <v>0</v>
          </cell>
        </row>
        <row r="886">
          <cell r="N886">
            <v>0</v>
          </cell>
        </row>
        <row r="887">
          <cell r="N887">
            <v>0</v>
          </cell>
        </row>
        <row r="888">
          <cell r="N888">
            <v>0</v>
          </cell>
        </row>
        <row r="889">
          <cell r="N889">
            <v>0</v>
          </cell>
        </row>
        <row r="890">
          <cell r="N890">
            <v>0</v>
          </cell>
        </row>
        <row r="891">
          <cell r="N891">
            <v>0</v>
          </cell>
        </row>
        <row r="892">
          <cell r="N892">
            <v>0</v>
          </cell>
        </row>
        <row r="893">
          <cell r="N893">
            <v>0</v>
          </cell>
        </row>
        <row r="894">
          <cell r="N894">
            <v>0</v>
          </cell>
        </row>
        <row r="895">
          <cell r="N895">
            <v>0</v>
          </cell>
        </row>
        <row r="896">
          <cell r="N896">
            <v>0</v>
          </cell>
        </row>
        <row r="897">
          <cell r="N897">
            <v>0</v>
          </cell>
        </row>
        <row r="898">
          <cell r="N898">
            <v>0</v>
          </cell>
        </row>
        <row r="899">
          <cell r="N899">
            <v>0</v>
          </cell>
        </row>
        <row r="900">
          <cell r="N900">
            <v>0</v>
          </cell>
        </row>
        <row r="901">
          <cell r="N901">
            <v>0</v>
          </cell>
        </row>
        <row r="902">
          <cell r="N902">
            <v>0</v>
          </cell>
        </row>
        <row r="903">
          <cell r="N903">
            <v>0</v>
          </cell>
        </row>
        <row r="904">
          <cell r="N904">
            <v>0</v>
          </cell>
        </row>
        <row r="905">
          <cell r="N905">
            <v>0</v>
          </cell>
        </row>
        <row r="906">
          <cell r="N906">
            <v>0</v>
          </cell>
        </row>
        <row r="907">
          <cell r="N907">
            <v>0</v>
          </cell>
        </row>
        <row r="908">
          <cell r="N908">
            <v>0</v>
          </cell>
        </row>
        <row r="909">
          <cell r="N909">
            <v>0</v>
          </cell>
        </row>
        <row r="910">
          <cell r="N910">
            <v>0</v>
          </cell>
        </row>
        <row r="911">
          <cell r="N911">
            <v>0</v>
          </cell>
        </row>
        <row r="912">
          <cell r="N912">
            <v>0</v>
          </cell>
        </row>
        <row r="913">
          <cell r="N913">
            <v>0</v>
          </cell>
        </row>
        <row r="914">
          <cell r="N914">
            <v>0</v>
          </cell>
        </row>
        <row r="915">
          <cell r="N915">
            <v>0</v>
          </cell>
        </row>
        <row r="916">
          <cell r="N916">
            <v>0</v>
          </cell>
        </row>
        <row r="917">
          <cell r="N917">
            <v>0</v>
          </cell>
        </row>
        <row r="918">
          <cell r="N918">
            <v>0</v>
          </cell>
        </row>
        <row r="919">
          <cell r="N919">
            <v>0</v>
          </cell>
        </row>
        <row r="920">
          <cell r="N920">
            <v>0</v>
          </cell>
        </row>
        <row r="921">
          <cell r="N921">
            <v>0</v>
          </cell>
        </row>
        <row r="922">
          <cell r="N922">
            <v>0</v>
          </cell>
        </row>
        <row r="923">
          <cell r="N923">
            <v>0</v>
          </cell>
        </row>
        <row r="924">
          <cell r="N924">
            <v>0</v>
          </cell>
        </row>
        <row r="925">
          <cell r="N925">
            <v>0</v>
          </cell>
        </row>
        <row r="926">
          <cell r="N926">
            <v>0</v>
          </cell>
        </row>
        <row r="927">
          <cell r="N927">
            <v>0</v>
          </cell>
        </row>
        <row r="928">
          <cell r="N928">
            <v>0</v>
          </cell>
        </row>
        <row r="929">
          <cell r="N929">
            <v>0</v>
          </cell>
        </row>
        <row r="930">
          <cell r="N930">
            <v>0</v>
          </cell>
        </row>
        <row r="931">
          <cell r="N931">
            <v>0</v>
          </cell>
        </row>
        <row r="932">
          <cell r="N932">
            <v>0</v>
          </cell>
        </row>
        <row r="933">
          <cell r="N933">
            <v>0</v>
          </cell>
        </row>
        <row r="934">
          <cell r="N934">
            <v>0</v>
          </cell>
        </row>
        <row r="935">
          <cell r="N935">
            <v>0</v>
          </cell>
        </row>
        <row r="936">
          <cell r="N936">
            <v>0</v>
          </cell>
        </row>
        <row r="937">
          <cell r="N937">
            <v>0</v>
          </cell>
        </row>
        <row r="938">
          <cell r="N938">
            <v>0</v>
          </cell>
        </row>
        <row r="939">
          <cell r="N939">
            <v>0</v>
          </cell>
        </row>
        <row r="940">
          <cell r="N940">
            <v>0</v>
          </cell>
        </row>
        <row r="941">
          <cell r="N941">
            <v>0</v>
          </cell>
        </row>
        <row r="942">
          <cell r="N942">
            <v>0</v>
          </cell>
        </row>
        <row r="943">
          <cell r="N943">
            <v>0</v>
          </cell>
        </row>
        <row r="944">
          <cell r="N944">
            <v>0</v>
          </cell>
        </row>
        <row r="945">
          <cell r="N945">
            <v>0</v>
          </cell>
        </row>
        <row r="946">
          <cell r="N946">
            <v>0</v>
          </cell>
        </row>
        <row r="947">
          <cell r="N947">
            <v>0</v>
          </cell>
        </row>
        <row r="948">
          <cell r="N948">
            <v>0</v>
          </cell>
        </row>
        <row r="949">
          <cell r="N949">
            <v>0</v>
          </cell>
        </row>
        <row r="950">
          <cell r="N950">
            <v>0</v>
          </cell>
        </row>
        <row r="951">
          <cell r="N951">
            <v>0</v>
          </cell>
        </row>
        <row r="952">
          <cell r="N952">
            <v>0</v>
          </cell>
        </row>
        <row r="953">
          <cell r="N953">
            <v>0</v>
          </cell>
        </row>
        <row r="954">
          <cell r="N954">
            <v>0</v>
          </cell>
        </row>
        <row r="955">
          <cell r="N955">
            <v>0</v>
          </cell>
        </row>
        <row r="956">
          <cell r="N956">
            <v>0</v>
          </cell>
        </row>
        <row r="957">
          <cell r="N957">
            <v>0</v>
          </cell>
        </row>
        <row r="958">
          <cell r="N958">
            <v>0</v>
          </cell>
        </row>
        <row r="959">
          <cell r="N959">
            <v>0</v>
          </cell>
        </row>
        <row r="960">
          <cell r="N960">
            <v>0</v>
          </cell>
        </row>
        <row r="961">
          <cell r="N961">
            <v>0</v>
          </cell>
        </row>
        <row r="962">
          <cell r="N962">
            <v>0</v>
          </cell>
        </row>
        <row r="963">
          <cell r="N963">
            <v>0</v>
          </cell>
        </row>
        <row r="964">
          <cell r="N964">
            <v>0</v>
          </cell>
        </row>
        <row r="965">
          <cell r="N965">
            <v>0</v>
          </cell>
        </row>
        <row r="966">
          <cell r="N966">
            <v>0</v>
          </cell>
        </row>
        <row r="967">
          <cell r="N967">
            <v>0</v>
          </cell>
        </row>
        <row r="968">
          <cell r="N968">
            <v>0</v>
          </cell>
        </row>
        <row r="969">
          <cell r="N969">
            <v>0</v>
          </cell>
        </row>
        <row r="970">
          <cell r="N970">
            <v>0</v>
          </cell>
        </row>
        <row r="971">
          <cell r="N971">
            <v>0</v>
          </cell>
        </row>
        <row r="972">
          <cell r="N972">
            <v>0</v>
          </cell>
        </row>
        <row r="973">
          <cell r="N973">
            <v>0</v>
          </cell>
        </row>
        <row r="974">
          <cell r="N974">
            <v>0</v>
          </cell>
        </row>
        <row r="975">
          <cell r="N975">
            <v>0</v>
          </cell>
        </row>
        <row r="976">
          <cell r="N976">
            <v>0</v>
          </cell>
        </row>
        <row r="977">
          <cell r="N977">
            <v>0</v>
          </cell>
        </row>
        <row r="978">
          <cell r="N978">
            <v>0</v>
          </cell>
        </row>
        <row r="979">
          <cell r="N979">
            <v>0</v>
          </cell>
        </row>
        <row r="980">
          <cell r="N980">
            <v>0</v>
          </cell>
        </row>
        <row r="981">
          <cell r="N981">
            <v>0</v>
          </cell>
        </row>
        <row r="982">
          <cell r="N982">
            <v>0</v>
          </cell>
        </row>
        <row r="983">
          <cell r="N983">
            <v>0</v>
          </cell>
        </row>
        <row r="984">
          <cell r="N984">
            <v>0</v>
          </cell>
        </row>
        <row r="985">
          <cell r="N985">
            <v>0</v>
          </cell>
        </row>
        <row r="986">
          <cell r="N986">
            <v>0</v>
          </cell>
        </row>
        <row r="987">
          <cell r="N987">
            <v>0</v>
          </cell>
        </row>
        <row r="988">
          <cell r="N988">
            <v>0</v>
          </cell>
        </row>
        <row r="989">
          <cell r="N989">
            <v>0</v>
          </cell>
        </row>
        <row r="990">
          <cell r="N990">
            <v>0</v>
          </cell>
        </row>
        <row r="991">
          <cell r="N991">
            <v>0</v>
          </cell>
        </row>
        <row r="992">
          <cell r="N992">
            <v>0</v>
          </cell>
        </row>
        <row r="993">
          <cell r="N993">
            <v>0</v>
          </cell>
        </row>
        <row r="994">
          <cell r="N994">
            <v>0</v>
          </cell>
        </row>
        <row r="995">
          <cell r="N995">
            <v>0</v>
          </cell>
        </row>
        <row r="996">
          <cell r="N996">
            <v>0</v>
          </cell>
        </row>
        <row r="997">
          <cell r="N997">
            <v>0</v>
          </cell>
        </row>
        <row r="998">
          <cell r="N998">
            <v>0</v>
          </cell>
        </row>
        <row r="999">
          <cell r="N999">
            <v>0</v>
          </cell>
        </row>
        <row r="1000">
          <cell r="N1000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AT_END"/>
      <sheetName val="SUPERH_FLAT_END"/>
      <sheetName val="OPERCULE"/>
      <sheetName val="loading"/>
      <sheetName val="T6201"/>
      <sheetName val="reinforce"/>
      <sheetName val="loadcombi"/>
      <sheetName val="ACIcrack"/>
      <sheetName val="SIDE"/>
      <sheetName val="B31.1"/>
      <sheetName val="PSIZE"/>
      <sheetName val="TABLE"/>
      <sheetName val="수입"/>
      <sheetName val="Passwords"/>
      <sheetName val="TO_COST_PPS_METRIC"/>
      <sheetName val="LP"/>
      <sheetName val="B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1.0 SUMMARY"/>
      <sheetName val="2.0 GTC_"/>
      <sheetName val="3.0 STC"/>
      <sheetName val="4. DOR"/>
      <sheetName val="4.1 Safety DOR"/>
      <sheetName val="4.2 Safety Cost Guide"/>
      <sheetName val="5. Price Summary"/>
      <sheetName val="6. Schedule"/>
      <sheetName val="7.0 Submission"/>
      <sheetName val="7.1 Organization"/>
      <sheetName val="7.2 Brief Sch."/>
      <sheetName val="7.3 Bidding Cover"/>
      <sheetName val="8.Technical Specification "/>
      <sheetName val="Spec1"/>
      <sheetName val="costing_C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.EX.2001"/>
      <sheetName val="FACT.01"/>
      <sheetName val="OBRACURS (31.12.01)"/>
      <sheetName val="PREVFACT(PTS.)"/>
      <sheetName val="VE.1.01"/>
      <sheetName val="VE.2.01"/>
      <sheetName val="VE.3.01"/>
      <sheetName val="VE.4.01"/>
      <sheetName val="VE.5.01"/>
      <sheetName val="VE.6.01"/>
      <sheetName val="VE.7.01"/>
      <sheetName val="VE.8.01"/>
      <sheetName val="VE.9.01"/>
      <sheetName val="VE.10.01"/>
      <sheetName val="VE.11.01"/>
      <sheetName val="VE.12.01"/>
      <sheetName val="VENT.DESGL. 2001"/>
      <sheetName val="VENT.DESGL. 2001 (2)"/>
      <sheetName val="PC.1.01"/>
      <sheetName val="PC.2.01"/>
      <sheetName val="PC.3.01"/>
      <sheetName val="PC.4,01"/>
      <sheetName val="PC.5,01"/>
      <sheetName val="PC.6,01"/>
      <sheetName val="PC.7,01"/>
      <sheetName val="PC.8,01"/>
      <sheetName val="PC.9,01"/>
      <sheetName val="PC.10,01"/>
      <sheetName val="PC.11,01 "/>
      <sheetName val="PC.12,01"/>
      <sheetName val="PC.DESGL. 2001"/>
      <sheetName val="ESTADIST(PTS.)"/>
      <sheetName val="PREV.C.A.01"/>
      <sheetName val="CoverShawIntl"/>
      <sheetName val="PSV2701F"/>
      <sheetName val="PipeSummary"/>
      <sheetName val="LP"/>
      <sheetName val="CCS"/>
      <sheetName val="Tech."/>
      <sheetName val="B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당초"/>
      <sheetName val="변경"/>
      <sheetName val="abc"/>
      <sheetName val="costing_CV"/>
      <sheetName val="Spec1"/>
      <sheetName val="w't table"/>
      <sheetName val="piping"/>
      <sheetName val="HVAC"/>
      <sheetName val="설계명세서"/>
      <sheetName val="BM"/>
      <sheetName val="노임이"/>
      <sheetName val="mech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 5243-ARAMCO"/>
      <sheetName val="D-4801 OXY"/>
    </sheetNames>
    <sheetDataSet>
      <sheetData sheetId="0" refreshError="1"/>
      <sheetData sheetId="1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AM"/>
      <sheetName val="BEAM (2)"/>
      <sheetName val="BEAM (3)"/>
      <sheetName val="piping"/>
      <sheetName val="Steam-Sys"/>
      <sheetName val="steam table"/>
      <sheetName val="HVAC"/>
      <sheetName val="DB_ET200(R. A)"/>
      <sheetName val="바닥판 검토"/>
      <sheetName val="2.2 띠장의 설계"/>
    </sheetNames>
    <sheetDataSet>
      <sheetData sheetId="0">
        <row r="11">
          <cell r="AF11">
            <v>200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갑지"/>
      <sheetName val="SUM"/>
      <sheetName val="대비표"/>
      <sheetName val="견적조건"/>
      <sheetName val="95신규호표"/>
      <sheetName val="당초"/>
      <sheetName val="合成単価作成表-BLDG"/>
    </sheetNames>
    <sheetDataSet>
      <sheetData sheetId="0">
        <row r="2">
          <cell r="H2" t="str">
            <v xml:space="preserve">           社</v>
          </cell>
          <cell r="I2" t="str">
            <v xml:space="preserve">   長</v>
          </cell>
        </row>
        <row r="3">
          <cell r="E3" t="str">
            <v xml:space="preserve">                  작 </v>
          </cell>
          <cell r="H3" t="str">
            <v xml:space="preserve"> 결</v>
          </cell>
        </row>
        <row r="4">
          <cell r="B4" t="str">
            <v xml:space="preserve">  推定工事 原價內譯書</v>
          </cell>
          <cell r="F4" t="str">
            <v>플랜트 견적팀</v>
          </cell>
          <cell r="H4">
            <v>0</v>
          </cell>
        </row>
        <row r="5">
          <cell r="B5" t="str">
            <v xml:space="preserve">                       (</v>
          </cell>
          <cell r="D5">
            <v>36544.705895486113</v>
          </cell>
          <cell r="E5" t="str">
            <v>)                 성</v>
          </cell>
          <cell r="F5" t="str">
            <v xml:space="preserve"> 이 병 훈 (印)</v>
          </cell>
          <cell r="H5" t="str">
            <v xml:space="preserve"> 재</v>
          </cell>
        </row>
        <row r="6">
          <cell r="E6">
            <v>0</v>
          </cell>
          <cell r="H6">
            <v>0</v>
          </cell>
        </row>
        <row r="8">
          <cell r="B8" t="str">
            <v>공 사 명</v>
          </cell>
          <cell r="E8" t="str">
            <v xml:space="preserve">           결</v>
          </cell>
          <cell r="F8" t="str">
            <v xml:space="preserve">  擔 當    部   </v>
          </cell>
          <cell r="G8" t="str">
            <v xml:space="preserve">長  擔當任員  </v>
          </cell>
        </row>
        <row r="9">
          <cell r="B9" t="str">
            <v>발 주 처</v>
          </cell>
          <cell r="D9" t="str">
            <v>쌍용제지</v>
          </cell>
          <cell r="E9" t="str">
            <v xml:space="preserve">                  재</v>
          </cell>
        </row>
        <row r="10">
          <cell r="B10" t="str">
            <v>입찰방법</v>
          </cell>
          <cell r="D10" t="str">
            <v xml:space="preserve">     경쟁 입찰</v>
          </cell>
        </row>
        <row r="11">
          <cell r="B11" t="str">
            <v>입찰일시</v>
          </cell>
          <cell r="D11" t="str">
            <v xml:space="preserve">   '99.12.13</v>
          </cell>
          <cell r="E11" t="str">
            <v xml:space="preserve">                  개</v>
          </cell>
        </row>
        <row r="12">
          <cell r="B12" t="str">
            <v>공사기간</v>
          </cell>
          <cell r="E12" t="str">
            <v xml:space="preserve">                  요</v>
          </cell>
        </row>
        <row r="14">
          <cell r="B14" t="str">
            <v>工      種</v>
          </cell>
          <cell r="D14" t="str">
            <v>材  料  費</v>
          </cell>
          <cell r="E14" t="str">
            <v>勞  務  費</v>
          </cell>
          <cell r="F14" t="str">
            <v xml:space="preserve"> 工事  經費</v>
          </cell>
          <cell r="G14" t="str">
            <v xml:space="preserve">合   計 </v>
          </cell>
          <cell r="H14" t="str">
            <v xml:space="preserve">    備   考</v>
          </cell>
        </row>
        <row r="17">
          <cell r="B17" t="str">
            <v>토 목 공 사</v>
          </cell>
          <cell r="D17">
            <v>23271995</v>
          </cell>
          <cell r="E17">
            <v>1095351</v>
          </cell>
          <cell r="F17">
            <v>1594490</v>
          </cell>
          <cell r="G17">
            <v>25961836</v>
          </cell>
        </row>
        <row r="18">
          <cell r="B18" t="str">
            <v>건 축 공 사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B19" t="str">
            <v>소 방 설 비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B20" t="str">
            <v>기 계 공 사</v>
          </cell>
          <cell r="D20">
            <v>1698000</v>
          </cell>
          <cell r="E20">
            <v>2184000</v>
          </cell>
          <cell r="F20">
            <v>2066033</v>
          </cell>
          <cell r="G20">
            <v>5948033</v>
          </cell>
        </row>
        <row r="21">
          <cell r="B21" t="str">
            <v>탱 크 공 사</v>
          </cell>
          <cell r="D21">
            <v>29200092</v>
          </cell>
          <cell r="E21">
            <v>19577600</v>
          </cell>
          <cell r="F21">
            <v>21903773</v>
          </cell>
          <cell r="G21">
            <v>70681465</v>
          </cell>
        </row>
        <row r="22">
          <cell r="B22" t="str">
            <v>배 관 공 사</v>
          </cell>
          <cell r="D22">
            <v>87430438</v>
          </cell>
          <cell r="E22">
            <v>19505200</v>
          </cell>
          <cell r="F22">
            <v>16576541</v>
          </cell>
          <cell r="G22">
            <v>123512179</v>
          </cell>
        </row>
        <row r="23">
          <cell r="B23" t="str">
            <v>도 장 공 사</v>
          </cell>
          <cell r="D23">
            <v>1435488</v>
          </cell>
          <cell r="E23">
            <v>1443600</v>
          </cell>
          <cell r="F23">
            <v>2898502</v>
          </cell>
          <cell r="G23">
            <v>5777590</v>
          </cell>
        </row>
        <row r="24">
          <cell r="B24" t="str">
            <v>보 온 공 사</v>
          </cell>
          <cell r="D24">
            <v>6556435</v>
          </cell>
          <cell r="E24">
            <v>7109800</v>
          </cell>
          <cell r="F24">
            <v>3085590</v>
          </cell>
          <cell r="G24">
            <v>16751825</v>
          </cell>
        </row>
        <row r="27">
          <cell r="B27" t="str">
            <v>合       計</v>
          </cell>
          <cell r="D27">
            <v>149592448</v>
          </cell>
          <cell r="E27">
            <v>50915551</v>
          </cell>
          <cell r="F27">
            <v>48124929</v>
          </cell>
          <cell r="G27">
            <v>248632928</v>
          </cell>
        </row>
        <row r="29">
          <cell r="D29" t="str">
            <v>品     名</v>
          </cell>
          <cell r="E29" t="str">
            <v>單     位</v>
          </cell>
          <cell r="F29" t="str">
            <v>數     量</v>
          </cell>
          <cell r="G29" t="str">
            <v>單     價</v>
          </cell>
          <cell r="H29" t="str">
            <v>金     額</v>
          </cell>
        </row>
        <row r="32">
          <cell r="B32" t="str">
            <v>主要 支給 資材</v>
          </cell>
        </row>
        <row r="35">
          <cell r="B35" t="str">
            <v>&lt;特記事項&gt;</v>
          </cell>
          <cell r="D35" t="str">
            <v>*. 견적제외.</v>
          </cell>
          <cell r="F35" t="str">
            <v>計</v>
          </cell>
        </row>
        <row r="36">
          <cell r="D36" t="str">
            <v xml:space="preserve">  - CONTINGENCY, 간접비</v>
          </cell>
          <cell r="F36" t="str">
            <v>總 工 事 費</v>
          </cell>
        </row>
        <row r="37">
          <cell r="D37" t="str">
            <v xml:space="preserve">  - 본사관리비 및 이윤</v>
          </cell>
          <cell r="F37" t="str">
            <v xml:space="preserve"> 有   1.推定工事 原價內譯書</v>
          </cell>
        </row>
        <row r="39">
          <cell r="D39" t="str">
            <v xml:space="preserve">  - 설계 및 구매관리비</v>
          </cell>
          <cell r="F39" t="str">
            <v xml:space="preserve"> 添</v>
          </cell>
        </row>
        <row r="40">
          <cell r="B40" t="str">
            <v>SKEC 2-21-0019 (210x297 m/m)  SHLEE-D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V SWGR"/>
      <sheetName val="점수표"/>
      <sheetName val="환산표"/>
      <sheetName val="#3E1_GCR"/>
      <sheetName val="품목별 공급업체 평가 SHEET-원본"/>
      <sheetName val="TTL"/>
      <sheetName val="당초"/>
      <sheetName val="품셈TABLE"/>
      <sheetName val="CondPol"/>
      <sheetName val="PIPING"/>
      <sheetName val="Cash2"/>
      <sheetName val="Z"/>
      <sheetName val="내역서"/>
      <sheetName val="표지"/>
      <sheetName val="MV_SWGR1"/>
      <sheetName val="품목별_공급업체_평가_SHEET-원본1"/>
      <sheetName val="MV_SWGR"/>
      <sheetName val="품목별_공급업체_평가_SHEET-원본"/>
      <sheetName val="미장"/>
      <sheetName val="품셈(기초)"/>
      <sheetName val="수주추정"/>
      <sheetName val="Setup"/>
      <sheetName val="LP산출"/>
      <sheetName val="견적"/>
      <sheetName val="산근"/>
      <sheetName val="노임단가"/>
      <sheetName val="철탑공사"/>
      <sheetName val="인원계획"/>
      <sheetName val="MEXICO-C"/>
      <sheetName val="POWER"/>
      <sheetName val="SIZING"/>
      <sheetName val="Testing"/>
      <sheetName val="NEWDRAW"/>
      <sheetName val="SCHEDULE"/>
      <sheetName val="COVER-P"/>
      <sheetName val="광통신 견적내역서1"/>
      <sheetName val="Lumen"/>
      <sheetName val=" ｹ-ﾌﾞﾙ"/>
      <sheetName val="내역(한신APT)"/>
      <sheetName val="NYS"/>
      <sheetName val="sheet1"/>
      <sheetName val="자재단가"/>
      <sheetName val="36신설수량"/>
      <sheetName val="물가대비표"/>
      <sheetName val="Sheet6"/>
      <sheetName val="data"/>
      <sheetName val="2. 집계표"/>
      <sheetName val="일위대가표"/>
      <sheetName val="실행내역"/>
      <sheetName val="MV_SWGR2"/>
      <sheetName val="품목별_공급업체_평가_SHEET-원본2"/>
      <sheetName val="外形"/>
      <sheetName val="屋内"/>
      <sheetName val="屋外"/>
      <sheetName val="LAB"/>
      <sheetName val="DB_ET200(R. A)"/>
      <sheetName val="손익분석"/>
      <sheetName val="일위대가"/>
      <sheetName val="w't table"/>
      <sheetName val="橋梁内訳"/>
      <sheetName val="산3_4"/>
      <sheetName val="설계서"/>
      <sheetName val="앉음벽 (2)"/>
      <sheetName val="BM"/>
      <sheetName val="할증 "/>
      <sheetName val="ABUT수량-A1"/>
      <sheetName val="REDUCER"/>
      <sheetName val="WE'T"/>
      <sheetName val="PipWT"/>
      <sheetName val="CBD-PRICE"/>
      <sheetName val="Tension"/>
      <sheetName val="조직표"/>
      <sheetName val="MV_SWGR3"/>
      <sheetName val="품목별_공급업체_평가_SHEET-원본3"/>
      <sheetName val="광통신_견적내역서1"/>
      <sheetName val="_ｹ-ﾌﾞﾙ"/>
      <sheetName val="2__집계표"/>
      <sheetName val="DB_ET200(R__A)"/>
      <sheetName val="w't_table"/>
      <sheetName val="MV_SWGR6"/>
      <sheetName val="w't_table3"/>
      <sheetName val="품목별_공급업체_평가_SHEET-원본6"/>
      <sheetName val="광통신_견적내역서13"/>
      <sheetName val="_ｹ-ﾌﾞﾙ3"/>
      <sheetName val="2__집계표3"/>
      <sheetName val="DB_ET200(R__A)3"/>
      <sheetName val="앉음벽_(2)2"/>
      <sheetName val="할증_2"/>
      <sheetName val="MV_SWGR4"/>
      <sheetName val="w't_table1"/>
      <sheetName val="품목별_공급업체_평가_SHEET-원본4"/>
      <sheetName val="광통신_견적내역서11"/>
      <sheetName val="_ｹ-ﾌﾞﾙ1"/>
      <sheetName val="2__집계표1"/>
      <sheetName val="DB_ET200(R__A)1"/>
      <sheetName val="앉음벽_(2)"/>
      <sheetName val="할증_"/>
      <sheetName val="MV_SWGR5"/>
      <sheetName val="w't_table2"/>
      <sheetName val="품목별_공급업체_평가_SHEET-원본5"/>
      <sheetName val="광통신_견적내역서12"/>
      <sheetName val="_ｹ-ﾌﾞﾙ2"/>
      <sheetName val="2__집계표2"/>
      <sheetName val="DB_ET200(R__A)2"/>
      <sheetName val="앉음벽_(2)1"/>
      <sheetName val="할증_1"/>
      <sheetName val="MV_SWGR7"/>
      <sheetName val="w't_table4"/>
      <sheetName val="품목별_공급업체_평가_SHEET-원본7"/>
      <sheetName val="광통신_견적내역서14"/>
      <sheetName val="_ｹ-ﾌﾞﾙ4"/>
      <sheetName val="2__집계표4"/>
      <sheetName val="DB_ET200(R__A)4"/>
      <sheetName val="앉음벽_(2)3"/>
      <sheetName val="할증_3"/>
      <sheetName val="부서코드표"/>
      <sheetName val="입찰안"/>
      <sheetName val="임율 Data"/>
      <sheetName val="Flour WH"/>
      <sheetName val="Summary"/>
      <sheetName val="Labor-Equipment Rates"/>
      <sheetName val="비품"/>
      <sheetName val="BREAKDOWN(철거설치)"/>
      <sheetName val="equip"/>
      <sheetName val="45,46"/>
      <sheetName val=" 갑지"/>
      <sheetName val="참고"/>
      <sheetName val="3D-HOR"/>
      <sheetName val="GR"/>
      <sheetName val="품셈표"/>
      <sheetName val="간접비 총괄표"/>
      <sheetName val="토목주소"/>
      <sheetName val="프랜트면허"/>
      <sheetName val="당진1,2호기전선관설치및접지4차공사내역서-을지"/>
      <sheetName val="금융비용"/>
      <sheetName val="01"/>
      <sheetName val="Eq. Mobilization"/>
    </sheetNames>
    <sheetDataSet>
      <sheetData sheetId="0" refreshError="1"/>
      <sheetData sheetId="1" refreshError="1"/>
      <sheetData sheetId="2" refreshError="1">
        <row r="1">
          <cell r="A1" t="str">
            <v>상</v>
          </cell>
          <cell r="B1">
            <v>3</v>
          </cell>
        </row>
        <row r="2">
          <cell r="A2" t="str">
            <v>중</v>
          </cell>
          <cell r="B2">
            <v>2</v>
          </cell>
        </row>
        <row r="3">
          <cell r="A3" t="str">
            <v>하</v>
          </cell>
          <cell r="B3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材料规格"/>
      <sheetName val="技术标准"/>
      <sheetName val="油漆数据"/>
      <sheetName val="项目数据"/>
      <sheetName val="型钢重量计算"/>
      <sheetName val="材料需求(B)"/>
      <sheetName val="材料表"/>
      <sheetName val="材料清单"/>
      <sheetName val="材料需求"/>
      <sheetName val="构件分析"/>
      <sheetName val="管道工程量"/>
      <sheetName val="材料计划清单 (2)"/>
      <sheetName val="材料计划清单"/>
      <sheetName val="材料计划计算"/>
      <sheetName val="临时支撑计算"/>
      <sheetName val="圆管加强筋计算"/>
      <sheetName val="方管加强筋计算"/>
      <sheetName val="不锈钢方管加强筋计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 (2)"/>
      <sheetName val="old"/>
      <sheetName val="PR"/>
      <sheetName val="STUD"/>
      <sheetName val="PHU KIEN"/>
    </sheetNames>
    <sheetDataSet>
      <sheetData sheetId="0"/>
      <sheetData sheetId="1"/>
      <sheetData sheetId="2">
        <row r="1">
          <cell r="D1" t="str">
            <v>IBS HI JOINT STOCK COMPANY
Address: Km 6 Freeway No. 05 Hung Vuong, Hong Bang District, Hai Phong City, Viet Nam.</v>
          </cell>
        </row>
        <row r="3">
          <cell r="D3" t="str">
            <v>PURCHASE REQUISITION / ĐỀ NGHỊ MUA VẬT TƯ</v>
          </cell>
        </row>
        <row r="5">
          <cell r="A5" t="str">
            <v>Department/ Phòng: ENGINEERING/ Thiết kế</v>
          </cell>
          <cell r="D5" t="str">
            <v>Project Code/ Mã dự án: 24-VPI-I-078</v>
          </cell>
          <cell r="J5" t="str">
            <v>Date/ Ngày: 05/04/2025</v>
          </cell>
        </row>
        <row r="6">
          <cell r="A6" t="str">
            <v>Job Title/ Hạng mục: Main and Accessory Material/ Vật tư chính,phụ</v>
          </cell>
          <cell r="D6" t="str">
            <v>Project ID/ Mã nhận diện dự án: VOGT-V17556</v>
          </cell>
          <cell r="J6" t="str">
            <v>Ref. No/ Mã tài liệu: I-078-ENG-001-REV 02 (PR)</v>
          </cell>
        </row>
        <row r="7">
          <cell r="A7" t="str">
            <v>Client/ Khách hàng: VOGT POWER INTERNATIONER</v>
          </cell>
          <cell r="D7" t="str">
            <v>Project Name / Tên dự án :</v>
          </cell>
          <cell r="J7" t="str">
            <v>Job No/ Số dự án: VOGT POWER PROJECT, 24-VPI-I-078/V17556</v>
          </cell>
        </row>
        <row r="9">
          <cell r="A9" t="str">
            <v>Item/ 
STT</v>
          </cell>
          <cell r="B9" t="str">
            <v>Description/ 
Chi tiết</v>
          </cell>
          <cell r="C9" t="str">
            <v>A-169</v>
          </cell>
          <cell r="D9" t="str">
            <v>Grade/ Mác vật liệu</v>
          </cell>
          <cell r="E9" t="str">
            <v>Unit/ Đơn vị</v>
          </cell>
          <cell r="F9" t="str">
            <v>U.Weight/ Đ.Trọng (Kg/m2,m,pcs)</v>
          </cell>
          <cell r="G9" t="str">
            <v>Net Quantity/
Số lượng tinh</v>
          </cell>
          <cell r="I9" t="str">
            <v>Previous Ordered/
Đã dự trù</v>
          </cell>
          <cell r="K9" t="str">
            <v>Current Ordered/
Dự trù lần 0</v>
          </cell>
          <cell r="M9" t="str">
            <v>Current Ordered/
Dự trù lần 1</v>
          </cell>
          <cell r="O9" t="str">
            <v>Current Ordered/
Dự trù lần 2</v>
          </cell>
          <cell r="Q9" t="str">
            <v>Total Ordered/
Tổng dự trù</v>
          </cell>
          <cell r="S9" t="str">
            <v>Remarks/ Ghi chú</v>
          </cell>
        </row>
        <row r="10">
          <cell r="G10" t="str">
            <v>Q.Ty/
Số lượng</v>
          </cell>
          <cell r="H10" t="str">
            <v>Weight/
Khối lượng (Kg)</v>
          </cell>
          <cell r="I10" t="str">
            <v>Q.Ty/ 
Số lượng</v>
          </cell>
          <cell r="J10" t="str">
            <v>Weight/
Khối lượng (Kg)</v>
          </cell>
          <cell r="K10" t="str">
            <v>Q.Ty/Số lượng</v>
          </cell>
          <cell r="L10" t="str">
            <v>Weight/Khối lượng (Kg)</v>
          </cell>
          <cell r="M10" t="str">
            <v>Q.Ty/Số lượng</v>
          </cell>
          <cell r="N10" t="str">
            <v>Weight/Khối lượng (Kg)</v>
          </cell>
          <cell r="O10" t="str">
            <v>Q.Ty/Số lượng</v>
          </cell>
          <cell r="P10" t="str">
            <v>Weight/Khối lượng (Kg)</v>
          </cell>
          <cell r="Q10" t="str">
            <v>Q.Ty/
Số lượng</v>
          </cell>
          <cell r="R10" t="str">
            <v>Weight/Khối lượng (Kg)</v>
          </cell>
        </row>
        <row r="11">
          <cell r="A11">
            <v>1</v>
          </cell>
          <cell r="B11">
            <v>2</v>
          </cell>
          <cell r="C11">
            <v>3</v>
          </cell>
          <cell r="D11">
            <v>4</v>
          </cell>
          <cell r="E11">
            <v>5</v>
          </cell>
          <cell r="F11">
            <v>6</v>
          </cell>
          <cell r="G11">
            <v>7</v>
          </cell>
          <cell r="H11">
            <v>8</v>
          </cell>
          <cell r="I11">
            <v>9</v>
          </cell>
          <cell r="J11">
            <v>10</v>
          </cell>
          <cell r="K11">
            <v>11</v>
          </cell>
          <cell r="L11">
            <v>12</v>
          </cell>
          <cell r="M11">
            <v>13</v>
          </cell>
          <cell r="N11">
            <v>14</v>
          </cell>
          <cell r="O11">
            <v>15</v>
          </cell>
          <cell r="P11">
            <v>16</v>
          </cell>
          <cell r="Q11">
            <v>17</v>
          </cell>
          <cell r="R11">
            <v>18</v>
          </cell>
          <cell r="S11">
            <v>19</v>
          </cell>
        </row>
        <row r="12">
          <cell r="A12" t="str">
            <v>A.</v>
          </cell>
          <cell r="B12" t="str">
            <v>Main-Material /  Vật tư chính</v>
          </cell>
          <cell r="G12">
            <v>1.0888912922058753</v>
          </cell>
          <cell r="H12">
            <v>642072.57486049994</v>
          </cell>
          <cell r="J12">
            <v>698307.20583074016</v>
          </cell>
          <cell r="N12">
            <v>698307.20583074016</v>
          </cell>
          <cell r="P12">
            <v>840.02989906322375</v>
          </cell>
          <cell r="R12">
            <v>699147.23572980333</v>
          </cell>
        </row>
        <row r="13">
          <cell r="A13" t="str">
            <v>I78-A-1</v>
          </cell>
          <cell r="B13" t="str">
            <v>Đệm làm kín</v>
          </cell>
          <cell r="C13" t="str">
            <v>5"_GASKET_#150_SORF</v>
          </cell>
          <cell r="D13" t="str">
            <v>CERAMIC_FIBER</v>
          </cell>
          <cell r="E13" t="str">
            <v>pcs</v>
          </cell>
          <cell r="G13">
            <v>2</v>
          </cell>
          <cell r="I13">
            <v>2</v>
          </cell>
          <cell r="J13">
            <v>0</v>
          </cell>
          <cell r="K13">
            <v>2</v>
          </cell>
          <cell r="Q13">
            <v>2</v>
          </cell>
          <cell r="R13">
            <v>0</v>
          </cell>
          <cell r="S13" t="str">
            <v>MUA CẤP I59</v>
          </cell>
        </row>
        <row r="14">
          <cell r="A14" t="str">
            <v>I78-A-2</v>
          </cell>
          <cell r="B14" t="str">
            <v>Đệm làm kín</v>
          </cell>
          <cell r="C14" t="str">
            <v>6"_GASKET_#150_SORF</v>
          </cell>
          <cell r="D14" t="str">
            <v>CERAMIC_FIBER</v>
          </cell>
          <cell r="E14" t="str">
            <v>pcs</v>
          </cell>
          <cell r="G14">
            <v>11</v>
          </cell>
          <cell r="I14">
            <v>11</v>
          </cell>
          <cell r="J14">
            <v>0</v>
          </cell>
          <cell r="K14">
            <v>11</v>
          </cell>
          <cell r="Q14">
            <v>11</v>
          </cell>
          <cell r="R14">
            <v>0</v>
          </cell>
          <cell r="S14" t="str">
            <v>MUA CẤP I59</v>
          </cell>
        </row>
        <row r="15">
          <cell r="A15" t="str">
            <v>I78-A-3</v>
          </cell>
          <cell r="B15" t="str">
            <v>Đệm làm kín</v>
          </cell>
          <cell r="C15" t="str">
            <v>4"_GASKET_#150_SORF</v>
          </cell>
          <cell r="D15" t="str">
            <v>CERAMIC_FIBER</v>
          </cell>
          <cell r="E15" t="str">
            <v>pcs</v>
          </cell>
          <cell r="G15">
            <v>3</v>
          </cell>
          <cell r="I15">
            <v>3</v>
          </cell>
          <cell r="J15">
            <v>0</v>
          </cell>
          <cell r="K15">
            <v>3</v>
          </cell>
          <cell r="Q15">
            <v>3</v>
          </cell>
          <cell r="R15">
            <v>0</v>
          </cell>
          <cell r="S15" t="str">
            <v>MUA CẤP I59</v>
          </cell>
        </row>
        <row r="16">
          <cell r="A16" t="str">
            <v>I78-A-4</v>
          </cell>
          <cell r="B16" t="str">
            <v>tôn tấm</v>
          </cell>
          <cell r="C16" t="str">
            <v>PL1.5x1250x2500</v>
          </cell>
          <cell r="D16" t="str">
            <v>JIS G3101-SS400</v>
          </cell>
          <cell r="E16" t="str">
            <v>m2</v>
          </cell>
          <cell r="F16">
            <v>11.774999999999999</v>
          </cell>
          <cell r="G16">
            <v>1.6838000000000002</v>
          </cell>
          <cell r="H16">
            <v>19.826744999999999</v>
          </cell>
          <cell r="I16">
            <v>1.9363699999999997</v>
          </cell>
          <cell r="J16">
            <v>22.800756749999994</v>
          </cell>
          <cell r="M16">
            <v>1.9363699999999997</v>
          </cell>
          <cell r="N16">
            <v>22.800756749999994</v>
          </cell>
          <cell r="Q16">
            <v>1.9363699999999997</v>
          </cell>
          <cell r="R16">
            <v>22.800756749999994</v>
          </cell>
          <cell r="S16" t="str">
            <v>REV2-A572--&gt;SS400
khách hàng REV</v>
          </cell>
        </row>
        <row r="17">
          <cell r="A17" t="str">
            <v>I78-A-5</v>
          </cell>
          <cell r="B17" t="str">
            <v>tôn tấm( % C min 0.04%)</v>
          </cell>
          <cell r="C17" t="str">
            <v>PL1.5x1250x2500</v>
          </cell>
          <cell r="D17" t="str">
            <v>JIS G4312 SUH409</v>
          </cell>
          <cell r="E17" t="str">
            <v>m2</v>
          </cell>
          <cell r="F17">
            <v>11.55</v>
          </cell>
          <cell r="G17">
            <v>463.10156287012978</v>
          </cell>
          <cell r="H17">
            <v>5348.8230511499996</v>
          </cell>
          <cell r="I17">
            <v>504.22026214662418</v>
          </cell>
          <cell r="J17">
            <v>5823.7440277935093</v>
          </cell>
          <cell r="M17">
            <v>504.22026214662418</v>
          </cell>
          <cell r="N17">
            <v>5823.7440277935093</v>
          </cell>
          <cell r="Q17">
            <v>504.22026214662418</v>
          </cell>
          <cell r="R17">
            <v>5823.7440277935093</v>
          </cell>
        </row>
        <row r="18">
          <cell r="A18" t="str">
            <v>I78-A-6</v>
          </cell>
          <cell r="B18" t="str">
            <v>tôn tấm( % C min 0.04%)</v>
          </cell>
          <cell r="C18" t="str">
            <v>PL1.5x1250x2500</v>
          </cell>
          <cell r="D18" t="str">
            <v>JIS.G4304_SUS304</v>
          </cell>
          <cell r="E18" t="str">
            <v>m2</v>
          </cell>
          <cell r="F18">
            <v>11.895</v>
          </cell>
          <cell r="G18">
            <v>451.7398361555276</v>
          </cell>
          <cell r="H18">
            <v>5373.4453510700005</v>
          </cell>
          <cell r="I18">
            <v>506.54134519640775</v>
          </cell>
          <cell r="J18">
            <v>6025.3093011112696</v>
          </cell>
          <cell r="M18">
            <v>506.54134519640775</v>
          </cell>
          <cell r="N18">
            <v>6025.3093011112696</v>
          </cell>
          <cell r="Q18">
            <v>506.54134519640775</v>
          </cell>
          <cell r="R18">
            <v>6025.3093011112696</v>
          </cell>
        </row>
        <row r="19">
          <cell r="A19" t="str">
            <v>I78-A-7</v>
          </cell>
          <cell r="B19" t="str">
            <v>tôn tấm( % C min 0.04%)</v>
          </cell>
          <cell r="C19" t="str">
            <v>PL1.5x1250x2500</v>
          </cell>
          <cell r="D19" t="str">
            <v>JIS.G4304_SUS310S</v>
          </cell>
          <cell r="E19" t="str">
            <v>m2</v>
          </cell>
          <cell r="F19">
            <v>11.625</v>
          </cell>
          <cell r="G19">
            <v>48.535520282150536</v>
          </cell>
          <cell r="H19">
            <v>564.22542327999997</v>
          </cell>
          <cell r="I19">
            <v>53.188129073528664</v>
          </cell>
          <cell r="J19">
            <v>618.31200047977075</v>
          </cell>
          <cell r="M19">
            <v>53.188129073528664</v>
          </cell>
          <cell r="N19">
            <v>618.31200047977075</v>
          </cell>
          <cell r="Q19">
            <v>53.188129073528664</v>
          </cell>
          <cell r="R19">
            <v>618.31200047977075</v>
          </cell>
        </row>
        <row r="20">
          <cell r="A20" t="str">
            <v>I78-A-8</v>
          </cell>
          <cell r="B20" t="str">
            <v>tôn tấm</v>
          </cell>
          <cell r="C20" t="str">
            <v>PL1.5x1250x2500</v>
          </cell>
          <cell r="D20" t="str">
            <v>JIS G3101-SS400</v>
          </cell>
          <cell r="E20" t="str">
            <v>m2</v>
          </cell>
          <cell r="F20">
            <v>11.774999999999999</v>
          </cell>
          <cell r="G20">
            <v>1.6917197452229302</v>
          </cell>
          <cell r="H20">
            <v>19.920000000000002</v>
          </cell>
          <cell r="I20">
            <v>3</v>
          </cell>
          <cell r="J20">
            <v>35.324999999999996</v>
          </cell>
          <cell r="M20">
            <v>3</v>
          </cell>
          <cell r="N20">
            <v>35.324999999999996</v>
          </cell>
          <cell r="Q20">
            <v>3</v>
          </cell>
          <cell r="R20">
            <v>35.324999999999996</v>
          </cell>
        </row>
        <row r="21">
          <cell r="A21" t="str">
            <v>I78-A-9</v>
          </cell>
          <cell r="B21" t="str">
            <v>tôn tấm( % C min 0.04%)</v>
          </cell>
          <cell r="C21" t="str">
            <v>PL2x1250x2500</v>
          </cell>
          <cell r="D21" t="str">
            <v>JIS.G4304_SUS304</v>
          </cell>
          <cell r="E21" t="str">
            <v>m2</v>
          </cell>
          <cell r="F21">
            <v>15.86</v>
          </cell>
          <cell r="G21">
            <v>427.0286378310214</v>
          </cell>
          <cell r="H21">
            <v>6772.674195999999</v>
          </cell>
          <cell r="I21">
            <v>478.83237946242036</v>
          </cell>
          <cell r="J21">
            <v>7594.2815382739864</v>
          </cell>
          <cell r="M21">
            <v>478.83237946242036</v>
          </cell>
          <cell r="N21">
            <v>7594.2815382739864</v>
          </cell>
          <cell r="Q21">
            <v>478.83237946242036</v>
          </cell>
          <cell r="R21">
            <v>7594.2815382739864</v>
          </cell>
        </row>
        <row r="22">
          <cell r="A22" t="str">
            <v>I78-A-10</v>
          </cell>
          <cell r="B22" t="str">
            <v>tôn tấm( % C min 0.04%)</v>
          </cell>
          <cell r="C22" t="str">
            <v>PL2x1250x2500</v>
          </cell>
          <cell r="D22" t="str">
            <v>JIS.G4304_SUS310S</v>
          </cell>
          <cell r="E22" t="str">
            <v>m2</v>
          </cell>
          <cell r="F22">
            <v>15.5</v>
          </cell>
          <cell r="G22">
            <v>584.82923664516102</v>
          </cell>
          <cell r="H22">
            <v>9064.853167999996</v>
          </cell>
          <cell r="I22">
            <v>640.8908927694265</v>
          </cell>
          <cell r="J22">
            <v>9933.8088379261098</v>
          </cell>
          <cell r="M22">
            <v>640.8908927694265</v>
          </cell>
          <cell r="N22">
            <v>9933.8088379261098</v>
          </cell>
          <cell r="Q22">
            <v>640.8908927694265</v>
          </cell>
          <cell r="R22">
            <v>9933.8088379261098</v>
          </cell>
        </row>
        <row r="23">
          <cell r="A23" t="str">
            <v>I78-A-11</v>
          </cell>
          <cell r="B23" t="str">
            <v>tôn tấm( % C min 0.04%)</v>
          </cell>
          <cell r="C23" t="str">
            <v>PL2x1250x2500</v>
          </cell>
          <cell r="D23" t="str">
            <v>JIS G4312 SUH409</v>
          </cell>
          <cell r="E23" t="str">
            <v>m2</v>
          </cell>
          <cell r="F23">
            <v>11.55</v>
          </cell>
          <cell r="G23">
            <v>52.501245690043291</v>
          </cell>
          <cell r="H23">
            <v>606.38938772000006</v>
          </cell>
          <cell r="I23">
            <v>45</v>
          </cell>
          <cell r="J23">
            <v>519.75</v>
          </cell>
          <cell r="M23">
            <v>45</v>
          </cell>
          <cell r="N23">
            <v>519.75</v>
          </cell>
          <cell r="Q23">
            <v>45</v>
          </cell>
          <cell r="R23">
            <v>519.75</v>
          </cell>
        </row>
        <row r="24">
          <cell r="A24" t="str">
            <v>I78-A-12</v>
          </cell>
          <cell r="B24" t="str">
            <v>tôn tấm( % C min 0.04%)</v>
          </cell>
          <cell r="C24" t="str">
            <v>PL3</v>
          </cell>
          <cell r="D24" t="str">
            <v>ASTM-A240-TP304H</v>
          </cell>
          <cell r="E24" t="str">
            <v>m2</v>
          </cell>
          <cell r="F24">
            <v>23.79</v>
          </cell>
          <cell r="G24">
            <v>81.05409250945776</v>
          </cell>
          <cell r="H24">
            <v>1928.2768608000001</v>
          </cell>
          <cell r="I24">
            <v>90</v>
          </cell>
          <cell r="J24">
            <v>2141.1</v>
          </cell>
          <cell r="M24">
            <v>90</v>
          </cell>
          <cell r="N24">
            <v>2141.1</v>
          </cell>
          <cell r="Q24">
            <v>90</v>
          </cell>
          <cell r="R24">
            <v>2141.1</v>
          </cell>
          <cell r="S24" t="str">
            <v>03 TỜ PL3x1500x5000
03 TỜ PL3x2000x5000
12 TỜ PL3x1250x2500</v>
          </cell>
        </row>
        <row r="25">
          <cell r="A25" t="str">
            <v>I78-A-13</v>
          </cell>
          <cell r="B25" t="str">
            <v>tôn tấm</v>
          </cell>
          <cell r="C25" t="str">
            <v>PL3x1500x6000</v>
          </cell>
          <cell r="D25" t="str">
            <v>JIS G3101-SS400</v>
          </cell>
          <cell r="E25" t="str">
            <v>m2</v>
          </cell>
          <cell r="F25">
            <v>23.549999999999997</v>
          </cell>
          <cell r="G25">
            <v>1.6838000000000002</v>
          </cell>
          <cell r="H25">
            <v>39.653489999999998</v>
          </cell>
          <cell r="I25">
            <v>2.1889400000000001</v>
          </cell>
          <cell r="J25">
            <v>51.549536999999994</v>
          </cell>
          <cell r="M25">
            <v>2.1889400000000001</v>
          </cell>
          <cell r="N25">
            <v>51.549536999999994</v>
          </cell>
          <cell r="Q25">
            <v>2.1889400000000001</v>
          </cell>
          <cell r="R25">
            <v>51.549536999999994</v>
          </cell>
        </row>
        <row r="26">
          <cell r="A26" t="str">
            <v>I78-A-14</v>
          </cell>
          <cell r="B26" t="str">
            <v>tôn tấm( % C min 0.04%)</v>
          </cell>
          <cell r="C26" t="str">
            <v>PL3x1250x2500</v>
          </cell>
          <cell r="D26" t="str">
            <v>JIS G4312 SUH409</v>
          </cell>
          <cell r="E26" t="str">
            <v>m2</v>
          </cell>
          <cell r="F26">
            <v>11.55</v>
          </cell>
          <cell r="G26">
            <v>4.526406926406926</v>
          </cell>
          <cell r="H26">
            <v>52.28</v>
          </cell>
          <cell r="I26">
            <v>3</v>
          </cell>
          <cell r="J26">
            <v>34.650000000000006</v>
          </cell>
          <cell r="M26">
            <v>3</v>
          </cell>
          <cell r="N26">
            <v>34.650000000000006</v>
          </cell>
          <cell r="Q26">
            <v>3</v>
          </cell>
          <cell r="R26">
            <v>34.650000000000006</v>
          </cell>
        </row>
        <row r="27">
          <cell r="A27" t="str">
            <v>I78-A-15</v>
          </cell>
          <cell r="B27" t="str">
            <v>tôn tấm( % C min 0.04%)</v>
          </cell>
          <cell r="C27" t="str">
            <v>PL3x1250x2500</v>
          </cell>
          <cell r="D27" t="str">
            <v>JIS.G4304_SUS310S</v>
          </cell>
          <cell r="E27" t="str">
            <v>m2</v>
          </cell>
          <cell r="F27">
            <v>23.25</v>
          </cell>
          <cell r="G27">
            <v>2.6615053763440861</v>
          </cell>
          <cell r="H27">
            <v>61.88</v>
          </cell>
          <cell r="I27">
            <v>3</v>
          </cell>
          <cell r="J27">
            <v>69.75</v>
          </cell>
          <cell r="M27">
            <v>3</v>
          </cell>
          <cell r="N27">
            <v>69.75</v>
          </cell>
          <cell r="Q27">
            <v>3</v>
          </cell>
          <cell r="R27">
            <v>69.75</v>
          </cell>
        </row>
        <row r="28">
          <cell r="A28" t="str">
            <v>I78-A-16</v>
          </cell>
          <cell r="B28" t="str">
            <v>tôn tấm</v>
          </cell>
          <cell r="C28" t="str">
            <v>PL3x1500x6000</v>
          </cell>
          <cell r="D28" t="str">
            <v>JIS G3101-SS400</v>
          </cell>
          <cell r="E28" t="str">
            <v>m2</v>
          </cell>
          <cell r="F28">
            <v>23.549999999999997</v>
          </cell>
          <cell r="G28">
            <v>16.622505307855626</v>
          </cell>
          <cell r="H28">
            <v>391.46</v>
          </cell>
          <cell r="I28">
            <v>18.617205944798304</v>
          </cell>
          <cell r="J28">
            <v>438.43520000000001</v>
          </cell>
          <cell r="M28">
            <v>18.617205944798304</v>
          </cell>
          <cell r="N28">
            <v>438.43520000000001</v>
          </cell>
          <cell r="Q28">
            <v>18.617205944798304</v>
          </cell>
          <cell r="R28">
            <v>438.43520000000001</v>
          </cell>
        </row>
        <row r="29">
          <cell r="A29" t="str">
            <v>I78-A-17</v>
          </cell>
          <cell r="B29" t="str">
            <v>tôn tấm( % C min 0.04%)</v>
          </cell>
          <cell r="C29" t="str">
            <v>PL4x500x1000</v>
          </cell>
          <cell r="D29" t="str">
            <v>ASTM-A240-TP304H</v>
          </cell>
          <cell r="E29" t="str">
            <v>m2</v>
          </cell>
          <cell r="F29">
            <v>31.72</v>
          </cell>
          <cell r="G29">
            <v>0.36672000000000005</v>
          </cell>
          <cell r="H29">
            <v>11.632358400000001</v>
          </cell>
          <cell r="I29">
            <v>0.5</v>
          </cell>
          <cell r="J29">
            <v>15.86</v>
          </cell>
          <cell r="M29">
            <v>0.5</v>
          </cell>
          <cell r="N29">
            <v>15.86</v>
          </cell>
          <cell r="Q29">
            <v>0.5</v>
          </cell>
          <cell r="R29">
            <v>15.86</v>
          </cell>
        </row>
        <row r="30">
          <cell r="A30" t="str">
            <v>I78-A-18</v>
          </cell>
          <cell r="B30" t="str">
            <v>tôn tấm</v>
          </cell>
          <cell r="C30" t="str">
            <v>PL4x1500x6000</v>
          </cell>
          <cell r="D30" t="str">
            <v>JIS G3101-SS400</v>
          </cell>
          <cell r="E30" t="str">
            <v>m2</v>
          </cell>
          <cell r="F30">
            <v>31.4</v>
          </cell>
          <cell r="G30">
            <v>3.4470559999999995</v>
          </cell>
          <cell r="H30">
            <v>108.23755839999998</v>
          </cell>
          <cell r="I30">
            <v>4</v>
          </cell>
          <cell r="J30">
            <v>125.6</v>
          </cell>
          <cell r="M30">
            <v>4</v>
          </cell>
          <cell r="N30">
            <v>125.6</v>
          </cell>
          <cell r="Q30">
            <v>4</v>
          </cell>
          <cell r="R30">
            <v>125.6</v>
          </cell>
        </row>
        <row r="31">
          <cell r="A31" t="str">
            <v>I78-A-19</v>
          </cell>
          <cell r="B31" t="str">
            <v>tôn tấm( % C min 0.04%)</v>
          </cell>
          <cell r="C31" t="str">
            <v>PL5x1500x1200</v>
          </cell>
          <cell r="D31" t="str">
            <v>ASTM-A240-TP304H</v>
          </cell>
          <cell r="E31" t="str">
            <v>m2</v>
          </cell>
          <cell r="F31">
            <v>39.65</v>
          </cell>
          <cell r="G31">
            <v>1.37408</v>
          </cell>
          <cell r="H31">
            <v>54.482271999999995</v>
          </cell>
          <cell r="I31">
            <v>1.7999999999999998</v>
          </cell>
          <cell r="J31">
            <v>71.36999999999999</v>
          </cell>
          <cell r="M31">
            <v>1.7999999999999998</v>
          </cell>
          <cell r="N31">
            <v>71.36999999999999</v>
          </cell>
          <cell r="Q31">
            <v>1.7999999999999998</v>
          </cell>
          <cell r="R31">
            <v>71.36999999999999</v>
          </cell>
        </row>
        <row r="32">
          <cell r="A32" t="str">
            <v>I78-A-20</v>
          </cell>
          <cell r="B32" t="str">
            <v>tôn tấm</v>
          </cell>
          <cell r="C32" t="str">
            <v>PL5x1500x6000</v>
          </cell>
          <cell r="D32" t="str">
            <v>JIS G3101-SS400</v>
          </cell>
          <cell r="E32" t="str">
            <v>m2</v>
          </cell>
          <cell r="F32">
            <v>39.25</v>
          </cell>
          <cell r="G32">
            <v>1.9964446777070064</v>
          </cell>
          <cell r="H32">
            <v>78.3604536</v>
          </cell>
          <cell r="I32">
            <v>2.2959113793630572</v>
          </cell>
          <cell r="J32">
            <v>90.114521639999992</v>
          </cell>
          <cell r="M32">
            <v>2.2959113793630572</v>
          </cell>
          <cell r="N32">
            <v>90.114521639999992</v>
          </cell>
          <cell r="Q32">
            <v>2.2959113793630572</v>
          </cell>
          <cell r="R32">
            <v>90.114521639999992</v>
          </cell>
        </row>
        <row r="33">
          <cell r="A33" t="str">
            <v>I78-A-21</v>
          </cell>
          <cell r="B33" t="str">
            <v>tôn tấm( % C min 0.04%)</v>
          </cell>
          <cell r="C33" t="str">
            <v>PL6x1500x6000</v>
          </cell>
          <cell r="D33" t="str">
            <v>ASTM-A240-TP304H</v>
          </cell>
          <cell r="E33" t="str">
            <v>m2</v>
          </cell>
          <cell r="F33">
            <v>47.58</v>
          </cell>
          <cell r="G33">
            <v>5.5152767885666245</v>
          </cell>
          <cell r="H33">
            <v>262.41686959999998</v>
          </cell>
          <cell r="I33">
            <v>7.5</v>
          </cell>
          <cell r="J33">
            <v>356.84999999999997</v>
          </cell>
          <cell r="M33">
            <v>7.5</v>
          </cell>
          <cell r="N33">
            <v>356.84999999999997</v>
          </cell>
          <cell r="Q33">
            <v>7.5</v>
          </cell>
          <cell r="R33">
            <v>356.84999999999997</v>
          </cell>
        </row>
        <row r="34">
          <cell r="A34" t="str">
            <v>I78-A-22</v>
          </cell>
          <cell r="B34" t="str">
            <v>tôn tấm( % C min 0.04%)</v>
          </cell>
          <cell r="C34" t="str">
            <v>PL6x1500x2500</v>
          </cell>
          <cell r="D34" t="str">
            <v>ASTM-A240-TP310S</v>
          </cell>
          <cell r="E34" t="str">
            <v>m2</v>
          </cell>
          <cell r="F34">
            <v>46.5</v>
          </cell>
          <cell r="G34">
            <v>2.1713978494623656</v>
          </cell>
          <cell r="H34">
            <v>100.97</v>
          </cell>
          <cell r="I34">
            <v>3.75</v>
          </cell>
          <cell r="J34">
            <v>174.375</v>
          </cell>
          <cell r="M34">
            <v>3.75</v>
          </cell>
          <cell r="N34">
            <v>174.375</v>
          </cell>
          <cell r="Q34">
            <v>3.75</v>
          </cell>
          <cell r="R34">
            <v>174.375</v>
          </cell>
        </row>
        <row r="35">
          <cell r="A35" t="str">
            <v>I78-A-23</v>
          </cell>
          <cell r="B35" t="str">
            <v>tôn tấm</v>
          </cell>
          <cell r="C35" t="str">
            <v>PL6x500x1000</v>
          </cell>
          <cell r="D35" t="str">
            <v>A387-GR22</v>
          </cell>
          <cell r="E35" t="str">
            <v>m2</v>
          </cell>
          <cell r="F35">
            <v>47.099999999999994</v>
          </cell>
          <cell r="G35">
            <v>0.3</v>
          </cell>
          <cell r="H35">
            <v>14.129999999999999</v>
          </cell>
          <cell r="I35">
            <v>0.5</v>
          </cell>
          <cell r="J35">
            <v>23.549999999999997</v>
          </cell>
          <cell r="M35">
            <v>0.5</v>
          </cell>
          <cell r="N35">
            <v>23.549999999999997</v>
          </cell>
          <cell r="O35">
            <v>-0.5</v>
          </cell>
          <cell r="P35">
            <v>-23.549999999999997</v>
          </cell>
          <cell r="Q35">
            <v>0</v>
          </cell>
          <cell r="R35">
            <v>0</v>
          </cell>
          <cell r="S35" t="str">
            <v>REV2-VOGT CẤP</v>
          </cell>
        </row>
        <row r="36">
          <cell r="A36" t="str">
            <v>I78-A-24</v>
          </cell>
          <cell r="B36" t="str">
            <v>tôn tấm</v>
          </cell>
          <cell r="C36" t="str">
            <v>PL6x2000x12000</v>
          </cell>
          <cell r="D36" t="str">
            <v>JIS G3101-SS400</v>
          </cell>
          <cell r="E36" t="str">
            <v>m2</v>
          </cell>
          <cell r="F36">
            <v>47.099999999999994</v>
          </cell>
          <cell r="G36">
            <v>1896.7240074938427</v>
          </cell>
          <cell r="H36">
            <v>89335.70075295998</v>
          </cell>
          <cell r="I36">
            <v>2143.2981284680418</v>
          </cell>
          <cell r="J36">
            <v>100949.34185084475</v>
          </cell>
          <cell r="M36">
            <v>2143.2981284680418</v>
          </cell>
          <cell r="N36">
            <v>100949.34185084475</v>
          </cell>
          <cell r="Q36">
            <v>2143.2981284680418</v>
          </cell>
          <cell r="R36">
            <v>100949.34185084475</v>
          </cell>
        </row>
        <row r="37">
          <cell r="A37" t="str">
            <v>I78-A-25</v>
          </cell>
          <cell r="B37" t="str">
            <v>tôn tấm cuộn</v>
          </cell>
          <cell r="C37" t="str">
            <v>PL6-cuộn</v>
          </cell>
          <cell r="D37" t="str">
            <v>JIS G3101-SS400</v>
          </cell>
          <cell r="E37" t="str">
            <v>m2</v>
          </cell>
          <cell r="F37">
            <v>47.099999999999994</v>
          </cell>
          <cell r="G37">
            <v>488.16985138004253</v>
          </cell>
          <cell r="H37">
            <v>22992.799999999999</v>
          </cell>
          <cell r="I37">
            <v>510.3</v>
          </cell>
          <cell r="J37">
            <v>24035.129999999997</v>
          </cell>
          <cell r="M37">
            <v>510.3</v>
          </cell>
          <cell r="N37">
            <v>24035.129999999997</v>
          </cell>
          <cell r="Q37">
            <v>510.3</v>
          </cell>
          <cell r="R37">
            <v>24035.129999999997</v>
          </cell>
          <cell r="S37" t="str">
            <v>27 tờ PL6X1500x12600</v>
          </cell>
        </row>
        <row r="38">
          <cell r="A38" t="str">
            <v>I78-A-26</v>
          </cell>
          <cell r="B38" t="str">
            <v>tôn nhám</v>
          </cell>
          <cell r="C38" t="str">
            <v>TÔN NHÁM CPL6x1500x6000</v>
          </cell>
          <cell r="D38" t="str">
            <v>JIS G3101-SS400</v>
          </cell>
          <cell r="E38" t="str">
            <v>m2</v>
          </cell>
          <cell r="F38">
            <v>50.099999999999994</v>
          </cell>
          <cell r="G38">
            <v>57.458211056287432</v>
          </cell>
          <cell r="H38">
            <v>2878.6563739200001</v>
          </cell>
          <cell r="I38">
            <v>72</v>
          </cell>
          <cell r="J38">
            <v>3607.2</v>
          </cell>
          <cell r="M38">
            <v>72</v>
          </cell>
          <cell r="N38">
            <v>3607.2</v>
          </cell>
          <cell r="Q38">
            <v>72</v>
          </cell>
          <cell r="R38">
            <v>3607.2</v>
          </cell>
        </row>
        <row r="39">
          <cell r="A39" t="str">
            <v>I78-A-27</v>
          </cell>
          <cell r="B39" t="str">
            <v>tôn tấm</v>
          </cell>
          <cell r="C39" t="str">
            <v>PL8x2000x6000</v>
          </cell>
          <cell r="D39" t="str">
            <v>JIS G3101-SS400</v>
          </cell>
          <cell r="E39" t="str">
            <v>m2</v>
          </cell>
          <cell r="F39">
            <v>62.8</v>
          </cell>
          <cell r="G39">
            <v>50.2</v>
          </cell>
          <cell r="H39">
            <v>3152.56</v>
          </cell>
          <cell r="I39">
            <v>56.224000000000011</v>
          </cell>
          <cell r="J39">
            <v>3530.8672000000006</v>
          </cell>
          <cell r="M39">
            <v>56.224000000000011</v>
          </cell>
          <cell r="N39">
            <v>3530.8672000000006</v>
          </cell>
          <cell r="Q39">
            <v>56.224000000000011</v>
          </cell>
          <cell r="R39">
            <v>3530.8672000000006</v>
          </cell>
        </row>
        <row r="40">
          <cell r="A40" t="str">
            <v>I78-A-28</v>
          </cell>
          <cell r="B40" t="str">
            <v>tôn tấm cuộn</v>
          </cell>
          <cell r="C40" t="str">
            <v>PL8-cuộn</v>
          </cell>
          <cell r="D40" t="str">
            <v>JIS G3101-SS400</v>
          </cell>
          <cell r="E40" t="str">
            <v>m2</v>
          </cell>
          <cell r="F40">
            <v>62.8</v>
          </cell>
          <cell r="G40">
            <v>378.38566878980896</v>
          </cell>
          <cell r="H40">
            <v>23762.620000000003</v>
          </cell>
          <cell r="I40">
            <v>395.69999999999993</v>
          </cell>
          <cell r="J40">
            <v>24849.959999999995</v>
          </cell>
          <cell r="M40">
            <v>395.69999999999993</v>
          </cell>
          <cell r="N40">
            <v>24849.959999999995</v>
          </cell>
          <cell r="Q40">
            <v>395.69999999999993</v>
          </cell>
          <cell r="R40">
            <v>24849.959999999995</v>
          </cell>
          <cell r="S40" t="str">
            <v>04 tờ PL8X1500x12600
22 tờ PL81500x9700</v>
          </cell>
        </row>
        <row r="41">
          <cell r="A41" t="str">
            <v>I78-A-29</v>
          </cell>
          <cell r="B41" t="str">
            <v>tôn tấm( % C min 0.04%)</v>
          </cell>
          <cell r="C41" t="str">
            <v>PL10x1500x800</v>
          </cell>
          <cell r="D41" t="str">
            <v>ASTM-A240-TP304H</v>
          </cell>
          <cell r="E41" t="str">
            <v>m2</v>
          </cell>
          <cell r="F41">
            <v>79.3</v>
          </cell>
          <cell r="G41">
            <v>0.83973296343001258</v>
          </cell>
          <cell r="H41">
            <v>66.590823999999998</v>
          </cell>
          <cell r="I41">
            <v>1.2000000000000002</v>
          </cell>
          <cell r="J41">
            <v>95.160000000000011</v>
          </cell>
          <cell r="M41">
            <v>1.2000000000000002</v>
          </cell>
          <cell r="N41">
            <v>95.160000000000011</v>
          </cell>
          <cell r="Q41">
            <v>1.2000000000000002</v>
          </cell>
          <cell r="R41">
            <v>95.160000000000011</v>
          </cell>
        </row>
        <row r="42">
          <cell r="A42" t="str">
            <v>I78-A-30</v>
          </cell>
          <cell r="B42" t="str">
            <v>tôn tấm</v>
          </cell>
          <cell r="C42" t="str">
            <v>PL10x1500x6000</v>
          </cell>
          <cell r="D42" t="str">
            <v>ASTM-A572-GR.50</v>
          </cell>
          <cell r="E42" t="str">
            <v>m2</v>
          </cell>
          <cell r="F42">
            <v>78.5</v>
          </cell>
          <cell r="G42">
            <v>5.4397452229299361</v>
          </cell>
          <cell r="H42">
            <v>427.02</v>
          </cell>
          <cell r="I42">
            <v>6.75</v>
          </cell>
          <cell r="J42">
            <v>529.875</v>
          </cell>
          <cell r="M42">
            <v>6.75</v>
          </cell>
          <cell r="N42">
            <v>529.875</v>
          </cell>
          <cell r="Q42">
            <v>6.75</v>
          </cell>
          <cell r="R42">
            <v>529.875</v>
          </cell>
        </row>
        <row r="43">
          <cell r="A43" t="str">
            <v>I78-A-31</v>
          </cell>
          <cell r="B43" t="str">
            <v>tôn tấm( % C min 0.04%)</v>
          </cell>
          <cell r="C43" t="str">
            <v>PL10x1500x6000</v>
          </cell>
          <cell r="D43" t="str">
            <v>JIS.G4304_SUS310S</v>
          </cell>
          <cell r="E43" t="str">
            <v>m2</v>
          </cell>
          <cell r="F43">
            <v>77.5</v>
          </cell>
          <cell r="G43">
            <v>4.572129032258065</v>
          </cell>
          <cell r="H43">
            <v>354.34000000000003</v>
          </cell>
          <cell r="I43">
            <v>5.8680509554140139</v>
          </cell>
          <cell r="J43">
            <v>454.77394904458606</v>
          </cell>
          <cell r="M43">
            <v>5.8680509554140139</v>
          </cell>
          <cell r="N43">
            <v>454.77394904458606</v>
          </cell>
          <cell r="Q43">
            <v>5.8680509554140139</v>
          </cell>
          <cell r="R43">
            <v>454.77394904458606</v>
          </cell>
        </row>
        <row r="44">
          <cell r="A44" t="str">
            <v>I78-A-32</v>
          </cell>
          <cell r="B44" t="str">
            <v>tôn tấm</v>
          </cell>
          <cell r="C44" t="str">
            <v>PL10x2000x12000</v>
          </cell>
          <cell r="D44" t="str">
            <v>JIS G3101-SS400</v>
          </cell>
          <cell r="E44" t="str">
            <v>m2</v>
          </cell>
          <cell r="F44">
            <v>78.5</v>
          </cell>
          <cell r="G44">
            <v>200.4123138853503</v>
          </cell>
          <cell r="H44">
            <v>15732.366639999998</v>
          </cell>
          <cell r="I44">
            <v>222.45766841273885</v>
          </cell>
          <cell r="J44">
            <v>17462.9269704</v>
          </cell>
          <cell r="M44">
            <v>222.45766841273885</v>
          </cell>
          <cell r="N44">
            <v>17462.9269704</v>
          </cell>
          <cell r="Q44">
            <v>222.45766841273885</v>
          </cell>
          <cell r="R44">
            <v>17462.9269704</v>
          </cell>
        </row>
        <row r="45">
          <cell r="A45" t="str">
            <v>I78-A-33</v>
          </cell>
          <cell r="B45" t="str">
            <v>tôn tấm</v>
          </cell>
          <cell r="C45" t="str">
            <v>PL10-cuộn 2000</v>
          </cell>
          <cell r="D45" t="str">
            <v>JIS G3101-SS400</v>
          </cell>
          <cell r="E45" t="str">
            <v>m2</v>
          </cell>
          <cell r="F45">
            <v>78.5</v>
          </cell>
          <cell r="G45">
            <v>46.922038216560509</v>
          </cell>
          <cell r="H45">
            <v>3683.38</v>
          </cell>
          <cell r="I45">
            <v>50.4</v>
          </cell>
          <cell r="J45">
            <v>3956.4</v>
          </cell>
          <cell r="M45">
            <v>50.4</v>
          </cell>
          <cell r="N45">
            <v>3956.4</v>
          </cell>
          <cell r="Q45">
            <v>50.4</v>
          </cell>
          <cell r="R45">
            <v>3956.4</v>
          </cell>
          <cell r="S45" t="str">
            <v>02 TỜ PL10x2000x12600</v>
          </cell>
        </row>
        <row r="46">
          <cell r="A46" t="str">
            <v>I78-A-34</v>
          </cell>
          <cell r="B46" t="str">
            <v>tôn tấm( % C min 0.04%)</v>
          </cell>
          <cell r="C46" t="str">
            <v>PL12x1000x2000</v>
          </cell>
          <cell r="D46" t="str">
            <v>ASTM-A240-TP304H</v>
          </cell>
          <cell r="E46" t="str">
            <v>m2</v>
          </cell>
          <cell r="F46">
            <v>95.16</v>
          </cell>
          <cell r="G46">
            <v>1.3622197898276587</v>
          </cell>
          <cell r="H46">
            <v>129.6288352</v>
          </cell>
          <cell r="I46">
            <v>2</v>
          </cell>
          <cell r="J46">
            <v>190.32</v>
          </cell>
          <cell r="M46">
            <v>2</v>
          </cell>
          <cell r="N46">
            <v>190.32</v>
          </cell>
          <cell r="Q46">
            <v>2</v>
          </cell>
          <cell r="R46">
            <v>190.32</v>
          </cell>
        </row>
        <row r="47">
          <cell r="A47" t="str">
            <v>I78-A-35</v>
          </cell>
          <cell r="B47" t="str">
            <v>tôn tấm</v>
          </cell>
          <cell r="C47" t="str">
            <v>PL12x2000x12000</v>
          </cell>
          <cell r="D47" t="str">
            <v>ASTM-A572-GR.50</v>
          </cell>
          <cell r="E47" t="str">
            <v>m2</v>
          </cell>
          <cell r="F47">
            <v>94.199999999999989</v>
          </cell>
          <cell r="G47">
            <v>21.384259159235672</v>
          </cell>
          <cell r="H47">
            <v>2014.3972128</v>
          </cell>
          <cell r="I47">
            <v>23.950370258343955</v>
          </cell>
          <cell r="J47">
            <v>2256.1248783360002</v>
          </cell>
          <cell r="M47">
            <v>23.950370258343955</v>
          </cell>
          <cell r="N47">
            <v>2256.1248783360002</v>
          </cell>
          <cell r="Q47">
            <v>23.950370258343955</v>
          </cell>
          <cell r="R47">
            <v>2256.1248783360002</v>
          </cell>
        </row>
        <row r="48">
          <cell r="A48" t="str">
            <v>I78-A-36</v>
          </cell>
          <cell r="B48" t="str">
            <v>tôn tấm</v>
          </cell>
          <cell r="C48" t="str">
            <v>PL12x2000x12000</v>
          </cell>
          <cell r="D48" t="str">
            <v>JIS G3101-SS400</v>
          </cell>
          <cell r="E48" t="str">
            <v>m2</v>
          </cell>
          <cell r="F48">
            <v>94.199999999999989</v>
          </cell>
          <cell r="G48">
            <v>90.011647388535081</v>
          </cell>
          <cell r="H48">
            <v>8479.0971840000038</v>
          </cell>
          <cell r="I48">
            <v>100.81304507515928</v>
          </cell>
          <cell r="J48">
            <v>9496.5888460800033</v>
          </cell>
          <cell r="M48">
            <v>100.81304507515928</v>
          </cell>
          <cell r="N48">
            <v>9496.5888460800033</v>
          </cell>
          <cell r="Q48">
            <v>100.81304507515928</v>
          </cell>
          <cell r="R48">
            <v>9496.5888460800033</v>
          </cell>
        </row>
        <row r="49">
          <cell r="A49" t="str">
            <v>I78-A-37</v>
          </cell>
          <cell r="B49" t="str">
            <v>tôn tấm</v>
          </cell>
          <cell r="C49" t="str">
            <v>PL14x2000x7500</v>
          </cell>
          <cell r="D49" t="str">
            <v>ASTM-A572-GR.50</v>
          </cell>
          <cell r="E49" t="str">
            <v>m2</v>
          </cell>
          <cell r="F49">
            <v>109.89999999999999</v>
          </cell>
          <cell r="G49">
            <v>12.569426751592356</v>
          </cell>
          <cell r="H49">
            <v>1381.3799999999999</v>
          </cell>
          <cell r="I49">
            <v>15</v>
          </cell>
          <cell r="J49">
            <v>1648.4999999999998</v>
          </cell>
          <cell r="M49">
            <v>15</v>
          </cell>
          <cell r="N49">
            <v>1648.4999999999998</v>
          </cell>
          <cell r="Q49">
            <v>15</v>
          </cell>
          <cell r="R49">
            <v>1648.4999999999998</v>
          </cell>
        </row>
        <row r="50">
          <cell r="A50" t="str">
            <v>I78-A-38</v>
          </cell>
          <cell r="B50" t="str">
            <v>tôn tấm</v>
          </cell>
          <cell r="C50" t="str">
            <v>PL14x1500x6000</v>
          </cell>
          <cell r="D50" t="str">
            <v>ASTM-A572-GR.50</v>
          </cell>
          <cell r="E50" t="str">
            <v>m2</v>
          </cell>
          <cell r="F50">
            <v>109.89999999999999</v>
          </cell>
          <cell r="G50">
            <v>8.1532302092811655</v>
          </cell>
          <cell r="H50">
            <v>896.04</v>
          </cell>
          <cell r="I50">
            <v>9</v>
          </cell>
          <cell r="J50">
            <v>989.09999999999991</v>
          </cell>
          <cell r="M50">
            <v>9</v>
          </cell>
          <cell r="N50">
            <v>989.09999999999991</v>
          </cell>
          <cell r="Q50">
            <v>9</v>
          </cell>
          <cell r="R50">
            <v>989.09999999999991</v>
          </cell>
          <cell r="S50" t="str">
            <v>REV2-SS400---&gt;A572
IBS REV</v>
          </cell>
        </row>
        <row r="51">
          <cell r="A51" t="str">
            <v>I78-A-39</v>
          </cell>
          <cell r="B51" t="str">
            <v>tôn tấm</v>
          </cell>
          <cell r="C51" t="str">
            <v>PL16x2000x12000</v>
          </cell>
          <cell r="D51" t="str">
            <v>ASTM-A572-GR.50</v>
          </cell>
          <cell r="E51" t="str">
            <v>m2</v>
          </cell>
          <cell r="F51">
            <v>125.6</v>
          </cell>
          <cell r="G51">
            <v>65.908121019108293</v>
          </cell>
          <cell r="H51">
            <v>8278.0600000000013</v>
          </cell>
          <cell r="I51">
            <v>72</v>
          </cell>
          <cell r="J51">
            <v>9043.1999999999989</v>
          </cell>
          <cell r="M51">
            <v>72</v>
          </cell>
          <cell r="N51">
            <v>9043.1999999999989</v>
          </cell>
          <cell r="O51">
            <v>9</v>
          </cell>
          <cell r="P51">
            <v>1130.3999999999999</v>
          </cell>
          <cell r="Q51">
            <v>81</v>
          </cell>
          <cell r="R51">
            <v>10173.599999999999</v>
          </cell>
          <cell r="S51" t="str">
            <v>REV2-THÊM 1 TỜ 1500X6000
IBS REV( THAY ĐỔI VỊ TRÍ NỐI)</v>
          </cell>
        </row>
        <row r="52">
          <cell r="A52" t="str">
            <v>I78-A-40</v>
          </cell>
          <cell r="B52" t="str">
            <v>tôn tấm</v>
          </cell>
          <cell r="C52" t="str">
            <v>PL16x2000x12000</v>
          </cell>
          <cell r="D52" t="str">
            <v>JIS G3101-SS400</v>
          </cell>
          <cell r="E52" t="str">
            <v>m2</v>
          </cell>
          <cell r="F52">
            <v>125.6</v>
          </cell>
          <cell r="G52">
            <v>18.695063694267514</v>
          </cell>
          <cell r="H52">
            <v>2348.0999999999995</v>
          </cell>
          <cell r="I52">
            <v>20.751520700636942</v>
          </cell>
          <cell r="J52">
            <v>2606.3909999999996</v>
          </cell>
          <cell r="M52">
            <v>20.751520700636942</v>
          </cell>
          <cell r="N52">
            <v>2606.3909999999996</v>
          </cell>
          <cell r="Q52">
            <v>20.751520700636942</v>
          </cell>
          <cell r="R52">
            <v>2606.3909999999996</v>
          </cell>
        </row>
        <row r="53">
          <cell r="A53" t="str">
            <v>I78-A-41</v>
          </cell>
          <cell r="B53" t="str">
            <v>tôn tấm</v>
          </cell>
          <cell r="C53" t="str">
            <v>PL19x2000x12000</v>
          </cell>
          <cell r="D53" t="str">
            <v>ASTM-A572-GR.50</v>
          </cell>
          <cell r="E53" t="str">
            <v>m2</v>
          </cell>
          <cell r="F53">
            <v>149.15</v>
          </cell>
          <cell r="G53">
            <v>48.365001676164937</v>
          </cell>
          <cell r="H53">
            <v>7213.64</v>
          </cell>
          <cell r="I53">
            <v>54.168801877304738</v>
          </cell>
          <cell r="J53">
            <v>8079.2768000000015</v>
          </cell>
          <cell r="M53">
            <v>54.168801877304738</v>
          </cell>
          <cell r="N53">
            <v>8079.2768000000015</v>
          </cell>
          <cell r="O53">
            <v>10.231198122695268</v>
          </cell>
          <cell r="P53">
            <v>1525.9831999999992</v>
          </cell>
          <cell r="Q53">
            <v>64.400000000000006</v>
          </cell>
          <cell r="R53">
            <v>9605.26</v>
          </cell>
          <cell r="S53" t="str">
            <v>REV2-IBS REV</v>
          </cell>
        </row>
        <row r="54">
          <cell r="A54" t="str">
            <v>I78-A-42</v>
          </cell>
          <cell r="B54" t="str">
            <v>tôn tấm</v>
          </cell>
          <cell r="C54" t="str">
            <v>PL20x1500x6000</v>
          </cell>
          <cell r="D54" t="str">
            <v>JIS G3101-SS400</v>
          </cell>
          <cell r="E54" t="str">
            <v>m2</v>
          </cell>
          <cell r="F54">
            <v>157</v>
          </cell>
          <cell r="G54">
            <v>8.0858598726114668</v>
          </cell>
          <cell r="H54">
            <v>1269.4800000000002</v>
          </cell>
          <cell r="I54">
            <v>9</v>
          </cell>
          <cell r="J54">
            <v>1413</v>
          </cell>
          <cell r="M54">
            <v>9</v>
          </cell>
          <cell r="N54">
            <v>1413</v>
          </cell>
          <cell r="O54">
            <v>-9</v>
          </cell>
          <cell r="P54">
            <v>-1413</v>
          </cell>
          <cell r="Q54">
            <v>0</v>
          </cell>
          <cell r="R54">
            <v>0</v>
          </cell>
          <cell r="S54" t="str">
            <v>REV2-IBS REV</v>
          </cell>
        </row>
        <row r="55">
          <cell r="A55" t="str">
            <v>I78-A-43</v>
          </cell>
          <cell r="B55" t="str">
            <v>tôn tấm</v>
          </cell>
          <cell r="C55" t="str">
            <v>PL22x2000x3800</v>
          </cell>
          <cell r="D55" t="str">
            <v>ASTM-A572-GR.50</v>
          </cell>
          <cell r="E55" t="str">
            <v>m2</v>
          </cell>
          <cell r="F55">
            <v>172.7</v>
          </cell>
          <cell r="G55">
            <v>6.841368000000001</v>
          </cell>
          <cell r="H55">
            <v>1181.5042536000001</v>
          </cell>
          <cell r="I55">
            <v>7.6</v>
          </cell>
          <cell r="J55">
            <v>1312.5199999999998</v>
          </cell>
          <cell r="M55">
            <v>7.6</v>
          </cell>
          <cell r="N55">
            <v>1312.5199999999998</v>
          </cell>
          <cell r="Q55">
            <v>7.6</v>
          </cell>
          <cell r="R55">
            <v>1312.5199999999998</v>
          </cell>
        </row>
        <row r="56">
          <cell r="A56" t="str">
            <v>I78-A-44</v>
          </cell>
          <cell r="B56" t="str">
            <v>tôn tấm</v>
          </cell>
          <cell r="C56" t="str">
            <v>PL22x2000x1600</v>
          </cell>
          <cell r="D56" t="str">
            <v>ASTM-A572-GR.50</v>
          </cell>
          <cell r="E56" t="str">
            <v>m2</v>
          </cell>
          <cell r="F56">
            <v>172.7</v>
          </cell>
          <cell r="G56">
            <v>2.3814707585408224</v>
          </cell>
          <cell r="H56">
            <v>411.28</v>
          </cell>
          <cell r="I56">
            <v>3</v>
          </cell>
          <cell r="J56">
            <v>518.09999999999991</v>
          </cell>
          <cell r="M56">
            <v>3</v>
          </cell>
          <cell r="N56">
            <v>518.09999999999991</v>
          </cell>
          <cell r="Q56">
            <v>3</v>
          </cell>
          <cell r="R56">
            <v>518.09999999999991</v>
          </cell>
          <cell r="S56" t="str">
            <v>REV2-SS400---&gt;A572(IBS REV)</v>
          </cell>
        </row>
        <row r="57">
          <cell r="A57" t="str">
            <v>I78-A-45</v>
          </cell>
          <cell r="B57" t="str">
            <v>tôn tấm( % C min 0.04%)</v>
          </cell>
          <cell r="C57" t="str">
            <v>PL25x1500x2000</v>
          </cell>
          <cell r="D57" t="str">
            <v>ASTM-A240-TP304H</v>
          </cell>
          <cell r="E57" t="str">
            <v>m2</v>
          </cell>
          <cell r="F57">
            <v>198.25</v>
          </cell>
          <cell r="G57">
            <v>2.5347200000000001</v>
          </cell>
          <cell r="H57">
            <v>502.50824</v>
          </cell>
          <cell r="I57">
            <v>3</v>
          </cell>
          <cell r="J57">
            <v>594.75</v>
          </cell>
          <cell r="M57">
            <v>3</v>
          </cell>
          <cell r="N57">
            <v>594.75</v>
          </cell>
          <cell r="Q57">
            <v>3</v>
          </cell>
          <cell r="R57">
            <v>594.75</v>
          </cell>
        </row>
        <row r="58">
          <cell r="A58" t="str">
            <v>I78-A-46</v>
          </cell>
          <cell r="B58" t="str">
            <v>tôn tấm</v>
          </cell>
          <cell r="C58" t="str">
            <v>PL25x2000x12000</v>
          </cell>
          <cell r="D58" t="str">
            <v>ASTM-A572-GR.50</v>
          </cell>
          <cell r="E58" t="str">
            <v>m2</v>
          </cell>
          <cell r="F58">
            <v>196.25</v>
          </cell>
          <cell r="G58">
            <v>214.52661635668784</v>
          </cell>
          <cell r="H58">
            <v>42100.848459999987</v>
          </cell>
          <cell r="I58">
            <v>238.12454415592353</v>
          </cell>
          <cell r="J58">
            <v>46731.941790599994</v>
          </cell>
          <cell r="M58">
            <v>238.12454415592353</v>
          </cell>
          <cell r="N58">
            <v>46731.941790599994</v>
          </cell>
          <cell r="Q58">
            <v>238.12454415592353</v>
          </cell>
          <cell r="R58">
            <v>46731.941790599994</v>
          </cell>
        </row>
        <row r="59">
          <cell r="A59" t="str">
            <v>I78-A-47</v>
          </cell>
          <cell r="B59" t="str">
            <v>tôn tấm</v>
          </cell>
          <cell r="C59" t="str">
            <v>PL25x2000x12000</v>
          </cell>
          <cell r="D59" t="str">
            <v>JIS G3101-SS400</v>
          </cell>
          <cell r="E59" t="str">
            <v>m2</v>
          </cell>
          <cell r="F59">
            <v>196.25</v>
          </cell>
          <cell r="G59">
            <v>18.60728662420382</v>
          </cell>
          <cell r="H59">
            <v>3651.6799999999994</v>
          </cell>
          <cell r="I59">
            <v>20.84016101910828</v>
          </cell>
          <cell r="J59">
            <v>4089.8815999999997</v>
          </cell>
          <cell r="M59">
            <v>20.84016101910828</v>
          </cell>
          <cell r="N59">
            <v>4089.8815999999997</v>
          </cell>
          <cell r="Q59">
            <v>20.84016101910828</v>
          </cell>
          <cell r="R59">
            <v>4089.8815999999997</v>
          </cell>
        </row>
        <row r="60">
          <cell r="A60" t="str">
            <v>I78-A-48</v>
          </cell>
          <cell r="B60" t="str">
            <v>tôn tấm</v>
          </cell>
          <cell r="C60" t="str">
            <v>PL32x2000x12000</v>
          </cell>
          <cell r="D60" t="str">
            <v>ASTM-A572-GR.50</v>
          </cell>
          <cell r="E60" t="str">
            <v>m2</v>
          </cell>
          <cell r="F60">
            <v>251.2</v>
          </cell>
          <cell r="G60">
            <v>16.832052433121021</v>
          </cell>
          <cell r="H60">
            <v>4228.2115712000004</v>
          </cell>
          <cell r="I60">
            <v>19</v>
          </cell>
          <cell r="J60">
            <v>4772.8</v>
          </cell>
          <cell r="M60">
            <v>19</v>
          </cell>
          <cell r="N60">
            <v>4772.8</v>
          </cell>
          <cell r="Q60">
            <v>19</v>
          </cell>
          <cell r="R60">
            <v>4772.8</v>
          </cell>
        </row>
        <row r="61">
          <cell r="A61" t="str">
            <v>I78-A-49</v>
          </cell>
          <cell r="B61" t="str">
            <v>tôn tấm</v>
          </cell>
          <cell r="C61" t="str">
            <v>PL32x2000x2000</v>
          </cell>
          <cell r="D61" t="str">
            <v>ASTM-A572-GR.50</v>
          </cell>
          <cell r="E61" t="str">
            <v>m2</v>
          </cell>
          <cell r="F61">
            <v>251.2</v>
          </cell>
          <cell r="G61">
            <v>3.4042993630573251</v>
          </cell>
          <cell r="H61">
            <v>855.16</v>
          </cell>
          <cell r="I61">
            <v>4</v>
          </cell>
          <cell r="J61">
            <v>1004.8</v>
          </cell>
          <cell r="M61">
            <v>4</v>
          </cell>
          <cell r="N61">
            <v>1004.8</v>
          </cell>
          <cell r="Q61">
            <v>4</v>
          </cell>
          <cell r="R61">
            <v>1004.8</v>
          </cell>
          <cell r="S61" t="str">
            <v>REV2-SS400---&gt;A572(IBS REV)</v>
          </cell>
        </row>
        <row r="62">
          <cell r="A62" t="str">
            <v>I78-A-50</v>
          </cell>
          <cell r="B62" t="str">
            <v>tôn tấm</v>
          </cell>
          <cell r="C62" t="str">
            <v>PL35x2000x12000</v>
          </cell>
          <cell r="D62" t="str">
            <v>JIS G3101-SS400</v>
          </cell>
          <cell r="E62" t="str">
            <v>m2</v>
          </cell>
          <cell r="F62">
            <v>274.75</v>
          </cell>
          <cell r="G62">
            <v>13.42252957233849</v>
          </cell>
          <cell r="H62">
            <v>3687.84</v>
          </cell>
          <cell r="I62">
            <v>22.4</v>
          </cell>
          <cell r="J62">
            <v>6154.4</v>
          </cell>
          <cell r="M62">
            <v>22.4</v>
          </cell>
          <cell r="N62">
            <v>6154.4</v>
          </cell>
          <cell r="Q62">
            <v>22.4</v>
          </cell>
          <cell r="R62">
            <v>6154.4</v>
          </cell>
        </row>
        <row r="63">
          <cell r="A63" t="str">
            <v>I78-A-51</v>
          </cell>
          <cell r="B63" t="str">
            <v>tôn tấm</v>
          </cell>
          <cell r="C63" t="str">
            <v>PL48x2000x12000</v>
          </cell>
          <cell r="D63" t="str">
            <v>ASTM-A572-GR.50</v>
          </cell>
          <cell r="E63" t="str">
            <v>m2</v>
          </cell>
          <cell r="F63">
            <v>376.79999999999995</v>
          </cell>
          <cell r="G63">
            <v>22.203776000000005</v>
          </cell>
          <cell r="H63">
            <v>8366.3827968000005</v>
          </cell>
          <cell r="I63">
            <v>25</v>
          </cell>
          <cell r="J63">
            <v>9419.9999999999982</v>
          </cell>
          <cell r="M63">
            <v>25</v>
          </cell>
          <cell r="N63">
            <v>9419.9999999999982</v>
          </cell>
          <cell r="Q63">
            <v>25</v>
          </cell>
          <cell r="R63">
            <v>9419.9999999999982</v>
          </cell>
        </row>
        <row r="64">
          <cell r="A64" t="str">
            <v>I78-A-52</v>
          </cell>
          <cell r="B64" t="str">
            <v>gratting-mạ kẽm nóng</v>
          </cell>
          <cell r="C64" t="str">
            <v>GRATTING 32x5</v>
          </cell>
          <cell r="D64" t="str">
            <v>JIS G3101-SS400-H.D.G</v>
          </cell>
          <cell r="E64" t="str">
            <v>m2</v>
          </cell>
          <cell r="F64">
            <v>50</v>
          </cell>
          <cell r="G64">
            <v>749.60239999999988</v>
          </cell>
          <cell r="H64">
            <v>37480.119999999995</v>
          </cell>
          <cell r="I64">
            <v>749.60239999999988</v>
          </cell>
          <cell r="J64">
            <v>37480.119999999995</v>
          </cell>
          <cell r="M64">
            <v>749.60239999999988</v>
          </cell>
          <cell r="N64">
            <v>37480.119999999995</v>
          </cell>
          <cell r="Q64">
            <v>749.60239999999988</v>
          </cell>
          <cell r="R64">
            <v>37480.119999999995</v>
          </cell>
        </row>
        <row r="65">
          <cell r="A65" t="str">
            <v>I78-A-53</v>
          </cell>
          <cell r="B65" t="str">
            <v>thép tròn</v>
          </cell>
          <cell r="C65" t="str">
            <v>RB1</v>
          </cell>
          <cell r="D65" t="str">
            <v>SUS304</v>
          </cell>
          <cell r="E65" t="str">
            <v>KG</v>
          </cell>
          <cell r="H65">
            <v>3.16</v>
          </cell>
          <cell r="I65">
            <v>0</v>
          </cell>
          <cell r="J65">
            <v>6</v>
          </cell>
          <cell r="N65">
            <v>6</v>
          </cell>
          <cell r="Q65">
            <v>0</v>
          </cell>
          <cell r="R65">
            <v>6</v>
          </cell>
        </row>
        <row r="66">
          <cell r="A66" t="str">
            <v>I78-A-54</v>
          </cell>
          <cell r="B66" t="str">
            <v>thép tròn( % C min 0.04%)</v>
          </cell>
          <cell r="C66" t="str">
            <v>RB13-1510L</v>
          </cell>
          <cell r="D66" t="str">
            <v>JIS.G4303_SUS310S</v>
          </cell>
          <cell r="E66" t="str">
            <v>m</v>
          </cell>
          <cell r="F66">
            <v>1</v>
          </cell>
          <cell r="G66">
            <v>1.4239999999999999</v>
          </cell>
          <cell r="H66">
            <v>1.34</v>
          </cell>
          <cell r="I66">
            <v>1.5094400000000001</v>
          </cell>
          <cell r="J66">
            <v>1.5094400000000001</v>
          </cell>
          <cell r="M66">
            <v>1.5094400000000001</v>
          </cell>
          <cell r="N66">
            <v>1.5094400000000001</v>
          </cell>
          <cell r="Q66">
            <v>1.5094400000000001</v>
          </cell>
          <cell r="R66">
            <v>1.5094400000000001</v>
          </cell>
        </row>
        <row r="67">
          <cell r="A67" t="str">
            <v>I78-A-55</v>
          </cell>
          <cell r="B67" t="str">
            <v>thép tròn</v>
          </cell>
          <cell r="C67" t="str">
            <v>RB13-6000L</v>
          </cell>
          <cell r="D67" t="str">
            <v>JIS G3101-SS400</v>
          </cell>
          <cell r="E67" t="str">
            <v>m</v>
          </cell>
          <cell r="F67">
            <v>1</v>
          </cell>
          <cell r="G67">
            <v>33.630000000000003</v>
          </cell>
          <cell r="H67">
            <v>31.360000000000003</v>
          </cell>
          <cell r="I67">
            <v>35.647800000000004</v>
          </cell>
          <cell r="J67">
            <v>35.647800000000004</v>
          </cell>
          <cell r="M67">
            <v>35.647800000000004</v>
          </cell>
          <cell r="N67">
            <v>35.647800000000004</v>
          </cell>
          <cell r="Q67">
            <v>35.647800000000004</v>
          </cell>
          <cell r="R67">
            <v>35.647800000000004</v>
          </cell>
        </row>
        <row r="68">
          <cell r="A68" t="str">
            <v>I78-A-56</v>
          </cell>
          <cell r="B68" t="str">
            <v>thép tròn</v>
          </cell>
          <cell r="C68" t="str">
            <v>RB16-6000L</v>
          </cell>
          <cell r="D68" t="str">
            <v>JIS G3101-SS400</v>
          </cell>
          <cell r="E68" t="str">
            <v>m</v>
          </cell>
          <cell r="F68">
            <v>1.6</v>
          </cell>
          <cell r="G68">
            <v>12.73</v>
          </cell>
          <cell r="H68">
            <v>18.079999999999998</v>
          </cell>
          <cell r="I68">
            <v>13.493800000000002</v>
          </cell>
          <cell r="J68">
            <v>21.590080000000004</v>
          </cell>
          <cell r="M68">
            <v>13.493800000000002</v>
          </cell>
          <cell r="N68">
            <v>21.590080000000004</v>
          </cell>
          <cell r="Q68">
            <v>13.493800000000002</v>
          </cell>
          <cell r="R68">
            <v>21.590080000000004</v>
          </cell>
        </row>
        <row r="69">
          <cell r="A69" t="str">
            <v>I78-A-57</v>
          </cell>
          <cell r="B69" t="str">
            <v>thép tròn</v>
          </cell>
          <cell r="C69" t="str">
            <v>RB19-6000L</v>
          </cell>
          <cell r="D69" t="str">
            <v>JIS G3101-SS400</v>
          </cell>
          <cell r="E69" t="str">
            <v>m</v>
          </cell>
          <cell r="F69">
            <v>2.2000000000000002</v>
          </cell>
          <cell r="G69">
            <v>21.4</v>
          </cell>
          <cell r="H69">
            <v>42.72</v>
          </cell>
          <cell r="I69">
            <v>22.684000000000001</v>
          </cell>
          <cell r="J69">
            <v>49.904800000000009</v>
          </cell>
          <cell r="M69">
            <v>22.684000000000001</v>
          </cell>
          <cell r="N69">
            <v>49.904800000000009</v>
          </cell>
          <cell r="Q69">
            <v>22.684000000000001</v>
          </cell>
          <cell r="R69">
            <v>49.904800000000009</v>
          </cell>
        </row>
        <row r="70">
          <cell r="A70" t="str">
            <v>I78-A-58</v>
          </cell>
          <cell r="B70" t="str">
            <v>thép tròn</v>
          </cell>
          <cell r="C70" t="str">
            <v>RB38-6000L</v>
          </cell>
          <cell r="D70" t="str">
            <v>JIS G3101-SS400</v>
          </cell>
          <cell r="E70" t="str">
            <v>m</v>
          </cell>
          <cell r="F70">
            <v>8.9</v>
          </cell>
          <cell r="G70">
            <v>43.091999999999999</v>
          </cell>
          <cell r="H70">
            <v>359.56</v>
          </cell>
          <cell r="I70">
            <v>45.677520000000001</v>
          </cell>
          <cell r="J70">
            <v>406.52992800000004</v>
          </cell>
          <cell r="M70">
            <v>45.677520000000001</v>
          </cell>
          <cell r="N70">
            <v>406.52992800000004</v>
          </cell>
          <cell r="Q70">
            <v>45.677520000000001</v>
          </cell>
          <cell r="R70">
            <v>406.52992800000004</v>
          </cell>
        </row>
        <row r="71">
          <cell r="A71" t="str">
            <v>I78-A-59</v>
          </cell>
          <cell r="B71" t="str">
            <v xml:space="preserve">thép xoắn </v>
          </cell>
          <cell r="C71" t="str">
            <v>THÉP XOẮN XÂY DỰNG D27-11800L</v>
          </cell>
          <cell r="D71" t="str">
            <v>JIS G3101-SS400</v>
          </cell>
          <cell r="E71" t="str">
            <v>m</v>
          </cell>
          <cell r="F71">
            <v>4.2919373735222068</v>
          </cell>
          <cell r="G71">
            <v>187.78</v>
          </cell>
          <cell r="H71">
            <v>805.94</v>
          </cell>
          <cell r="I71">
            <v>199.04680000000002</v>
          </cell>
          <cell r="J71">
            <v>854.29640000000006</v>
          </cell>
          <cell r="M71">
            <v>199.04680000000002</v>
          </cell>
          <cell r="N71">
            <v>854.29640000000006</v>
          </cell>
          <cell r="Q71">
            <v>199.04680000000002</v>
          </cell>
          <cell r="R71">
            <v>854.29640000000006</v>
          </cell>
        </row>
        <row r="72">
          <cell r="A72" t="str">
            <v>I78-A-60</v>
          </cell>
          <cell r="B72" t="str">
            <v>ống hộp vuông</v>
          </cell>
          <cell r="C72" t="str">
            <v>SHS100x100x6-6000L</v>
          </cell>
          <cell r="D72" t="str">
            <v>STKR400</v>
          </cell>
          <cell r="E72" t="str">
            <v>m</v>
          </cell>
          <cell r="F72">
            <v>17</v>
          </cell>
          <cell r="G72">
            <v>30.446000000000002</v>
          </cell>
          <cell r="H72">
            <v>535.53999999999985</v>
          </cell>
          <cell r="I72">
            <v>32.272760000000005</v>
          </cell>
          <cell r="J72">
            <v>548.63692000000015</v>
          </cell>
          <cell r="M72">
            <v>32.272760000000005</v>
          </cell>
          <cell r="N72">
            <v>548.63692000000015</v>
          </cell>
          <cell r="Q72">
            <v>32.272760000000005</v>
          </cell>
          <cell r="R72">
            <v>548.63692000000015</v>
          </cell>
        </row>
        <row r="73">
          <cell r="A73" t="str">
            <v>I78-A-61</v>
          </cell>
          <cell r="B73" t="str">
            <v>ống hộp vuông( % C min 0.04%)</v>
          </cell>
          <cell r="C73" t="str">
            <v>SHS150x150x5-6000L</v>
          </cell>
          <cell r="D73" t="str">
            <v>ASTM-A544_TP304</v>
          </cell>
          <cell r="E73" t="str">
            <v>m</v>
          </cell>
          <cell r="F73">
            <v>22.5</v>
          </cell>
          <cell r="G73">
            <v>21.405999999999999</v>
          </cell>
          <cell r="H73">
            <v>490.24</v>
          </cell>
          <cell r="I73">
            <v>22.690359999999998</v>
          </cell>
          <cell r="J73">
            <v>510.53309999999999</v>
          </cell>
          <cell r="M73">
            <v>22.690359999999998</v>
          </cell>
          <cell r="N73">
            <v>510.53309999999999</v>
          </cell>
          <cell r="Q73">
            <v>22.690359999999998</v>
          </cell>
          <cell r="R73">
            <v>510.53309999999999</v>
          </cell>
        </row>
        <row r="74">
          <cell r="A74" t="str">
            <v>I78-A-62</v>
          </cell>
          <cell r="B74" t="str">
            <v>ống hộp vuông</v>
          </cell>
          <cell r="C74" t="str">
            <v>SHS150x150x6-6000L</v>
          </cell>
          <cell r="D74" t="str">
            <v>STKR400</v>
          </cell>
          <cell r="E74" t="str">
            <v>m</v>
          </cell>
          <cell r="F74">
            <v>26.4</v>
          </cell>
          <cell r="G74">
            <v>5.6</v>
          </cell>
          <cell r="H74">
            <v>151.26</v>
          </cell>
          <cell r="I74">
            <v>6</v>
          </cell>
          <cell r="J74">
            <v>158.39999999999998</v>
          </cell>
          <cell r="M74">
            <v>6</v>
          </cell>
          <cell r="N74">
            <v>158.39999999999998</v>
          </cell>
          <cell r="Q74">
            <v>6</v>
          </cell>
          <cell r="R74">
            <v>158.39999999999998</v>
          </cell>
        </row>
        <row r="75">
          <cell r="A75" t="str">
            <v>I78-A-63</v>
          </cell>
          <cell r="B75" t="str">
            <v>ống hộp vuông</v>
          </cell>
          <cell r="C75" t="str">
            <v>SHS200x200x6-6000L</v>
          </cell>
          <cell r="D75" t="str">
            <v>STKR400</v>
          </cell>
          <cell r="E75" t="str">
            <v>m</v>
          </cell>
          <cell r="F75">
            <v>35.799999999999997</v>
          </cell>
          <cell r="G75">
            <v>9.6240000000000006</v>
          </cell>
          <cell r="H75">
            <v>356.82</v>
          </cell>
          <cell r="I75">
            <v>10.201440000000002</v>
          </cell>
          <cell r="J75">
            <v>365.21155200000004</v>
          </cell>
          <cell r="M75">
            <v>10.201440000000002</v>
          </cell>
          <cell r="N75">
            <v>365.21155200000004</v>
          </cell>
          <cell r="Q75">
            <v>10.201440000000002</v>
          </cell>
          <cell r="R75">
            <v>365.21155200000004</v>
          </cell>
        </row>
        <row r="76">
          <cell r="A76" t="str">
            <v>I78-A-64</v>
          </cell>
          <cell r="B76" t="str">
            <v>thép ống( % C min 0.04%)</v>
          </cell>
          <cell r="C76" t="str">
            <v>CHS21.3x3.7-6000L</v>
          </cell>
          <cell r="D76" t="str">
            <v>ASTM-A312 TP304</v>
          </cell>
          <cell r="E76" t="str">
            <v>m</v>
          </cell>
          <cell r="F76">
            <v>1.6</v>
          </cell>
          <cell r="G76">
            <v>2.0960000000000001</v>
          </cell>
          <cell r="H76">
            <v>3.26</v>
          </cell>
          <cell r="I76">
            <v>2.2217600000000002</v>
          </cell>
          <cell r="J76">
            <v>3.5548160000000006</v>
          </cell>
          <cell r="M76">
            <v>2.2217600000000002</v>
          </cell>
          <cell r="N76">
            <v>3.5548160000000006</v>
          </cell>
          <cell r="Q76">
            <v>2.2217600000000002</v>
          </cell>
          <cell r="R76">
            <v>3.5548160000000006</v>
          </cell>
        </row>
        <row r="77">
          <cell r="A77" t="str">
            <v>I78-A-65</v>
          </cell>
          <cell r="B77" t="str">
            <v>thép ống( % C min 0.04%)</v>
          </cell>
          <cell r="C77" t="str">
            <v>CHS33.4x4.5-6000L</v>
          </cell>
          <cell r="D77" t="str">
            <v>ASME-SA312-TP304</v>
          </cell>
          <cell r="E77" t="str">
            <v>m</v>
          </cell>
          <cell r="F77">
            <v>3.2</v>
          </cell>
          <cell r="G77">
            <v>29.468</v>
          </cell>
          <cell r="H77">
            <v>91.16</v>
          </cell>
          <cell r="I77">
            <v>31.236080000000001</v>
          </cell>
          <cell r="J77">
            <v>99.955456000000012</v>
          </cell>
          <cell r="M77">
            <v>31.236080000000001</v>
          </cell>
          <cell r="N77">
            <v>99.955456000000012</v>
          </cell>
          <cell r="Q77">
            <v>31.236080000000001</v>
          </cell>
          <cell r="R77">
            <v>99.955456000000012</v>
          </cell>
        </row>
        <row r="78">
          <cell r="A78" t="str">
            <v>I78-A-66</v>
          </cell>
          <cell r="B78" t="str">
            <v>thép ống</v>
          </cell>
          <cell r="C78" t="str">
            <v>CHS48.3x3.6-6000L</v>
          </cell>
          <cell r="D78" t="str">
            <v>ASTM-A106-GRB</v>
          </cell>
          <cell r="E78" t="str">
            <v>m</v>
          </cell>
          <cell r="F78">
            <v>4.0999999999999996</v>
          </cell>
          <cell r="G78">
            <v>15.252000000000001</v>
          </cell>
          <cell r="H78">
            <v>60.58</v>
          </cell>
          <cell r="I78">
            <v>16.167120000000001</v>
          </cell>
          <cell r="J78">
            <v>66.285191999999995</v>
          </cell>
          <cell r="M78">
            <v>16.167120000000001</v>
          </cell>
          <cell r="N78">
            <v>66.285191999999995</v>
          </cell>
          <cell r="Q78">
            <v>16.167120000000001</v>
          </cell>
          <cell r="R78">
            <v>66.285191999999995</v>
          </cell>
        </row>
        <row r="79">
          <cell r="A79" t="str">
            <v>I78-A-67</v>
          </cell>
          <cell r="B79" t="str">
            <v>thép ống</v>
          </cell>
          <cell r="C79" t="str">
            <v>CHS48.3x3.6-6000L</v>
          </cell>
          <cell r="D79" t="str">
            <v>ASTM-A53-GR.B</v>
          </cell>
          <cell r="E79" t="str">
            <v>m</v>
          </cell>
          <cell r="F79">
            <v>4.0999999999999996</v>
          </cell>
          <cell r="G79">
            <v>4706.8660000000027</v>
          </cell>
          <cell r="H79">
            <v>18695.96</v>
          </cell>
          <cell r="I79">
            <v>4989.2779600000031</v>
          </cell>
          <cell r="J79">
            <v>20456.039636000012</v>
          </cell>
          <cell r="M79">
            <v>4989.2779600000031</v>
          </cell>
          <cell r="N79">
            <v>20456.039636000012</v>
          </cell>
          <cell r="Q79">
            <v>4989.2779600000031</v>
          </cell>
          <cell r="R79">
            <v>20456.039636000012</v>
          </cell>
        </row>
        <row r="80">
          <cell r="A80" t="str">
            <v>I78-A-68</v>
          </cell>
          <cell r="B80" t="str">
            <v>thép ống</v>
          </cell>
          <cell r="C80" t="str">
            <v>CHS60.3x3.91-6000L</v>
          </cell>
          <cell r="D80" t="str">
            <v>ASTM-A106-GRB</v>
          </cell>
          <cell r="E80" t="str">
            <v>m</v>
          </cell>
          <cell r="F80">
            <v>5.4</v>
          </cell>
          <cell r="G80">
            <v>19.790000000000013</v>
          </cell>
          <cell r="H80">
            <v>103.71999999999997</v>
          </cell>
          <cell r="I80">
            <v>20.977400000000014</v>
          </cell>
          <cell r="J80">
            <v>113.27796000000008</v>
          </cell>
          <cell r="M80">
            <v>20.977400000000014</v>
          </cell>
          <cell r="N80">
            <v>113.27796000000008</v>
          </cell>
          <cell r="Q80">
            <v>20.977400000000014</v>
          </cell>
          <cell r="R80">
            <v>113.27796000000008</v>
          </cell>
        </row>
        <row r="81">
          <cell r="A81" t="str">
            <v>I78-A-69</v>
          </cell>
          <cell r="B81" t="str">
            <v>thép ống( % C min 0.04%)</v>
          </cell>
          <cell r="C81" t="str">
            <v>CHS60.3x3.91-6000L</v>
          </cell>
          <cell r="D81" t="str">
            <v>ASTM-A312 TP304</v>
          </cell>
          <cell r="E81" t="str">
            <v>m</v>
          </cell>
          <cell r="F81">
            <v>5.45</v>
          </cell>
          <cell r="G81">
            <v>37.608000000000004</v>
          </cell>
          <cell r="H81">
            <v>201.85103999999998</v>
          </cell>
          <cell r="I81">
            <v>39.864480000000007</v>
          </cell>
          <cell r="J81">
            <v>217.26141600000005</v>
          </cell>
          <cell r="M81">
            <v>39.864480000000007</v>
          </cell>
          <cell r="N81">
            <v>217.26141600000005</v>
          </cell>
          <cell r="Q81">
            <v>39.864480000000007</v>
          </cell>
          <cell r="R81">
            <v>217.26141600000005</v>
          </cell>
        </row>
        <row r="82">
          <cell r="A82" t="str">
            <v>I78-A-70</v>
          </cell>
          <cell r="B82" t="str">
            <v>thép ống( % C min 0.04%)</v>
          </cell>
          <cell r="C82" t="str">
            <v>CHS60.3x5.5-6000L</v>
          </cell>
          <cell r="D82" t="str">
            <v>ASTM-A312 TP304</v>
          </cell>
          <cell r="E82" t="str">
            <v>m</v>
          </cell>
          <cell r="F82">
            <v>7.57</v>
          </cell>
          <cell r="G82">
            <v>0.32800000000000001</v>
          </cell>
          <cell r="H82">
            <v>2.42</v>
          </cell>
          <cell r="I82">
            <v>0.34768000000000004</v>
          </cell>
          <cell r="J82">
            <v>2.6319376000000005</v>
          </cell>
          <cell r="M82">
            <v>0.34768000000000004</v>
          </cell>
          <cell r="N82">
            <v>2.6319376000000005</v>
          </cell>
          <cell r="Q82">
            <v>0.34768000000000004</v>
          </cell>
          <cell r="R82">
            <v>2.6319376000000005</v>
          </cell>
        </row>
        <row r="83">
          <cell r="A83" t="str">
            <v>I78-A-71</v>
          </cell>
          <cell r="B83" t="str">
            <v>thép ống</v>
          </cell>
          <cell r="C83" t="str">
            <v>CHS88.9x5.5-6000L</v>
          </cell>
          <cell r="D83" t="str">
            <v>ASTM-A106-GRB</v>
          </cell>
          <cell r="E83" t="str">
            <v>m</v>
          </cell>
          <cell r="F83">
            <v>11.3</v>
          </cell>
          <cell r="G83">
            <v>0.45800000000000002</v>
          </cell>
          <cell r="H83">
            <v>5.04</v>
          </cell>
          <cell r="I83">
            <v>0.48548000000000002</v>
          </cell>
          <cell r="J83">
            <v>5.4859240000000007</v>
          </cell>
          <cell r="M83">
            <v>0.48548000000000002</v>
          </cell>
          <cell r="N83">
            <v>5.4859240000000007</v>
          </cell>
          <cell r="Q83">
            <v>0.48548000000000002</v>
          </cell>
          <cell r="R83">
            <v>5.4859240000000007</v>
          </cell>
        </row>
        <row r="84">
          <cell r="A84" t="str">
            <v>I78-A-72</v>
          </cell>
          <cell r="B84" t="str">
            <v>thép ống( % C min 0.04%)</v>
          </cell>
          <cell r="C84" t="str">
            <v>CHS88.9x5.5-6000L</v>
          </cell>
          <cell r="D84" t="str">
            <v>ASTM-A312 TP304</v>
          </cell>
          <cell r="E84" t="str">
            <v>m</v>
          </cell>
          <cell r="F84">
            <v>11.4</v>
          </cell>
          <cell r="G84">
            <v>8.136000000000001</v>
          </cell>
          <cell r="H84">
            <v>90.6</v>
          </cell>
          <cell r="I84">
            <v>8.6241600000000016</v>
          </cell>
          <cell r="J84">
            <v>98.315424000000021</v>
          </cell>
          <cell r="M84">
            <v>8.6241600000000016</v>
          </cell>
          <cell r="N84">
            <v>98.315424000000021</v>
          </cell>
          <cell r="Q84">
            <v>8.6241600000000016</v>
          </cell>
          <cell r="R84">
            <v>98.315424000000021</v>
          </cell>
        </row>
        <row r="85">
          <cell r="A85" t="str">
            <v>I78-A-73</v>
          </cell>
          <cell r="B85" t="str">
            <v>thép ống</v>
          </cell>
          <cell r="C85" t="str">
            <v>CHS88.9x5.5-6000L</v>
          </cell>
          <cell r="D85" t="str">
            <v>SA-53_TPE_GRB</v>
          </cell>
          <cell r="E85" t="str">
            <v>m</v>
          </cell>
          <cell r="F85">
            <v>11.3</v>
          </cell>
          <cell r="G85">
            <v>95.36</v>
          </cell>
          <cell r="H85">
            <v>1051.1999999999998</v>
          </cell>
          <cell r="I85">
            <v>101.08160000000001</v>
          </cell>
          <cell r="J85">
            <v>1142.2220800000002</v>
          </cell>
          <cell r="M85">
            <v>101.08160000000001</v>
          </cell>
          <cell r="N85">
            <v>1142.2220800000002</v>
          </cell>
          <cell r="Q85">
            <v>101.08160000000001</v>
          </cell>
          <cell r="R85">
            <v>1142.2220800000002</v>
          </cell>
        </row>
        <row r="86">
          <cell r="A86" t="str">
            <v>I78-A-74</v>
          </cell>
          <cell r="B86" t="str">
            <v>thép ống</v>
          </cell>
          <cell r="C86" t="str">
            <v>CHS114.3x6.0-2090L</v>
          </cell>
          <cell r="D86" t="str">
            <v>ASTM-A106-GRB</v>
          </cell>
          <cell r="E86" t="str">
            <v>m</v>
          </cell>
          <cell r="F86">
            <v>16.100000000000001</v>
          </cell>
          <cell r="G86">
            <v>1.968</v>
          </cell>
          <cell r="H86">
            <v>31.52</v>
          </cell>
          <cell r="I86">
            <v>2.0860799999999999</v>
          </cell>
          <cell r="J86">
            <v>33.585888000000004</v>
          </cell>
          <cell r="M86">
            <v>2.0860799999999999</v>
          </cell>
          <cell r="N86">
            <v>33.585888000000004</v>
          </cell>
          <cell r="Q86">
            <v>2.0860799999999999</v>
          </cell>
          <cell r="R86">
            <v>33.585888000000004</v>
          </cell>
        </row>
        <row r="87">
          <cell r="A87" t="str">
            <v>I78-A-75</v>
          </cell>
          <cell r="B87" t="str">
            <v>thép ống( % C min 0.04%)</v>
          </cell>
          <cell r="C87" t="str">
            <v>CHS114.3x6.0-800L</v>
          </cell>
          <cell r="D87" t="str">
            <v>ASTM-A312 TP304</v>
          </cell>
          <cell r="E87" t="str">
            <v>m</v>
          </cell>
          <cell r="F87">
            <v>16.3</v>
          </cell>
          <cell r="G87">
            <v>0.75600000000000001</v>
          </cell>
          <cell r="H87">
            <v>12.24</v>
          </cell>
          <cell r="I87">
            <v>0.80136000000000007</v>
          </cell>
          <cell r="J87">
            <v>13.062168000000002</v>
          </cell>
          <cell r="M87">
            <v>0.80136000000000007</v>
          </cell>
          <cell r="N87">
            <v>13.062168000000002</v>
          </cell>
          <cell r="Q87">
            <v>0.80136000000000007</v>
          </cell>
          <cell r="R87">
            <v>13.062168000000002</v>
          </cell>
        </row>
        <row r="88">
          <cell r="A88" t="str">
            <v>I78-A-76</v>
          </cell>
          <cell r="B88" t="str">
            <v>thép ống</v>
          </cell>
          <cell r="C88" t="str">
            <v>CHS114.3x6.0-6000L</v>
          </cell>
          <cell r="D88" t="str">
            <v>ASTM-A53-GR.B</v>
          </cell>
          <cell r="E88" t="str">
            <v>m</v>
          </cell>
          <cell r="F88">
            <v>16.100000000000001</v>
          </cell>
          <cell r="G88">
            <v>164.96999999999997</v>
          </cell>
          <cell r="H88">
            <v>2641.7799999999997</v>
          </cell>
          <cell r="I88">
            <v>174.86819999999997</v>
          </cell>
          <cell r="J88">
            <v>2815.3780199999997</v>
          </cell>
          <cell r="M88">
            <v>174.86819999999997</v>
          </cell>
          <cell r="N88">
            <v>2815.3780199999997</v>
          </cell>
          <cell r="Q88">
            <v>174.86819999999997</v>
          </cell>
          <cell r="R88">
            <v>2815.3780199999997</v>
          </cell>
        </row>
        <row r="89">
          <cell r="A89" t="str">
            <v>I78-A-77</v>
          </cell>
          <cell r="B89" t="str">
            <v>thép ống</v>
          </cell>
          <cell r="C89" t="str">
            <v>CHS114.3x17.12-6000L</v>
          </cell>
          <cell r="D89" t="str">
            <v>ASTM-A106-GRC</v>
          </cell>
          <cell r="E89" t="str">
            <v>m</v>
          </cell>
          <cell r="F89">
            <v>42.686765402843605</v>
          </cell>
          <cell r="G89">
            <v>27.007999999999999</v>
          </cell>
          <cell r="H89">
            <v>1152.8841600000001</v>
          </cell>
          <cell r="I89">
            <v>28.62848</v>
          </cell>
          <cell r="J89">
            <v>1222.0572096000001</v>
          </cell>
          <cell r="M89">
            <v>28.62848</v>
          </cell>
          <cell r="N89">
            <v>1222.0572096000001</v>
          </cell>
          <cell r="Q89">
            <v>28.62848</v>
          </cell>
          <cell r="R89">
            <v>1222.0572096000001</v>
          </cell>
        </row>
        <row r="90">
          <cell r="A90" t="str">
            <v>I78-A-78</v>
          </cell>
          <cell r="B90" t="str">
            <v>thép ống( % C min 0.04%)</v>
          </cell>
          <cell r="C90" t="str">
            <v>CHS141.3x6.55-6000L</v>
          </cell>
          <cell r="D90" t="str">
            <v>ASTM-A312 TP304</v>
          </cell>
          <cell r="E90" t="str">
            <v>m</v>
          </cell>
          <cell r="F90">
            <v>22</v>
          </cell>
          <cell r="G90">
            <v>5.88</v>
          </cell>
          <cell r="H90">
            <v>128.0076</v>
          </cell>
          <cell r="I90">
            <v>6.2328000000000001</v>
          </cell>
          <cell r="J90">
            <v>137.1216</v>
          </cell>
          <cell r="M90">
            <v>6.2328000000000001</v>
          </cell>
          <cell r="N90">
            <v>137.1216</v>
          </cell>
          <cell r="Q90">
            <v>6.2328000000000001</v>
          </cell>
          <cell r="R90">
            <v>137.1216</v>
          </cell>
        </row>
        <row r="91">
          <cell r="A91" t="str">
            <v>I78-A-79</v>
          </cell>
          <cell r="B91" t="str">
            <v>thép ống</v>
          </cell>
          <cell r="C91" t="str">
            <v>CHS141.3x19.05-6000L</v>
          </cell>
          <cell r="D91" t="str">
            <v>ASTM-A105-GRC</v>
          </cell>
          <cell r="E91" t="str">
            <v>m</v>
          </cell>
          <cell r="F91">
            <v>65.790000000000006</v>
          </cell>
          <cell r="G91">
            <v>42.624000000000002</v>
          </cell>
          <cell r="H91">
            <v>2804.2329600000003</v>
          </cell>
          <cell r="I91">
            <v>45.181440000000002</v>
          </cell>
          <cell r="J91">
            <v>2972.4869376000006</v>
          </cell>
          <cell r="M91">
            <v>45.181440000000002</v>
          </cell>
          <cell r="N91">
            <v>2972.4869376000006</v>
          </cell>
          <cell r="Q91">
            <v>45.181440000000002</v>
          </cell>
          <cell r="R91">
            <v>2972.4869376000006</v>
          </cell>
        </row>
        <row r="92">
          <cell r="A92" t="str">
            <v>I78-A-80</v>
          </cell>
          <cell r="B92" t="str">
            <v>thép ống</v>
          </cell>
          <cell r="C92" t="str">
            <v>CHS168.3x7.1-6000L</v>
          </cell>
          <cell r="D92" t="str">
            <v>ASTM-A106-GRB</v>
          </cell>
          <cell r="E92" t="str">
            <v>m</v>
          </cell>
          <cell r="F92">
            <v>28.3</v>
          </cell>
          <cell r="G92">
            <v>3.4139999999999997</v>
          </cell>
          <cell r="H92">
            <v>92.600000000000009</v>
          </cell>
          <cell r="I92">
            <v>3.6188400000000001</v>
          </cell>
          <cell r="J92">
            <v>102.413172</v>
          </cell>
          <cell r="M92">
            <v>3.6188400000000001</v>
          </cell>
          <cell r="N92">
            <v>102.413172</v>
          </cell>
          <cell r="Q92">
            <v>3.6188400000000001</v>
          </cell>
          <cell r="R92">
            <v>102.413172</v>
          </cell>
        </row>
        <row r="93">
          <cell r="A93" t="str">
            <v>I78-A-81</v>
          </cell>
          <cell r="B93" t="str">
            <v>thép ống( % C min 0.04%)</v>
          </cell>
          <cell r="C93" t="str">
            <v>CHS168.3x7.1-6000L</v>
          </cell>
          <cell r="D93" t="str">
            <v>ASTM-A312 TP304</v>
          </cell>
          <cell r="E93" t="str">
            <v>m</v>
          </cell>
          <cell r="F93">
            <v>28.6</v>
          </cell>
          <cell r="G93">
            <v>38.656000000000006</v>
          </cell>
          <cell r="H93">
            <v>1089.5452</v>
          </cell>
          <cell r="I93">
            <v>40.975360000000009</v>
          </cell>
          <cell r="J93">
            <v>1171.8952960000004</v>
          </cell>
          <cell r="M93">
            <v>40.975360000000009</v>
          </cell>
          <cell r="N93">
            <v>1171.8952960000004</v>
          </cell>
          <cell r="Q93">
            <v>40.975360000000009</v>
          </cell>
          <cell r="R93">
            <v>1171.8952960000004</v>
          </cell>
        </row>
        <row r="94">
          <cell r="A94" t="str">
            <v>I78-A-82</v>
          </cell>
          <cell r="B94" t="str">
            <v>thép hình L</v>
          </cell>
          <cell r="C94" t="str">
            <v>L50x50x5-6000L</v>
          </cell>
          <cell r="D94" t="str">
            <v>JIS G3101-SS400</v>
          </cell>
          <cell r="E94" t="str">
            <v>m</v>
          </cell>
          <cell r="F94">
            <v>3.8</v>
          </cell>
          <cell r="G94">
            <v>13.039999999999997</v>
          </cell>
          <cell r="H94">
            <v>65.459999999999994</v>
          </cell>
          <cell r="I94">
            <v>13.822399999999998</v>
          </cell>
          <cell r="J94">
            <v>52.525119999999994</v>
          </cell>
          <cell r="M94">
            <v>13.822399999999998</v>
          </cell>
          <cell r="N94">
            <v>52.525119999999994</v>
          </cell>
          <cell r="Q94">
            <v>13.822399999999998</v>
          </cell>
          <cell r="R94">
            <v>52.525119999999994</v>
          </cell>
        </row>
        <row r="95">
          <cell r="A95" t="str">
            <v>I78-A-83</v>
          </cell>
          <cell r="B95" t="str">
            <v>thép hình L</v>
          </cell>
          <cell r="C95" t="str">
            <v>L50x50x6-6000L</v>
          </cell>
          <cell r="D95" t="str">
            <v>JIS G3101-SS400</v>
          </cell>
          <cell r="E95" t="str">
            <v>m</v>
          </cell>
          <cell r="F95">
            <v>4.4000000000000004</v>
          </cell>
          <cell r="G95">
            <v>144.23400000000001</v>
          </cell>
          <cell r="H95">
            <v>638.95999999999992</v>
          </cell>
          <cell r="I95">
            <v>152.88804000000002</v>
          </cell>
          <cell r="J95">
            <v>672.70737600000018</v>
          </cell>
          <cell r="M95">
            <v>152.88804000000002</v>
          </cell>
          <cell r="N95">
            <v>672.70737600000018</v>
          </cell>
          <cell r="Q95">
            <v>152.88804000000002</v>
          </cell>
          <cell r="R95">
            <v>672.70737600000018</v>
          </cell>
        </row>
        <row r="96">
          <cell r="A96" t="str">
            <v>I78-A-84</v>
          </cell>
          <cell r="B96" t="str">
            <v>thép hình L</v>
          </cell>
          <cell r="C96" t="str">
            <v>L65x65x8-6000L</v>
          </cell>
          <cell r="D96" t="str">
            <v>JIS G3101-SS400</v>
          </cell>
          <cell r="E96" t="str">
            <v>m</v>
          </cell>
          <cell r="F96">
            <v>7.7</v>
          </cell>
          <cell r="G96">
            <v>15.056000000000001</v>
          </cell>
          <cell r="H96">
            <v>115.38</v>
          </cell>
          <cell r="I96">
            <v>15.959360000000002</v>
          </cell>
          <cell r="J96">
            <v>122.88707200000002</v>
          </cell>
          <cell r="M96">
            <v>15.959360000000002</v>
          </cell>
          <cell r="N96">
            <v>122.88707200000002</v>
          </cell>
          <cell r="Q96">
            <v>15.959360000000002</v>
          </cell>
          <cell r="R96">
            <v>122.88707200000002</v>
          </cell>
        </row>
        <row r="97">
          <cell r="A97" t="str">
            <v>I78-A-85</v>
          </cell>
          <cell r="B97" t="str">
            <v>thép hình L</v>
          </cell>
          <cell r="C97" t="str">
            <v>L70x50x6-6000L</v>
          </cell>
          <cell r="D97" t="str">
            <v>JIS G3101-SS400</v>
          </cell>
          <cell r="E97" t="str">
            <v>m</v>
          </cell>
          <cell r="F97">
            <v>5.7</v>
          </cell>
          <cell r="G97">
            <v>43.120000000000005</v>
          </cell>
          <cell r="H97">
            <v>231.54</v>
          </cell>
          <cell r="I97">
            <v>45.707200000000007</v>
          </cell>
          <cell r="J97">
            <v>260.53104000000008</v>
          </cell>
          <cell r="M97">
            <v>45.707200000000007</v>
          </cell>
          <cell r="N97">
            <v>260.53104000000008</v>
          </cell>
          <cell r="Q97">
            <v>45.707200000000007</v>
          </cell>
          <cell r="R97">
            <v>260.53104000000008</v>
          </cell>
        </row>
        <row r="98">
          <cell r="A98" t="str">
            <v>I78-A-86</v>
          </cell>
          <cell r="B98" t="str">
            <v>thép hình L MUA 1/2 LOẠI 12M</v>
          </cell>
          <cell r="C98" t="str">
            <v>L75x75x6-6000L</v>
          </cell>
          <cell r="D98" t="str">
            <v>JIS G3101-SS400</v>
          </cell>
          <cell r="E98" t="str">
            <v>m</v>
          </cell>
          <cell r="F98">
            <v>6.9</v>
          </cell>
          <cell r="G98">
            <v>748.85000000000025</v>
          </cell>
          <cell r="H98">
            <v>5129.5999999999985</v>
          </cell>
          <cell r="I98">
            <v>793.78100000000029</v>
          </cell>
          <cell r="J98">
            <v>5477.0889000000025</v>
          </cell>
          <cell r="M98">
            <v>793.78100000000029</v>
          </cell>
          <cell r="N98">
            <v>5477.0889000000025</v>
          </cell>
          <cell r="Q98">
            <v>793.78100000000029</v>
          </cell>
          <cell r="R98">
            <v>5477.0889000000025</v>
          </cell>
        </row>
        <row r="99">
          <cell r="A99" t="str">
            <v>I78-A-87</v>
          </cell>
          <cell r="B99" t="str">
            <v>thép hình L</v>
          </cell>
          <cell r="C99" t="str">
            <v>L75x75x9-6000L</v>
          </cell>
          <cell r="D99" t="str">
            <v>JIS G3101-SS400</v>
          </cell>
          <cell r="E99" t="str">
            <v>m</v>
          </cell>
          <cell r="F99">
            <v>10</v>
          </cell>
          <cell r="G99">
            <v>28.359999999999992</v>
          </cell>
          <cell r="H99">
            <v>282.67999999999995</v>
          </cell>
          <cell r="I99">
            <v>30.061599999999995</v>
          </cell>
          <cell r="J99">
            <v>300.61599999999993</v>
          </cell>
          <cell r="M99">
            <v>30.061599999999995</v>
          </cell>
          <cell r="N99">
            <v>300.61599999999993</v>
          </cell>
          <cell r="Q99">
            <v>30.061599999999995</v>
          </cell>
          <cell r="R99">
            <v>300.61599999999993</v>
          </cell>
        </row>
        <row r="100">
          <cell r="A100" t="str">
            <v>I78-A-88</v>
          </cell>
          <cell r="B100" t="str">
            <v>thép hình L</v>
          </cell>
          <cell r="C100" t="str">
            <v>L75x75x12-645L</v>
          </cell>
          <cell r="D100" t="str">
            <v>JIS G3101-SS400</v>
          </cell>
          <cell r="E100" t="str">
            <v>m</v>
          </cell>
          <cell r="F100">
            <v>13</v>
          </cell>
          <cell r="G100">
            <v>0.60799999999999998</v>
          </cell>
          <cell r="H100">
            <v>7.94</v>
          </cell>
          <cell r="I100">
            <v>0.64448000000000005</v>
          </cell>
          <cell r="J100">
            <v>8.3782399999999999</v>
          </cell>
          <cell r="M100">
            <v>0.64448000000000005</v>
          </cell>
          <cell r="N100">
            <v>8.3782399999999999</v>
          </cell>
          <cell r="Q100">
            <v>0.64448000000000005</v>
          </cell>
          <cell r="R100">
            <v>8.3782399999999999</v>
          </cell>
        </row>
        <row r="101">
          <cell r="A101" t="str">
            <v>I78-A-89</v>
          </cell>
          <cell r="B101" t="str">
            <v>thép hình L DÀI 12M</v>
          </cell>
          <cell r="C101" t="str">
            <v>L90x90x6-12000L</v>
          </cell>
          <cell r="D101" t="str">
            <v>JIS G3101-SS400</v>
          </cell>
          <cell r="E101" t="str">
            <v>m</v>
          </cell>
          <cell r="F101">
            <v>8.3000000000000007</v>
          </cell>
          <cell r="G101">
            <v>329.108</v>
          </cell>
          <cell r="H101">
            <v>2724.76</v>
          </cell>
          <cell r="I101">
            <v>394.92959999999999</v>
          </cell>
          <cell r="J101">
            <v>3277.9156800000001</v>
          </cell>
          <cell r="M101">
            <v>394.92959999999999</v>
          </cell>
          <cell r="N101">
            <v>3277.9156800000001</v>
          </cell>
          <cell r="Q101">
            <v>394.92959999999999</v>
          </cell>
          <cell r="R101">
            <v>3277.9156800000001</v>
          </cell>
        </row>
        <row r="102">
          <cell r="A102" t="str">
            <v>I78-A-90</v>
          </cell>
          <cell r="B102" t="str">
            <v>thép hình L</v>
          </cell>
          <cell r="C102" t="str">
            <v>L90x90x7-12000L</v>
          </cell>
          <cell r="D102" t="str">
            <v>JIS G3101-SS400</v>
          </cell>
          <cell r="E102" t="str">
            <v>m</v>
          </cell>
          <cell r="F102">
            <v>9.6</v>
          </cell>
          <cell r="G102">
            <v>94.521999999999991</v>
          </cell>
          <cell r="H102">
            <v>906.42</v>
          </cell>
          <cell r="I102">
            <v>100.19332</v>
          </cell>
          <cell r="J102">
            <v>961.85587199999998</v>
          </cell>
          <cell r="M102">
            <v>100.19332</v>
          </cell>
          <cell r="N102">
            <v>961.85587199999998</v>
          </cell>
          <cell r="Q102">
            <v>100.19332</v>
          </cell>
          <cell r="R102">
            <v>961.85587199999998</v>
          </cell>
        </row>
        <row r="103">
          <cell r="A103" t="str">
            <v>I78-A-91</v>
          </cell>
          <cell r="B103" t="str">
            <v>thép hình L</v>
          </cell>
          <cell r="C103" t="str">
            <v>L90x90x10-12000L</v>
          </cell>
          <cell r="D103" t="str">
            <v>JIS G3101-SS400</v>
          </cell>
          <cell r="E103" t="str">
            <v>m</v>
          </cell>
          <cell r="F103">
            <v>13.3</v>
          </cell>
          <cell r="G103">
            <v>641.40199999999982</v>
          </cell>
          <cell r="H103">
            <v>8561.74</v>
          </cell>
          <cell r="I103">
            <v>679.88611999999989</v>
          </cell>
          <cell r="J103">
            <v>9042.4853959999982</v>
          </cell>
          <cell r="M103">
            <v>679.88611999999989</v>
          </cell>
          <cell r="N103">
            <v>9042.4853959999982</v>
          </cell>
          <cell r="Q103">
            <v>679.88611999999989</v>
          </cell>
          <cell r="R103">
            <v>9042.4853959999982</v>
          </cell>
        </row>
        <row r="104">
          <cell r="A104" t="str">
            <v>I78-A-92</v>
          </cell>
          <cell r="B104" t="str">
            <v>thép hình L</v>
          </cell>
          <cell r="C104" t="str">
            <v>L100x100x6-12000L</v>
          </cell>
          <cell r="D104" t="str">
            <v>JIS G3101-SS400</v>
          </cell>
          <cell r="E104" t="str">
            <v>m</v>
          </cell>
          <cell r="F104">
            <v>9.4</v>
          </cell>
          <cell r="G104">
            <v>396</v>
          </cell>
          <cell r="H104">
            <v>3631.32</v>
          </cell>
          <cell r="I104">
            <v>419.76000000000005</v>
          </cell>
          <cell r="J104">
            <v>3945.7440000000006</v>
          </cell>
          <cell r="M104">
            <v>419.76000000000005</v>
          </cell>
          <cell r="N104">
            <v>3945.7440000000006</v>
          </cell>
          <cell r="Q104">
            <v>419.76000000000005</v>
          </cell>
          <cell r="R104">
            <v>3945.7440000000006</v>
          </cell>
        </row>
        <row r="105">
          <cell r="A105" t="str">
            <v>I78-A-93</v>
          </cell>
          <cell r="B105" t="str">
            <v>thép hình L</v>
          </cell>
          <cell r="C105" t="str">
            <v>L100x100x7-12000L</v>
          </cell>
          <cell r="D105" t="str">
            <v>JIS G3101-SS400</v>
          </cell>
          <cell r="E105" t="str">
            <v>m</v>
          </cell>
          <cell r="F105">
            <v>10.7</v>
          </cell>
          <cell r="G105">
            <v>69.617999999999981</v>
          </cell>
          <cell r="H105">
            <v>737.68</v>
          </cell>
          <cell r="I105">
            <v>73.795079999999984</v>
          </cell>
          <cell r="J105">
            <v>789.60735599999975</v>
          </cell>
          <cell r="M105">
            <v>73.795079999999984</v>
          </cell>
          <cell r="N105">
            <v>789.60735599999975</v>
          </cell>
          <cell r="Q105">
            <v>73.795079999999984</v>
          </cell>
          <cell r="R105">
            <v>789.60735599999975</v>
          </cell>
        </row>
        <row r="106">
          <cell r="A106" t="str">
            <v>I78-A-94</v>
          </cell>
          <cell r="B106" t="str">
            <v>thép hình L DÀI 12M</v>
          </cell>
          <cell r="C106" t="str">
            <v>L130x130x9-12000L</v>
          </cell>
          <cell r="D106" t="str">
            <v>JIS G3101-SS400</v>
          </cell>
          <cell r="E106" t="str">
            <v>m</v>
          </cell>
          <cell r="F106">
            <v>17.899999999999999</v>
          </cell>
          <cell r="G106">
            <v>114.85</v>
          </cell>
          <cell r="H106">
            <v>2049.94</v>
          </cell>
          <cell r="I106">
            <v>128.63200000000001</v>
          </cell>
          <cell r="J106">
            <v>2302.5128</v>
          </cell>
          <cell r="M106">
            <v>128.63200000000001</v>
          </cell>
          <cell r="N106">
            <v>2302.5128</v>
          </cell>
          <cell r="Q106">
            <v>128.63200000000001</v>
          </cell>
          <cell r="R106">
            <v>2302.5128</v>
          </cell>
        </row>
        <row r="107">
          <cell r="A107" t="str">
            <v>I78-A-95</v>
          </cell>
          <cell r="B107" t="str">
            <v>thép hình L</v>
          </cell>
          <cell r="C107" t="str">
            <v>L130x130x12-12000L</v>
          </cell>
          <cell r="D107" t="str">
            <v>JIS G3101-SS400</v>
          </cell>
          <cell r="E107" t="str">
            <v>m</v>
          </cell>
          <cell r="F107">
            <v>23.4</v>
          </cell>
          <cell r="G107">
            <v>11.15</v>
          </cell>
          <cell r="H107">
            <v>260.45999999999998</v>
          </cell>
          <cell r="I107">
            <v>11.819000000000001</v>
          </cell>
          <cell r="J107">
            <v>276.56459999999998</v>
          </cell>
          <cell r="M107">
            <v>11.819000000000001</v>
          </cell>
          <cell r="N107">
            <v>276.56459999999998</v>
          </cell>
          <cell r="Q107">
            <v>11.819000000000001</v>
          </cell>
          <cell r="R107">
            <v>276.56459999999998</v>
          </cell>
        </row>
        <row r="108">
          <cell r="A108" t="str">
            <v>I78-A-96</v>
          </cell>
          <cell r="B108" t="str">
            <v>thép hình L</v>
          </cell>
          <cell r="C108" t="str">
            <v>L100x100x10-12000L</v>
          </cell>
          <cell r="D108" t="str">
            <v>JIS G3101-SS400</v>
          </cell>
          <cell r="E108" t="str">
            <v>m</v>
          </cell>
          <cell r="F108">
            <v>14.9</v>
          </cell>
          <cell r="G108">
            <v>297.24799999999999</v>
          </cell>
          <cell r="H108">
            <v>3981.9799999999996</v>
          </cell>
          <cell r="I108">
            <v>315.08287999999999</v>
          </cell>
          <cell r="J108">
            <v>4694.7349119999999</v>
          </cell>
          <cell r="M108">
            <v>315.08287999999999</v>
          </cell>
          <cell r="N108">
            <v>4694.7349119999999</v>
          </cell>
          <cell r="Q108">
            <v>315.08287999999999</v>
          </cell>
          <cell r="R108">
            <v>4694.7349119999999</v>
          </cell>
        </row>
        <row r="109">
          <cell r="A109" t="str">
            <v>I78-A-97</v>
          </cell>
          <cell r="B109" t="str">
            <v>thép hình L</v>
          </cell>
          <cell r="C109" t="str">
            <v>L100x100x13-12000L</v>
          </cell>
          <cell r="D109" t="str">
            <v>JIS G3101-SS400</v>
          </cell>
          <cell r="E109" t="str">
            <v>m</v>
          </cell>
          <cell r="F109">
            <v>19.100000000000001</v>
          </cell>
          <cell r="G109">
            <v>2.4319999999999999</v>
          </cell>
          <cell r="H109">
            <v>46.34</v>
          </cell>
          <cell r="I109">
            <v>2.5779200000000002</v>
          </cell>
          <cell r="J109">
            <v>49.238272000000009</v>
          </cell>
          <cell r="M109">
            <v>2.5779200000000002</v>
          </cell>
          <cell r="N109">
            <v>49.238272000000009</v>
          </cell>
          <cell r="Q109">
            <v>2.5779200000000002</v>
          </cell>
          <cell r="R109">
            <v>49.238272000000009</v>
          </cell>
        </row>
        <row r="110">
          <cell r="A110" t="str">
            <v>I78-A-98</v>
          </cell>
          <cell r="B110" t="str">
            <v>thép hình L</v>
          </cell>
          <cell r="C110" t="str">
            <v>L150x150x6-6000L</v>
          </cell>
          <cell r="D110" t="str">
            <v>JIS G3101-SS400</v>
          </cell>
          <cell r="E110" t="str">
            <v>m</v>
          </cell>
          <cell r="F110">
            <v>18.119999999999997</v>
          </cell>
          <cell r="G110">
            <v>36</v>
          </cell>
          <cell r="H110">
            <v>652.31999999999994</v>
          </cell>
          <cell r="I110">
            <v>38.160000000000004</v>
          </cell>
          <cell r="J110">
            <v>691.45920000000001</v>
          </cell>
          <cell r="M110">
            <v>38.160000000000004</v>
          </cell>
          <cell r="N110">
            <v>691.45920000000001</v>
          </cell>
          <cell r="Q110">
            <v>38.160000000000004</v>
          </cell>
          <cell r="R110">
            <v>691.45920000000001</v>
          </cell>
        </row>
        <row r="111">
          <cell r="A111" t="str">
            <v>I78-A-99</v>
          </cell>
          <cell r="B111" t="str">
            <v>thép hình L</v>
          </cell>
          <cell r="C111" t="str">
            <v>L150x150x10-12000L</v>
          </cell>
          <cell r="D111" t="str">
            <v>JIS G3101-SS400</v>
          </cell>
          <cell r="E111" t="str">
            <v>m</v>
          </cell>
          <cell r="F111">
            <v>23.1</v>
          </cell>
          <cell r="G111">
            <v>24.5</v>
          </cell>
          <cell r="H111">
            <v>668.66</v>
          </cell>
          <cell r="I111">
            <v>25.970000000000002</v>
          </cell>
          <cell r="J111">
            <v>599.90700000000004</v>
          </cell>
          <cell r="M111">
            <v>25.970000000000002</v>
          </cell>
          <cell r="N111">
            <v>599.90700000000004</v>
          </cell>
          <cell r="Q111">
            <v>25.970000000000002</v>
          </cell>
          <cell r="R111">
            <v>599.90700000000004</v>
          </cell>
        </row>
        <row r="112">
          <cell r="A112" t="str">
            <v>I78-A-100</v>
          </cell>
          <cell r="B112" t="str">
            <v>thép hình L</v>
          </cell>
          <cell r="C112" t="str">
            <v>L150x150x12-12000L</v>
          </cell>
          <cell r="D112" t="str">
            <v>JIS G3101-SS400</v>
          </cell>
          <cell r="E112" t="str">
            <v>m</v>
          </cell>
          <cell r="F112">
            <v>27.3</v>
          </cell>
          <cell r="G112">
            <v>185.86399999999998</v>
          </cell>
          <cell r="H112">
            <v>5073.0599999999995</v>
          </cell>
          <cell r="I112">
            <v>197.01584</v>
          </cell>
          <cell r="J112">
            <v>5378.532432</v>
          </cell>
          <cell r="M112">
            <v>197.01584</v>
          </cell>
          <cell r="N112">
            <v>5378.532432</v>
          </cell>
          <cell r="Q112">
            <v>197.01584</v>
          </cell>
          <cell r="R112">
            <v>5378.532432</v>
          </cell>
        </row>
        <row r="113">
          <cell r="A113" t="str">
            <v>I78-A-101</v>
          </cell>
          <cell r="B113" t="str">
            <v>thép hình L</v>
          </cell>
          <cell r="C113" t="str">
            <v>L50x50x6-6000L</v>
          </cell>
          <cell r="D113" t="str">
            <v>A387-GR22</v>
          </cell>
          <cell r="E113" t="str">
            <v>m</v>
          </cell>
          <cell r="F113">
            <v>4.4000000000000004</v>
          </cell>
          <cell r="G113">
            <v>32</v>
          </cell>
          <cell r="H113">
            <v>141.76</v>
          </cell>
          <cell r="I113">
            <v>33.92</v>
          </cell>
          <cell r="J113">
            <v>149.24800000000002</v>
          </cell>
          <cell r="M113">
            <v>33.92</v>
          </cell>
          <cell r="N113">
            <v>149.24800000000002</v>
          </cell>
          <cell r="O113">
            <v>-33.92</v>
          </cell>
          <cell r="P113">
            <v>-149.24800000000002</v>
          </cell>
          <cell r="Q113">
            <v>0</v>
          </cell>
          <cell r="R113">
            <v>0</v>
          </cell>
          <cell r="S113" t="str">
            <v>REV2-VOGT CẤP</v>
          </cell>
        </row>
        <row r="114">
          <cell r="A114" t="str">
            <v>I78-A-102</v>
          </cell>
          <cell r="B114" t="str">
            <v>thép hình L</v>
          </cell>
          <cell r="C114" t="str">
            <v>L100x100x6-6000L</v>
          </cell>
          <cell r="D114" t="str">
            <v>A387-GR22</v>
          </cell>
          <cell r="E114" t="str">
            <v>m</v>
          </cell>
          <cell r="F114">
            <v>9.4</v>
          </cell>
          <cell r="G114">
            <v>16</v>
          </cell>
          <cell r="H114">
            <v>146.72</v>
          </cell>
          <cell r="I114">
            <v>16.96</v>
          </cell>
          <cell r="J114">
            <v>159.42400000000001</v>
          </cell>
          <cell r="M114">
            <v>16.96</v>
          </cell>
          <cell r="N114">
            <v>159.42400000000001</v>
          </cell>
          <cell r="O114">
            <v>-16.96</v>
          </cell>
          <cell r="P114">
            <v>-159.42400000000001</v>
          </cell>
          <cell r="Q114">
            <v>0</v>
          </cell>
          <cell r="R114">
            <v>0</v>
          </cell>
          <cell r="S114" t="str">
            <v>REV2-VOGT CẤP</v>
          </cell>
        </row>
        <row r="115">
          <cell r="A115" t="str">
            <v>I78-A-103</v>
          </cell>
          <cell r="B115" t="str">
            <v>thép hình C</v>
          </cell>
          <cell r="C115" t="str">
            <v>C100x50x5x7.5-12000L</v>
          </cell>
          <cell r="D115" t="str">
            <v>JIS G3101-SS400</v>
          </cell>
          <cell r="E115" t="str">
            <v>m</v>
          </cell>
          <cell r="F115">
            <v>9.4</v>
          </cell>
          <cell r="G115">
            <v>76.700000000000017</v>
          </cell>
          <cell r="H115">
            <v>717.85999999999979</v>
          </cell>
          <cell r="I115">
            <v>81.302000000000021</v>
          </cell>
          <cell r="J115">
            <v>764.2388000000002</v>
          </cell>
          <cell r="M115">
            <v>81.302000000000021</v>
          </cell>
          <cell r="N115">
            <v>764.2388000000002</v>
          </cell>
          <cell r="Q115">
            <v>81.302000000000021</v>
          </cell>
          <cell r="R115">
            <v>764.2388000000002</v>
          </cell>
        </row>
        <row r="116">
          <cell r="A116" t="str">
            <v>I78-A-104</v>
          </cell>
          <cell r="B116" t="str">
            <v>thép hình C</v>
          </cell>
          <cell r="C116" t="str">
            <v>C125x65x6x8-12000L</v>
          </cell>
          <cell r="D116" t="str">
            <v>JIS G3101-SS400</v>
          </cell>
          <cell r="E116" t="str">
            <v>m</v>
          </cell>
          <cell r="F116">
            <v>13.4</v>
          </cell>
          <cell r="G116">
            <v>353.92399999999998</v>
          </cell>
          <cell r="H116">
            <v>4315.12</v>
          </cell>
          <cell r="I116">
            <v>375.15944000000002</v>
          </cell>
          <cell r="J116">
            <v>5027.1364960000001</v>
          </cell>
          <cell r="M116">
            <v>375.15944000000002</v>
          </cell>
          <cell r="N116">
            <v>5027.1364960000001</v>
          </cell>
          <cell r="Q116">
            <v>375.15944000000002</v>
          </cell>
          <cell r="R116">
            <v>5027.1364960000001</v>
          </cell>
        </row>
        <row r="117">
          <cell r="A117" t="str">
            <v>I78-A-105</v>
          </cell>
          <cell r="B117" t="str">
            <v>thép hình C</v>
          </cell>
          <cell r="C117" t="str">
            <v>C150x75x6.5x10-12000L</v>
          </cell>
          <cell r="D117" t="str">
            <v>JIS G3101-SS400</v>
          </cell>
          <cell r="E117" t="str">
            <v>m</v>
          </cell>
          <cell r="F117">
            <v>18.600000000000001</v>
          </cell>
          <cell r="G117">
            <v>12.997999999999999</v>
          </cell>
          <cell r="H117">
            <v>242.38</v>
          </cell>
          <cell r="I117">
            <v>13.77788</v>
          </cell>
          <cell r="J117">
            <v>256.26856800000002</v>
          </cell>
          <cell r="M117">
            <v>13.77788</v>
          </cell>
          <cell r="N117">
            <v>256.26856800000002</v>
          </cell>
          <cell r="Q117">
            <v>13.77788</v>
          </cell>
          <cell r="R117">
            <v>256.26856800000002</v>
          </cell>
        </row>
        <row r="118">
          <cell r="A118" t="str">
            <v>I78-A-106</v>
          </cell>
          <cell r="B118" t="str">
            <v>thép hình C</v>
          </cell>
          <cell r="C118" t="str">
            <v>C180x75x7x10.5-12000L</v>
          </cell>
          <cell r="D118" t="str">
            <v>JIS G3101-SS400</v>
          </cell>
          <cell r="E118" t="str">
            <v>m</v>
          </cell>
          <cell r="F118">
            <v>21.4</v>
          </cell>
          <cell r="G118">
            <v>655.73599999999999</v>
          </cell>
          <cell r="H118">
            <v>13447.3</v>
          </cell>
          <cell r="I118">
            <v>695.08015999999998</v>
          </cell>
          <cell r="J118">
            <v>14874.715423999998</v>
          </cell>
          <cell r="M118">
            <v>695.08015999999998</v>
          </cell>
          <cell r="N118">
            <v>14874.715423999998</v>
          </cell>
          <cell r="Q118">
            <v>695.08015999999998</v>
          </cell>
          <cell r="R118">
            <v>14874.715423999998</v>
          </cell>
        </row>
        <row r="119">
          <cell r="A119" t="str">
            <v>I78-A-107</v>
          </cell>
          <cell r="B119" t="str">
            <v>thép hình C</v>
          </cell>
          <cell r="C119" t="str">
            <v>C200x80x7.5x11-12000L</v>
          </cell>
          <cell r="D119" t="str">
            <v>JIS G3101-SS400</v>
          </cell>
          <cell r="E119" t="str">
            <v>m</v>
          </cell>
          <cell r="F119">
            <v>24.6</v>
          </cell>
          <cell r="G119">
            <v>2354.8360000000007</v>
          </cell>
          <cell r="H119">
            <v>57913.279999999999</v>
          </cell>
          <cell r="I119">
            <v>2496.1261600000007</v>
          </cell>
          <cell r="J119">
            <v>61404.703536000023</v>
          </cell>
          <cell r="M119">
            <v>2496.1261600000007</v>
          </cell>
          <cell r="N119">
            <v>61404.703536000023</v>
          </cell>
          <cell r="Q119">
            <v>2496.1261600000007</v>
          </cell>
          <cell r="R119">
            <v>61404.703536000023</v>
          </cell>
        </row>
        <row r="120">
          <cell r="A120" t="str">
            <v>I78-A-108</v>
          </cell>
          <cell r="B120" t="str">
            <v>thép hình C</v>
          </cell>
          <cell r="C120" t="str">
            <v>C200x90x8x13.5-12000L</v>
          </cell>
          <cell r="D120" t="str">
            <v>JIS G3101-SS400</v>
          </cell>
          <cell r="E120" t="str">
            <v>m</v>
          </cell>
          <cell r="F120">
            <v>30.3</v>
          </cell>
          <cell r="G120">
            <v>393.21199999999999</v>
          </cell>
          <cell r="H120">
            <v>11930.440000000002</v>
          </cell>
          <cell r="I120">
            <v>416.80472000000003</v>
          </cell>
          <cell r="J120">
            <v>12629.183016000001</v>
          </cell>
          <cell r="M120">
            <v>416.80472000000003</v>
          </cell>
          <cell r="N120">
            <v>12629.183016000001</v>
          </cell>
          <cell r="Q120">
            <v>416.80472000000003</v>
          </cell>
          <cell r="R120">
            <v>12629.183016000001</v>
          </cell>
        </row>
        <row r="121">
          <cell r="A121" t="str">
            <v>I78-A-109</v>
          </cell>
          <cell r="B121" t="str">
            <v>thép hình C</v>
          </cell>
          <cell r="C121" t="str">
            <v>C250x90x9x13-12000L</v>
          </cell>
          <cell r="D121" t="str">
            <v>JIS G3101-SS400</v>
          </cell>
          <cell r="E121" t="str">
            <v>m</v>
          </cell>
          <cell r="F121">
            <v>34.6</v>
          </cell>
          <cell r="G121">
            <v>290.74599999999998</v>
          </cell>
          <cell r="H121">
            <v>10058.26</v>
          </cell>
          <cell r="I121">
            <v>308.19076000000001</v>
          </cell>
          <cell r="J121">
            <v>10663.400296000002</v>
          </cell>
          <cell r="M121">
            <v>308.19076000000001</v>
          </cell>
          <cell r="N121">
            <v>10663.400296000002</v>
          </cell>
          <cell r="Q121">
            <v>308.19076000000001</v>
          </cell>
          <cell r="R121">
            <v>10663.400296000002</v>
          </cell>
        </row>
        <row r="122">
          <cell r="A122" t="str">
            <v>I78-A-110</v>
          </cell>
          <cell r="B122" t="str">
            <v>thép hình C</v>
          </cell>
          <cell r="C122" t="str">
            <v>C300x90x9x13-12000L</v>
          </cell>
          <cell r="D122" t="str">
            <v>JIS G3101-SS400</v>
          </cell>
          <cell r="E122" t="str">
            <v>m</v>
          </cell>
          <cell r="F122">
            <v>38.1</v>
          </cell>
          <cell r="G122">
            <v>247.95599999999999</v>
          </cell>
          <cell r="H122">
            <v>9453.760000000002</v>
          </cell>
          <cell r="I122">
            <v>262.83336000000003</v>
          </cell>
          <cell r="J122">
            <v>10013.951016000001</v>
          </cell>
          <cell r="M122">
            <v>262.83336000000003</v>
          </cell>
          <cell r="N122">
            <v>10013.951016000001</v>
          </cell>
          <cell r="Q122">
            <v>262.83336000000003</v>
          </cell>
          <cell r="R122">
            <v>10013.951016000001</v>
          </cell>
        </row>
        <row r="123">
          <cell r="A123" t="str">
            <v>I78-A-111</v>
          </cell>
          <cell r="B123" t="str">
            <v>thép hình C</v>
          </cell>
          <cell r="C123" t="str">
            <v>C380x100x10.5x16-12000L</v>
          </cell>
          <cell r="D123" t="str">
            <v>JIS G3101-SS400</v>
          </cell>
          <cell r="E123" t="str">
            <v>m</v>
          </cell>
          <cell r="F123">
            <v>54.5</v>
          </cell>
          <cell r="G123">
            <v>89.727999999999994</v>
          </cell>
          <cell r="H123">
            <v>4887.58</v>
          </cell>
          <cell r="I123">
            <v>95.111679999999993</v>
          </cell>
          <cell r="J123">
            <v>5183.5865599999997</v>
          </cell>
          <cell r="M123">
            <v>95.111679999999993</v>
          </cell>
          <cell r="N123">
            <v>5183.5865599999997</v>
          </cell>
          <cell r="Q123">
            <v>95.111679999999993</v>
          </cell>
          <cell r="R123">
            <v>5183.5865599999997</v>
          </cell>
        </row>
        <row r="124">
          <cell r="A124" t="str">
            <v>I78-A-112</v>
          </cell>
          <cell r="B124" t="str">
            <v>thép hình H</v>
          </cell>
          <cell r="C124" t="str">
            <v>H100x100x6x8-12000L</v>
          </cell>
          <cell r="D124" t="str">
            <v>JIS G3101-SS400</v>
          </cell>
          <cell r="E124" t="str">
            <v>m</v>
          </cell>
          <cell r="F124">
            <v>17</v>
          </cell>
          <cell r="G124">
            <v>24.961000000000006</v>
          </cell>
          <cell r="H124">
            <v>433.59000000000003</v>
          </cell>
          <cell r="I124">
            <v>26.458660000000009</v>
          </cell>
          <cell r="J124">
            <v>449.79722000000015</v>
          </cell>
          <cell r="M124">
            <v>26.458660000000009</v>
          </cell>
          <cell r="N124">
            <v>449.79722000000015</v>
          </cell>
          <cell r="Q124">
            <v>26.458660000000009</v>
          </cell>
          <cell r="R124">
            <v>449.79722000000015</v>
          </cell>
        </row>
        <row r="125">
          <cell r="A125" t="str">
            <v>I78-A-113</v>
          </cell>
          <cell r="B125" t="str">
            <v>thép hình H</v>
          </cell>
          <cell r="C125" t="str">
            <v>H100x50x5x7-6000L</v>
          </cell>
          <cell r="D125" t="str">
            <v>JIS G3101-SS400</v>
          </cell>
          <cell r="E125" t="str">
            <v>m</v>
          </cell>
          <cell r="F125">
            <v>9.4696239151398274</v>
          </cell>
          <cell r="G125">
            <v>6.2219999999999995</v>
          </cell>
          <cell r="H125">
            <v>58.92</v>
          </cell>
          <cell r="I125">
            <v>6.5953200000000001</v>
          </cell>
          <cell r="J125">
            <v>62.455200000000005</v>
          </cell>
          <cell r="M125">
            <v>6.5953200000000001</v>
          </cell>
          <cell r="N125">
            <v>62.455200000000005</v>
          </cell>
          <cell r="Q125">
            <v>6.5953200000000001</v>
          </cell>
          <cell r="R125">
            <v>62.455200000000005</v>
          </cell>
        </row>
        <row r="126">
          <cell r="A126" t="str">
            <v>I78-A-114</v>
          </cell>
          <cell r="B126" t="str">
            <v>thép hình H</v>
          </cell>
          <cell r="C126" t="str">
            <v>H125x125x6.5x9-6000L</v>
          </cell>
          <cell r="D126" t="str">
            <v>JIS G3101-SS400</v>
          </cell>
          <cell r="E126" t="str">
            <v>m</v>
          </cell>
          <cell r="F126">
            <v>23.5</v>
          </cell>
          <cell r="G126">
            <v>0.79400000000000004</v>
          </cell>
          <cell r="H126">
            <v>19.22</v>
          </cell>
          <cell r="I126">
            <v>0.84164000000000005</v>
          </cell>
          <cell r="J126">
            <v>19.77854</v>
          </cell>
          <cell r="M126">
            <v>0.84164000000000005</v>
          </cell>
          <cell r="N126">
            <v>19.77854</v>
          </cell>
          <cell r="Q126">
            <v>0.84164000000000005</v>
          </cell>
          <cell r="R126">
            <v>19.77854</v>
          </cell>
        </row>
        <row r="127">
          <cell r="A127" t="str">
            <v>I78-A-115</v>
          </cell>
          <cell r="B127" t="str">
            <v>thép hình H</v>
          </cell>
          <cell r="C127" t="str">
            <v>H150x75x5x7-12000L</v>
          </cell>
          <cell r="D127" t="str">
            <v>JIS G3101-SS400</v>
          </cell>
          <cell r="E127" t="str">
            <v>m</v>
          </cell>
          <cell r="F127">
            <v>14.1</v>
          </cell>
          <cell r="G127">
            <v>8.4179999999999993</v>
          </cell>
          <cell r="H127">
            <v>119.82</v>
          </cell>
          <cell r="I127">
            <v>8.9230799999999988</v>
          </cell>
          <cell r="J127">
            <v>125.81542799999998</v>
          </cell>
          <cell r="M127">
            <v>8.9230799999999988</v>
          </cell>
          <cell r="N127">
            <v>125.81542799999998</v>
          </cell>
          <cell r="Q127">
            <v>8.9230799999999988</v>
          </cell>
          <cell r="R127">
            <v>125.81542799999998</v>
          </cell>
        </row>
        <row r="128">
          <cell r="A128" t="str">
            <v>I78-A-116</v>
          </cell>
          <cell r="B128" t="str">
            <v>thép hình H</v>
          </cell>
          <cell r="C128" t="str">
            <v>H150x150x7x10-12000L</v>
          </cell>
          <cell r="D128" t="str">
            <v>JIS G3101-SS400</v>
          </cell>
          <cell r="E128" t="str">
            <v>m</v>
          </cell>
          <cell r="F128">
            <v>31.1</v>
          </cell>
          <cell r="G128">
            <v>87.114000000000061</v>
          </cell>
          <cell r="H128">
            <v>2612.8599999999992</v>
          </cell>
          <cell r="I128">
            <v>92.340840000000071</v>
          </cell>
          <cell r="J128">
            <v>2871.8001240000021</v>
          </cell>
          <cell r="M128">
            <v>92.340840000000071</v>
          </cell>
          <cell r="N128">
            <v>2871.8001240000021</v>
          </cell>
          <cell r="Q128">
            <v>92.340840000000071</v>
          </cell>
          <cell r="R128">
            <v>2871.8001240000021</v>
          </cell>
        </row>
        <row r="129">
          <cell r="A129" t="str">
            <v>I78-A-117</v>
          </cell>
          <cell r="B129" t="str">
            <v>thép hình H</v>
          </cell>
          <cell r="C129" t="str">
            <v>H175x175x7.5x11-12000L</v>
          </cell>
          <cell r="D129" t="str">
            <v>JIS G3106-SM490</v>
          </cell>
          <cell r="E129" t="str">
            <v>m</v>
          </cell>
          <cell r="F129">
            <v>40.299999999999997</v>
          </cell>
          <cell r="G129">
            <v>10.343999999999999</v>
          </cell>
          <cell r="H129">
            <v>355.3</v>
          </cell>
          <cell r="I129">
            <v>10.964639999999999</v>
          </cell>
          <cell r="J129">
            <v>441.87499199999996</v>
          </cell>
          <cell r="M129">
            <v>10.964639999999999</v>
          </cell>
          <cell r="N129">
            <v>441.87499199999996</v>
          </cell>
          <cell r="Q129">
            <v>10.964639999999999</v>
          </cell>
          <cell r="R129">
            <v>441.87499199999996</v>
          </cell>
        </row>
        <row r="130">
          <cell r="A130" t="str">
            <v>I78-A-118</v>
          </cell>
          <cell r="B130" t="str">
            <v>thép hình H</v>
          </cell>
          <cell r="C130" t="str">
            <v>H194x150x6x9-12000L</v>
          </cell>
          <cell r="D130" t="str">
            <v>JIS G3101-SS400</v>
          </cell>
          <cell r="E130" t="str">
            <v>m</v>
          </cell>
          <cell r="F130">
            <v>29.9</v>
          </cell>
          <cell r="G130">
            <v>453.83</v>
          </cell>
          <cell r="H130">
            <v>13666.66</v>
          </cell>
          <cell r="I130">
            <v>481.0598</v>
          </cell>
          <cell r="J130">
            <v>14383.68802</v>
          </cell>
          <cell r="M130">
            <v>481.0598</v>
          </cell>
          <cell r="N130">
            <v>14383.68802</v>
          </cell>
          <cell r="Q130">
            <v>481.0598</v>
          </cell>
          <cell r="R130">
            <v>14383.68802</v>
          </cell>
        </row>
        <row r="131">
          <cell r="A131" t="str">
            <v>I78-A-119</v>
          </cell>
          <cell r="B131" t="str">
            <v>thép hình H</v>
          </cell>
          <cell r="C131" t="str">
            <v>H200x100x5.5x8-12000L</v>
          </cell>
          <cell r="D131" t="str">
            <v>JIS G3101-SS400</v>
          </cell>
          <cell r="E131" t="str">
            <v>m</v>
          </cell>
          <cell r="F131">
            <v>21</v>
          </cell>
          <cell r="G131">
            <v>18.172000000000001</v>
          </cell>
          <cell r="H131">
            <v>811.06</v>
          </cell>
          <cell r="I131">
            <v>19.262320000000003</v>
          </cell>
          <cell r="J131">
            <v>404.50872000000004</v>
          </cell>
          <cell r="M131">
            <v>19.262320000000003</v>
          </cell>
          <cell r="N131">
            <v>404.50872000000004</v>
          </cell>
          <cell r="Q131">
            <v>19.262320000000003</v>
          </cell>
          <cell r="R131">
            <v>404.50872000000004</v>
          </cell>
        </row>
        <row r="132">
          <cell r="A132" t="str">
            <v>I78-A-120</v>
          </cell>
          <cell r="B132" t="str">
            <v>thép hình H</v>
          </cell>
          <cell r="C132" t="str">
            <v>H200x200x8x12-12000L</v>
          </cell>
          <cell r="D132" t="str">
            <v>JIS G3101-SS400</v>
          </cell>
          <cell r="E132" t="str">
            <v>m</v>
          </cell>
          <cell r="F132">
            <v>49.8</v>
          </cell>
          <cell r="G132">
            <v>297.04000000000002</v>
          </cell>
          <cell r="H132">
            <v>14810.74</v>
          </cell>
          <cell r="I132">
            <v>314.86240000000004</v>
          </cell>
          <cell r="J132">
            <v>15680.14752</v>
          </cell>
          <cell r="M132">
            <v>314.86240000000004</v>
          </cell>
          <cell r="N132">
            <v>15680.14752</v>
          </cell>
          <cell r="Q132">
            <v>314.86240000000004</v>
          </cell>
          <cell r="R132">
            <v>15680.14752</v>
          </cell>
        </row>
        <row r="133">
          <cell r="A133" t="str">
            <v>I78-A-121</v>
          </cell>
          <cell r="B133" t="str">
            <v>thép hình H</v>
          </cell>
          <cell r="C133" t="str">
            <v>H244x175x7x11-12000L</v>
          </cell>
          <cell r="D133" t="str">
            <v>JIS G3101-SS400</v>
          </cell>
          <cell r="E133" t="str">
            <v>m</v>
          </cell>
          <cell r="F133">
            <v>43.6</v>
          </cell>
          <cell r="G133">
            <v>508.35</v>
          </cell>
          <cell r="H133">
            <v>22299.119999999999</v>
          </cell>
          <cell r="I133">
            <v>538.851</v>
          </cell>
          <cell r="J133">
            <v>23493.903600000001</v>
          </cell>
          <cell r="M133">
            <v>538.851</v>
          </cell>
          <cell r="N133">
            <v>23493.903600000001</v>
          </cell>
          <cell r="Q133">
            <v>538.851</v>
          </cell>
          <cell r="R133">
            <v>23493.903600000001</v>
          </cell>
        </row>
        <row r="134">
          <cell r="A134" t="str">
            <v>I78-A-122</v>
          </cell>
          <cell r="B134" t="str">
            <v>thép hình H</v>
          </cell>
          <cell r="C134" t="str">
            <v>H250x125x6x9-12000L</v>
          </cell>
          <cell r="D134" t="str">
            <v>JIS G3101-SS400</v>
          </cell>
          <cell r="E134" t="str">
            <v>m</v>
          </cell>
          <cell r="F134">
            <v>29</v>
          </cell>
          <cell r="G134">
            <v>81.540000000000006</v>
          </cell>
          <cell r="H134">
            <v>2410.58</v>
          </cell>
          <cell r="I134">
            <v>86.432400000000015</v>
          </cell>
          <cell r="J134">
            <v>2506.5396000000005</v>
          </cell>
          <cell r="M134">
            <v>86.432400000000015</v>
          </cell>
          <cell r="N134">
            <v>2506.5396000000005</v>
          </cell>
          <cell r="Q134">
            <v>86.432400000000015</v>
          </cell>
          <cell r="R134">
            <v>2506.5396000000005</v>
          </cell>
        </row>
        <row r="135">
          <cell r="A135" t="str">
            <v>I78-A-123</v>
          </cell>
          <cell r="B135" t="str">
            <v>thép hình H</v>
          </cell>
          <cell r="C135" t="str">
            <v>H294x200x8x12-12000L</v>
          </cell>
          <cell r="D135" t="str">
            <v>JIS G3106-SM490</v>
          </cell>
          <cell r="E135" t="str">
            <v>m</v>
          </cell>
          <cell r="F135">
            <v>55.8</v>
          </cell>
          <cell r="G135">
            <v>5.0940000000000003</v>
          </cell>
          <cell r="H135">
            <v>284.36</v>
          </cell>
          <cell r="I135">
            <v>5.3996400000000007</v>
          </cell>
          <cell r="J135">
            <v>301.29991200000001</v>
          </cell>
          <cell r="M135">
            <v>5.3996400000000007</v>
          </cell>
          <cell r="N135">
            <v>301.29991200000001</v>
          </cell>
          <cell r="Q135">
            <v>5.3996400000000007</v>
          </cell>
          <cell r="R135">
            <v>301.29991200000001</v>
          </cell>
        </row>
        <row r="136">
          <cell r="A136" t="str">
            <v>I78-A-124</v>
          </cell>
          <cell r="B136" t="str">
            <v>thép hình H</v>
          </cell>
          <cell r="C136" t="str">
            <v>H294x200x8x12-12000L</v>
          </cell>
          <cell r="D136" t="str">
            <v>JIS G3101-SS400</v>
          </cell>
          <cell r="E136" t="str">
            <v>m</v>
          </cell>
          <cell r="F136">
            <v>55.8</v>
          </cell>
          <cell r="G136">
            <v>262.58999999999997</v>
          </cell>
          <cell r="H136">
            <v>14640.14</v>
          </cell>
          <cell r="I136">
            <v>278.34539999999998</v>
          </cell>
          <cell r="J136">
            <v>15531.673319999998</v>
          </cell>
          <cell r="M136">
            <v>278.34539999999998</v>
          </cell>
          <cell r="N136">
            <v>15531.673319999998</v>
          </cell>
          <cell r="Q136">
            <v>278.34539999999998</v>
          </cell>
          <cell r="R136">
            <v>15531.673319999998</v>
          </cell>
        </row>
        <row r="137">
          <cell r="A137" t="str">
            <v>I78-A-125</v>
          </cell>
          <cell r="B137" t="str">
            <v>thép hình H</v>
          </cell>
          <cell r="C137" t="str">
            <v>H300x300x10x15-12000L</v>
          </cell>
          <cell r="D137" t="str">
            <v>JIS G3101-SS400</v>
          </cell>
          <cell r="E137" t="str">
            <v>m</v>
          </cell>
          <cell r="F137">
            <v>92.6</v>
          </cell>
          <cell r="G137">
            <v>17.584</v>
          </cell>
          <cell r="H137">
            <v>1654.732</v>
          </cell>
          <cell r="I137">
            <v>18.639040000000001</v>
          </cell>
          <cell r="J137">
            <v>1725.9751040000001</v>
          </cell>
          <cell r="M137">
            <v>18.639040000000001</v>
          </cell>
          <cell r="N137">
            <v>1725.9751040000001</v>
          </cell>
          <cell r="Q137">
            <v>18.639040000000001</v>
          </cell>
          <cell r="R137">
            <v>1725.9751040000001</v>
          </cell>
        </row>
        <row r="138">
          <cell r="A138" t="str">
            <v>I78-A-126</v>
          </cell>
          <cell r="B138" t="str">
            <v>thép hình H</v>
          </cell>
          <cell r="C138" t="str">
            <v>H340x250x9x14-12000L</v>
          </cell>
          <cell r="D138" t="str">
            <v>JIS G3101-SS400</v>
          </cell>
          <cell r="E138" t="str">
            <v>m</v>
          </cell>
          <cell r="F138">
            <v>78.099999999999994</v>
          </cell>
          <cell r="G138">
            <v>65.912000000000006</v>
          </cell>
          <cell r="H138">
            <v>5251.78</v>
          </cell>
          <cell r="I138">
            <v>69.866720000000015</v>
          </cell>
          <cell r="J138">
            <v>5456.5908320000008</v>
          </cell>
          <cell r="M138">
            <v>69.866720000000015</v>
          </cell>
          <cell r="N138">
            <v>5456.5908320000008</v>
          </cell>
          <cell r="Q138">
            <v>69.866720000000015</v>
          </cell>
          <cell r="R138">
            <v>5456.5908320000008</v>
          </cell>
        </row>
        <row r="139">
          <cell r="A139" t="str">
            <v>I78-A-127</v>
          </cell>
          <cell r="B139" t="str">
            <v>thép hình H</v>
          </cell>
          <cell r="C139" t="str">
            <v>H390x300x10x16-12000L</v>
          </cell>
          <cell r="D139" t="str">
            <v>JIS G3106-SM490</v>
          </cell>
          <cell r="E139" t="str">
            <v>m</v>
          </cell>
          <cell r="F139">
            <v>104.6</v>
          </cell>
          <cell r="G139">
            <v>5.45</v>
          </cell>
          <cell r="H139">
            <v>581.91999999999996</v>
          </cell>
          <cell r="I139">
            <v>5.7770000000000001</v>
          </cell>
          <cell r="J139">
            <v>604.27419999999995</v>
          </cell>
          <cell r="M139">
            <v>5.7770000000000001</v>
          </cell>
          <cell r="N139">
            <v>604.27419999999995</v>
          </cell>
          <cell r="Q139">
            <v>5.7770000000000001</v>
          </cell>
          <cell r="R139">
            <v>604.27419999999995</v>
          </cell>
        </row>
        <row r="140">
          <cell r="A140" t="str">
            <v>I78-A-128</v>
          </cell>
          <cell r="B140" t="str">
            <v>thép hình H</v>
          </cell>
          <cell r="C140" t="str">
            <v>H400x200x8x13-12000L</v>
          </cell>
          <cell r="D140" t="str">
            <v>JIS G3101-SS400</v>
          </cell>
          <cell r="E140" t="str">
            <v>m</v>
          </cell>
          <cell r="F140">
            <v>65.5</v>
          </cell>
          <cell r="G140">
            <v>21.552</v>
          </cell>
          <cell r="H140">
            <v>1382.94</v>
          </cell>
          <cell r="I140">
            <v>22.845120000000001</v>
          </cell>
          <cell r="J140">
            <v>1496.35536</v>
          </cell>
          <cell r="M140">
            <v>22.845120000000001</v>
          </cell>
          <cell r="N140">
            <v>1496.35536</v>
          </cell>
          <cell r="Q140">
            <v>22.845120000000001</v>
          </cell>
          <cell r="R140">
            <v>1496.35536</v>
          </cell>
        </row>
        <row r="141">
          <cell r="A141" t="str">
            <v>I78-A-129</v>
          </cell>
          <cell r="B141" t="str">
            <v>thép hình H</v>
          </cell>
          <cell r="C141" t="str">
            <v>H588x300x12x20-12000L</v>
          </cell>
          <cell r="D141" t="str">
            <v>JIS G3101-SS400</v>
          </cell>
          <cell r="E141" t="str">
            <v>m</v>
          </cell>
          <cell r="F141">
            <v>147</v>
          </cell>
          <cell r="G141">
            <v>76.816000000000003</v>
          </cell>
          <cell r="H141">
            <v>11607.86</v>
          </cell>
          <cell r="I141">
            <v>81.424960000000013</v>
          </cell>
          <cell r="J141">
            <v>11969.469120000002</v>
          </cell>
          <cell r="M141">
            <v>81.424960000000013</v>
          </cell>
          <cell r="N141">
            <v>11969.469120000002</v>
          </cell>
          <cell r="Q141">
            <v>81.424960000000013</v>
          </cell>
          <cell r="R141">
            <v>11969.469120000002</v>
          </cell>
        </row>
        <row r="142">
          <cell r="A142" t="str">
            <v>I78-A-130</v>
          </cell>
          <cell r="B142" t="str">
            <v>bông bảo ôn</v>
          </cell>
          <cell r="C142" t="str">
            <v>BÔNG 3MM</v>
          </cell>
          <cell r="D142" t="str">
            <v>SUPPERWOOL PLUS PAPER</v>
          </cell>
          <cell r="E142" t="str">
            <v>m2</v>
          </cell>
          <cell r="F142">
            <v>0.37991266375545851</v>
          </cell>
          <cell r="G142">
            <v>11.45</v>
          </cell>
          <cell r="H142">
            <v>4.3499999999999996</v>
          </cell>
          <cell r="I142">
            <v>17</v>
          </cell>
          <cell r="J142">
            <v>6.4585152838427948</v>
          </cell>
          <cell r="M142">
            <v>17</v>
          </cell>
          <cell r="N142">
            <v>6.4585152838427948</v>
          </cell>
          <cell r="Q142">
            <v>17</v>
          </cell>
          <cell r="R142">
            <v>6.4585152838427948</v>
          </cell>
        </row>
        <row r="143">
          <cell r="A143" t="str">
            <v>I78-A-131</v>
          </cell>
          <cell r="B143" t="str">
            <v>bông bảo ôn</v>
          </cell>
          <cell r="C143" t="str">
            <v>BÔNG 13MM</v>
          </cell>
          <cell r="D143" t="str">
            <v>SUPPERWOOL PLUS 128kg/m3</v>
          </cell>
          <cell r="E143" t="str">
            <v>m3</v>
          </cell>
          <cell r="F143">
            <v>128</v>
          </cell>
          <cell r="G143">
            <v>3.0416444999999999</v>
          </cell>
          <cell r="H143">
            <v>389.33049599999998</v>
          </cell>
          <cell r="I143">
            <v>3.4978911749999995</v>
          </cell>
          <cell r="J143">
            <v>447.73007039999993</v>
          </cell>
          <cell r="M143">
            <v>3.4978911749999995</v>
          </cell>
          <cell r="N143">
            <v>447.73007039999993</v>
          </cell>
          <cell r="Q143">
            <v>3.4978911749999995</v>
          </cell>
          <cell r="R143">
            <v>447.73007039999993</v>
          </cell>
        </row>
        <row r="144">
          <cell r="A144" t="str">
            <v>I78-A-132</v>
          </cell>
          <cell r="B144" t="str">
            <v>bông bảo ôn</v>
          </cell>
          <cell r="C144" t="str">
            <v>BÔNG 25MM</v>
          </cell>
          <cell r="D144" t="str">
            <v>SUPPERWOOL PLUS 128kg/m3</v>
          </cell>
          <cell r="E144" t="str">
            <v>m3</v>
          </cell>
          <cell r="F144">
            <v>128</v>
          </cell>
          <cell r="G144">
            <v>24.974013068181815</v>
          </cell>
          <cell r="H144">
            <v>3196.6736727272723</v>
          </cell>
          <cell r="I144">
            <v>27.970894636363635</v>
          </cell>
          <cell r="J144">
            <v>3580.2745134545453</v>
          </cell>
          <cell r="M144">
            <v>27.970894636363635</v>
          </cell>
          <cell r="N144">
            <v>3580.2745134545453</v>
          </cell>
          <cell r="Q144">
            <v>27.970894636363635</v>
          </cell>
          <cell r="R144">
            <v>3580.2745134545453</v>
          </cell>
        </row>
        <row r="145">
          <cell r="A145" t="str">
            <v>I78-A-133</v>
          </cell>
          <cell r="B145" t="str">
            <v>bông bảo ôn</v>
          </cell>
          <cell r="C145" t="str">
            <v>BÔNG 50MM</v>
          </cell>
          <cell r="D145" t="str">
            <v>SUPPERWOOL PLUS 128kg/m3</v>
          </cell>
          <cell r="E145" t="str">
            <v>m3</v>
          </cell>
          <cell r="F145">
            <v>128</v>
          </cell>
          <cell r="G145">
            <v>239.08863068181819</v>
          </cell>
          <cell r="H145">
            <v>30603.344727272728</v>
          </cell>
          <cell r="I145">
            <v>267.7792663636364</v>
          </cell>
          <cell r="J145">
            <v>34275.746094545459</v>
          </cell>
          <cell r="M145">
            <v>267.7792663636364</v>
          </cell>
          <cell r="N145">
            <v>34275.746094545459</v>
          </cell>
          <cell r="Q145">
            <v>267.7792663636364</v>
          </cell>
          <cell r="R145">
            <v>34275.746094545459</v>
          </cell>
        </row>
        <row r="146">
          <cell r="A146" t="str">
            <v>I78-A-134</v>
          </cell>
          <cell r="B146" t="str">
            <v>nối ống</v>
          </cell>
          <cell r="C146" t="str">
            <v>1"_3000#_THREADED_COUPLING</v>
          </cell>
          <cell r="D146" t="str">
            <v>ASTM-A105</v>
          </cell>
          <cell r="E146" t="str">
            <v>CÁI</v>
          </cell>
          <cell r="F146">
            <v>0.27500000000000002</v>
          </cell>
          <cell r="G146">
            <v>4</v>
          </cell>
          <cell r="H146">
            <v>1.1000000000000001</v>
          </cell>
          <cell r="I146">
            <v>4</v>
          </cell>
          <cell r="J146">
            <v>1.1000000000000001</v>
          </cell>
          <cell r="M146">
            <v>4</v>
          </cell>
          <cell r="N146">
            <v>1.1000000000000001</v>
          </cell>
          <cell r="Q146">
            <v>4</v>
          </cell>
          <cell r="R146">
            <v>1.1000000000000001</v>
          </cell>
        </row>
        <row r="147">
          <cell r="A147" t="str">
            <v>I78-A-135</v>
          </cell>
          <cell r="B147" t="str">
            <v>nối ống( % C min 0.04%)</v>
          </cell>
          <cell r="C147" t="str">
            <v>1"x 1/2"-3000#REDUCING_COUPLING_SW</v>
          </cell>
          <cell r="D147" t="str">
            <v>ASTM-A-182 F304</v>
          </cell>
          <cell r="E147" t="str">
            <v>CÁI</v>
          </cell>
          <cell r="F147">
            <v>0.34</v>
          </cell>
          <cell r="G147">
            <v>8</v>
          </cell>
          <cell r="H147">
            <v>2.72</v>
          </cell>
          <cell r="I147">
            <v>8</v>
          </cell>
          <cell r="J147">
            <v>2.72</v>
          </cell>
          <cell r="M147">
            <v>8</v>
          </cell>
          <cell r="N147">
            <v>2.72</v>
          </cell>
          <cell r="Q147">
            <v>8</v>
          </cell>
          <cell r="R147">
            <v>2.72</v>
          </cell>
        </row>
        <row r="148">
          <cell r="A148" t="str">
            <v>I78-A-136</v>
          </cell>
          <cell r="B148" t="str">
            <v>nối ống</v>
          </cell>
          <cell r="C148" t="str">
            <v>2"_3000#_THREADED_COUPLING</v>
          </cell>
          <cell r="D148" t="str">
            <v>ASTM-A105</v>
          </cell>
          <cell r="E148" t="str">
            <v>CÁI</v>
          </cell>
          <cell r="F148">
            <v>1.1055555555555554</v>
          </cell>
          <cell r="G148">
            <v>36</v>
          </cell>
          <cell r="H148">
            <v>39.799999999999997</v>
          </cell>
          <cell r="I148">
            <v>36</v>
          </cell>
          <cell r="J148">
            <v>39.799999999999997</v>
          </cell>
          <cell r="M148">
            <v>36</v>
          </cell>
          <cell r="N148">
            <v>39.799999999999997</v>
          </cell>
          <cell r="Q148">
            <v>36</v>
          </cell>
          <cell r="R148">
            <v>39.799999999999997</v>
          </cell>
        </row>
        <row r="149">
          <cell r="A149" t="str">
            <v>I78-A-137</v>
          </cell>
          <cell r="B149" t="str">
            <v>bích mù</v>
          </cell>
          <cell r="C149" t="str">
            <v>2"_BLIND_FLANGE_#150_RF</v>
          </cell>
          <cell r="D149" t="str">
            <v>ASTM-A105</v>
          </cell>
          <cell r="E149" t="str">
            <v>CÁI</v>
          </cell>
          <cell r="F149">
            <v>2.5031249999999998</v>
          </cell>
          <cell r="G149">
            <v>32</v>
          </cell>
          <cell r="H149">
            <v>80.099999999999994</v>
          </cell>
          <cell r="I149">
            <v>32</v>
          </cell>
          <cell r="J149">
            <v>80.099999999999994</v>
          </cell>
          <cell r="M149">
            <v>32</v>
          </cell>
          <cell r="N149">
            <v>80.099999999999994</v>
          </cell>
          <cell r="Q149">
            <v>32</v>
          </cell>
          <cell r="R149">
            <v>80.099999999999994</v>
          </cell>
        </row>
        <row r="150">
          <cell r="A150" t="str">
            <v>I78-A-138</v>
          </cell>
          <cell r="B150" t="str">
            <v>bích</v>
          </cell>
          <cell r="C150" t="str">
            <v>2"_FLANGE_#150_WNRF</v>
          </cell>
          <cell r="D150" t="str">
            <v>ASTM-A105</v>
          </cell>
          <cell r="E150" t="str">
            <v>CÁI</v>
          </cell>
          <cell r="F150">
            <v>2.6668750000000001</v>
          </cell>
          <cell r="G150">
            <v>32</v>
          </cell>
          <cell r="H150">
            <v>85.34</v>
          </cell>
          <cell r="I150">
            <v>32</v>
          </cell>
          <cell r="J150">
            <v>85.34</v>
          </cell>
          <cell r="M150">
            <v>32</v>
          </cell>
          <cell r="N150">
            <v>85.34</v>
          </cell>
          <cell r="Q150">
            <v>32</v>
          </cell>
          <cell r="R150">
            <v>85.34</v>
          </cell>
        </row>
        <row r="151">
          <cell r="A151" t="str">
            <v>I78-A-139</v>
          </cell>
          <cell r="B151" t="str">
            <v>gioăng</v>
          </cell>
          <cell r="C151" t="str">
            <v>2"_GASKET_#150_SORF</v>
          </cell>
          <cell r="D151" t="str">
            <v>NON_METALLIC</v>
          </cell>
          <cell r="E151" t="str">
            <v>CÁI</v>
          </cell>
          <cell r="F151">
            <v>1.6875000000000001E-2</v>
          </cell>
          <cell r="G151">
            <v>32</v>
          </cell>
          <cell r="H151">
            <v>0.54</v>
          </cell>
          <cell r="I151">
            <v>32</v>
          </cell>
          <cell r="J151">
            <v>0.54</v>
          </cell>
          <cell r="M151">
            <v>32</v>
          </cell>
          <cell r="N151">
            <v>0.54</v>
          </cell>
          <cell r="O151">
            <v>-32</v>
          </cell>
          <cell r="P151">
            <v>-0.54</v>
          </cell>
          <cell r="Q151">
            <v>0</v>
          </cell>
          <cell r="R151">
            <v>0</v>
          </cell>
          <cell r="S151" t="str">
            <v>REV2-VOGT CẤP</v>
          </cell>
        </row>
        <row r="152">
          <cell r="A152" t="str">
            <v>I78-A-140</v>
          </cell>
          <cell r="B152" t="str">
            <v>nối ống( % C min 0.04%)</v>
          </cell>
          <cell r="C152" t="str">
            <v>2"-3000# THREADED COUPING</v>
          </cell>
          <cell r="D152" t="str">
            <v>SUS304</v>
          </cell>
          <cell r="E152" t="str">
            <v>CÁI</v>
          </cell>
          <cell r="F152">
            <v>3.03</v>
          </cell>
          <cell r="G152">
            <v>12</v>
          </cell>
          <cell r="H152">
            <v>36.36</v>
          </cell>
          <cell r="I152">
            <v>12</v>
          </cell>
          <cell r="J152">
            <v>36.36</v>
          </cell>
          <cell r="M152">
            <v>12</v>
          </cell>
          <cell r="N152">
            <v>36.36</v>
          </cell>
          <cell r="Q152">
            <v>12</v>
          </cell>
          <cell r="R152">
            <v>36.36</v>
          </cell>
        </row>
        <row r="153">
          <cell r="A153" t="str">
            <v>I78-A-141</v>
          </cell>
          <cell r="B153" t="str">
            <v>nối ống</v>
          </cell>
          <cell r="C153" t="str">
            <v>2"-3000# THREADED PIPE CAP</v>
          </cell>
          <cell r="D153" t="str">
            <v>ASTM-A105</v>
          </cell>
          <cell r="E153" t="str">
            <v>CÁI</v>
          </cell>
          <cell r="F153">
            <v>1.7883333333333333</v>
          </cell>
          <cell r="G153">
            <v>12</v>
          </cell>
          <cell r="H153">
            <v>21.46</v>
          </cell>
          <cell r="I153">
            <v>12</v>
          </cell>
          <cell r="J153">
            <v>21.46</v>
          </cell>
          <cell r="M153">
            <v>12</v>
          </cell>
          <cell r="N153">
            <v>21.46</v>
          </cell>
          <cell r="Q153">
            <v>12</v>
          </cell>
          <cell r="R153">
            <v>21.46</v>
          </cell>
        </row>
        <row r="154">
          <cell r="A154" t="str">
            <v>I78-A-142</v>
          </cell>
          <cell r="B154" t="str">
            <v>nối ống( % C min 0.04%)</v>
          </cell>
          <cell r="C154" t="str">
            <v>2"-3000# THREADED PIPE CAP</v>
          </cell>
          <cell r="D154" t="str">
            <v>ASTM-A312 TP304</v>
          </cell>
          <cell r="E154" t="str">
            <v>CÁI</v>
          </cell>
          <cell r="F154">
            <v>1.8646666666666667</v>
          </cell>
          <cell r="G154">
            <v>30</v>
          </cell>
          <cell r="H154">
            <v>55.94</v>
          </cell>
          <cell r="I154">
            <v>30</v>
          </cell>
          <cell r="J154">
            <v>55.94</v>
          </cell>
          <cell r="M154">
            <v>30</v>
          </cell>
          <cell r="N154">
            <v>55.94</v>
          </cell>
          <cell r="Q154">
            <v>30</v>
          </cell>
          <cell r="R154">
            <v>55.94</v>
          </cell>
        </row>
        <row r="155">
          <cell r="A155" t="str">
            <v>I78-A-143</v>
          </cell>
          <cell r="B155" t="str">
            <v>BÍCH( % C min 0.04%)</v>
          </cell>
          <cell r="C155" t="str">
            <v>3"_FLANGE_#150_SORF</v>
          </cell>
          <cell r="D155" t="str">
            <v>ASTM-A-182 F304</v>
          </cell>
          <cell r="E155" t="str">
            <v>CÁI</v>
          </cell>
          <cell r="F155">
            <v>4.0199999999999996</v>
          </cell>
          <cell r="G155">
            <v>2</v>
          </cell>
          <cell r="H155">
            <v>8.0399999999999991</v>
          </cell>
          <cell r="I155">
            <v>2</v>
          </cell>
          <cell r="J155">
            <v>8.0399999999999991</v>
          </cell>
          <cell r="M155">
            <v>2</v>
          </cell>
          <cell r="N155">
            <v>8.0399999999999991</v>
          </cell>
          <cell r="Q155">
            <v>2</v>
          </cell>
          <cell r="R155">
            <v>8.0399999999999991</v>
          </cell>
        </row>
        <row r="156">
          <cell r="A156" t="str">
            <v>I78-A-144</v>
          </cell>
          <cell r="B156" t="str">
            <v>BÍCH( % C min 0.04%)</v>
          </cell>
          <cell r="C156" t="str">
            <v>3"_FLANGE_#150_WNRF</v>
          </cell>
          <cell r="D156" t="str">
            <v>ASME-SA-182 F304</v>
          </cell>
          <cell r="E156" t="str">
            <v>CÁI</v>
          </cell>
          <cell r="F156">
            <v>5.18</v>
          </cell>
          <cell r="G156">
            <v>2</v>
          </cell>
          <cell r="H156">
            <v>10.36</v>
          </cell>
          <cell r="I156">
            <v>2</v>
          </cell>
          <cell r="J156">
            <v>10.36</v>
          </cell>
          <cell r="M156">
            <v>2</v>
          </cell>
          <cell r="N156">
            <v>10.36</v>
          </cell>
          <cell r="Q156">
            <v>2</v>
          </cell>
          <cell r="R156">
            <v>10.36</v>
          </cell>
        </row>
        <row r="157">
          <cell r="A157" t="str">
            <v>I78-A-145</v>
          </cell>
          <cell r="B157" t="str">
            <v>bích mù</v>
          </cell>
          <cell r="C157" t="str">
            <v>4"_BLIND_FLANGE_#150_RF</v>
          </cell>
          <cell r="D157" t="str">
            <v>ASTM-A105</v>
          </cell>
          <cell r="E157" t="str">
            <v>CÁI</v>
          </cell>
          <cell r="F157">
            <v>7.4159999999999995</v>
          </cell>
          <cell r="G157">
            <v>10</v>
          </cell>
          <cell r="H157">
            <v>74.16</v>
          </cell>
          <cell r="I157">
            <v>10</v>
          </cell>
          <cell r="J157">
            <v>74.16</v>
          </cell>
          <cell r="M157">
            <v>10</v>
          </cell>
          <cell r="N157">
            <v>74.16</v>
          </cell>
          <cell r="Q157">
            <v>10</v>
          </cell>
          <cell r="R157">
            <v>74.16</v>
          </cell>
        </row>
        <row r="158">
          <cell r="A158" t="str">
            <v>I78-A-146</v>
          </cell>
          <cell r="B158" t="str">
            <v>bích</v>
          </cell>
          <cell r="C158" t="str">
            <v>4"_FLANGE_#150_SORF</v>
          </cell>
          <cell r="D158" t="str">
            <v>ASTM-A105</v>
          </cell>
          <cell r="E158" t="str">
            <v>CÁI</v>
          </cell>
          <cell r="F158">
            <v>5.694</v>
          </cell>
          <cell r="G158">
            <v>10</v>
          </cell>
          <cell r="H158">
            <v>56.94</v>
          </cell>
          <cell r="I158">
            <v>10</v>
          </cell>
          <cell r="J158">
            <v>56.94</v>
          </cell>
          <cell r="M158">
            <v>10</v>
          </cell>
          <cell r="N158">
            <v>56.94</v>
          </cell>
          <cell r="Q158">
            <v>10</v>
          </cell>
          <cell r="R158">
            <v>56.94</v>
          </cell>
        </row>
        <row r="159">
          <cell r="A159" t="str">
            <v>I78-A-147</v>
          </cell>
          <cell r="B159" t="str">
            <v>gioăng</v>
          </cell>
          <cell r="C159" t="str">
            <v>4"_GASKET_#150_SORF</v>
          </cell>
          <cell r="D159" t="str">
            <v>NON_METALLIC</v>
          </cell>
          <cell r="E159" t="str">
            <v>CÁI</v>
          </cell>
          <cell r="F159">
            <v>4.1999999999999996E-2</v>
          </cell>
          <cell r="G159">
            <v>10</v>
          </cell>
          <cell r="H159">
            <v>0.42</v>
          </cell>
          <cell r="I159">
            <v>10</v>
          </cell>
          <cell r="J159">
            <v>0.41999999999999993</v>
          </cell>
          <cell r="M159">
            <v>10</v>
          </cell>
          <cell r="N159">
            <v>0.41999999999999993</v>
          </cell>
          <cell r="O159">
            <v>-10</v>
          </cell>
          <cell r="P159">
            <v>-0.41999999999999993</v>
          </cell>
          <cell r="Q159">
            <v>0</v>
          </cell>
          <cell r="R159">
            <v>0</v>
          </cell>
          <cell r="S159" t="str">
            <v>REV2-VOGT CẤP</v>
          </cell>
        </row>
        <row r="160">
          <cell r="A160" t="str">
            <v>I78-A-148</v>
          </cell>
          <cell r="B160" t="str">
            <v>bích mù</v>
          </cell>
          <cell r="C160" t="str">
            <v>6"_BLIND_FLANGE_#150_RF</v>
          </cell>
          <cell r="D160" t="str">
            <v>ASTM-A105</v>
          </cell>
          <cell r="E160" t="str">
            <v>CÁI</v>
          </cell>
          <cell r="F160">
            <v>12.074285714285713</v>
          </cell>
          <cell r="G160">
            <v>14</v>
          </cell>
          <cell r="H160">
            <v>169.04</v>
          </cell>
          <cell r="I160">
            <v>14</v>
          </cell>
          <cell r="J160">
            <v>169.04</v>
          </cell>
          <cell r="M160">
            <v>14</v>
          </cell>
          <cell r="N160">
            <v>169.04</v>
          </cell>
          <cell r="Q160">
            <v>14</v>
          </cell>
          <cell r="R160">
            <v>169.04</v>
          </cell>
        </row>
        <row r="161">
          <cell r="A161" t="str">
            <v>I78-A-149</v>
          </cell>
          <cell r="B161" t="str">
            <v>bích</v>
          </cell>
          <cell r="C161" t="str">
            <v>6"_FLANGE_#150_SORF</v>
          </cell>
          <cell r="D161" t="str">
            <v>ASTM-A105</v>
          </cell>
          <cell r="E161" t="str">
            <v>CÁI</v>
          </cell>
          <cell r="F161">
            <v>8.1028571428571432</v>
          </cell>
          <cell r="G161">
            <v>14</v>
          </cell>
          <cell r="H161">
            <v>113.44</v>
          </cell>
          <cell r="I161">
            <v>14</v>
          </cell>
          <cell r="J161">
            <v>113.44</v>
          </cell>
          <cell r="M161">
            <v>14</v>
          </cell>
          <cell r="N161">
            <v>113.44</v>
          </cell>
          <cell r="Q161">
            <v>14</v>
          </cell>
          <cell r="R161">
            <v>113.44</v>
          </cell>
        </row>
        <row r="162">
          <cell r="A162" t="str">
            <v>I78-A-150</v>
          </cell>
          <cell r="B162" t="str">
            <v>gioăng</v>
          </cell>
          <cell r="C162" t="str">
            <v>6"_GASKET_#150_SORF</v>
          </cell>
          <cell r="D162" t="str">
            <v>NON_METALLIC</v>
          </cell>
          <cell r="E162" t="str">
            <v>CÁI</v>
          </cell>
          <cell r="F162">
            <v>4.8571428571428578E-2</v>
          </cell>
          <cell r="G162">
            <v>14</v>
          </cell>
          <cell r="H162">
            <v>0.68</v>
          </cell>
          <cell r="I162">
            <v>14</v>
          </cell>
          <cell r="J162">
            <v>0.68</v>
          </cell>
          <cell r="M162">
            <v>14</v>
          </cell>
          <cell r="N162">
            <v>0.68</v>
          </cell>
          <cell r="O162">
            <v>-14</v>
          </cell>
          <cell r="P162">
            <v>-0.68</v>
          </cell>
          <cell r="Q162">
            <v>0</v>
          </cell>
          <cell r="R162">
            <v>0</v>
          </cell>
          <cell r="S162" t="str">
            <v>REV2-VOGT CẤP</v>
          </cell>
        </row>
        <row r="163">
          <cell r="A163" t="str">
            <v>I78-A-151</v>
          </cell>
          <cell r="B163" t="str">
            <v>elbow( % C min 0.04%)</v>
          </cell>
          <cell r="C163" t="str">
            <v>ELBOW 90-LR-CHS88.9x5.5</v>
          </cell>
          <cell r="D163" t="str">
            <v>ASME-SA403-WP304</v>
          </cell>
          <cell r="E163" t="str">
            <v>cái</v>
          </cell>
          <cell r="F163">
            <v>1.97</v>
          </cell>
          <cell r="G163">
            <v>2</v>
          </cell>
          <cell r="H163">
            <v>3.94</v>
          </cell>
          <cell r="I163">
            <v>2</v>
          </cell>
          <cell r="J163">
            <v>3.94</v>
          </cell>
          <cell r="M163">
            <v>2</v>
          </cell>
          <cell r="N163">
            <v>3.94</v>
          </cell>
          <cell r="Q163">
            <v>2</v>
          </cell>
          <cell r="R163">
            <v>3.94</v>
          </cell>
        </row>
        <row r="164">
          <cell r="A164" t="str">
            <v>I78-A-152</v>
          </cell>
          <cell r="B164" t="str">
            <v>elbow</v>
          </cell>
          <cell r="C164" t="str">
            <v>ELBOW_45LR_3"SCH40_BV</v>
          </cell>
          <cell r="D164" t="str">
            <v>ASME-SA-234_WPB</v>
          </cell>
          <cell r="E164" t="str">
            <v>cái</v>
          </cell>
          <cell r="F164">
            <v>1.0649999999999999</v>
          </cell>
          <cell r="G164">
            <v>8</v>
          </cell>
          <cell r="H164">
            <v>8.52</v>
          </cell>
          <cell r="I164">
            <v>8</v>
          </cell>
          <cell r="J164">
            <v>8.52</v>
          </cell>
          <cell r="M164">
            <v>8</v>
          </cell>
          <cell r="N164">
            <v>8.52</v>
          </cell>
          <cell r="Q164">
            <v>8</v>
          </cell>
          <cell r="R164">
            <v>8.52</v>
          </cell>
        </row>
        <row r="165">
          <cell r="A165" t="str">
            <v>I78-A-153</v>
          </cell>
          <cell r="B165" t="str">
            <v>elbow( % C min 0.04%)</v>
          </cell>
          <cell r="C165" t="str">
            <v>ELBOW_90_1"_3000#SW</v>
          </cell>
          <cell r="D165" t="str">
            <v>ASME-SA-182 F304</v>
          </cell>
          <cell r="E165" t="str">
            <v>cái</v>
          </cell>
          <cell r="F165">
            <v>0.26</v>
          </cell>
          <cell r="G165">
            <v>22</v>
          </cell>
          <cell r="H165">
            <v>5.72</v>
          </cell>
          <cell r="I165">
            <v>22</v>
          </cell>
          <cell r="J165">
            <v>5.7200000000000006</v>
          </cell>
          <cell r="M165">
            <v>22</v>
          </cell>
          <cell r="N165">
            <v>5.7200000000000006</v>
          </cell>
          <cell r="Q165">
            <v>22</v>
          </cell>
          <cell r="R165">
            <v>5.7200000000000006</v>
          </cell>
        </row>
        <row r="166">
          <cell r="A166" t="str">
            <v>I78-A-154</v>
          </cell>
          <cell r="B166" t="str">
            <v>elbow</v>
          </cell>
          <cell r="C166" t="str">
            <v>ELBOW_90LR_3"SCH40_BV</v>
          </cell>
          <cell r="D166" t="str">
            <v>ASME-SA-234_WPB</v>
          </cell>
          <cell r="E166" t="str">
            <v>cái</v>
          </cell>
          <cell r="F166">
            <v>1.9566666666666666</v>
          </cell>
          <cell r="G166">
            <v>18</v>
          </cell>
          <cell r="H166">
            <v>35.22</v>
          </cell>
          <cell r="I166">
            <v>18</v>
          </cell>
          <cell r="J166">
            <v>35.22</v>
          </cell>
          <cell r="M166">
            <v>18</v>
          </cell>
          <cell r="N166">
            <v>35.22</v>
          </cell>
          <cell r="Q166">
            <v>18</v>
          </cell>
          <cell r="R166">
            <v>35.22</v>
          </cell>
        </row>
        <row r="167">
          <cell r="A167" t="str">
            <v>I78-A-155</v>
          </cell>
          <cell r="B167" t="str">
            <v>elbow( % C min 0.04%)</v>
          </cell>
          <cell r="C167" t="str">
            <v>ELBOW_90LR_3"SCH40_BV</v>
          </cell>
          <cell r="D167" t="str">
            <v>ASME-SA403-WP304</v>
          </cell>
          <cell r="E167" t="str">
            <v>cái</v>
          </cell>
          <cell r="F167">
            <v>1.98</v>
          </cell>
          <cell r="G167">
            <v>2</v>
          </cell>
          <cell r="H167">
            <v>3.96</v>
          </cell>
          <cell r="I167">
            <v>2</v>
          </cell>
          <cell r="J167">
            <v>3.96</v>
          </cell>
          <cell r="M167">
            <v>2</v>
          </cell>
          <cell r="N167">
            <v>3.96</v>
          </cell>
          <cell r="Q167">
            <v>2</v>
          </cell>
          <cell r="R167">
            <v>3.96</v>
          </cell>
        </row>
        <row r="168">
          <cell r="A168" t="str">
            <v>I78-A-156</v>
          </cell>
          <cell r="B168" t="str">
            <v>ống chữ T</v>
          </cell>
          <cell r="C168" t="str">
            <v>TEE_3"SCH40_BV</v>
          </cell>
          <cell r="D168" t="str">
            <v>ASME-SA-234_WPB</v>
          </cell>
          <cell r="E168" t="str">
            <v>cái</v>
          </cell>
          <cell r="F168">
            <v>2.7366666666666668</v>
          </cell>
          <cell r="G168">
            <v>6</v>
          </cell>
          <cell r="H168">
            <v>16.420000000000002</v>
          </cell>
          <cell r="I168">
            <v>6</v>
          </cell>
          <cell r="J168">
            <v>16.420000000000002</v>
          </cell>
          <cell r="M168">
            <v>6</v>
          </cell>
          <cell r="N168">
            <v>16.420000000000002</v>
          </cell>
          <cell r="Q168">
            <v>6</v>
          </cell>
          <cell r="R168">
            <v>16.420000000000002</v>
          </cell>
        </row>
        <row r="169">
          <cell r="A169" t="str">
            <v>I78-A-157</v>
          </cell>
          <cell r="B169" t="str">
            <v>ống chữ T( % C min 0.04%)</v>
          </cell>
          <cell r="C169" t="str">
            <v>TEE_90_1"_3000#SW</v>
          </cell>
          <cell r="D169" t="str">
            <v>ASME-SA-182 F304</v>
          </cell>
          <cell r="E169" t="str">
            <v>cái</v>
          </cell>
          <cell r="F169">
            <v>0.41333333333333333</v>
          </cell>
          <cell r="G169">
            <v>6</v>
          </cell>
          <cell r="H169">
            <v>2.48</v>
          </cell>
          <cell r="I169">
            <v>6</v>
          </cell>
          <cell r="J169">
            <v>2.48</v>
          </cell>
          <cell r="M169">
            <v>6</v>
          </cell>
          <cell r="N169">
            <v>2.48</v>
          </cell>
          <cell r="Q169">
            <v>6</v>
          </cell>
          <cell r="R169">
            <v>2.48</v>
          </cell>
        </row>
        <row r="170">
          <cell r="A170" t="str">
            <v>I78-A-158</v>
          </cell>
          <cell r="B170" t="str">
            <v>chuyển ống( % C min 0.04%)</v>
          </cell>
          <cell r="C170" t="str">
            <v>REDUCER(CONC)_6"x3"_SCH40_BV</v>
          </cell>
          <cell r="D170" t="str">
            <v>ASME-SA-234_WPB</v>
          </cell>
          <cell r="E170" t="str">
            <v>cái</v>
          </cell>
          <cell r="F170">
            <v>3.0575000000000001</v>
          </cell>
          <cell r="G170">
            <v>8</v>
          </cell>
          <cell r="H170">
            <v>24.46</v>
          </cell>
          <cell r="I170">
            <v>8</v>
          </cell>
          <cell r="J170">
            <v>24.46</v>
          </cell>
          <cell r="M170">
            <v>8</v>
          </cell>
          <cell r="N170">
            <v>24.46</v>
          </cell>
          <cell r="Q170">
            <v>8</v>
          </cell>
          <cell r="R170">
            <v>24.46</v>
          </cell>
        </row>
        <row r="171">
          <cell r="A171" t="str">
            <v>I78-A-159</v>
          </cell>
          <cell r="B171" t="str">
            <v>nút bịt</v>
          </cell>
          <cell r="C171" t="str">
            <v>SQUARE_HEAD_PLUG_1"_3000#</v>
          </cell>
          <cell r="D171" t="str">
            <v>ASTM-A105</v>
          </cell>
          <cell r="E171" t="str">
            <v>cái</v>
          </cell>
          <cell r="F171">
            <v>0.17</v>
          </cell>
          <cell r="G171">
            <v>4</v>
          </cell>
          <cell r="H171">
            <v>0.68</v>
          </cell>
          <cell r="I171">
            <v>4</v>
          </cell>
          <cell r="J171">
            <v>0.68</v>
          </cell>
          <cell r="M171">
            <v>4</v>
          </cell>
          <cell r="N171">
            <v>0.68</v>
          </cell>
          <cell r="Q171">
            <v>4</v>
          </cell>
          <cell r="R171">
            <v>0.68</v>
          </cell>
        </row>
        <row r="172">
          <cell r="A172" t="str">
            <v>I78-A-160</v>
          </cell>
          <cell r="B172" t="str">
            <v>nút bịt</v>
          </cell>
          <cell r="C172" t="str">
            <v>SQUARE_HEAD_PLUG_2"_3000#</v>
          </cell>
          <cell r="D172" t="str">
            <v>ASTM-A105</v>
          </cell>
          <cell r="E172" t="str">
            <v>cái</v>
          </cell>
          <cell r="F172">
            <v>0.88222222222222224</v>
          </cell>
          <cell r="G172">
            <v>36</v>
          </cell>
          <cell r="H172">
            <v>31.76</v>
          </cell>
          <cell r="I172">
            <v>36</v>
          </cell>
          <cell r="J172">
            <v>31.76</v>
          </cell>
          <cell r="M172">
            <v>36</v>
          </cell>
          <cell r="N172">
            <v>31.76</v>
          </cell>
          <cell r="Q172">
            <v>36</v>
          </cell>
          <cell r="R172">
            <v>31.76</v>
          </cell>
        </row>
        <row r="173">
          <cell r="A173" t="str">
            <v>I78-A-161</v>
          </cell>
          <cell r="B173" t="str">
            <v>CHỐT</v>
          </cell>
          <cell r="C173" t="str">
            <v>CLEVIS PIN Ø12x52-DIN 1444-MẠ ĐIỆN PHÂN</v>
          </cell>
          <cell r="D173" t="str">
            <v>JIS G3101-SS400-MG</v>
          </cell>
          <cell r="E173" t="str">
            <v>cái</v>
          </cell>
          <cell r="F173">
            <v>5.6851851851851855E-2</v>
          </cell>
          <cell r="G173">
            <v>324</v>
          </cell>
          <cell r="H173">
            <v>18.420000000000002</v>
          </cell>
          <cell r="I173">
            <v>324</v>
          </cell>
          <cell r="J173">
            <v>18.420000000000002</v>
          </cell>
          <cell r="M173">
            <v>324</v>
          </cell>
          <cell r="N173">
            <v>18.420000000000002</v>
          </cell>
          <cell r="Q173">
            <v>324</v>
          </cell>
          <cell r="R173">
            <v>18.420000000000002</v>
          </cell>
        </row>
        <row r="174">
          <cell r="A174" t="str">
            <v>I78-A-162</v>
          </cell>
          <cell r="B174" t="str">
            <v>GIỮ CHỐT</v>
          </cell>
          <cell r="C174" t="str">
            <v>COTTER PIN Ø3.2x25L-DIN 94- MẠ ĐIỆN PHÂN</v>
          </cell>
          <cell r="D174" t="str">
            <v>JIS G3101-SS400-MG</v>
          </cell>
          <cell r="E174" t="str">
            <v>cái</v>
          </cell>
          <cell r="F174">
            <v>4.3827160493827158E-3</v>
          </cell>
          <cell r="G174">
            <v>324</v>
          </cell>
          <cell r="H174">
            <v>1.42</v>
          </cell>
          <cell r="I174">
            <v>324</v>
          </cell>
          <cell r="J174">
            <v>1.42</v>
          </cell>
          <cell r="M174">
            <v>324</v>
          </cell>
          <cell r="N174">
            <v>1.42</v>
          </cell>
          <cell r="Q174">
            <v>324</v>
          </cell>
          <cell r="R174">
            <v>1.42</v>
          </cell>
        </row>
        <row r="175">
          <cell r="A175" t="str">
            <v>I78-A-163</v>
          </cell>
          <cell r="B175" t="str">
            <v>washer-mạ điện phân</v>
          </cell>
          <cell r="C175" t="str">
            <v>WASHER M12-H.D.G</v>
          </cell>
          <cell r="D175" t="str">
            <v>ISO4032-8-MG</v>
          </cell>
          <cell r="E175" t="str">
            <v>CÁI</v>
          </cell>
          <cell r="G175">
            <v>324</v>
          </cell>
          <cell r="I175">
            <v>324</v>
          </cell>
          <cell r="M175">
            <v>324</v>
          </cell>
          <cell r="Q175">
            <v>324</v>
          </cell>
          <cell r="R175">
            <v>0</v>
          </cell>
        </row>
        <row r="176">
          <cell r="A176" t="str">
            <v>I78-A-164</v>
          </cell>
          <cell r="B176" t="str">
            <v>lò xo</v>
          </cell>
          <cell r="C176" t="str">
            <v>SPRING_D3-mua theo bản vẽ</v>
          </cell>
          <cell r="D176" t="str">
            <v>SUS304</v>
          </cell>
          <cell r="E176" t="str">
            <v>cái</v>
          </cell>
          <cell r="F176">
            <v>5.473684210526316E-2</v>
          </cell>
          <cell r="G176">
            <v>38</v>
          </cell>
          <cell r="H176">
            <v>2.08</v>
          </cell>
          <cell r="I176">
            <v>38</v>
          </cell>
          <cell r="J176">
            <v>2.08</v>
          </cell>
          <cell r="M176">
            <v>38</v>
          </cell>
          <cell r="N176">
            <v>2.08</v>
          </cell>
          <cell r="Q176">
            <v>38</v>
          </cell>
          <cell r="R176">
            <v>2.08</v>
          </cell>
        </row>
        <row r="177">
          <cell r="A177" t="str">
            <v>I78-A-165</v>
          </cell>
          <cell r="B177" t="str">
            <v>lưới dập giãn-phẳng</v>
          </cell>
          <cell r="C177" t="str">
            <v>EXPANDED_METAL_3/4"_#16_FLATTENED
- đặt theo bản vẽ</v>
          </cell>
          <cell r="D177" t="str">
            <v>SS400-MẠ KẼM</v>
          </cell>
          <cell r="E177" t="str">
            <v>m2</v>
          </cell>
          <cell r="F177">
            <v>2.2999999999999998</v>
          </cell>
          <cell r="G177">
            <v>237.43478260869563</v>
          </cell>
          <cell r="H177">
            <v>546.09999999999991</v>
          </cell>
          <cell r="I177">
            <v>261.17826086956524</v>
          </cell>
          <cell r="J177">
            <v>600.71</v>
          </cell>
          <cell r="M177">
            <v>261.17826086956524</v>
          </cell>
          <cell r="N177">
            <v>600.71</v>
          </cell>
          <cell r="Q177">
            <v>261.17826086956524</v>
          </cell>
          <cell r="R177">
            <v>600.71</v>
          </cell>
        </row>
        <row r="178">
          <cell r="A178" t="str">
            <v>I78-A-166</v>
          </cell>
          <cell r="B178" t="str">
            <v>eye bolt</v>
          </cell>
          <cell r="C178" t="str">
            <v>EYE BOLT M14+2NUT+1WASHER-xEM BẢN VẼ</v>
          </cell>
          <cell r="D178" t="str">
            <v>JIS G3101-SS400</v>
          </cell>
          <cell r="E178" t="str">
            <v>bộ</v>
          </cell>
          <cell r="F178">
            <v>0.2542105263157895</v>
          </cell>
          <cell r="G178">
            <v>38</v>
          </cell>
          <cell r="H178">
            <v>9.66</v>
          </cell>
          <cell r="I178">
            <v>40</v>
          </cell>
          <cell r="J178">
            <v>10.168421052631579</v>
          </cell>
          <cell r="M178">
            <v>40</v>
          </cell>
          <cell r="N178">
            <v>10.168421052631579</v>
          </cell>
          <cell r="Q178">
            <v>40</v>
          </cell>
          <cell r="R178">
            <v>10.168421052631579</v>
          </cell>
        </row>
        <row r="179">
          <cell r="A179" t="str">
            <v>I78-A-167</v>
          </cell>
          <cell r="B179" t="str">
            <v>eye bolt</v>
          </cell>
          <cell r="C179" t="str">
            <v>EYE BOLT M16x137(1 EYE BOLT+01 WASHER+
01 HANDLE NUT)-xEM BẢN VẼ</v>
          </cell>
          <cell r="D179" t="str">
            <v>JIS G3101-SS400</v>
          </cell>
          <cell r="E179" t="str">
            <v>bộ</v>
          </cell>
          <cell r="F179">
            <v>0.40333333333333338</v>
          </cell>
          <cell r="G179">
            <v>324</v>
          </cell>
          <cell r="H179">
            <v>130.68</v>
          </cell>
          <cell r="I179">
            <v>330</v>
          </cell>
          <cell r="J179">
            <v>133.10000000000002</v>
          </cell>
          <cell r="M179">
            <v>330</v>
          </cell>
          <cell r="N179">
            <v>133.10000000000002</v>
          </cell>
          <cell r="Q179">
            <v>330</v>
          </cell>
          <cell r="R179">
            <v>133.10000000000002</v>
          </cell>
        </row>
        <row r="180">
          <cell r="A180" t="str">
            <v>I78-A-168</v>
          </cell>
          <cell r="B180" t="str">
            <v>tấm đệm</v>
          </cell>
          <cell r="C180" t="str">
            <v>GASKET PL2-MUA THEO BẢN VẼ</v>
          </cell>
          <cell r="D180" t="str">
            <v>GARLOCK-GYLON 3510</v>
          </cell>
          <cell r="E180" t="str">
            <v>cái</v>
          </cell>
          <cell r="G180">
            <v>16</v>
          </cell>
          <cell r="I180">
            <v>16</v>
          </cell>
          <cell r="J180">
            <v>0</v>
          </cell>
          <cell r="M180">
            <v>16</v>
          </cell>
          <cell r="N180">
            <v>0</v>
          </cell>
          <cell r="O180">
            <v>-16</v>
          </cell>
          <cell r="Q180">
            <v>0</v>
          </cell>
          <cell r="R180">
            <v>0</v>
          </cell>
          <cell r="S180" t="str">
            <v>REV2-VOGT CẤP</v>
          </cell>
        </row>
        <row r="181">
          <cell r="A181" t="str">
            <v>I78-A-169</v>
          </cell>
          <cell r="B181" t="str">
            <v>tấm trượt</v>
          </cell>
          <cell r="C181" t="str">
            <v>TẤM ĐỆM FC1010-CS 1/4"L FLUORO GOLD SLIDEPLATE
-MUA THEO BV</v>
          </cell>
          <cell r="D181" t="str">
            <v>CS-TEFLON</v>
          </cell>
          <cell r="E181" t="str">
            <v>tấm</v>
          </cell>
          <cell r="F181">
            <v>4.5149999999999997</v>
          </cell>
          <cell r="G181">
            <v>8</v>
          </cell>
          <cell r="H181">
            <v>36.119999999999997</v>
          </cell>
          <cell r="I181">
            <v>8</v>
          </cell>
          <cell r="J181">
            <v>36.119999999999997</v>
          </cell>
          <cell r="M181">
            <v>8</v>
          </cell>
          <cell r="N181">
            <v>36.119999999999997</v>
          </cell>
          <cell r="O181">
            <v>-8</v>
          </cell>
          <cell r="P181">
            <v>-36.119999999999997</v>
          </cell>
          <cell r="Q181">
            <v>0</v>
          </cell>
          <cell r="R181">
            <v>0</v>
          </cell>
          <cell r="S181" t="str">
            <v>REV2-VOGT CẤP</v>
          </cell>
        </row>
        <row r="182">
          <cell r="A182" t="str">
            <v>I78-A-170</v>
          </cell>
          <cell r="B182" t="str">
            <v>gioăng bảo vệ</v>
          </cell>
          <cell r="C182" t="str">
            <v>mcmaster-carr part no. 24175K46. STYLE 2</v>
          </cell>
          <cell r="D182" t="str">
            <v>EPDM RUBBER</v>
          </cell>
          <cell r="E182" t="str">
            <v>m</v>
          </cell>
          <cell r="F182">
            <v>0.10167220182951697</v>
          </cell>
          <cell r="G182">
            <v>68.652000000000001</v>
          </cell>
          <cell r="H182">
            <v>6.9799999999999995</v>
          </cell>
          <cell r="I182">
            <v>75</v>
          </cell>
          <cell r="J182">
            <v>7.6254151372137731</v>
          </cell>
          <cell r="M182">
            <v>75</v>
          </cell>
          <cell r="N182">
            <v>7.6254151372137731</v>
          </cell>
          <cell r="Q182">
            <v>75</v>
          </cell>
          <cell r="R182">
            <v>7.6254151372137731</v>
          </cell>
        </row>
        <row r="183">
          <cell r="A183" t="str">
            <v>I78-A-171</v>
          </cell>
          <cell r="B183" t="str">
            <v>gioăng cửa</v>
          </cell>
          <cell r="C183" t="str">
            <v>GASKET_TADPOLE_(-20°F-1000°F)3/4"x1-1/2"</v>
          </cell>
          <cell r="D183" t="str">
            <v>SILICA W/ INCONEL</v>
          </cell>
          <cell r="E183" t="str">
            <v>m</v>
          </cell>
          <cell r="F183">
            <v>0.19628128058157415</v>
          </cell>
          <cell r="G183">
            <v>71.53</v>
          </cell>
          <cell r="H183">
            <v>14.04</v>
          </cell>
          <cell r="I183">
            <v>80</v>
          </cell>
          <cell r="J183">
            <v>15.702502446525932</v>
          </cell>
          <cell r="M183">
            <v>80</v>
          </cell>
          <cell r="N183">
            <v>15.702502446525932</v>
          </cell>
          <cell r="O183">
            <v>-80</v>
          </cell>
          <cell r="P183">
            <v>-15.702502446525932</v>
          </cell>
          <cell r="Q183">
            <v>0</v>
          </cell>
          <cell r="R183">
            <v>0</v>
          </cell>
          <cell r="S183" t="str">
            <v>4 CUỘN 20M(REV2-VOGT CẤP)</v>
          </cell>
        </row>
        <row r="184">
          <cell r="A184" t="str">
            <v>I78-A-172</v>
          </cell>
          <cell r="B184" t="str">
            <v>gioăng cửa</v>
          </cell>
          <cell r="C184" t="str">
            <v>GASKET_TADPOLE_(-40°F-2300°F)3/4"x1-1/2"</v>
          </cell>
          <cell r="D184" t="str">
            <v>SILICA W/ INCONEL</v>
          </cell>
          <cell r="E184" t="str">
            <v>m</v>
          </cell>
          <cell r="F184">
            <v>0.19631998322499475</v>
          </cell>
          <cell r="G184">
            <v>76.304000000000002</v>
          </cell>
          <cell r="H184">
            <v>14.98</v>
          </cell>
          <cell r="I184">
            <v>90</v>
          </cell>
          <cell r="J184">
            <v>17.668798490249529</v>
          </cell>
          <cell r="M184">
            <v>90</v>
          </cell>
          <cell r="N184">
            <v>17.668798490249529</v>
          </cell>
          <cell r="O184">
            <v>-90</v>
          </cell>
          <cell r="P184">
            <v>-17.668798490249529</v>
          </cell>
          <cell r="Q184">
            <v>0</v>
          </cell>
          <cell r="R184">
            <v>0</v>
          </cell>
          <cell r="S184" t="str">
            <v>3 CUỘN 30M(REV2-VOGT CẤP)</v>
          </cell>
        </row>
        <row r="185">
          <cell r="A185" t="str">
            <v>I78-A-173</v>
          </cell>
          <cell r="B185" t="str">
            <v>keo dán gioăng</v>
          </cell>
          <cell r="C185" t="str">
            <v>HIGH TEMPERATURE ADHESIVE</v>
          </cell>
          <cell r="D185" t="str">
            <v>RED_SILICONE</v>
          </cell>
          <cell r="E185" t="str">
            <v>kg</v>
          </cell>
          <cell r="G185">
            <v>0</v>
          </cell>
          <cell r="H185">
            <v>2</v>
          </cell>
          <cell r="I185">
            <v>0</v>
          </cell>
          <cell r="J185">
            <v>2</v>
          </cell>
          <cell r="N185">
            <v>2</v>
          </cell>
          <cell r="Q185">
            <v>0</v>
          </cell>
          <cell r="R185">
            <v>2</v>
          </cell>
        </row>
        <row r="186">
          <cell r="A186" t="str">
            <v>I78-A-174</v>
          </cell>
          <cell r="B186" t="str">
            <v>giữ bông( % C min 0.04%)</v>
          </cell>
          <cell r="C186" t="str">
            <v>SELF-LOCKING INSULAFTION  WASHER 2 1/2"x2 1/2" 
SQUARE-HOLE PIN Ø2.6</v>
          </cell>
          <cell r="D186" t="str">
            <v>SUS304</v>
          </cell>
          <cell r="E186" t="str">
            <v>cái</v>
          </cell>
          <cell r="F186">
            <v>6.3597560975609757E-2</v>
          </cell>
          <cell r="G186">
            <v>984</v>
          </cell>
          <cell r="H186">
            <v>62.58</v>
          </cell>
          <cell r="I186">
            <v>984</v>
          </cell>
          <cell r="J186">
            <v>62.58</v>
          </cell>
          <cell r="M186">
            <v>984</v>
          </cell>
          <cell r="N186">
            <v>62.58</v>
          </cell>
          <cell r="Q186">
            <v>984</v>
          </cell>
          <cell r="R186">
            <v>62.58</v>
          </cell>
        </row>
        <row r="187">
          <cell r="A187" t="str">
            <v>I78-A-175</v>
          </cell>
          <cell r="B187" t="str">
            <v>thép tròn</v>
          </cell>
          <cell r="C187" t="str">
            <v>RB3</v>
          </cell>
          <cell r="D187" t="str">
            <v>SUS304</v>
          </cell>
          <cell r="E187" t="str">
            <v>KG</v>
          </cell>
          <cell r="H187">
            <v>1.9626750000000002</v>
          </cell>
          <cell r="I187">
            <v>0</v>
          </cell>
          <cell r="J187">
            <v>5</v>
          </cell>
          <cell r="N187">
            <v>5</v>
          </cell>
          <cell r="Q187">
            <v>0</v>
          </cell>
          <cell r="R187">
            <v>5</v>
          </cell>
        </row>
        <row r="188">
          <cell r="A188" t="str">
            <v>I78-A-176</v>
          </cell>
          <cell r="B188" t="str">
            <v>u bolt</v>
          </cell>
          <cell r="C188" t="str">
            <v>U BOLT-M10-DN40( 1 U-BOLT +4 NUT+2 WASHER)
-H.D.G-BẢN VẼ</v>
          </cell>
          <cell r="D188" t="str">
            <v>JIS G3101-SS400-H.D.G</v>
          </cell>
          <cell r="E188" t="str">
            <v>sets</v>
          </cell>
          <cell r="F188">
            <v>0.11526315789473685</v>
          </cell>
          <cell r="G188">
            <v>38</v>
          </cell>
          <cell r="H188">
            <v>4.38</v>
          </cell>
          <cell r="I188">
            <v>40</v>
          </cell>
          <cell r="J188">
            <v>4.6105263157894738</v>
          </cell>
          <cell r="M188">
            <v>40</v>
          </cell>
          <cell r="N188">
            <v>4.6105263157894738</v>
          </cell>
          <cell r="Q188">
            <v>40</v>
          </cell>
          <cell r="R188">
            <v>4.6105263157894738</v>
          </cell>
        </row>
        <row r="189">
          <cell r="A189" t="str">
            <v>I78-A-177</v>
          </cell>
          <cell r="B189" t="str">
            <v>washer</v>
          </cell>
          <cell r="C189" t="str">
            <v>WASHER M16-H.D.G</v>
          </cell>
          <cell r="D189" t="str">
            <v>ISO7089-200HV</v>
          </cell>
          <cell r="E189" t="str">
            <v>cái</v>
          </cell>
          <cell r="G189">
            <v>38</v>
          </cell>
          <cell r="H189">
            <v>0</v>
          </cell>
          <cell r="I189">
            <v>40</v>
          </cell>
          <cell r="J189">
            <v>0</v>
          </cell>
          <cell r="M189">
            <v>40</v>
          </cell>
          <cell r="N189">
            <v>0</v>
          </cell>
          <cell r="Q189">
            <v>40</v>
          </cell>
          <cell r="R189">
            <v>0</v>
          </cell>
        </row>
        <row r="190">
          <cell r="A190" t="str">
            <v>I78-A-178</v>
          </cell>
          <cell r="B190" t="str">
            <v>nut</v>
          </cell>
          <cell r="C190" t="str">
            <v>NUT_M16-H.D.G</v>
          </cell>
          <cell r="D190" t="str">
            <v>ISO4032-8</v>
          </cell>
          <cell r="E190" t="str">
            <v>cái</v>
          </cell>
          <cell r="F190">
            <v>4.1052631578947368E-2</v>
          </cell>
          <cell r="G190">
            <v>38</v>
          </cell>
          <cell r="H190">
            <v>1.56</v>
          </cell>
          <cell r="I190">
            <v>40</v>
          </cell>
          <cell r="J190">
            <v>1.6421052631578947</v>
          </cell>
          <cell r="M190">
            <v>40</v>
          </cell>
          <cell r="N190">
            <v>1.6421052631578947</v>
          </cell>
          <cell r="Q190">
            <v>40</v>
          </cell>
          <cell r="R190">
            <v>1.6421052631578947</v>
          </cell>
        </row>
        <row r="191">
          <cell r="A191" t="str">
            <v>I78-A-179</v>
          </cell>
          <cell r="B191" t="str">
            <v>đinh bảo ôn( % C min 0.04%)</v>
          </cell>
          <cell r="C191" t="str">
            <v>STUD_M10x127( 01 STUD-SUS310S+02 NUT-SUS310S
+02  PLATE WASHER-SUS310S)</v>
          </cell>
          <cell r="D191" t="str">
            <v>JIS.G4303_SUS310S</v>
          </cell>
          <cell r="E191" t="str">
            <v>sets</v>
          </cell>
          <cell r="F191">
            <v>0.19500000000000001</v>
          </cell>
          <cell r="G191">
            <v>4</v>
          </cell>
          <cell r="H191">
            <v>0.78</v>
          </cell>
          <cell r="I191">
            <v>5</v>
          </cell>
          <cell r="J191">
            <v>0.97500000000000009</v>
          </cell>
          <cell r="M191">
            <v>5</v>
          </cell>
          <cell r="N191">
            <v>0.97500000000000009</v>
          </cell>
          <cell r="Q191">
            <v>5</v>
          </cell>
          <cell r="R191">
            <v>0.97500000000000009</v>
          </cell>
        </row>
        <row r="192">
          <cell r="A192" t="str">
            <v>I78-A-180</v>
          </cell>
          <cell r="B192" t="str">
            <v>đinh bảo ôn( % C min 0.04%)</v>
          </cell>
          <cell r="C192" t="str">
            <v>STUD_M10x152( 01 STUD-SUS304H+02 NUT-SUS304H
+02  PLATE WASHER-SUS304)</v>
          </cell>
          <cell r="D192" t="str">
            <v>JIS.G4303_SUS304</v>
          </cell>
          <cell r="E192" t="str">
            <v>sets</v>
          </cell>
          <cell r="F192">
            <v>0.21049999999999999</v>
          </cell>
          <cell r="G192">
            <v>40</v>
          </cell>
          <cell r="H192">
            <v>8.42</v>
          </cell>
          <cell r="I192">
            <v>44</v>
          </cell>
          <cell r="J192">
            <v>9.2620000000000005</v>
          </cell>
          <cell r="M192">
            <v>44</v>
          </cell>
          <cell r="N192">
            <v>9.2620000000000005</v>
          </cell>
          <cell r="Q192">
            <v>44</v>
          </cell>
          <cell r="R192">
            <v>9.2620000000000005</v>
          </cell>
        </row>
        <row r="193">
          <cell r="A193" t="str">
            <v>I78-A-181</v>
          </cell>
          <cell r="B193" t="str">
            <v>đinh bảo ôn( % C min 0.04%)</v>
          </cell>
          <cell r="C193" t="str">
            <v>STUD_M10x152( 01 STUD-SUS310S+02 NUT-SUS310S
+02  PLATE WASHER-SUS310S)</v>
          </cell>
          <cell r="D193" t="str">
            <v>JIS.G4303_SUS310S</v>
          </cell>
          <cell r="E193" t="str">
            <v>sets</v>
          </cell>
          <cell r="F193">
            <v>0.20699999999999999</v>
          </cell>
          <cell r="G193">
            <v>20</v>
          </cell>
          <cell r="H193">
            <v>4.1399999999999997</v>
          </cell>
          <cell r="I193">
            <v>22</v>
          </cell>
          <cell r="J193">
            <v>4.5539999999999994</v>
          </cell>
          <cell r="M193">
            <v>22</v>
          </cell>
          <cell r="N193">
            <v>4.5539999999999994</v>
          </cell>
          <cell r="Q193">
            <v>22</v>
          </cell>
          <cell r="R193">
            <v>4.5539999999999994</v>
          </cell>
        </row>
        <row r="194">
          <cell r="A194" t="str">
            <v>I78-A-182</v>
          </cell>
          <cell r="B194" t="str">
            <v>đinh bảo ôn( % C min 0.04%)</v>
          </cell>
          <cell r="C194" t="str">
            <v>STUD_M10x45( 01 STUD-SUS304H+02 NUT-SUS304H
+02  PLATE WASHER-SUH409)</v>
          </cell>
          <cell r="D194" t="str">
            <v>JIS.G4303_SUS304</v>
          </cell>
          <cell r="E194" t="str">
            <v>sets</v>
          </cell>
          <cell r="F194">
            <v>0.24189542483660129</v>
          </cell>
          <cell r="G194">
            <v>612</v>
          </cell>
          <cell r="H194">
            <v>148.04</v>
          </cell>
          <cell r="I194">
            <v>630</v>
          </cell>
          <cell r="J194">
            <v>152.39411764705881</v>
          </cell>
          <cell r="M194">
            <v>630</v>
          </cell>
          <cell r="N194">
            <v>152.39411764705881</v>
          </cell>
          <cell r="Q194">
            <v>630</v>
          </cell>
          <cell r="R194">
            <v>152.39411764705881</v>
          </cell>
        </row>
        <row r="195">
          <cell r="A195" t="str">
            <v>I78-A-183</v>
          </cell>
          <cell r="B195" t="str">
            <v>đinh bảo ôn( % C min 0.04%)</v>
          </cell>
          <cell r="C195" t="str">
            <v>STUD_M10x64( 01 STUD-SUS304H+02 NUT-SUS304H
+02  PLATE WASHER-SUH409)</v>
          </cell>
          <cell r="D195" t="str">
            <v>JIS.G4303_SUS304</v>
          </cell>
          <cell r="E195" t="str">
            <v>sets</v>
          </cell>
          <cell r="F195">
            <v>0.1575</v>
          </cell>
          <cell r="G195">
            <v>120</v>
          </cell>
          <cell r="H195">
            <v>18.899999999999999</v>
          </cell>
          <cell r="I195">
            <v>125</v>
          </cell>
          <cell r="J195">
            <v>19.6875</v>
          </cell>
          <cell r="M195">
            <v>125</v>
          </cell>
          <cell r="N195">
            <v>19.6875</v>
          </cell>
          <cell r="Q195">
            <v>125</v>
          </cell>
          <cell r="R195">
            <v>19.6875</v>
          </cell>
        </row>
        <row r="196">
          <cell r="A196" t="str">
            <v>I78-A-184</v>
          </cell>
          <cell r="B196" t="str">
            <v>đinh bảo ôn</v>
          </cell>
          <cell r="C196" t="str">
            <v>STUD_M10x64( 01 STUD-SS400+02 NUT-SS400
+02  PLATE WASHER-SS400)</v>
          </cell>
          <cell r="D196" t="str">
            <v>JIS G3101-SS400</v>
          </cell>
          <cell r="E196" t="str">
            <v>sets</v>
          </cell>
          <cell r="F196">
            <v>0.16</v>
          </cell>
          <cell r="G196">
            <v>10</v>
          </cell>
          <cell r="H196">
            <v>1.6</v>
          </cell>
          <cell r="I196">
            <v>12</v>
          </cell>
          <cell r="J196">
            <v>1.92</v>
          </cell>
          <cell r="M196">
            <v>12</v>
          </cell>
          <cell r="N196">
            <v>1.92</v>
          </cell>
          <cell r="Q196">
            <v>12</v>
          </cell>
          <cell r="R196">
            <v>1.92</v>
          </cell>
        </row>
        <row r="197">
          <cell r="A197" t="str">
            <v>I78-A-185</v>
          </cell>
          <cell r="B197" t="str">
            <v>đinh bảo ôn( % C min 0.04%)</v>
          </cell>
          <cell r="C197" t="str">
            <v>STUD_M10x67( 01 STUD-SUS304H+02 NUT-SUS304H
+02  PLATE WASHER-SUH409)</v>
          </cell>
          <cell r="D197" t="str">
            <v>JIS.G4303_SUS304</v>
          </cell>
          <cell r="E197" t="str">
            <v>sets</v>
          </cell>
          <cell r="F197">
            <v>0.25423452768729643</v>
          </cell>
          <cell r="G197">
            <v>1228</v>
          </cell>
          <cell r="H197">
            <v>312.2</v>
          </cell>
          <cell r="I197">
            <v>1290</v>
          </cell>
          <cell r="J197">
            <v>327.96254071661241</v>
          </cell>
          <cell r="M197">
            <v>1290</v>
          </cell>
          <cell r="N197">
            <v>327.96254071661241</v>
          </cell>
          <cell r="Q197">
            <v>1290</v>
          </cell>
          <cell r="R197">
            <v>327.96254071661241</v>
          </cell>
        </row>
        <row r="198">
          <cell r="A198" t="str">
            <v>I78-A-186</v>
          </cell>
          <cell r="B198" t="str">
            <v>đinh bảo ôn( % C min 0.04%)</v>
          </cell>
          <cell r="C198" t="str">
            <v>STUD_M12x159( 01 STUD-SUS304H+02 NUT-SUS304H
+02  PLATE WASHER-SUS304)</v>
          </cell>
          <cell r="D198" t="str">
            <v>JIS.G4303_SUS304</v>
          </cell>
          <cell r="E198" t="str">
            <v>sets</v>
          </cell>
          <cell r="F198">
            <v>0.33798442906574394</v>
          </cell>
          <cell r="G198">
            <v>9248</v>
          </cell>
          <cell r="H198">
            <v>3125.68</v>
          </cell>
          <cell r="I198">
            <v>9600</v>
          </cell>
          <cell r="J198">
            <v>3244.6505190311418</v>
          </cell>
          <cell r="M198">
            <v>9600</v>
          </cell>
          <cell r="N198">
            <v>3244.6505190311418</v>
          </cell>
          <cell r="Q198">
            <v>9600</v>
          </cell>
          <cell r="R198">
            <v>3244.6505190311418</v>
          </cell>
        </row>
        <row r="199">
          <cell r="A199" t="str">
            <v>I78-A-187</v>
          </cell>
          <cell r="B199" t="str">
            <v>đinh bảo ôn( % C min 0.04%)</v>
          </cell>
          <cell r="C199" t="str">
            <v>STUD_M12x270( 01 STUD-SUS310S+02 NUT-SUS310S
+02  PLATE WASHER-SUS310S)</v>
          </cell>
          <cell r="D199" t="str">
            <v>JIS.G4303_SUS310S</v>
          </cell>
          <cell r="E199" t="str">
            <v>sets</v>
          </cell>
          <cell r="F199">
            <v>0.42846470891293148</v>
          </cell>
          <cell r="G199">
            <v>3882</v>
          </cell>
          <cell r="H199">
            <v>1663.3</v>
          </cell>
          <cell r="I199">
            <v>4100</v>
          </cell>
          <cell r="J199">
            <v>1756.7053065430191</v>
          </cell>
          <cell r="M199">
            <v>4100</v>
          </cell>
          <cell r="N199">
            <v>1756.7053065430191</v>
          </cell>
          <cell r="Q199">
            <v>4100</v>
          </cell>
          <cell r="R199">
            <v>1756.7053065430191</v>
          </cell>
        </row>
        <row r="200">
          <cell r="A200" t="str">
            <v>I78-A-188</v>
          </cell>
          <cell r="B200" t="str">
            <v>đinh bảo ôn( % C min 0.04%)</v>
          </cell>
          <cell r="C200" t="str">
            <v>STUD_M12x281( 01 STUD-SUS310S+02 NUT-SUS310S)</v>
          </cell>
          <cell r="D200" t="str">
            <v>JIS.G4303_SUS310S</v>
          </cell>
          <cell r="E200" t="str">
            <v>sets</v>
          </cell>
          <cell r="F200">
            <v>0.28333333333333333</v>
          </cell>
          <cell r="G200">
            <v>6</v>
          </cell>
          <cell r="H200">
            <v>1.7</v>
          </cell>
          <cell r="I200">
            <v>6</v>
          </cell>
          <cell r="J200">
            <v>1.7</v>
          </cell>
          <cell r="M200">
            <v>6</v>
          </cell>
          <cell r="N200">
            <v>1.7</v>
          </cell>
          <cell r="Q200">
            <v>6</v>
          </cell>
          <cell r="R200">
            <v>1.7</v>
          </cell>
        </row>
        <row r="201">
          <cell r="A201" t="str">
            <v>I78-A-189</v>
          </cell>
          <cell r="B201" t="str">
            <v>đinh bảo ôn( % C min 0.04%)</v>
          </cell>
          <cell r="C201" t="str">
            <v>STUD_M12x299( 01 STUD-SUS310S+02 NUT-SUS310S)</v>
          </cell>
          <cell r="D201" t="str">
            <v>JIS.G4303_SUS310S</v>
          </cell>
          <cell r="E201" t="str">
            <v>sets</v>
          </cell>
          <cell r="F201">
            <v>0.29833333333333334</v>
          </cell>
          <cell r="G201">
            <v>12</v>
          </cell>
          <cell r="H201">
            <v>3.58</v>
          </cell>
          <cell r="I201">
            <v>12</v>
          </cell>
          <cell r="J201">
            <v>3.58</v>
          </cell>
          <cell r="M201">
            <v>12</v>
          </cell>
          <cell r="N201">
            <v>3.58</v>
          </cell>
          <cell r="Q201">
            <v>12</v>
          </cell>
          <cell r="R201">
            <v>3.58</v>
          </cell>
        </row>
        <row r="202">
          <cell r="A202" t="str">
            <v>I78-A-190</v>
          </cell>
          <cell r="B202" t="str">
            <v>đinh bảo ôn( % C min 0.04%)</v>
          </cell>
          <cell r="C202" t="str">
            <v>STUD_M12x399( 01 STUD-SUS304H+02 NUT-SUS304H)</v>
          </cell>
          <cell r="D202" t="str">
            <v>JIS.G4303_SUS304</v>
          </cell>
          <cell r="E202" t="str">
            <v>sets</v>
          </cell>
          <cell r="F202">
            <v>0.32333333333333331</v>
          </cell>
          <cell r="G202">
            <v>12</v>
          </cell>
          <cell r="H202">
            <v>3.88</v>
          </cell>
          <cell r="I202">
            <v>12</v>
          </cell>
          <cell r="J202">
            <v>3.88</v>
          </cell>
          <cell r="M202">
            <v>12</v>
          </cell>
          <cell r="N202">
            <v>3.88</v>
          </cell>
          <cell r="Q202">
            <v>12</v>
          </cell>
          <cell r="R202">
            <v>3.88</v>
          </cell>
        </row>
        <row r="203">
          <cell r="A203" t="str">
            <v>I78-A-191</v>
          </cell>
          <cell r="B203" t="str">
            <v>đinh bảo ôn( % C min 0.04%)</v>
          </cell>
          <cell r="C203" t="str">
            <v>STUD_M12x401( 01 STUD-SUS310S+02 NUT-SUS310S)</v>
          </cell>
          <cell r="D203" t="str">
            <v>JIS.G4303_SUS310S</v>
          </cell>
          <cell r="E203" t="str">
            <v>sets</v>
          </cell>
          <cell r="F203">
            <v>0.53416666666666668</v>
          </cell>
          <cell r="G203">
            <v>48</v>
          </cell>
          <cell r="H203">
            <v>25.64</v>
          </cell>
          <cell r="I203">
            <v>50</v>
          </cell>
          <cell r="J203">
            <v>26.708333333333336</v>
          </cell>
          <cell r="M203">
            <v>50</v>
          </cell>
          <cell r="N203">
            <v>26.708333333333336</v>
          </cell>
          <cell r="Q203">
            <v>50</v>
          </cell>
          <cell r="R203">
            <v>26.708333333333336</v>
          </cell>
        </row>
        <row r="204">
          <cell r="A204" t="str">
            <v>I78-A-192</v>
          </cell>
          <cell r="B204" t="str">
            <v>đinh bảo ôn( % C min 0.04%)</v>
          </cell>
          <cell r="C204" t="str">
            <v>STUD_M12x420( 01 STUD-SUS304H+02 NUT-SUS304H)</v>
          </cell>
          <cell r="D204" t="str">
            <v>JIS.G4303_SUS304</v>
          </cell>
          <cell r="E204" t="str">
            <v>sets</v>
          </cell>
          <cell r="F204">
            <v>0.34</v>
          </cell>
          <cell r="G204">
            <v>2</v>
          </cell>
          <cell r="H204">
            <v>0.68</v>
          </cell>
          <cell r="I204">
            <v>2</v>
          </cell>
          <cell r="J204">
            <v>0.68</v>
          </cell>
          <cell r="M204">
            <v>2</v>
          </cell>
          <cell r="N204">
            <v>0.68</v>
          </cell>
          <cell r="Q204">
            <v>2</v>
          </cell>
          <cell r="R204">
            <v>0.68</v>
          </cell>
        </row>
        <row r="205">
          <cell r="A205" t="str">
            <v>I78-A-193</v>
          </cell>
          <cell r="B205" t="str">
            <v>đinh bảo ôn( % C min 0.04%)</v>
          </cell>
          <cell r="C205" t="str">
            <v>STUD_M12x499( 01 STUD-SUS310S+02 NUT-SUS310S)</v>
          </cell>
          <cell r="D205" t="str">
            <v>JIS.G4303_SUS310S</v>
          </cell>
          <cell r="E205" t="str">
            <v>sets</v>
          </cell>
          <cell r="F205">
            <v>0.45999999999999996</v>
          </cell>
          <cell r="G205">
            <v>12</v>
          </cell>
          <cell r="H205">
            <v>5.52</v>
          </cell>
          <cell r="I205">
            <v>12</v>
          </cell>
          <cell r="J205">
            <v>5.52</v>
          </cell>
          <cell r="M205">
            <v>12</v>
          </cell>
          <cell r="N205">
            <v>5.52</v>
          </cell>
          <cell r="Q205">
            <v>12</v>
          </cell>
          <cell r="R205">
            <v>5.52</v>
          </cell>
        </row>
        <row r="206">
          <cell r="A206" t="str">
            <v>PRIORITY/  THỜI GIAN CẤP:</v>
          </cell>
        </row>
        <row r="207">
          <cell r="A207" t="str">
            <v xml:space="preserve">              CRITICAL (within 3 days) / NGAY LẬP TỨC (Dưới 3 ngày)                         </v>
          </cell>
          <cell r="C207" t="str">
            <v>URGENT / KHẨN CẤP</v>
          </cell>
          <cell r="G207" t="str">
            <v xml:space="preserve">    1 WEEK/ 1 TUẦN</v>
          </cell>
          <cell r="N207" t="str">
            <v>AS DELIVERY (Date: ……………)/ CẦN VÀO NGÀY :……………</v>
          </cell>
        </row>
        <row r="208">
          <cell r="A208" t="str">
            <v>REMARKS /  CHÚ Ý :</v>
          </cell>
        </row>
        <row r="209">
          <cell r="A209" t="str">
            <v xml:space="preserve">    </v>
          </cell>
        </row>
        <row r="210">
          <cell r="A210" t="str">
            <v>ASSIGN COST TO/ NGUỒN CHI PHÍ:</v>
          </cell>
        </row>
        <row r="211">
          <cell r="A211" t="str">
            <v xml:space="preserve">               PROJECT BUDGET/ NGÂN SÁCH DỰ ÁN</v>
          </cell>
          <cell r="C211" t="str">
            <v>PROJECT within IBS / DỰ ÁN NỘI BỘ</v>
          </cell>
          <cell r="G211" t="str">
            <v>TRADING &amp; SUPPLY / MMUA VÀ CUNG CẤP</v>
          </cell>
          <cell r="N211" t="str">
            <v>PRODUCTION,MAINTENANCE/ SẢN XUẤT,BẢO DƯỠNG</v>
          </cell>
          <cell r="S211" t="str">
            <v>OTHER/ Khác</v>
          </cell>
        </row>
        <row r="212">
          <cell r="A212" t="str">
            <v>REMARKS/  CHÚ Ý:</v>
          </cell>
        </row>
        <row r="214">
          <cell r="A214" t="str">
            <v>PURPOSE / MỤC DÍCH:</v>
          </cell>
        </row>
        <row r="215">
          <cell r="A215" t="str">
            <v>FOR IN-HOUSE/ CHO SỬ DỤNG</v>
          </cell>
          <cell r="I215" t="str">
            <v>FOR PROJECT/ DỰ ÁN</v>
          </cell>
        </row>
        <row r="216">
          <cell r="A216" t="str">
            <v xml:space="preserve">         Lost/Damaged/ Mất mát, hỏng hóc</v>
          </cell>
          <cell r="E216" t="str">
            <v xml:space="preserve">    Other/ Khác:</v>
          </cell>
          <cell r="I216" t="str">
            <v xml:space="preserve">         Shortage from previous ordered/Cấp thêm cho lần trước</v>
          </cell>
          <cell r="Q216" t="str">
            <v xml:space="preserve">    Lost,Damaged/Mất mát,hỏng hóc</v>
          </cell>
          <cell r="S216" t="str">
            <v xml:space="preserve">    Other/ Khác:</v>
          </cell>
        </row>
        <row r="217">
          <cell r="A217" t="str">
            <v xml:space="preserve">          Req'd as Spares,Stock/ Dự phòng</v>
          </cell>
          <cell r="I217" t="str">
            <v xml:space="preserve">        Balance from previous ordered/ Phần còn lại chưa cấp</v>
          </cell>
          <cell r="Q217" t="str">
            <v xml:space="preserve">    Req'd as Spares/ Dự phòng</v>
          </cell>
        </row>
        <row r="218">
          <cell r="A218" t="str">
            <v xml:space="preserve">          Consumables/ Vật tư tiêu hao</v>
          </cell>
          <cell r="I218" t="str">
            <v xml:space="preserve">         Replace wrong part/ Thay thế chi tiết sai</v>
          </cell>
          <cell r="Q218" t="str">
            <v xml:space="preserve">    Consumables/Vật tư tiêu hao</v>
          </cell>
        </row>
        <row r="221">
          <cell r="C221" t="str">
            <v>Requested by/ Yêu cầu:</v>
          </cell>
          <cell r="D221" t="str">
            <v>Reviewed by/ Kiểm tra:</v>
          </cell>
          <cell r="I221" t="str">
            <v>Project Manager/ Giám đốc dự án</v>
          </cell>
          <cell r="Q221" t="str">
            <v>Approved by/ Phê duyệt</v>
          </cell>
        </row>
        <row r="222">
          <cell r="A222" t="str">
            <v>Name/ Tên:</v>
          </cell>
        </row>
        <row r="223">
          <cell r="A223" t="str">
            <v>Position/ Vị trí:</v>
          </cell>
        </row>
        <row r="224">
          <cell r="A224" t="str">
            <v>Signature/ Chữ ký:</v>
          </cell>
        </row>
        <row r="225">
          <cell r="A225" t="str">
            <v>Date/ Ngày:</v>
          </cell>
        </row>
        <row r="227">
          <cell r="S227" t="str">
            <v>REF. DOC. NO.: ILS-PRC-F06A Rev. 0 (For Engineering only)</v>
          </cell>
        </row>
      </sheetData>
      <sheetData sheetId="3"/>
      <sheetData sheetId="4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 (2)"/>
      <sheetName val="old"/>
      <sheetName val="PR"/>
      <sheetName val="STUD"/>
      <sheetName val="PHU KIEN"/>
    </sheetNames>
    <sheetDataSet>
      <sheetData sheetId="0" refreshError="1"/>
      <sheetData sheetId="1" refreshError="1"/>
      <sheetData sheetId="2">
        <row r="1">
          <cell r="D1" t="str">
            <v>IBS HI JOINT STOCK COMPANY
Address: Km 6 Freeway No. 05 Hung Vuong, Hong Bang District, Hai Phong City, Viet Nam.</v>
          </cell>
        </row>
        <row r="3">
          <cell r="D3" t="str">
            <v>PURCHASE REQUISITION / ĐỀ NGHỊ MUA VẬT TƯ</v>
          </cell>
        </row>
        <row r="5">
          <cell r="A5" t="str">
            <v>Department/ Phòng: ENGINEERING/ Thiết kế</v>
          </cell>
          <cell r="D5" t="str">
            <v>Project Code/ Mã dự án: 24-VPI-I-078</v>
          </cell>
          <cell r="J5" t="str">
            <v>Date/ Ngày: 10/04/2025</v>
          </cell>
        </row>
        <row r="6">
          <cell r="A6" t="str">
            <v>Job Title/ Hạng mục: Main and Accessory Material/ Vật tư chính,phụ</v>
          </cell>
          <cell r="D6" t="str">
            <v>Project ID/ Mã nhận diện dự án: VOGT-V17556</v>
          </cell>
          <cell r="J6" t="str">
            <v>Ref. No/ Mã tài liệu: I-078-ENG-001-REV 03 (PR)</v>
          </cell>
        </row>
        <row r="7">
          <cell r="A7" t="str">
            <v>Client/ Khách hàng: VOGT POWER INTERNATIONER</v>
          </cell>
          <cell r="D7" t="str">
            <v>Project Name / Tên dự án :</v>
          </cell>
          <cell r="J7" t="str">
            <v>Job No/ Số dự án: VOGT POWER PROJECT, 24-VPI-I-078/V17556</v>
          </cell>
        </row>
        <row r="9">
          <cell r="A9" t="str">
            <v>Item/ 
STT</v>
          </cell>
          <cell r="B9" t="str">
            <v>Description/ 
Chi tiết</v>
          </cell>
          <cell r="C9" t="str">
            <v>A-169</v>
          </cell>
          <cell r="D9" t="str">
            <v>Grade/ Mác vật liệu</v>
          </cell>
          <cell r="E9" t="str">
            <v>Unit/ Đơn vị</v>
          </cell>
          <cell r="F9" t="str">
            <v>U.Weight/ Đ.Trọng (Kg/m2,m,pcs)</v>
          </cell>
          <cell r="G9" t="str">
            <v>Net Quantity/
Số lượng tinh</v>
          </cell>
          <cell r="I9" t="str">
            <v>Previous Ordered/
Đã dự trù</v>
          </cell>
          <cell r="K9" t="str">
            <v>Current Ordered/
Dự trù lần 0</v>
          </cell>
          <cell r="M9" t="str">
            <v>Current Ordered/
Dự trù lần 1</v>
          </cell>
          <cell r="O9" t="str">
            <v>Current Ordered/
Dự trù lần 2</v>
          </cell>
          <cell r="Q9" t="str">
            <v>Current Ordered/
Dự trù lần 3</v>
          </cell>
          <cell r="S9" t="str">
            <v>Total Ordered/
Tổng dự trù</v>
          </cell>
          <cell r="U9" t="str">
            <v>Remarks/ Ghi chú</v>
          </cell>
        </row>
        <row r="10">
          <cell r="G10" t="str">
            <v>Q.Ty/
Số lượng</v>
          </cell>
          <cell r="H10" t="str">
            <v>Weight/
Khối lượng (Kg)</v>
          </cell>
          <cell r="I10" t="str">
            <v>Q.Ty/ 
Số lượng</v>
          </cell>
          <cell r="J10" t="str">
            <v>Weight/
Khối lượng (Kg)</v>
          </cell>
          <cell r="K10" t="str">
            <v>Q.Ty/Số lượng</v>
          </cell>
          <cell r="L10" t="str">
            <v>Weight/Khối lượng (Kg)</v>
          </cell>
          <cell r="M10" t="str">
            <v>Q.Ty/Số lượng</v>
          </cell>
          <cell r="N10" t="str">
            <v>Weight/Khối lượng (Kg)</v>
          </cell>
          <cell r="O10" t="str">
            <v>Q.Ty/Số lượng</v>
          </cell>
          <cell r="P10" t="str">
            <v>Weight/Khối lượng (Kg)</v>
          </cell>
          <cell r="Q10" t="str">
            <v>Q.Ty/Số lượng</v>
          </cell>
          <cell r="R10" t="str">
            <v>Weight/Khối lượng (Kg)</v>
          </cell>
          <cell r="S10" t="str">
            <v>Q.Ty/
Số lượng</v>
          </cell>
          <cell r="T10" t="str">
            <v>Weight/Khối lượng (Kg)</v>
          </cell>
        </row>
        <row r="11">
          <cell r="A11">
            <v>1</v>
          </cell>
          <cell r="B11">
            <v>2</v>
          </cell>
          <cell r="C11">
            <v>3</v>
          </cell>
          <cell r="D11">
            <v>4</v>
          </cell>
          <cell r="E11">
            <v>5</v>
          </cell>
          <cell r="F11">
            <v>6</v>
          </cell>
          <cell r="G11">
            <v>7</v>
          </cell>
          <cell r="H11">
            <v>8</v>
          </cell>
          <cell r="I11">
            <v>9</v>
          </cell>
          <cell r="J11">
            <v>10</v>
          </cell>
          <cell r="K11">
            <v>11</v>
          </cell>
          <cell r="L11">
            <v>12</v>
          </cell>
          <cell r="M11">
            <v>13</v>
          </cell>
          <cell r="N11">
            <v>14</v>
          </cell>
          <cell r="O11">
            <v>15</v>
          </cell>
          <cell r="P11">
            <v>16</v>
          </cell>
          <cell r="Q11">
            <v>17</v>
          </cell>
          <cell r="R11">
            <v>18</v>
          </cell>
          <cell r="S11">
            <v>19</v>
          </cell>
          <cell r="T11">
            <v>20</v>
          </cell>
          <cell r="U11">
            <v>21</v>
          </cell>
        </row>
        <row r="12">
          <cell r="A12" t="str">
            <v>A.</v>
          </cell>
          <cell r="B12" t="str">
            <v>Main-Material /  Vật tư chính</v>
          </cell>
          <cell r="G12">
            <v>1.0935101176230249</v>
          </cell>
          <cell r="H12">
            <v>624112.48486049986</v>
          </cell>
          <cell r="J12">
            <v>699147.23572980333</v>
          </cell>
          <cell r="N12">
            <v>698307.20583074016</v>
          </cell>
          <cell r="P12">
            <v>840.02989906322375</v>
          </cell>
          <cell r="R12">
            <v>-16673.918999999991</v>
          </cell>
          <cell r="T12">
            <v>682473.31672980345</v>
          </cell>
        </row>
        <row r="13">
          <cell r="A13" t="str">
            <v>I78-A-1</v>
          </cell>
          <cell r="B13" t="str">
            <v>Đệm làm kín</v>
          </cell>
          <cell r="C13" t="str">
            <v>5"_GASKET_#150_SORF</v>
          </cell>
          <cell r="D13" t="str">
            <v>CERAMIC_FIBER</v>
          </cell>
          <cell r="E13" t="str">
            <v>pcs</v>
          </cell>
          <cell r="G13">
            <v>2</v>
          </cell>
          <cell r="I13">
            <v>2</v>
          </cell>
          <cell r="J13">
            <v>0</v>
          </cell>
          <cell r="K13">
            <v>2</v>
          </cell>
          <cell r="S13">
            <v>2</v>
          </cell>
          <cell r="T13">
            <v>0</v>
          </cell>
          <cell r="U13" t="str">
            <v>MUA CẤP I59</v>
          </cell>
        </row>
        <row r="14">
          <cell r="A14" t="str">
            <v>I78-A-2</v>
          </cell>
          <cell r="B14" t="str">
            <v>Đệm làm kín</v>
          </cell>
          <cell r="C14" t="str">
            <v>6"_GASKET_#150_SORF</v>
          </cell>
          <cell r="D14" t="str">
            <v>CERAMIC_FIBER</v>
          </cell>
          <cell r="E14" t="str">
            <v>pcs</v>
          </cell>
          <cell r="G14">
            <v>11</v>
          </cell>
          <cell r="I14">
            <v>11</v>
          </cell>
          <cell r="J14">
            <v>0</v>
          </cell>
          <cell r="K14">
            <v>11</v>
          </cell>
          <cell r="S14">
            <v>11</v>
          </cell>
          <cell r="T14">
            <v>0</v>
          </cell>
          <cell r="U14" t="str">
            <v>MUA CẤP I59</v>
          </cell>
        </row>
        <row r="15">
          <cell r="A15" t="str">
            <v>I78-A-3</v>
          </cell>
          <cell r="B15" t="str">
            <v>Đệm làm kín</v>
          </cell>
          <cell r="C15" t="str">
            <v>4"_GASKET_#150_SORF</v>
          </cell>
          <cell r="D15" t="str">
            <v>CERAMIC_FIBER</v>
          </cell>
          <cell r="E15" t="str">
            <v>pcs</v>
          </cell>
          <cell r="G15">
            <v>3</v>
          </cell>
          <cell r="I15">
            <v>3</v>
          </cell>
          <cell r="J15">
            <v>0</v>
          </cell>
          <cell r="K15">
            <v>3</v>
          </cell>
          <cell r="S15">
            <v>3</v>
          </cell>
          <cell r="T15">
            <v>0</v>
          </cell>
          <cell r="U15" t="str">
            <v>MUA CẤP I59</v>
          </cell>
        </row>
        <row r="16">
          <cell r="A16" t="str">
            <v>I78-A-4</v>
          </cell>
          <cell r="B16" t="str">
            <v>tôn tấm</v>
          </cell>
          <cell r="C16" t="str">
            <v>PL1.5x1250x2500</v>
          </cell>
          <cell r="D16" t="str">
            <v>JIS G3101-SS400</v>
          </cell>
          <cell r="E16" t="str">
            <v>m2</v>
          </cell>
          <cell r="F16">
            <v>11.774999999999999</v>
          </cell>
          <cell r="G16">
            <v>1.6838000000000002</v>
          </cell>
          <cell r="H16">
            <v>19.826744999999999</v>
          </cell>
          <cell r="I16">
            <v>1.9363699999999997</v>
          </cell>
          <cell r="J16">
            <v>22.800756749999994</v>
          </cell>
          <cell r="M16">
            <v>1.9363699999999997</v>
          </cell>
          <cell r="N16">
            <v>22.800756749999994</v>
          </cell>
          <cell r="S16">
            <v>1.9363699999999997</v>
          </cell>
          <cell r="T16">
            <v>22.800756749999994</v>
          </cell>
          <cell r="U16" t="str">
            <v>REV2-A572--&gt;SS400
khách hàng REV</v>
          </cell>
        </row>
        <row r="17">
          <cell r="A17" t="str">
            <v>I78-A-5</v>
          </cell>
          <cell r="B17" t="str">
            <v>tôn tấm( % C min 0.04%)</v>
          </cell>
          <cell r="C17" t="str">
            <v>PL1.5x1250x2500</v>
          </cell>
          <cell r="D17" t="str">
            <v>JIS G4312 SUH409</v>
          </cell>
          <cell r="E17" t="str">
            <v>m2</v>
          </cell>
          <cell r="F17">
            <v>11.55</v>
          </cell>
          <cell r="G17">
            <v>463.10156287012978</v>
          </cell>
          <cell r="H17">
            <v>5348.8230511499996</v>
          </cell>
          <cell r="I17">
            <v>504.22026214662418</v>
          </cell>
          <cell r="J17">
            <v>5823.7440277935093</v>
          </cell>
          <cell r="M17">
            <v>504.22026214662418</v>
          </cell>
          <cell r="N17">
            <v>5823.7440277935093</v>
          </cell>
          <cell r="S17">
            <v>504.22026214662418</v>
          </cell>
          <cell r="T17">
            <v>5823.7440277935093</v>
          </cell>
        </row>
        <row r="18">
          <cell r="A18" t="str">
            <v>I78-A-6</v>
          </cell>
          <cell r="B18" t="str">
            <v>tôn tấm( % C min 0.04%)</v>
          </cell>
          <cell r="C18" t="str">
            <v>PL1.5x1250x2500</v>
          </cell>
          <cell r="D18" t="str">
            <v>JIS.G4304_SUS304</v>
          </cell>
          <cell r="E18" t="str">
            <v>m2</v>
          </cell>
          <cell r="F18">
            <v>11.895</v>
          </cell>
          <cell r="G18">
            <v>451.7398361555276</v>
          </cell>
          <cell r="H18">
            <v>5373.4453510700005</v>
          </cell>
          <cell r="I18">
            <v>506.54134519640775</v>
          </cell>
          <cell r="J18">
            <v>6025.3093011112696</v>
          </cell>
          <cell r="M18">
            <v>506.54134519640775</v>
          </cell>
          <cell r="N18">
            <v>6025.3093011112696</v>
          </cell>
          <cell r="S18">
            <v>506.54134519640775</v>
          </cell>
          <cell r="T18">
            <v>6025.3093011112696</v>
          </cell>
        </row>
        <row r="19">
          <cell r="A19" t="str">
            <v>I78-A-7</v>
          </cell>
          <cell r="B19" t="str">
            <v>tôn tấm( % C min 0.04%)</v>
          </cell>
          <cell r="C19" t="str">
            <v>PL1.5x1250x2500</v>
          </cell>
          <cell r="D19" t="str">
            <v>JIS.G4304_SUS310S</v>
          </cell>
          <cell r="E19" t="str">
            <v>m2</v>
          </cell>
          <cell r="F19">
            <v>11.625</v>
          </cell>
          <cell r="G19">
            <v>48.535520282150536</v>
          </cell>
          <cell r="H19">
            <v>564.22542327999997</v>
          </cell>
          <cell r="I19">
            <v>53.188129073528664</v>
          </cell>
          <cell r="J19">
            <v>618.31200047977075</v>
          </cell>
          <cell r="M19">
            <v>53.188129073528664</v>
          </cell>
          <cell r="N19">
            <v>618.31200047977075</v>
          </cell>
          <cell r="S19">
            <v>53.188129073528664</v>
          </cell>
          <cell r="T19">
            <v>618.31200047977075</v>
          </cell>
        </row>
        <row r="20">
          <cell r="A20" t="str">
            <v>I78-A-8</v>
          </cell>
          <cell r="B20" t="str">
            <v>tôn tấm</v>
          </cell>
          <cell r="C20" t="str">
            <v>PL1.5x1250x2500</v>
          </cell>
          <cell r="D20" t="str">
            <v>JIS G3101-SS400</v>
          </cell>
          <cell r="E20" t="str">
            <v>m2</v>
          </cell>
          <cell r="F20">
            <v>11.774999999999999</v>
          </cell>
          <cell r="G20">
            <v>1.6917197452229302</v>
          </cell>
          <cell r="H20">
            <v>19.920000000000002</v>
          </cell>
          <cell r="I20">
            <v>3</v>
          </cell>
          <cell r="J20">
            <v>35.324999999999996</v>
          </cell>
          <cell r="M20">
            <v>3</v>
          </cell>
          <cell r="N20">
            <v>35.324999999999996</v>
          </cell>
          <cell r="S20">
            <v>3</v>
          </cell>
          <cell r="T20">
            <v>35.324999999999996</v>
          </cell>
        </row>
        <row r="21">
          <cell r="A21" t="str">
            <v>I78-A-9</v>
          </cell>
          <cell r="B21" t="str">
            <v>tôn tấm( % C min 0.04%)</v>
          </cell>
          <cell r="C21" t="str">
            <v>PL2x1250x2500</v>
          </cell>
          <cell r="D21" t="str">
            <v>JIS.G4304_SUS304</v>
          </cell>
          <cell r="E21" t="str">
            <v>m2</v>
          </cell>
          <cell r="F21">
            <v>15.86</v>
          </cell>
          <cell r="G21">
            <v>427.0286378310214</v>
          </cell>
          <cell r="H21">
            <v>6772.674195999999</v>
          </cell>
          <cell r="I21">
            <v>478.83237946242036</v>
          </cell>
          <cell r="J21">
            <v>7594.2815382739864</v>
          </cell>
          <cell r="M21">
            <v>478.83237946242036</v>
          </cell>
          <cell r="N21">
            <v>7594.2815382739864</v>
          </cell>
          <cell r="S21">
            <v>478.83237946242036</v>
          </cell>
          <cell r="T21">
            <v>7594.2815382739864</v>
          </cell>
        </row>
        <row r="22">
          <cell r="A22" t="str">
            <v>I78-A-10</v>
          </cell>
          <cell r="B22" t="str">
            <v>tôn tấm( % C min 0.04%)</v>
          </cell>
          <cell r="C22" t="str">
            <v>PL2x1250x2500</v>
          </cell>
          <cell r="D22" t="str">
            <v>JIS.G4304_SUS310S</v>
          </cell>
          <cell r="E22" t="str">
            <v>m2</v>
          </cell>
          <cell r="F22">
            <v>15.5</v>
          </cell>
          <cell r="G22">
            <v>584.82923664516102</v>
          </cell>
          <cell r="H22">
            <v>9064.853167999996</v>
          </cell>
          <cell r="I22">
            <v>640.8908927694265</v>
          </cell>
          <cell r="J22">
            <v>9933.8088379261098</v>
          </cell>
          <cell r="M22">
            <v>640.8908927694265</v>
          </cell>
          <cell r="N22">
            <v>9933.8088379261098</v>
          </cell>
          <cell r="S22">
            <v>640.8908927694265</v>
          </cell>
          <cell r="T22">
            <v>9933.8088379261098</v>
          </cell>
        </row>
        <row r="23">
          <cell r="A23" t="str">
            <v>I78-A-11</v>
          </cell>
          <cell r="B23" t="str">
            <v>tôn tấm( % C min 0.04%)</v>
          </cell>
          <cell r="C23" t="str">
            <v>PL2x1250x2500</v>
          </cell>
          <cell r="D23" t="str">
            <v>JIS G4312 SUH409</v>
          </cell>
          <cell r="E23" t="str">
            <v>m2</v>
          </cell>
          <cell r="F23">
            <v>11.55</v>
          </cell>
          <cell r="G23">
            <v>52.501245690043291</v>
          </cell>
          <cell r="H23">
            <v>606.38938772000006</v>
          </cell>
          <cell r="I23">
            <v>45</v>
          </cell>
          <cell r="J23">
            <v>519.75</v>
          </cell>
          <cell r="M23">
            <v>45</v>
          </cell>
          <cell r="N23">
            <v>519.75</v>
          </cell>
          <cell r="S23">
            <v>45</v>
          </cell>
          <cell r="T23">
            <v>519.75</v>
          </cell>
        </row>
        <row r="24">
          <cell r="A24" t="str">
            <v>I78-A-12</v>
          </cell>
          <cell r="B24" t="str">
            <v>tôn tấm( % C min 0.04%)</v>
          </cell>
          <cell r="C24" t="str">
            <v>PL3</v>
          </cell>
          <cell r="D24" t="str">
            <v>ASTM-A240-TP304H</v>
          </cell>
          <cell r="E24" t="str">
            <v>m2</v>
          </cell>
          <cell r="F24">
            <v>23.79</v>
          </cell>
          <cell r="G24">
            <v>81.05409250945776</v>
          </cell>
          <cell r="H24">
            <v>1928.2768608000001</v>
          </cell>
          <cell r="I24">
            <v>90</v>
          </cell>
          <cell r="J24">
            <v>2141.1</v>
          </cell>
          <cell r="M24">
            <v>90</v>
          </cell>
          <cell r="N24">
            <v>2141.1</v>
          </cell>
          <cell r="S24">
            <v>90</v>
          </cell>
          <cell r="T24">
            <v>2141.1</v>
          </cell>
          <cell r="U24" t="str">
            <v>03 TỜ PL3x1500x5000
03 TỜ PL3x2000x5000
12 TỜ PL3x1250x2500</v>
          </cell>
        </row>
        <row r="25">
          <cell r="A25" t="str">
            <v>I78-A-13</v>
          </cell>
          <cell r="B25" t="str">
            <v>tôn tấm</v>
          </cell>
          <cell r="C25" t="str">
            <v>PL3x1500x6000</v>
          </cell>
          <cell r="D25" t="str">
            <v>JIS G3101-SS400</v>
          </cell>
          <cell r="E25" t="str">
            <v>m2</v>
          </cell>
          <cell r="F25">
            <v>23.549999999999997</v>
          </cell>
          <cell r="G25">
            <v>1.6838000000000002</v>
          </cell>
          <cell r="H25">
            <v>39.653489999999998</v>
          </cell>
          <cell r="I25">
            <v>2.1889400000000001</v>
          </cell>
          <cell r="J25">
            <v>51.549536999999994</v>
          </cell>
          <cell r="M25">
            <v>2.1889400000000001</v>
          </cell>
          <cell r="N25">
            <v>51.549536999999994</v>
          </cell>
          <cell r="S25">
            <v>2.1889400000000001</v>
          </cell>
          <cell r="T25">
            <v>51.549536999999994</v>
          </cell>
        </row>
        <row r="26">
          <cell r="A26" t="str">
            <v>I78-A-14</v>
          </cell>
          <cell r="B26" t="str">
            <v>tôn tấm( % C min 0.04%)</v>
          </cell>
          <cell r="C26" t="str">
            <v>PL3x1250x2500</v>
          </cell>
          <cell r="D26" t="str">
            <v>JIS G4312 SUH409</v>
          </cell>
          <cell r="E26" t="str">
            <v>m2</v>
          </cell>
          <cell r="F26">
            <v>11.55</v>
          </cell>
          <cell r="G26">
            <v>4.526406926406926</v>
          </cell>
          <cell r="H26">
            <v>52.28</v>
          </cell>
          <cell r="I26">
            <v>3</v>
          </cell>
          <cell r="J26">
            <v>34.650000000000006</v>
          </cell>
          <cell r="M26">
            <v>3</v>
          </cell>
          <cell r="N26">
            <v>34.650000000000006</v>
          </cell>
          <cell r="S26">
            <v>3</v>
          </cell>
          <cell r="T26">
            <v>34.650000000000006</v>
          </cell>
        </row>
        <row r="27">
          <cell r="A27" t="str">
            <v>I78-A-15</v>
          </cell>
          <cell r="B27" t="str">
            <v>tôn tấm( % C min 0.04%)</v>
          </cell>
          <cell r="C27" t="str">
            <v>PL3x1250x2500</v>
          </cell>
          <cell r="D27" t="str">
            <v>JIS.G4304_SUS310S</v>
          </cell>
          <cell r="E27" t="str">
            <v>m2</v>
          </cell>
          <cell r="F27">
            <v>23.25</v>
          </cell>
          <cell r="G27">
            <v>2.6615053763440861</v>
          </cell>
          <cell r="H27">
            <v>61.88</v>
          </cell>
          <cell r="I27">
            <v>3</v>
          </cell>
          <cell r="J27">
            <v>69.75</v>
          </cell>
          <cell r="M27">
            <v>3</v>
          </cell>
          <cell r="N27">
            <v>69.75</v>
          </cell>
          <cell r="S27">
            <v>3</v>
          </cell>
          <cell r="T27">
            <v>69.75</v>
          </cell>
        </row>
        <row r="28">
          <cell r="A28" t="str">
            <v>I78-A-16</v>
          </cell>
          <cell r="B28" t="str">
            <v>tôn tấm</v>
          </cell>
          <cell r="C28" t="str">
            <v>PL3x1500x6000</v>
          </cell>
          <cell r="D28" t="str">
            <v>JIS G3101-SS400</v>
          </cell>
          <cell r="E28" t="str">
            <v>m2</v>
          </cell>
          <cell r="F28">
            <v>23.549999999999997</v>
          </cell>
          <cell r="G28">
            <v>16.622505307855626</v>
          </cell>
          <cell r="H28">
            <v>391.46</v>
          </cell>
          <cell r="I28">
            <v>18.617205944798304</v>
          </cell>
          <cell r="J28">
            <v>438.43520000000001</v>
          </cell>
          <cell r="M28">
            <v>18.617205944798304</v>
          </cell>
          <cell r="N28">
            <v>438.43520000000001</v>
          </cell>
          <cell r="S28">
            <v>18.617205944798304</v>
          </cell>
          <cell r="T28">
            <v>438.43520000000001</v>
          </cell>
        </row>
        <row r="29">
          <cell r="A29" t="str">
            <v>I78-A-17</v>
          </cell>
          <cell r="B29" t="str">
            <v>tôn tấm( % C min 0.04%)</v>
          </cell>
          <cell r="C29" t="str">
            <v>PL4x500x1000</v>
          </cell>
          <cell r="D29" t="str">
            <v>ASTM-A240-TP304H</v>
          </cell>
          <cell r="E29" t="str">
            <v>m2</v>
          </cell>
          <cell r="F29">
            <v>31.72</v>
          </cell>
          <cell r="G29">
            <v>0.36672000000000005</v>
          </cell>
          <cell r="H29">
            <v>11.632358400000001</v>
          </cell>
          <cell r="I29">
            <v>0.5</v>
          </cell>
          <cell r="J29">
            <v>15.86</v>
          </cell>
          <cell r="M29">
            <v>0.5</v>
          </cell>
          <cell r="N29">
            <v>15.86</v>
          </cell>
          <cell r="S29">
            <v>0.5</v>
          </cell>
          <cell r="T29">
            <v>15.86</v>
          </cell>
        </row>
        <row r="30">
          <cell r="A30" t="str">
            <v>I78-A-18</v>
          </cell>
          <cell r="B30" t="str">
            <v>tôn tấm</v>
          </cell>
          <cell r="C30" t="str">
            <v>PL4x1500x6000</v>
          </cell>
          <cell r="D30" t="str">
            <v>JIS G3101-SS400</v>
          </cell>
          <cell r="E30" t="str">
            <v>m2</v>
          </cell>
          <cell r="F30">
            <v>31.4</v>
          </cell>
          <cell r="G30">
            <v>3.4470559999999995</v>
          </cell>
          <cell r="H30">
            <v>108.23755839999998</v>
          </cell>
          <cell r="I30">
            <v>4</v>
          </cell>
          <cell r="J30">
            <v>125.6</v>
          </cell>
          <cell r="M30">
            <v>4</v>
          </cell>
          <cell r="N30">
            <v>125.6</v>
          </cell>
          <cell r="S30">
            <v>4</v>
          </cell>
          <cell r="T30">
            <v>125.6</v>
          </cell>
        </row>
        <row r="31">
          <cell r="A31" t="str">
            <v>I78-A-19</v>
          </cell>
          <cell r="B31" t="str">
            <v>tôn tấm( % C min 0.04%)</v>
          </cell>
          <cell r="C31" t="str">
            <v>PL5x1500x1200</v>
          </cell>
          <cell r="D31" t="str">
            <v>ASTM-A240-TP304H</v>
          </cell>
          <cell r="E31" t="str">
            <v>m2</v>
          </cell>
          <cell r="F31">
            <v>39.65</v>
          </cell>
          <cell r="G31">
            <v>1.37408</v>
          </cell>
          <cell r="H31">
            <v>54.482271999999995</v>
          </cell>
          <cell r="I31">
            <v>1.7999999999999998</v>
          </cell>
          <cell r="J31">
            <v>71.36999999999999</v>
          </cell>
          <cell r="M31">
            <v>1.7999999999999998</v>
          </cell>
          <cell r="N31">
            <v>71.36999999999999</v>
          </cell>
          <cell r="S31">
            <v>1.7999999999999998</v>
          </cell>
          <cell r="T31">
            <v>71.36999999999999</v>
          </cell>
        </row>
        <row r="32">
          <cell r="A32" t="str">
            <v>I78-A-20</v>
          </cell>
          <cell r="B32" t="str">
            <v>tôn tấm</v>
          </cell>
          <cell r="C32" t="str">
            <v>PL5x1500x6000</v>
          </cell>
          <cell r="D32" t="str">
            <v>JIS G3101-SS400</v>
          </cell>
          <cell r="E32" t="str">
            <v>m2</v>
          </cell>
          <cell r="F32">
            <v>39.25</v>
          </cell>
          <cell r="G32">
            <v>1.9964446777070064</v>
          </cell>
          <cell r="H32">
            <v>78.3604536</v>
          </cell>
          <cell r="I32">
            <v>2.2959113793630572</v>
          </cell>
          <cell r="J32">
            <v>90.114521639999992</v>
          </cell>
          <cell r="M32">
            <v>2.2959113793630572</v>
          </cell>
          <cell r="N32">
            <v>90.114521639999992</v>
          </cell>
          <cell r="S32">
            <v>2.2959113793630572</v>
          </cell>
          <cell r="T32">
            <v>90.114521639999992</v>
          </cell>
        </row>
        <row r="33">
          <cell r="A33" t="str">
            <v>I78-A-21</v>
          </cell>
          <cell r="B33" t="str">
            <v>tôn tấm( % C min 0.04%)</v>
          </cell>
          <cell r="C33" t="str">
            <v>PL6x1500x6000</v>
          </cell>
          <cell r="D33" t="str">
            <v>ASTM-A240-TP304H</v>
          </cell>
          <cell r="E33" t="str">
            <v>m2</v>
          </cell>
          <cell r="F33">
            <v>47.58</v>
          </cell>
          <cell r="G33">
            <v>5.5152767885666245</v>
          </cell>
          <cell r="H33">
            <v>262.41686959999998</v>
          </cell>
          <cell r="I33">
            <v>7.5</v>
          </cell>
          <cell r="J33">
            <v>356.84999999999997</v>
          </cell>
          <cell r="M33">
            <v>7.5</v>
          </cell>
          <cell r="N33">
            <v>356.84999999999997</v>
          </cell>
          <cell r="S33">
            <v>7.5</v>
          </cell>
          <cell r="T33">
            <v>356.84999999999997</v>
          </cell>
        </row>
        <row r="34">
          <cell r="A34" t="str">
            <v>I78-A-22</v>
          </cell>
          <cell r="B34" t="str">
            <v>tôn tấm( % C min 0.04%)</v>
          </cell>
          <cell r="C34" t="str">
            <v>PL6x1500x2500</v>
          </cell>
          <cell r="D34" t="str">
            <v>ASTM-A240-TP310S</v>
          </cell>
          <cell r="E34" t="str">
            <v>m2</v>
          </cell>
          <cell r="F34">
            <v>46.5</v>
          </cell>
          <cell r="G34">
            <v>2.1713978494623656</v>
          </cell>
          <cell r="H34">
            <v>100.97</v>
          </cell>
          <cell r="I34">
            <v>3.75</v>
          </cell>
          <cell r="J34">
            <v>174.375</v>
          </cell>
          <cell r="M34">
            <v>3.75</v>
          </cell>
          <cell r="N34">
            <v>174.375</v>
          </cell>
          <cell r="S34">
            <v>3.75</v>
          </cell>
          <cell r="T34">
            <v>174.375</v>
          </cell>
        </row>
        <row r="35">
          <cell r="A35" t="str">
            <v>I78-A-23</v>
          </cell>
          <cell r="B35" t="str">
            <v>tôn tấm</v>
          </cell>
          <cell r="C35" t="str">
            <v>PL6x500x1000</v>
          </cell>
          <cell r="D35" t="str">
            <v>A387-GR22</v>
          </cell>
          <cell r="E35" t="str">
            <v>m2</v>
          </cell>
          <cell r="F35">
            <v>47.099999999999994</v>
          </cell>
          <cell r="G35">
            <v>0.3</v>
          </cell>
          <cell r="H35">
            <v>14.129999999999999</v>
          </cell>
          <cell r="I35">
            <v>0</v>
          </cell>
          <cell r="J35">
            <v>0</v>
          </cell>
          <cell r="M35">
            <v>0.5</v>
          </cell>
          <cell r="N35">
            <v>23.549999999999997</v>
          </cell>
          <cell r="O35">
            <v>-0.5</v>
          </cell>
          <cell r="P35">
            <v>-23.549999999999997</v>
          </cell>
          <cell r="S35">
            <v>0</v>
          </cell>
          <cell r="T35">
            <v>0</v>
          </cell>
          <cell r="U35" t="str">
            <v>REV2-VOGT CẤP</v>
          </cell>
        </row>
        <row r="36">
          <cell r="A36" t="str">
            <v>I78-A-24</v>
          </cell>
          <cell r="B36" t="str">
            <v>tôn tấm</v>
          </cell>
          <cell r="C36" t="str">
            <v>PL6x2000x12000</v>
          </cell>
          <cell r="D36" t="str">
            <v>JIS G3101-SS400</v>
          </cell>
          <cell r="E36" t="str">
            <v>m2</v>
          </cell>
          <cell r="F36">
            <v>47.099999999999994</v>
          </cell>
          <cell r="G36">
            <v>1889.0261306360933</v>
          </cell>
          <cell r="H36">
            <v>88973.130752959987</v>
          </cell>
          <cell r="I36">
            <v>2143.2981284680418</v>
          </cell>
          <cell r="J36">
            <v>100949.34185084475</v>
          </cell>
          <cell r="M36">
            <v>2143.2981284680418</v>
          </cell>
          <cell r="N36">
            <v>100949.34185084475</v>
          </cell>
          <cell r="S36">
            <v>2143.2981284680418</v>
          </cell>
          <cell r="T36">
            <v>100949.34185084475</v>
          </cell>
        </row>
        <row r="37">
          <cell r="A37" t="str">
            <v>I78-A-25</v>
          </cell>
          <cell r="B37" t="str">
            <v>tôn tấm cuộn</v>
          </cell>
          <cell r="C37" t="str">
            <v>PL6-cuộn</v>
          </cell>
          <cell r="D37" t="str">
            <v>JIS G3101-SS400</v>
          </cell>
          <cell r="E37" t="str">
            <v>m2</v>
          </cell>
          <cell r="F37">
            <v>47.099999999999994</v>
          </cell>
          <cell r="G37">
            <v>488.16985138004253</v>
          </cell>
          <cell r="H37">
            <v>22992.799999999999</v>
          </cell>
          <cell r="I37">
            <v>510.3</v>
          </cell>
          <cell r="J37">
            <v>24035.129999999997</v>
          </cell>
          <cell r="M37">
            <v>510.3</v>
          </cell>
          <cell r="N37">
            <v>24035.129999999997</v>
          </cell>
          <cell r="S37">
            <v>510.3</v>
          </cell>
          <cell r="T37">
            <v>24035.129999999997</v>
          </cell>
          <cell r="U37" t="str">
            <v>27 tờ PL6X1500x12600</v>
          </cell>
        </row>
        <row r="38">
          <cell r="A38" t="str">
            <v>I78-A-26</v>
          </cell>
          <cell r="B38" t="str">
            <v>tôn nhám</v>
          </cell>
          <cell r="C38" t="str">
            <v>TÔN NHÁM CPL6x1500x6000</v>
          </cell>
          <cell r="D38" t="str">
            <v>JIS G3101-SS400</v>
          </cell>
          <cell r="E38" t="str">
            <v>m2</v>
          </cell>
          <cell r="F38">
            <v>50.099999999999994</v>
          </cell>
          <cell r="G38">
            <v>56.131065347704606</v>
          </cell>
          <cell r="H38">
            <v>2812.1663739200003</v>
          </cell>
          <cell r="I38">
            <v>72</v>
          </cell>
          <cell r="J38">
            <v>3607.2</v>
          </cell>
          <cell r="M38">
            <v>72</v>
          </cell>
          <cell r="N38">
            <v>3607.2</v>
          </cell>
          <cell r="S38">
            <v>72</v>
          </cell>
          <cell r="T38">
            <v>3607.2</v>
          </cell>
        </row>
        <row r="39">
          <cell r="A39" t="str">
            <v>I78-A-27</v>
          </cell>
          <cell r="B39" t="str">
            <v>tôn tấm</v>
          </cell>
          <cell r="C39" t="str">
            <v>PL8x2000x6000</v>
          </cell>
          <cell r="D39" t="str">
            <v>JIS G3101-SS400</v>
          </cell>
          <cell r="E39" t="str">
            <v>m2</v>
          </cell>
          <cell r="F39">
            <v>62.8</v>
          </cell>
          <cell r="G39">
            <v>50.2</v>
          </cell>
          <cell r="H39">
            <v>3152.56</v>
          </cell>
          <cell r="I39">
            <v>56.224000000000011</v>
          </cell>
          <cell r="J39">
            <v>3530.8672000000006</v>
          </cell>
          <cell r="M39">
            <v>56.224000000000011</v>
          </cell>
          <cell r="N39">
            <v>3530.8672000000006</v>
          </cell>
          <cell r="S39">
            <v>56.224000000000011</v>
          </cell>
          <cell r="T39">
            <v>3530.8672000000006</v>
          </cell>
        </row>
        <row r="40">
          <cell r="A40" t="str">
            <v>I78-A-28</v>
          </cell>
          <cell r="B40" t="str">
            <v>tôn tấm cuộn</v>
          </cell>
          <cell r="C40" t="str">
            <v>PL8-cuộn</v>
          </cell>
          <cell r="D40" t="str">
            <v>JIS G3101-SS400</v>
          </cell>
          <cell r="E40" t="str">
            <v>m2</v>
          </cell>
          <cell r="F40">
            <v>62.8</v>
          </cell>
          <cell r="G40">
            <v>378.38566878980896</v>
          </cell>
          <cell r="H40">
            <v>23762.620000000003</v>
          </cell>
          <cell r="I40">
            <v>395.69999999999993</v>
          </cell>
          <cell r="J40">
            <v>24849.959999999995</v>
          </cell>
          <cell r="M40">
            <v>395.69999999999993</v>
          </cell>
          <cell r="N40">
            <v>24849.959999999995</v>
          </cell>
          <cell r="S40">
            <v>395.69999999999993</v>
          </cell>
          <cell r="T40">
            <v>24849.959999999995</v>
          </cell>
          <cell r="U40" t="str">
            <v>04 tờ PL8X1500x12600
22 tờ PL81500x9700</v>
          </cell>
        </row>
        <row r="41">
          <cell r="A41" t="str">
            <v>I78-A-29</v>
          </cell>
          <cell r="B41" t="str">
            <v>tôn tấm( % C min 0.04%)</v>
          </cell>
          <cell r="C41" t="str">
            <v>PL10x1500x800</v>
          </cell>
          <cell r="D41" t="str">
            <v>ASTM-A240-TP304H</v>
          </cell>
          <cell r="E41" t="str">
            <v>m2</v>
          </cell>
          <cell r="F41">
            <v>79.3</v>
          </cell>
          <cell r="G41">
            <v>0.83973296343001258</v>
          </cell>
          <cell r="H41">
            <v>66.590823999999998</v>
          </cell>
          <cell r="I41">
            <v>1.2000000000000002</v>
          </cell>
          <cell r="J41">
            <v>95.160000000000011</v>
          </cell>
          <cell r="M41">
            <v>1.2000000000000002</v>
          </cell>
          <cell r="N41">
            <v>95.160000000000011</v>
          </cell>
          <cell r="S41">
            <v>1.2000000000000002</v>
          </cell>
          <cell r="T41">
            <v>95.160000000000011</v>
          </cell>
        </row>
        <row r="42">
          <cell r="A42" t="str">
            <v>I78-A-30</v>
          </cell>
          <cell r="B42" t="str">
            <v>tôn tấm</v>
          </cell>
          <cell r="C42" t="str">
            <v>PL10x1500x6000</v>
          </cell>
          <cell r="D42" t="str">
            <v>ASTM-A572-GR.50</v>
          </cell>
          <cell r="E42" t="str">
            <v>m2</v>
          </cell>
          <cell r="F42">
            <v>78.5</v>
          </cell>
          <cell r="G42">
            <v>5.4397452229299361</v>
          </cell>
          <cell r="H42">
            <v>427.02</v>
          </cell>
          <cell r="I42">
            <v>6.75</v>
          </cell>
          <cell r="J42">
            <v>529.875</v>
          </cell>
          <cell r="M42">
            <v>6.75</v>
          </cell>
          <cell r="N42">
            <v>529.875</v>
          </cell>
          <cell r="S42">
            <v>6.75</v>
          </cell>
          <cell r="T42">
            <v>529.875</v>
          </cell>
        </row>
        <row r="43">
          <cell r="A43" t="str">
            <v>I78-A-31</v>
          </cell>
          <cell r="B43" t="str">
            <v>tôn tấm( % C min 0.04%)</v>
          </cell>
          <cell r="C43" t="str">
            <v>PL10x1500x6000</v>
          </cell>
          <cell r="D43" t="str">
            <v>JIS.G4304_SUS310S</v>
          </cell>
          <cell r="E43" t="str">
            <v>m2</v>
          </cell>
          <cell r="F43">
            <v>77.5</v>
          </cell>
          <cell r="G43">
            <v>4.572129032258065</v>
          </cell>
          <cell r="H43">
            <v>354.34000000000003</v>
          </cell>
          <cell r="I43">
            <v>5.8680509554140139</v>
          </cell>
          <cell r="J43">
            <v>454.77394904458606</v>
          </cell>
          <cell r="M43">
            <v>5.8680509554140139</v>
          </cell>
          <cell r="N43">
            <v>454.77394904458606</v>
          </cell>
          <cell r="S43">
            <v>5.8680509554140139</v>
          </cell>
          <cell r="T43">
            <v>454.77394904458606</v>
          </cell>
        </row>
        <row r="44">
          <cell r="A44" t="str">
            <v>I78-A-32</v>
          </cell>
          <cell r="B44" t="str">
            <v>tôn tấm</v>
          </cell>
          <cell r="C44" t="str">
            <v>PL10x2000x12000</v>
          </cell>
          <cell r="D44" t="str">
            <v>JIS G3101-SS400</v>
          </cell>
          <cell r="E44" t="str">
            <v>m2</v>
          </cell>
          <cell r="F44">
            <v>78.5</v>
          </cell>
          <cell r="G44">
            <v>198.05498904458599</v>
          </cell>
          <cell r="H44">
            <v>15547.316640000001</v>
          </cell>
          <cell r="I44">
            <v>222.45766841273885</v>
          </cell>
          <cell r="J44">
            <v>17462.9269704</v>
          </cell>
          <cell r="M44">
            <v>222.45766841273885</v>
          </cell>
          <cell r="N44">
            <v>17462.9269704</v>
          </cell>
          <cell r="S44">
            <v>222.45766841273885</v>
          </cell>
          <cell r="T44">
            <v>17462.9269704</v>
          </cell>
        </row>
        <row r="45">
          <cell r="A45" t="str">
            <v>I78-A-33</v>
          </cell>
          <cell r="B45" t="str">
            <v>tôn tấm</v>
          </cell>
          <cell r="C45" t="str">
            <v>PL10-cuộn 2000</v>
          </cell>
          <cell r="D45" t="str">
            <v>JIS G3101-SS400</v>
          </cell>
          <cell r="E45" t="str">
            <v>m2</v>
          </cell>
          <cell r="F45">
            <v>78.5</v>
          </cell>
          <cell r="G45">
            <v>46.922038216560509</v>
          </cell>
          <cell r="H45">
            <v>3683.38</v>
          </cell>
          <cell r="I45">
            <v>50.4</v>
          </cell>
          <cell r="J45">
            <v>3956.4</v>
          </cell>
          <cell r="M45">
            <v>50.4</v>
          </cell>
          <cell r="N45">
            <v>3956.4</v>
          </cell>
          <cell r="S45">
            <v>50.4</v>
          </cell>
          <cell r="T45">
            <v>3956.4</v>
          </cell>
          <cell r="U45" t="str">
            <v>02 TỜ PL10x2000x12600</v>
          </cell>
        </row>
        <row r="46">
          <cell r="A46" t="str">
            <v>I78-A-34</v>
          </cell>
          <cell r="B46" t="str">
            <v>tôn tấm( % C min 0.04%)</v>
          </cell>
          <cell r="C46" t="str">
            <v>PL12x1000x2000</v>
          </cell>
          <cell r="D46" t="str">
            <v>ASTM-A240-TP304H</v>
          </cell>
          <cell r="E46" t="str">
            <v>m2</v>
          </cell>
          <cell r="F46">
            <v>95.16</v>
          </cell>
          <cell r="G46">
            <v>1.3622197898276587</v>
          </cell>
          <cell r="H46">
            <v>129.6288352</v>
          </cell>
          <cell r="I46">
            <v>2</v>
          </cell>
          <cell r="J46">
            <v>190.32</v>
          </cell>
          <cell r="M46">
            <v>2</v>
          </cell>
          <cell r="N46">
            <v>190.32</v>
          </cell>
          <cell r="S46">
            <v>2</v>
          </cell>
          <cell r="T46">
            <v>190.32</v>
          </cell>
        </row>
        <row r="47">
          <cell r="A47" t="str">
            <v>I78-A-35</v>
          </cell>
          <cell r="B47" t="str">
            <v>tôn tấm</v>
          </cell>
          <cell r="C47" t="str">
            <v>PL12x2000x12000</v>
          </cell>
          <cell r="D47" t="str">
            <v>ASTM-A572-GR.50</v>
          </cell>
          <cell r="E47" t="str">
            <v>m2</v>
          </cell>
          <cell r="F47">
            <v>94.199999999999989</v>
          </cell>
          <cell r="G47">
            <v>21.384259159235672</v>
          </cell>
          <cell r="H47">
            <v>2014.3972128</v>
          </cell>
          <cell r="I47">
            <v>23.950370258343955</v>
          </cell>
          <cell r="J47">
            <v>2256.1248783360002</v>
          </cell>
          <cell r="M47">
            <v>23.950370258343955</v>
          </cell>
          <cell r="N47">
            <v>2256.1248783360002</v>
          </cell>
          <cell r="S47">
            <v>23.950370258343955</v>
          </cell>
          <cell r="T47">
            <v>2256.1248783360002</v>
          </cell>
        </row>
        <row r="48">
          <cell r="A48" t="str">
            <v>I78-A-36</v>
          </cell>
          <cell r="B48" t="str">
            <v>tôn tấm</v>
          </cell>
          <cell r="C48" t="str">
            <v>PL12x2000x12000</v>
          </cell>
          <cell r="D48" t="str">
            <v>JIS G3101-SS400</v>
          </cell>
          <cell r="E48" t="str">
            <v>m2</v>
          </cell>
          <cell r="F48">
            <v>94.199999999999989</v>
          </cell>
          <cell r="G48">
            <v>79.582348025477714</v>
          </cell>
          <cell r="H48">
            <v>7496.6571839999997</v>
          </cell>
          <cell r="I48">
            <v>100.81304507515928</v>
          </cell>
          <cell r="J48">
            <v>9496.5888460800033</v>
          </cell>
          <cell r="M48">
            <v>100.81304507515928</v>
          </cell>
          <cell r="N48">
            <v>9496.5888460800033</v>
          </cell>
          <cell r="S48">
            <v>100.81304507515928</v>
          </cell>
          <cell r="T48">
            <v>9496.5888460800033</v>
          </cell>
        </row>
        <row r="49">
          <cell r="A49" t="str">
            <v>I78-A-37</v>
          </cell>
          <cell r="B49" t="str">
            <v>tôn tấm</v>
          </cell>
          <cell r="C49" t="str">
            <v>PL14x2000x7500</v>
          </cell>
          <cell r="D49" t="str">
            <v>ASTM-A572-GR.50</v>
          </cell>
          <cell r="E49" t="str">
            <v>m2</v>
          </cell>
          <cell r="F49">
            <v>109.89999999999999</v>
          </cell>
          <cell r="G49">
            <v>12.569426751592356</v>
          </cell>
          <cell r="H49">
            <v>1381.3799999999999</v>
          </cell>
          <cell r="I49">
            <v>15</v>
          </cell>
          <cell r="J49">
            <v>1648.4999999999998</v>
          </cell>
          <cell r="M49">
            <v>15</v>
          </cell>
          <cell r="N49">
            <v>1648.4999999999998</v>
          </cell>
          <cell r="S49">
            <v>15</v>
          </cell>
          <cell r="T49">
            <v>1648.4999999999998</v>
          </cell>
        </row>
        <row r="50">
          <cell r="A50" t="str">
            <v>I78-A-38</v>
          </cell>
          <cell r="B50" t="str">
            <v>tôn tấm</v>
          </cell>
          <cell r="C50" t="str">
            <v>PL14x1500x6000</v>
          </cell>
          <cell r="D50" t="str">
            <v>ASTM-A572-GR.50</v>
          </cell>
          <cell r="E50" t="str">
            <v>m2</v>
          </cell>
          <cell r="F50">
            <v>109.89999999999999</v>
          </cell>
          <cell r="G50">
            <v>8.1532302092811655</v>
          </cell>
          <cell r="H50">
            <v>896.04</v>
          </cell>
          <cell r="I50">
            <v>9</v>
          </cell>
          <cell r="J50">
            <v>989.09999999999991</v>
          </cell>
          <cell r="M50">
            <v>9</v>
          </cell>
          <cell r="N50">
            <v>989.09999999999991</v>
          </cell>
          <cell r="S50">
            <v>9</v>
          </cell>
          <cell r="T50">
            <v>989.09999999999991</v>
          </cell>
          <cell r="U50" t="str">
            <v>REV2-SS400---&gt;A572
IBS REV</v>
          </cell>
        </row>
        <row r="51">
          <cell r="A51" t="str">
            <v>I78-A-39</v>
          </cell>
          <cell r="B51" t="str">
            <v>tôn tấm</v>
          </cell>
          <cell r="C51" t="str">
            <v>PL16x2000x12000</v>
          </cell>
          <cell r="D51" t="str">
            <v>ASTM-A572-GR.50</v>
          </cell>
          <cell r="E51" t="str">
            <v>m2</v>
          </cell>
          <cell r="F51">
            <v>125.6</v>
          </cell>
          <cell r="G51">
            <v>65.908121019108293</v>
          </cell>
          <cell r="H51">
            <v>8278.0600000000013</v>
          </cell>
          <cell r="I51">
            <v>81</v>
          </cell>
          <cell r="J51">
            <v>10173.599999999999</v>
          </cell>
          <cell r="M51">
            <v>72</v>
          </cell>
          <cell r="N51">
            <v>9043.1999999999989</v>
          </cell>
          <cell r="O51">
            <v>9</v>
          </cell>
          <cell r="P51">
            <v>1130.3999999999999</v>
          </cell>
          <cell r="S51">
            <v>81</v>
          </cell>
          <cell r="T51">
            <v>10173.599999999999</v>
          </cell>
          <cell r="U51" t="str">
            <v>REV2-THÊM 1 TỜ 1500X6000
IBS REV( THAY ĐỔI VỊ TRÍ NỐI)</v>
          </cell>
        </row>
        <row r="52">
          <cell r="A52" t="str">
            <v>I78-A-40</v>
          </cell>
          <cell r="B52" t="str">
            <v>tôn tấm</v>
          </cell>
          <cell r="C52" t="str">
            <v>PL16x2000x12000</v>
          </cell>
          <cell r="D52" t="str">
            <v>JIS G3101-SS400</v>
          </cell>
          <cell r="E52" t="str">
            <v>m2</v>
          </cell>
          <cell r="F52">
            <v>125.6</v>
          </cell>
          <cell r="G52">
            <v>14.704219745222931</v>
          </cell>
          <cell r="H52">
            <v>1846.85</v>
          </cell>
          <cell r="I52">
            <v>20.751520700636942</v>
          </cell>
          <cell r="J52">
            <v>2606.3909999999996</v>
          </cell>
          <cell r="M52">
            <v>20.751520700636942</v>
          </cell>
          <cell r="N52">
            <v>2606.3909999999996</v>
          </cell>
          <cell r="S52">
            <v>20.751520700636942</v>
          </cell>
          <cell r="T52">
            <v>2606.3909999999996</v>
          </cell>
        </row>
        <row r="53">
          <cell r="A53" t="str">
            <v>I78-A-41</v>
          </cell>
          <cell r="B53" t="str">
            <v>tôn tấm</v>
          </cell>
          <cell r="C53" t="str">
            <v>PL19x2000x12000</v>
          </cell>
          <cell r="D53" t="str">
            <v>ASTM-A572-GR.50</v>
          </cell>
          <cell r="E53" t="str">
            <v>m2</v>
          </cell>
          <cell r="F53">
            <v>149.15</v>
          </cell>
          <cell r="G53">
            <v>48.365001676164937</v>
          </cell>
          <cell r="H53">
            <v>7213.64</v>
          </cell>
          <cell r="I53">
            <v>64.400000000000006</v>
          </cell>
          <cell r="J53">
            <v>9605.26</v>
          </cell>
          <cell r="M53">
            <v>54.168801877304738</v>
          </cell>
          <cell r="N53">
            <v>8079.2768000000015</v>
          </cell>
          <cell r="O53">
            <v>10.231198122695268</v>
          </cell>
          <cell r="P53">
            <v>1525.9831999999992</v>
          </cell>
          <cell r="S53">
            <v>64.400000000000006</v>
          </cell>
          <cell r="T53">
            <v>9605.26</v>
          </cell>
          <cell r="U53" t="str">
            <v>REV2-IBS REV</v>
          </cell>
        </row>
        <row r="54">
          <cell r="A54" t="str">
            <v>I78-A-42</v>
          </cell>
          <cell r="B54" t="str">
            <v>tôn tấm</v>
          </cell>
          <cell r="C54" t="str">
            <v>PL20x1500x6000</v>
          </cell>
          <cell r="D54" t="str">
            <v>JIS G3101-SS400</v>
          </cell>
          <cell r="E54" t="str">
            <v>m2</v>
          </cell>
          <cell r="F54">
            <v>157</v>
          </cell>
          <cell r="G54">
            <v>8.0858598726114668</v>
          </cell>
          <cell r="H54">
            <v>1269.4800000000002</v>
          </cell>
          <cell r="I54">
            <v>0</v>
          </cell>
          <cell r="J54">
            <v>0</v>
          </cell>
          <cell r="M54">
            <v>9</v>
          </cell>
          <cell r="N54">
            <v>1413</v>
          </cell>
          <cell r="O54">
            <v>-9</v>
          </cell>
          <cell r="P54">
            <v>-1413</v>
          </cell>
          <cell r="S54">
            <v>0</v>
          </cell>
          <cell r="T54">
            <v>0</v>
          </cell>
          <cell r="U54" t="str">
            <v>REV2-IBS REV</v>
          </cell>
        </row>
        <row r="55">
          <cell r="A55" t="str">
            <v>I78-A-43</v>
          </cell>
          <cell r="B55" t="str">
            <v>tôn tấm</v>
          </cell>
          <cell r="C55" t="str">
            <v>PL22x2000x3800</v>
          </cell>
          <cell r="D55" t="str">
            <v>ASTM-A572-GR.50</v>
          </cell>
          <cell r="E55" t="str">
            <v>m2</v>
          </cell>
          <cell r="F55">
            <v>172.7</v>
          </cell>
          <cell r="G55">
            <v>6.841368000000001</v>
          </cell>
          <cell r="H55">
            <v>1181.5042536000001</v>
          </cell>
          <cell r="I55">
            <v>7.6</v>
          </cell>
          <cell r="J55">
            <v>1312.5199999999998</v>
          </cell>
          <cell r="M55">
            <v>7.6</v>
          </cell>
          <cell r="N55">
            <v>1312.5199999999998</v>
          </cell>
          <cell r="S55">
            <v>7.6</v>
          </cell>
          <cell r="T55">
            <v>1312.5199999999998</v>
          </cell>
        </row>
        <row r="56">
          <cell r="A56" t="str">
            <v>I78-A-44</v>
          </cell>
          <cell r="B56" t="str">
            <v>tôn tấm</v>
          </cell>
          <cell r="C56" t="str">
            <v>PL22x2000x1600</v>
          </cell>
          <cell r="D56" t="str">
            <v>ASTM-A572-GR.50</v>
          </cell>
          <cell r="E56" t="str">
            <v>m2</v>
          </cell>
          <cell r="F56">
            <v>172.7</v>
          </cell>
          <cell r="G56">
            <v>2.3814707585408224</v>
          </cell>
          <cell r="H56">
            <v>411.28</v>
          </cell>
          <cell r="I56">
            <v>3</v>
          </cell>
          <cell r="J56">
            <v>518.09999999999991</v>
          </cell>
          <cell r="M56">
            <v>3</v>
          </cell>
          <cell r="N56">
            <v>518.09999999999991</v>
          </cell>
          <cell r="S56">
            <v>3</v>
          </cell>
          <cell r="T56">
            <v>518.09999999999991</v>
          </cell>
          <cell r="U56" t="str">
            <v>REV2-SS400---&gt;A572(IBS REV)</v>
          </cell>
        </row>
        <row r="57">
          <cell r="A57" t="str">
            <v>I78-A-45</v>
          </cell>
          <cell r="B57" t="str">
            <v>tôn tấm( % C min 0.04%)</v>
          </cell>
          <cell r="C57" t="str">
            <v>PL25x1500x2000</v>
          </cell>
          <cell r="D57" t="str">
            <v>ASTM-A240-TP304H</v>
          </cell>
          <cell r="E57" t="str">
            <v>m2</v>
          </cell>
          <cell r="F57">
            <v>198.25</v>
          </cell>
          <cell r="G57">
            <v>2.5347200000000001</v>
          </cell>
          <cell r="H57">
            <v>502.50824</v>
          </cell>
          <cell r="I57">
            <v>3</v>
          </cell>
          <cell r="J57">
            <v>594.75</v>
          </cell>
          <cell r="M57">
            <v>3</v>
          </cell>
          <cell r="N57">
            <v>594.75</v>
          </cell>
          <cell r="S57">
            <v>3</v>
          </cell>
          <cell r="T57">
            <v>594.75</v>
          </cell>
        </row>
        <row r="58">
          <cell r="A58" t="str">
            <v>I78-A-46</v>
          </cell>
          <cell r="B58" t="str">
            <v>tôn tấm</v>
          </cell>
          <cell r="C58" t="str">
            <v>PL25x2000x12000</v>
          </cell>
          <cell r="D58" t="str">
            <v>ASTM-A572-GR.50</v>
          </cell>
          <cell r="E58" t="str">
            <v>m2</v>
          </cell>
          <cell r="F58">
            <v>196.25</v>
          </cell>
          <cell r="G58">
            <v>214.52661635668784</v>
          </cell>
          <cell r="H58">
            <v>42100.848459999987</v>
          </cell>
          <cell r="I58">
            <v>238.12454415592353</v>
          </cell>
          <cell r="J58">
            <v>46731.941790599994</v>
          </cell>
          <cell r="M58">
            <v>238.12454415592353</v>
          </cell>
          <cell r="N58">
            <v>46731.941790599994</v>
          </cell>
          <cell r="S58">
            <v>238.12454415592353</v>
          </cell>
          <cell r="T58">
            <v>46731.941790599994</v>
          </cell>
        </row>
        <row r="59">
          <cell r="A59" t="str">
            <v>I78-A-47</v>
          </cell>
          <cell r="B59" t="str">
            <v>tôn tấm</v>
          </cell>
          <cell r="C59" t="str">
            <v>PL25x2000x12000</v>
          </cell>
          <cell r="D59" t="str">
            <v>JIS G3101-SS400</v>
          </cell>
          <cell r="E59" t="str">
            <v>m2</v>
          </cell>
          <cell r="F59">
            <v>196.25</v>
          </cell>
          <cell r="G59">
            <v>18.60728662420382</v>
          </cell>
          <cell r="H59">
            <v>3651.6799999999994</v>
          </cell>
          <cell r="I59">
            <v>20.84016101910828</v>
          </cell>
          <cell r="J59">
            <v>4089.8815999999997</v>
          </cell>
          <cell r="M59">
            <v>20.84016101910828</v>
          </cell>
          <cell r="N59">
            <v>4089.8815999999997</v>
          </cell>
          <cell r="S59">
            <v>20.84016101910828</v>
          </cell>
          <cell r="T59">
            <v>4089.8815999999997</v>
          </cell>
        </row>
        <row r="60">
          <cell r="A60" t="str">
            <v>I78-A-48</v>
          </cell>
          <cell r="B60" t="str">
            <v>tôn tấm</v>
          </cell>
          <cell r="C60" t="str">
            <v>PL32x2000x12000</v>
          </cell>
          <cell r="D60" t="str">
            <v>ASTM-A572-GR.50</v>
          </cell>
          <cell r="E60" t="str">
            <v>m2</v>
          </cell>
          <cell r="F60">
            <v>251.2</v>
          </cell>
          <cell r="G60">
            <v>16.832052433121021</v>
          </cell>
          <cell r="H60">
            <v>4228.2115712000004</v>
          </cell>
          <cell r="I60">
            <v>19</v>
          </cell>
          <cell r="J60">
            <v>4772.8</v>
          </cell>
          <cell r="M60">
            <v>19</v>
          </cell>
          <cell r="N60">
            <v>4772.8</v>
          </cell>
          <cell r="S60">
            <v>19</v>
          </cell>
          <cell r="T60">
            <v>4772.8</v>
          </cell>
        </row>
        <row r="61">
          <cell r="A61" t="str">
            <v>I78-A-49</v>
          </cell>
          <cell r="B61" t="str">
            <v>tôn tấm</v>
          </cell>
          <cell r="C61" t="str">
            <v>PL32x2000x2000</v>
          </cell>
          <cell r="D61" t="str">
            <v>ASTM-A572-GR.50</v>
          </cell>
          <cell r="E61" t="str">
            <v>m2</v>
          </cell>
          <cell r="F61">
            <v>251.2</v>
          </cell>
          <cell r="G61">
            <v>3.4042993630573251</v>
          </cell>
          <cell r="H61">
            <v>855.16</v>
          </cell>
          <cell r="I61">
            <v>4</v>
          </cell>
          <cell r="J61">
            <v>1004.8</v>
          </cell>
          <cell r="M61">
            <v>4</v>
          </cell>
          <cell r="N61">
            <v>1004.8</v>
          </cell>
          <cell r="S61">
            <v>4</v>
          </cell>
          <cell r="T61">
            <v>1004.8</v>
          </cell>
          <cell r="U61" t="str">
            <v>REV2-SS400---&gt;A572(IBS REV)</v>
          </cell>
        </row>
        <row r="62">
          <cell r="A62" t="str">
            <v>I78-A-50</v>
          </cell>
          <cell r="B62" t="str">
            <v>tôn tấm</v>
          </cell>
          <cell r="C62" t="str">
            <v>PL35x2000x12000</v>
          </cell>
          <cell r="D62" t="str">
            <v>JIS G3101-SS400</v>
          </cell>
          <cell r="E62" t="str">
            <v>m2</v>
          </cell>
          <cell r="F62">
            <v>274.75</v>
          </cell>
          <cell r="G62">
            <v>13.42252957233849</v>
          </cell>
          <cell r="H62">
            <v>3687.84</v>
          </cell>
          <cell r="I62">
            <v>22.4</v>
          </cell>
          <cell r="J62">
            <v>6154.4</v>
          </cell>
          <cell r="M62">
            <v>22.4</v>
          </cell>
          <cell r="N62">
            <v>6154.4</v>
          </cell>
          <cell r="S62">
            <v>22.4</v>
          </cell>
          <cell r="T62">
            <v>6154.4</v>
          </cell>
        </row>
        <row r="63">
          <cell r="A63" t="str">
            <v>I78-A-51</v>
          </cell>
          <cell r="B63" t="str">
            <v>tôn tấm</v>
          </cell>
          <cell r="C63" t="str">
            <v>PL48x2000x12000</v>
          </cell>
          <cell r="D63" t="str">
            <v>ASTM-A572-GR.50</v>
          </cell>
          <cell r="E63" t="str">
            <v>m2</v>
          </cell>
          <cell r="F63">
            <v>376.79999999999995</v>
          </cell>
          <cell r="G63">
            <v>22.203776000000005</v>
          </cell>
          <cell r="H63">
            <v>8366.3827968000005</v>
          </cell>
          <cell r="I63">
            <v>25</v>
          </cell>
          <cell r="J63">
            <v>9419.9999999999982</v>
          </cell>
          <cell r="M63">
            <v>25</v>
          </cell>
          <cell r="N63">
            <v>9419.9999999999982</v>
          </cell>
          <cell r="S63">
            <v>25</v>
          </cell>
          <cell r="T63">
            <v>9419.9999999999982</v>
          </cell>
        </row>
        <row r="64">
          <cell r="A64" t="str">
            <v>I78-A-52</v>
          </cell>
          <cell r="B64" t="str">
            <v>gratting-mạ kẽm nóng</v>
          </cell>
          <cell r="C64" t="str">
            <v>GRATTING 32x5</v>
          </cell>
          <cell r="D64" t="str">
            <v>JIS G3101-SS400-H.D.G</v>
          </cell>
          <cell r="E64" t="str">
            <v>m2</v>
          </cell>
          <cell r="F64">
            <v>50</v>
          </cell>
          <cell r="G64">
            <v>711.09400000000005</v>
          </cell>
          <cell r="H64">
            <v>35554.700000000004</v>
          </cell>
          <cell r="I64">
            <v>749.60239999999988</v>
          </cell>
          <cell r="J64">
            <v>37480.119999999995</v>
          </cell>
          <cell r="M64">
            <v>749.60239999999988</v>
          </cell>
          <cell r="N64">
            <v>37480.119999999995</v>
          </cell>
          <cell r="Q64">
            <v>-38.508399999999824</v>
          </cell>
          <cell r="R64">
            <v>-1925.4199999999912</v>
          </cell>
          <cell r="S64">
            <v>711.09400000000005</v>
          </cell>
          <cell r="T64">
            <v>35554.700000000004</v>
          </cell>
          <cell r="U64" t="str">
            <v>REV3-IBS REV GIẢM SL</v>
          </cell>
        </row>
        <row r="65">
          <cell r="A65" t="str">
            <v>I78-A-53</v>
          </cell>
          <cell r="B65" t="str">
            <v>thép tròn</v>
          </cell>
          <cell r="C65" t="str">
            <v>RB1</v>
          </cell>
          <cell r="D65" t="str">
            <v>SUS304</v>
          </cell>
          <cell r="E65" t="str">
            <v>KG</v>
          </cell>
          <cell r="H65">
            <v>3.16</v>
          </cell>
          <cell r="I65">
            <v>0</v>
          </cell>
          <cell r="J65">
            <v>6</v>
          </cell>
          <cell r="N65">
            <v>6</v>
          </cell>
          <cell r="S65">
            <v>0</v>
          </cell>
          <cell r="T65">
            <v>6</v>
          </cell>
        </row>
        <row r="66">
          <cell r="A66" t="str">
            <v>I78-A-54</v>
          </cell>
          <cell r="B66" t="str">
            <v>thép tròn( % C min 0.04%)</v>
          </cell>
          <cell r="C66" t="str">
            <v>RB13-1510L</v>
          </cell>
          <cell r="D66" t="str">
            <v>JIS.G4303_SUS310S</v>
          </cell>
          <cell r="E66" t="str">
            <v>m</v>
          </cell>
          <cell r="F66">
            <v>1</v>
          </cell>
          <cell r="G66">
            <v>1.4239999999999999</v>
          </cell>
          <cell r="H66">
            <v>1.34</v>
          </cell>
          <cell r="I66">
            <v>1.5094400000000001</v>
          </cell>
          <cell r="J66">
            <v>1.5094400000000001</v>
          </cell>
          <cell r="M66">
            <v>1.5094400000000001</v>
          </cell>
          <cell r="N66">
            <v>1.5094400000000001</v>
          </cell>
          <cell r="S66">
            <v>1.5094400000000001</v>
          </cell>
          <cell r="T66">
            <v>1.5094400000000001</v>
          </cell>
        </row>
        <row r="67">
          <cell r="A67" t="str">
            <v>I78-A-55</v>
          </cell>
          <cell r="B67" t="str">
            <v>thép tròn</v>
          </cell>
          <cell r="C67" t="str">
            <v>RB13-6000L</v>
          </cell>
          <cell r="D67" t="str">
            <v>JIS G3101-SS400</v>
          </cell>
          <cell r="E67" t="str">
            <v>m</v>
          </cell>
          <cell r="F67">
            <v>1</v>
          </cell>
          <cell r="G67">
            <v>33.630000000000003</v>
          </cell>
          <cell r="H67">
            <v>31.360000000000003</v>
          </cell>
          <cell r="I67">
            <v>35.647800000000004</v>
          </cell>
          <cell r="J67">
            <v>35.647800000000004</v>
          </cell>
          <cell r="M67">
            <v>35.647800000000004</v>
          </cell>
          <cell r="N67">
            <v>35.647800000000004</v>
          </cell>
          <cell r="S67">
            <v>35.647800000000004</v>
          </cell>
          <cell r="T67">
            <v>35.647800000000004</v>
          </cell>
        </row>
        <row r="68">
          <cell r="A68" t="str">
            <v>I78-A-56</v>
          </cell>
          <cell r="B68" t="str">
            <v>thép tròn</v>
          </cell>
          <cell r="C68" t="str">
            <v>RB16-6000L</v>
          </cell>
          <cell r="D68" t="str">
            <v>JIS G3101-SS400</v>
          </cell>
          <cell r="E68" t="str">
            <v>m</v>
          </cell>
          <cell r="F68">
            <v>1.6</v>
          </cell>
          <cell r="G68">
            <v>12.73</v>
          </cell>
          <cell r="H68">
            <v>18.079999999999998</v>
          </cell>
          <cell r="I68">
            <v>13.493800000000002</v>
          </cell>
          <cell r="J68">
            <v>21.590080000000004</v>
          </cell>
          <cell r="M68">
            <v>13.493800000000002</v>
          </cell>
          <cell r="N68">
            <v>21.590080000000004</v>
          </cell>
          <cell r="S68">
            <v>13.493800000000002</v>
          </cell>
          <cell r="T68">
            <v>21.590080000000004</v>
          </cell>
        </row>
        <row r="69">
          <cell r="A69" t="str">
            <v>I78-A-57</v>
          </cell>
          <cell r="B69" t="str">
            <v>thép tròn</v>
          </cell>
          <cell r="C69" t="str">
            <v>RB19-6000L</v>
          </cell>
          <cell r="D69" t="str">
            <v>JIS G3101-SS400</v>
          </cell>
          <cell r="E69" t="str">
            <v>m</v>
          </cell>
          <cell r="F69">
            <v>2.2000000000000002</v>
          </cell>
          <cell r="G69">
            <v>21.4</v>
          </cell>
          <cell r="H69">
            <v>42.72</v>
          </cell>
          <cell r="I69">
            <v>22.684000000000001</v>
          </cell>
          <cell r="J69">
            <v>49.904800000000009</v>
          </cell>
          <cell r="M69">
            <v>22.684000000000001</v>
          </cell>
          <cell r="N69">
            <v>49.904800000000009</v>
          </cell>
          <cell r="S69">
            <v>22.684000000000001</v>
          </cell>
          <cell r="T69">
            <v>49.904800000000009</v>
          </cell>
        </row>
        <row r="70">
          <cell r="A70" t="str">
            <v>I78-A-58</v>
          </cell>
          <cell r="B70" t="str">
            <v>thép tròn</v>
          </cell>
          <cell r="C70" t="str">
            <v>RB38-6000L</v>
          </cell>
          <cell r="D70" t="str">
            <v>JIS G3101-SS400</v>
          </cell>
          <cell r="E70" t="str">
            <v>m</v>
          </cell>
          <cell r="F70">
            <v>8.9</v>
          </cell>
          <cell r="G70">
            <v>43.091999999999999</v>
          </cell>
          <cell r="H70">
            <v>359.56</v>
          </cell>
          <cell r="I70">
            <v>45.677520000000001</v>
          </cell>
          <cell r="J70">
            <v>406.52992800000004</v>
          </cell>
          <cell r="M70">
            <v>45.677520000000001</v>
          </cell>
          <cell r="N70">
            <v>406.52992800000004</v>
          </cell>
          <cell r="S70">
            <v>45.677520000000001</v>
          </cell>
          <cell r="T70">
            <v>406.52992800000004</v>
          </cell>
        </row>
        <row r="71">
          <cell r="A71" t="str">
            <v>I78-A-59</v>
          </cell>
          <cell r="B71" t="str">
            <v xml:space="preserve">thép xoắn </v>
          </cell>
          <cell r="C71" t="str">
            <v>THÉP XOẮN XÂY DỰNG D27-11800L</v>
          </cell>
          <cell r="D71" t="str">
            <v>JIS G3101-SS400</v>
          </cell>
          <cell r="E71" t="str">
            <v>m</v>
          </cell>
          <cell r="F71">
            <v>4.2919373735222068</v>
          </cell>
          <cell r="G71">
            <v>187.78</v>
          </cell>
          <cell r="H71">
            <v>805.94</v>
          </cell>
          <cell r="I71">
            <v>199.04680000000002</v>
          </cell>
          <cell r="J71">
            <v>854.29640000000006</v>
          </cell>
          <cell r="M71">
            <v>199.04680000000002</v>
          </cell>
          <cell r="N71">
            <v>854.29640000000006</v>
          </cell>
          <cell r="S71">
            <v>199.04680000000002</v>
          </cell>
          <cell r="T71">
            <v>854.29640000000006</v>
          </cell>
        </row>
        <row r="72">
          <cell r="A72" t="str">
            <v>I78-A-60</v>
          </cell>
          <cell r="B72" t="str">
            <v>ống hộp vuông</v>
          </cell>
          <cell r="C72" t="str">
            <v>SHS100x100x6-6000L</v>
          </cell>
          <cell r="D72" t="str">
            <v>STKR400</v>
          </cell>
          <cell r="E72" t="str">
            <v>m</v>
          </cell>
          <cell r="F72">
            <v>17</v>
          </cell>
          <cell r="G72">
            <v>30.446000000000002</v>
          </cell>
          <cell r="H72">
            <v>535.53999999999985</v>
          </cell>
          <cell r="I72">
            <v>32.272760000000005</v>
          </cell>
          <cell r="J72">
            <v>548.63692000000015</v>
          </cell>
          <cell r="M72">
            <v>32.272760000000005</v>
          </cell>
          <cell r="N72">
            <v>548.63692000000015</v>
          </cell>
          <cell r="S72">
            <v>32.272760000000005</v>
          </cell>
          <cell r="T72">
            <v>548.63692000000015</v>
          </cell>
        </row>
        <row r="73">
          <cell r="A73" t="str">
            <v>I78-A-61</v>
          </cell>
          <cell r="B73" t="str">
            <v>ống hộp vuông( % C min 0.04%)</v>
          </cell>
          <cell r="C73" t="str">
            <v>SHS150x150x5-6000L</v>
          </cell>
          <cell r="D73" t="str">
            <v>ASTM-A544_TP304</v>
          </cell>
          <cell r="E73" t="str">
            <v>m</v>
          </cell>
          <cell r="F73">
            <v>22.5</v>
          </cell>
          <cell r="G73">
            <v>21.405999999999999</v>
          </cell>
          <cell r="H73">
            <v>490.24</v>
          </cell>
          <cell r="I73">
            <v>22.690359999999998</v>
          </cell>
          <cell r="J73">
            <v>510.53309999999999</v>
          </cell>
          <cell r="M73">
            <v>22.690359999999998</v>
          </cell>
          <cell r="N73">
            <v>510.53309999999999</v>
          </cell>
          <cell r="S73">
            <v>22.690359999999998</v>
          </cell>
          <cell r="T73">
            <v>510.53309999999999</v>
          </cell>
        </row>
        <row r="74">
          <cell r="A74" t="str">
            <v>I78-A-62</v>
          </cell>
          <cell r="B74" t="str">
            <v>ống hộp vuông</v>
          </cell>
          <cell r="C74" t="str">
            <v>SHS150x150x6-6000L</v>
          </cell>
          <cell r="D74" t="str">
            <v>STKR400</v>
          </cell>
          <cell r="E74" t="str">
            <v>m</v>
          </cell>
          <cell r="F74">
            <v>26.4</v>
          </cell>
          <cell r="G74">
            <v>5.6</v>
          </cell>
          <cell r="H74">
            <v>151.26</v>
          </cell>
          <cell r="I74">
            <v>6</v>
          </cell>
          <cell r="J74">
            <v>158.39999999999998</v>
          </cell>
          <cell r="M74">
            <v>6</v>
          </cell>
          <cell r="N74">
            <v>158.39999999999998</v>
          </cell>
          <cell r="S74">
            <v>6</v>
          </cell>
          <cell r="T74">
            <v>158.39999999999998</v>
          </cell>
        </row>
        <row r="75">
          <cell r="A75" t="str">
            <v>I78-A-63</v>
          </cell>
          <cell r="B75" t="str">
            <v>ống hộp vuông</v>
          </cell>
          <cell r="C75" t="str">
            <v>SHS200x200x6-6000L</v>
          </cell>
          <cell r="D75" t="str">
            <v>STKR400</v>
          </cell>
          <cell r="E75" t="str">
            <v>m</v>
          </cell>
          <cell r="F75">
            <v>35.799999999999997</v>
          </cell>
          <cell r="G75">
            <v>9.6240000000000006</v>
          </cell>
          <cell r="H75">
            <v>356.82</v>
          </cell>
          <cell r="I75">
            <v>10.201440000000002</v>
          </cell>
          <cell r="J75">
            <v>365.21155200000004</v>
          </cell>
          <cell r="M75">
            <v>10.201440000000002</v>
          </cell>
          <cell r="N75">
            <v>365.21155200000004</v>
          </cell>
          <cell r="S75">
            <v>10.201440000000002</v>
          </cell>
          <cell r="T75">
            <v>365.21155200000004</v>
          </cell>
        </row>
        <row r="76">
          <cell r="A76" t="str">
            <v>I78-A-64</v>
          </cell>
          <cell r="B76" t="str">
            <v>thép ống( % C min 0.04%)</v>
          </cell>
          <cell r="C76" t="str">
            <v>CHS21.3x3.7-6000L</v>
          </cell>
          <cell r="D76" t="str">
            <v>ASTM-A312 TP304</v>
          </cell>
          <cell r="E76" t="str">
            <v>m</v>
          </cell>
          <cell r="F76">
            <v>1.6</v>
          </cell>
          <cell r="G76">
            <v>2.0960000000000001</v>
          </cell>
          <cell r="H76">
            <v>3.26</v>
          </cell>
          <cell r="I76">
            <v>2.2217600000000002</v>
          </cell>
          <cell r="J76">
            <v>3.5548160000000006</v>
          </cell>
          <cell r="M76">
            <v>2.2217600000000002</v>
          </cell>
          <cell r="N76">
            <v>3.5548160000000006</v>
          </cell>
          <cell r="S76">
            <v>2.2217600000000002</v>
          </cell>
          <cell r="T76">
            <v>3.5548160000000006</v>
          </cell>
        </row>
        <row r="77">
          <cell r="A77" t="str">
            <v>I78-A-65</v>
          </cell>
          <cell r="B77" t="str">
            <v>thép ống( % C min 0.04%)</v>
          </cell>
          <cell r="C77" t="str">
            <v>CHS33.4x4.5-6000L</v>
          </cell>
          <cell r="D77" t="str">
            <v>ASME-SA312-TP304</v>
          </cell>
          <cell r="E77" t="str">
            <v>m</v>
          </cell>
          <cell r="F77">
            <v>3.2</v>
          </cell>
          <cell r="G77">
            <v>29.468</v>
          </cell>
          <cell r="H77">
            <v>91.16</v>
          </cell>
          <cell r="I77">
            <v>31.236080000000001</v>
          </cell>
          <cell r="J77">
            <v>99.955456000000012</v>
          </cell>
          <cell r="M77">
            <v>31.236080000000001</v>
          </cell>
          <cell r="N77">
            <v>99.955456000000012</v>
          </cell>
          <cell r="S77">
            <v>31.236080000000001</v>
          </cell>
          <cell r="T77">
            <v>99.955456000000012</v>
          </cell>
        </row>
        <row r="78">
          <cell r="A78" t="str">
            <v>I78-A-66</v>
          </cell>
          <cell r="B78" t="str">
            <v>thép ống</v>
          </cell>
          <cell r="C78" t="str">
            <v>CHS48.3x3.6-6000L</v>
          </cell>
          <cell r="D78" t="str">
            <v>ASTM-A106-GRB</v>
          </cell>
          <cell r="E78" t="str">
            <v>m</v>
          </cell>
          <cell r="F78">
            <v>4.0999999999999996</v>
          </cell>
          <cell r="G78">
            <v>15.252000000000001</v>
          </cell>
          <cell r="H78">
            <v>60.58</v>
          </cell>
          <cell r="I78">
            <v>16.167120000000001</v>
          </cell>
          <cell r="J78">
            <v>66.285191999999995</v>
          </cell>
          <cell r="M78">
            <v>16.167120000000001</v>
          </cell>
          <cell r="N78">
            <v>66.285191999999995</v>
          </cell>
          <cell r="S78">
            <v>16.167120000000001</v>
          </cell>
          <cell r="T78">
            <v>66.285191999999995</v>
          </cell>
        </row>
        <row r="79">
          <cell r="A79" t="str">
            <v>I78-A-67</v>
          </cell>
          <cell r="B79" t="str">
            <v>thép ống</v>
          </cell>
          <cell r="C79" t="str">
            <v>CHS48.3x3.6-6000L</v>
          </cell>
          <cell r="D79" t="str">
            <v>ASTM-A53-GR.B</v>
          </cell>
          <cell r="E79" t="str">
            <v>m</v>
          </cell>
          <cell r="F79">
            <v>4.0999999999999996</v>
          </cell>
          <cell r="G79">
            <v>4439.7259999999997</v>
          </cell>
          <cell r="H79">
            <v>17634.829999999998</v>
          </cell>
          <cell r="I79">
            <v>4989.2779600000031</v>
          </cell>
          <cell r="J79">
            <v>20456.039636000012</v>
          </cell>
          <cell r="M79">
            <v>4989.2779600000031</v>
          </cell>
          <cell r="N79">
            <v>20456.039636000012</v>
          </cell>
          <cell r="Q79">
            <v>-283</v>
          </cell>
          <cell r="R79">
            <v>-1160.3</v>
          </cell>
          <cell r="S79">
            <v>4706.2779600000031</v>
          </cell>
          <cell r="T79">
            <v>19295.739636000013</v>
          </cell>
          <cell r="U79" t="str">
            <v>REV3-IBS REV GIẢM SL</v>
          </cell>
        </row>
        <row r="80">
          <cell r="A80" t="str">
            <v>I78-A-68</v>
          </cell>
          <cell r="B80" t="str">
            <v>thép ống</v>
          </cell>
          <cell r="C80" t="str">
            <v>CHS60.3x3.91-6000L</v>
          </cell>
          <cell r="D80" t="str">
            <v>ASTM-A106-GRB</v>
          </cell>
          <cell r="E80" t="str">
            <v>m</v>
          </cell>
          <cell r="F80">
            <v>5.4</v>
          </cell>
          <cell r="G80">
            <v>19.790000000000013</v>
          </cell>
          <cell r="H80">
            <v>103.71999999999997</v>
          </cell>
          <cell r="I80">
            <v>20.977400000000014</v>
          </cell>
          <cell r="J80">
            <v>113.27796000000008</v>
          </cell>
          <cell r="M80">
            <v>20.977400000000014</v>
          </cell>
          <cell r="N80">
            <v>113.27796000000008</v>
          </cell>
          <cell r="S80">
            <v>20.977400000000014</v>
          </cell>
          <cell r="T80">
            <v>113.27796000000008</v>
          </cell>
        </row>
        <row r="81">
          <cell r="A81" t="str">
            <v>I78-A-69</v>
          </cell>
          <cell r="B81" t="str">
            <v>thép ống( % C min 0.04%)</v>
          </cell>
          <cell r="C81" t="str">
            <v>CHS60.3x3.91-6000L</v>
          </cell>
          <cell r="D81" t="str">
            <v>ASTM-A312 TP304</v>
          </cell>
          <cell r="E81" t="str">
            <v>m</v>
          </cell>
          <cell r="F81">
            <v>5.45</v>
          </cell>
          <cell r="G81">
            <v>37.608000000000004</v>
          </cell>
          <cell r="H81">
            <v>201.85103999999998</v>
          </cell>
          <cell r="I81">
            <v>39.864480000000007</v>
          </cell>
          <cell r="J81">
            <v>217.26141600000005</v>
          </cell>
          <cell r="M81">
            <v>39.864480000000007</v>
          </cell>
          <cell r="N81">
            <v>217.26141600000005</v>
          </cell>
          <cell r="S81">
            <v>39.864480000000007</v>
          </cell>
          <cell r="T81">
            <v>217.26141600000005</v>
          </cell>
        </row>
        <row r="82">
          <cell r="A82" t="str">
            <v>I78-A-70</v>
          </cell>
          <cell r="B82" t="str">
            <v>thép ống( % C min 0.04%)</v>
          </cell>
          <cell r="C82" t="str">
            <v>CHS60.3x5.5-6000L</v>
          </cell>
          <cell r="D82" t="str">
            <v>ASTM-A312 TP304</v>
          </cell>
          <cell r="E82" t="str">
            <v>m</v>
          </cell>
          <cell r="F82">
            <v>7.57</v>
          </cell>
          <cell r="G82">
            <v>0.32800000000000001</v>
          </cell>
          <cell r="H82">
            <v>2.42</v>
          </cell>
          <cell r="I82">
            <v>0.34768000000000004</v>
          </cell>
          <cell r="J82">
            <v>2.6319376000000005</v>
          </cell>
          <cell r="M82">
            <v>0.34768000000000004</v>
          </cell>
          <cell r="N82">
            <v>2.6319376000000005</v>
          </cell>
          <cell r="S82">
            <v>0.34768000000000004</v>
          </cell>
          <cell r="T82">
            <v>2.6319376000000005</v>
          </cell>
        </row>
        <row r="83">
          <cell r="A83" t="str">
            <v>I78-A-71</v>
          </cell>
          <cell r="B83" t="str">
            <v>thép ống</v>
          </cell>
          <cell r="C83" t="str">
            <v>CHS88.9x5.5-6000L</v>
          </cell>
          <cell r="D83" t="str">
            <v>ASTM-A106-GRB</v>
          </cell>
          <cell r="E83" t="str">
            <v>m</v>
          </cell>
          <cell r="F83">
            <v>11.3</v>
          </cell>
          <cell r="G83">
            <v>0.45800000000000002</v>
          </cell>
          <cell r="H83">
            <v>5.04</v>
          </cell>
          <cell r="I83">
            <v>0.48548000000000002</v>
          </cell>
          <cell r="J83">
            <v>5.4859240000000007</v>
          </cell>
          <cell r="M83">
            <v>0.48548000000000002</v>
          </cell>
          <cell r="N83">
            <v>5.4859240000000007</v>
          </cell>
          <cell r="S83">
            <v>0.48548000000000002</v>
          </cell>
          <cell r="T83">
            <v>5.4859240000000007</v>
          </cell>
        </row>
        <row r="84">
          <cell r="A84" t="str">
            <v>I78-A-72</v>
          </cell>
          <cell r="B84" t="str">
            <v>thép ống( % C min 0.04%)</v>
          </cell>
          <cell r="C84" t="str">
            <v>CHS88.9x5.5-6000L</v>
          </cell>
          <cell r="D84" t="str">
            <v>ASTM-A312 TP304</v>
          </cell>
          <cell r="E84" t="str">
            <v>m</v>
          </cell>
          <cell r="F84">
            <v>11.4</v>
          </cell>
          <cell r="G84">
            <v>8.136000000000001</v>
          </cell>
          <cell r="H84">
            <v>90.6</v>
          </cell>
          <cell r="I84">
            <v>8.6241600000000016</v>
          </cell>
          <cell r="J84">
            <v>98.315424000000021</v>
          </cell>
          <cell r="M84">
            <v>8.6241600000000016</v>
          </cell>
          <cell r="N84">
            <v>98.315424000000021</v>
          </cell>
          <cell r="S84">
            <v>8.6241600000000016</v>
          </cell>
          <cell r="T84">
            <v>98.315424000000021</v>
          </cell>
        </row>
        <row r="85">
          <cell r="A85" t="str">
            <v>I78-A-73</v>
          </cell>
          <cell r="B85" t="str">
            <v>thép ống</v>
          </cell>
          <cell r="C85" t="str">
            <v>CHS88.9x5.5-6000L</v>
          </cell>
          <cell r="D85" t="str">
            <v>SA-53_TPE_GRB</v>
          </cell>
          <cell r="E85" t="str">
            <v>m</v>
          </cell>
          <cell r="F85">
            <v>11.3</v>
          </cell>
          <cell r="G85">
            <v>95.36</v>
          </cell>
          <cell r="H85">
            <v>1051.1999999999998</v>
          </cell>
          <cell r="I85">
            <v>101.08160000000001</v>
          </cell>
          <cell r="J85">
            <v>1142.2220800000002</v>
          </cell>
          <cell r="M85">
            <v>101.08160000000001</v>
          </cell>
          <cell r="N85">
            <v>1142.2220800000002</v>
          </cell>
          <cell r="S85">
            <v>101.08160000000001</v>
          </cell>
          <cell r="T85">
            <v>1142.2220800000002</v>
          </cell>
        </row>
        <row r="86">
          <cell r="A86" t="str">
            <v>I78-A-74</v>
          </cell>
          <cell r="B86" t="str">
            <v>thép ống</v>
          </cell>
          <cell r="C86" t="str">
            <v>CHS114.3x6.0-2090L</v>
          </cell>
          <cell r="D86" t="str">
            <v>ASTM-A106-GRB</v>
          </cell>
          <cell r="E86" t="str">
            <v>m</v>
          </cell>
          <cell r="F86">
            <v>16.100000000000001</v>
          </cell>
          <cell r="G86">
            <v>1.968</v>
          </cell>
          <cell r="H86">
            <v>31.52</v>
          </cell>
          <cell r="I86">
            <v>2.0860799999999999</v>
          </cell>
          <cell r="J86">
            <v>33.585888000000004</v>
          </cell>
          <cell r="M86">
            <v>2.0860799999999999</v>
          </cell>
          <cell r="N86">
            <v>33.585888000000004</v>
          </cell>
          <cell r="S86">
            <v>2.0860799999999999</v>
          </cell>
          <cell r="T86">
            <v>33.585888000000004</v>
          </cell>
        </row>
        <row r="87">
          <cell r="A87" t="str">
            <v>I78-A-75</v>
          </cell>
          <cell r="B87" t="str">
            <v>thép ống( % C min 0.04%)</v>
          </cell>
          <cell r="C87" t="str">
            <v>CHS114.3x6.0-800L</v>
          </cell>
          <cell r="D87" t="str">
            <v>ASTM-A312 TP304</v>
          </cell>
          <cell r="E87" t="str">
            <v>m</v>
          </cell>
          <cell r="F87">
            <v>16.3</v>
          </cell>
          <cell r="G87">
            <v>0.75600000000000001</v>
          </cell>
          <cell r="H87">
            <v>12.24</v>
          </cell>
          <cell r="I87">
            <v>0.80136000000000007</v>
          </cell>
          <cell r="J87">
            <v>13.062168000000002</v>
          </cell>
          <cell r="M87">
            <v>0.80136000000000007</v>
          </cell>
          <cell r="N87">
            <v>13.062168000000002</v>
          </cell>
          <cell r="S87">
            <v>0.80136000000000007</v>
          </cell>
          <cell r="T87">
            <v>13.062168000000002</v>
          </cell>
        </row>
        <row r="88">
          <cell r="A88" t="str">
            <v>I78-A-76</v>
          </cell>
          <cell r="B88" t="str">
            <v>thép ống</v>
          </cell>
          <cell r="C88" t="str">
            <v>CHS114.3x6.0-6000L</v>
          </cell>
          <cell r="D88" t="str">
            <v>ASTM-A53-GR.B</v>
          </cell>
          <cell r="E88" t="str">
            <v>m</v>
          </cell>
          <cell r="F88">
            <v>16.100000000000001</v>
          </cell>
          <cell r="G88">
            <v>164.96999999999997</v>
          </cell>
          <cell r="H88">
            <v>2641.7799999999997</v>
          </cell>
          <cell r="I88">
            <v>174.86819999999997</v>
          </cell>
          <cell r="J88">
            <v>2815.3780199999997</v>
          </cell>
          <cell r="M88">
            <v>174.86819999999997</v>
          </cell>
          <cell r="N88">
            <v>2815.3780199999997</v>
          </cell>
          <cell r="S88">
            <v>174.86819999999997</v>
          </cell>
          <cell r="T88">
            <v>2815.3780199999997</v>
          </cell>
        </row>
        <row r="89">
          <cell r="A89" t="str">
            <v>I78-A-77</v>
          </cell>
          <cell r="B89" t="str">
            <v>thép ống</v>
          </cell>
          <cell r="C89" t="str">
            <v>CHS114.3x17.12-6000L</v>
          </cell>
          <cell r="D89" t="str">
            <v>ASTM-A106-GRC</v>
          </cell>
          <cell r="E89" t="str">
            <v>m</v>
          </cell>
          <cell r="F89">
            <v>42.686765402843605</v>
          </cell>
          <cell r="G89">
            <v>27.007999999999999</v>
          </cell>
          <cell r="H89">
            <v>1152.8841600000001</v>
          </cell>
          <cell r="I89">
            <v>28.62848</v>
          </cell>
          <cell r="J89">
            <v>1222.0572096000001</v>
          </cell>
          <cell r="M89">
            <v>28.62848</v>
          </cell>
          <cell r="N89">
            <v>1222.0572096000001</v>
          </cell>
          <cell r="S89">
            <v>28.62848</v>
          </cell>
          <cell r="T89">
            <v>1222.0572096000001</v>
          </cell>
        </row>
        <row r="90">
          <cell r="A90" t="str">
            <v>I78-A-78</v>
          </cell>
          <cell r="B90" t="str">
            <v>thép ống( % C min 0.04%)</v>
          </cell>
          <cell r="C90" t="str">
            <v>CHS141.3x6.55-6000L</v>
          </cell>
          <cell r="D90" t="str">
            <v>ASTM-A312 TP304</v>
          </cell>
          <cell r="E90" t="str">
            <v>m</v>
          </cell>
          <cell r="F90">
            <v>22</v>
          </cell>
          <cell r="G90">
            <v>5.88</v>
          </cell>
          <cell r="H90">
            <v>128.0076</v>
          </cell>
          <cell r="I90">
            <v>6.2328000000000001</v>
          </cell>
          <cell r="J90">
            <v>137.1216</v>
          </cell>
          <cell r="M90">
            <v>6.2328000000000001</v>
          </cell>
          <cell r="N90">
            <v>137.1216</v>
          </cell>
          <cell r="S90">
            <v>6.2328000000000001</v>
          </cell>
          <cell r="T90">
            <v>137.1216</v>
          </cell>
        </row>
        <row r="91">
          <cell r="A91" t="str">
            <v>I78-A-79</v>
          </cell>
          <cell r="B91" t="str">
            <v>thép ống</v>
          </cell>
          <cell r="C91" t="str">
            <v>CHS141.3x19.05-6000L</v>
          </cell>
          <cell r="D91" t="str">
            <v>ASTM-A105-GRC</v>
          </cell>
          <cell r="E91" t="str">
            <v>m</v>
          </cell>
          <cell r="F91">
            <v>65.790000000000006</v>
          </cell>
          <cell r="G91">
            <v>42.624000000000002</v>
          </cell>
          <cell r="H91">
            <v>2804.2329600000003</v>
          </cell>
          <cell r="I91">
            <v>45.181440000000002</v>
          </cell>
          <cell r="J91">
            <v>2972.4869376000006</v>
          </cell>
          <cell r="M91">
            <v>45.181440000000002</v>
          </cell>
          <cell r="N91">
            <v>2972.4869376000006</v>
          </cell>
          <cell r="S91">
            <v>45.181440000000002</v>
          </cell>
          <cell r="T91">
            <v>2972.4869376000006</v>
          </cell>
        </row>
        <row r="92">
          <cell r="A92" t="str">
            <v>I78-A-80</v>
          </cell>
          <cell r="B92" t="str">
            <v>thép ống</v>
          </cell>
          <cell r="C92" t="str">
            <v>CHS168.3x7.1-6000L</v>
          </cell>
          <cell r="D92" t="str">
            <v>ASTM-A106-GRB</v>
          </cell>
          <cell r="E92" t="str">
            <v>m</v>
          </cell>
          <cell r="F92">
            <v>28.3</v>
          </cell>
          <cell r="G92">
            <v>3.4139999999999997</v>
          </cell>
          <cell r="H92">
            <v>92.600000000000009</v>
          </cell>
          <cell r="I92">
            <v>3.6188400000000001</v>
          </cell>
          <cell r="J92">
            <v>102.413172</v>
          </cell>
          <cell r="M92">
            <v>3.6188400000000001</v>
          </cell>
          <cell r="N92">
            <v>102.413172</v>
          </cell>
          <cell r="S92">
            <v>3.6188400000000001</v>
          </cell>
          <cell r="T92">
            <v>102.413172</v>
          </cell>
        </row>
        <row r="93">
          <cell r="A93" t="str">
            <v>I78-A-81</v>
          </cell>
          <cell r="B93" t="str">
            <v>thép ống( % C min 0.04%)</v>
          </cell>
          <cell r="C93" t="str">
            <v>CHS168.3x7.1-6000L</v>
          </cell>
          <cell r="D93" t="str">
            <v>ASTM-A312 TP304</v>
          </cell>
          <cell r="E93" t="str">
            <v>m</v>
          </cell>
          <cell r="F93">
            <v>28.6</v>
          </cell>
          <cell r="G93">
            <v>38.656000000000006</v>
          </cell>
          <cell r="H93">
            <v>1089.5452</v>
          </cell>
          <cell r="I93">
            <v>40.975360000000009</v>
          </cell>
          <cell r="J93">
            <v>1171.8952960000004</v>
          </cell>
          <cell r="M93">
            <v>40.975360000000009</v>
          </cell>
          <cell r="N93">
            <v>1171.8952960000004</v>
          </cell>
          <cell r="S93">
            <v>40.975360000000009</v>
          </cell>
          <cell r="T93">
            <v>1171.8952960000004</v>
          </cell>
        </row>
        <row r="94">
          <cell r="A94" t="str">
            <v>I78-A-82</v>
          </cell>
          <cell r="B94" t="str">
            <v>thép hình L</v>
          </cell>
          <cell r="C94" t="str">
            <v>L50x50x5-6000L</v>
          </cell>
          <cell r="D94" t="str">
            <v>JIS G3101-SS400</v>
          </cell>
          <cell r="E94" t="str">
            <v>m</v>
          </cell>
          <cell r="F94">
            <v>3.8</v>
          </cell>
          <cell r="G94">
            <v>13.039999999999997</v>
          </cell>
          <cell r="H94">
            <v>65.459999999999994</v>
          </cell>
          <cell r="I94">
            <v>13.822399999999998</v>
          </cell>
          <cell r="J94">
            <v>52.525119999999994</v>
          </cell>
          <cell r="M94">
            <v>13.822399999999998</v>
          </cell>
          <cell r="N94">
            <v>52.525119999999994</v>
          </cell>
          <cell r="S94">
            <v>13.822399999999998</v>
          </cell>
          <cell r="T94">
            <v>52.525119999999994</v>
          </cell>
        </row>
        <row r="95">
          <cell r="A95" t="str">
            <v>I78-A-83</v>
          </cell>
          <cell r="B95" t="str">
            <v>thép hình L</v>
          </cell>
          <cell r="C95" t="str">
            <v>L50x50x6-6000L</v>
          </cell>
          <cell r="D95" t="str">
            <v>JIS G3101-SS400</v>
          </cell>
          <cell r="E95" t="str">
            <v>m</v>
          </cell>
          <cell r="F95">
            <v>4.4000000000000004</v>
          </cell>
          <cell r="G95">
            <v>144.23400000000001</v>
          </cell>
          <cell r="H95">
            <v>638.95999999999992</v>
          </cell>
          <cell r="I95">
            <v>152.88804000000002</v>
          </cell>
          <cell r="J95">
            <v>672.70737600000018</v>
          </cell>
          <cell r="M95">
            <v>152.88804000000002</v>
          </cell>
          <cell r="N95">
            <v>672.70737600000018</v>
          </cell>
          <cell r="S95">
            <v>152.88804000000002</v>
          </cell>
          <cell r="T95">
            <v>672.70737600000018</v>
          </cell>
        </row>
        <row r="96">
          <cell r="A96" t="str">
            <v>I78-A-84</v>
          </cell>
          <cell r="B96" t="str">
            <v>thép hình L</v>
          </cell>
          <cell r="C96" t="str">
            <v>L65x65x8-6000L</v>
          </cell>
          <cell r="D96" t="str">
            <v>JIS G3101-SS400</v>
          </cell>
          <cell r="E96" t="str">
            <v>m</v>
          </cell>
          <cell r="F96">
            <v>7.7</v>
          </cell>
          <cell r="G96">
            <v>15.056000000000001</v>
          </cell>
          <cell r="H96">
            <v>115.38</v>
          </cell>
          <cell r="I96">
            <v>15.959360000000002</v>
          </cell>
          <cell r="J96">
            <v>122.88707200000002</v>
          </cell>
          <cell r="M96">
            <v>15.959360000000002</v>
          </cell>
          <cell r="N96">
            <v>122.88707200000002</v>
          </cell>
          <cell r="S96">
            <v>15.959360000000002</v>
          </cell>
          <cell r="T96">
            <v>122.88707200000002</v>
          </cell>
        </row>
        <row r="97">
          <cell r="A97" t="str">
            <v>I78-A-85</v>
          </cell>
          <cell r="B97" t="str">
            <v>thép hình L</v>
          </cell>
          <cell r="C97" t="str">
            <v>L70x50x6-6000L</v>
          </cell>
          <cell r="D97" t="str">
            <v>JIS G3101-SS400</v>
          </cell>
          <cell r="E97" t="str">
            <v>m</v>
          </cell>
          <cell r="F97">
            <v>5.7</v>
          </cell>
          <cell r="G97">
            <v>43.120000000000005</v>
          </cell>
          <cell r="H97">
            <v>231.54</v>
          </cell>
          <cell r="I97">
            <v>45.707200000000007</v>
          </cell>
          <cell r="J97">
            <v>260.53104000000008</v>
          </cell>
          <cell r="M97">
            <v>45.707200000000007</v>
          </cell>
          <cell r="N97">
            <v>260.53104000000008</v>
          </cell>
          <cell r="S97">
            <v>45.707200000000007</v>
          </cell>
          <cell r="T97">
            <v>260.53104000000008</v>
          </cell>
        </row>
        <row r="98">
          <cell r="A98" t="str">
            <v>I78-A-86</v>
          </cell>
          <cell r="B98" t="str">
            <v>thép hình L MUA 1/2 LOẠI 12M</v>
          </cell>
          <cell r="C98" t="str">
            <v>L75x75x6-6000L</v>
          </cell>
          <cell r="D98" t="str">
            <v>JIS G3101-SS400</v>
          </cell>
          <cell r="E98" t="str">
            <v>m</v>
          </cell>
          <cell r="F98">
            <v>6.9</v>
          </cell>
          <cell r="G98">
            <v>748.85000000000025</v>
          </cell>
          <cell r="H98">
            <v>5129.5999999999985</v>
          </cell>
          <cell r="I98">
            <v>793.78100000000029</v>
          </cell>
          <cell r="J98">
            <v>5477.0889000000025</v>
          </cell>
          <cell r="M98">
            <v>793.78100000000029</v>
          </cell>
          <cell r="N98">
            <v>5477.0889000000025</v>
          </cell>
          <cell r="S98">
            <v>793.78100000000029</v>
          </cell>
          <cell r="T98">
            <v>5477.0889000000025</v>
          </cell>
        </row>
        <row r="99">
          <cell r="A99" t="str">
            <v>I78-A-87</v>
          </cell>
          <cell r="B99" t="str">
            <v>thép hình L</v>
          </cell>
          <cell r="C99" t="str">
            <v>L75x75x9-6000L</v>
          </cell>
          <cell r="D99" t="str">
            <v>JIS G3101-SS400</v>
          </cell>
          <cell r="E99" t="str">
            <v>m</v>
          </cell>
          <cell r="F99">
            <v>10</v>
          </cell>
          <cell r="G99">
            <v>28.359999999999992</v>
          </cell>
          <cell r="H99">
            <v>282.67999999999995</v>
          </cell>
          <cell r="I99">
            <v>30.061599999999995</v>
          </cell>
          <cell r="J99">
            <v>300.61599999999993</v>
          </cell>
          <cell r="M99">
            <v>30.061599999999995</v>
          </cell>
          <cell r="N99">
            <v>300.61599999999993</v>
          </cell>
          <cell r="S99">
            <v>30.061599999999995</v>
          </cell>
          <cell r="T99">
            <v>300.61599999999993</v>
          </cell>
        </row>
        <row r="100">
          <cell r="A100" t="str">
            <v>I78-A-88</v>
          </cell>
          <cell r="B100" t="str">
            <v>thép hình L</v>
          </cell>
          <cell r="C100" t="str">
            <v>L75x75x12-645L</v>
          </cell>
          <cell r="D100" t="str">
            <v>JIS G3101-SS400</v>
          </cell>
          <cell r="E100" t="str">
            <v>m</v>
          </cell>
          <cell r="F100">
            <v>13</v>
          </cell>
          <cell r="G100">
            <v>0.60799999999999998</v>
          </cell>
          <cell r="H100">
            <v>7.94</v>
          </cell>
          <cell r="I100">
            <v>0.64448000000000005</v>
          </cell>
          <cell r="J100">
            <v>8.3782399999999999</v>
          </cell>
          <cell r="M100">
            <v>0.64448000000000005</v>
          </cell>
          <cell r="N100">
            <v>8.3782399999999999</v>
          </cell>
          <cell r="S100">
            <v>0.64448000000000005</v>
          </cell>
          <cell r="T100">
            <v>8.3782399999999999</v>
          </cell>
        </row>
        <row r="101">
          <cell r="A101" t="str">
            <v>I78-A-89</v>
          </cell>
          <cell r="B101" t="str">
            <v>thép hình L DÀI 12M</v>
          </cell>
          <cell r="C101" t="str">
            <v>L90x90x6-12000L</v>
          </cell>
          <cell r="D101" t="str">
            <v>JIS G3101-SS400</v>
          </cell>
          <cell r="E101" t="str">
            <v>m</v>
          </cell>
          <cell r="F101">
            <v>8.3000000000000007</v>
          </cell>
          <cell r="G101">
            <v>329.108</v>
          </cell>
          <cell r="H101">
            <v>2724.76</v>
          </cell>
          <cell r="I101">
            <v>394.92959999999999</v>
          </cell>
          <cell r="J101">
            <v>3277.9156800000001</v>
          </cell>
          <cell r="M101">
            <v>394.92959999999999</v>
          </cell>
          <cell r="N101">
            <v>3277.9156800000001</v>
          </cell>
          <cell r="S101">
            <v>394.92959999999999</v>
          </cell>
          <cell r="T101">
            <v>3277.9156800000001</v>
          </cell>
        </row>
        <row r="102">
          <cell r="A102" t="str">
            <v>I78-A-90</v>
          </cell>
          <cell r="B102" t="str">
            <v>thép hình L</v>
          </cell>
          <cell r="C102" t="str">
            <v>L90x90x7-12000L</v>
          </cell>
          <cell r="D102" t="str">
            <v>JIS G3101-SS400</v>
          </cell>
          <cell r="E102" t="str">
            <v>m</v>
          </cell>
          <cell r="F102">
            <v>9.6</v>
          </cell>
          <cell r="G102">
            <v>94.521999999999991</v>
          </cell>
          <cell r="H102">
            <v>906.42</v>
          </cell>
          <cell r="I102">
            <v>100.19332</v>
          </cell>
          <cell r="J102">
            <v>961.85587199999998</v>
          </cell>
          <cell r="M102">
            <v>100.19332</v>
          </cell>
          <cell r="N102">
            <v>961.85587199999998</v>
          </cell>
          <cell r="S102">
            <v>100.19332</v>
          </cell>
          <cell r="T102">
            <v>961.85587199999998</v>
          </cell>
        </row>
        <row r="103">
          <cell r="A103" t="str">
            <v>I78-A-91</v>
          </cell>
          <cell r="B103" t="str">
            <v>thép hình L</v>
          </cell>
          <cell r="C103" t="str">
            <v>L90x90x10-12000L</v>
          </cell>
          <cell r="D103" t="str">
            <v>JIS G3101-SS400</v>
          </cell>
          <cell r="E103" t="str">
            <v>m</v>
          </cell>
          <cell r="F103">
            <v>13.3</v>
          </cell>
          <cell r="G103">
            <v>431.08200000000005</v>
          </cell>
          <cell r="H103">
            <v>5754.35</v>
          </cell>
          <cell r="I103">
            <v>679.88611999999989</v>
          </cell>
          <cell r="J103">
            <v>9042.4853959999982</v>
          </cell>
          <cell r="M103">
            <v>679.88611999999989</v>
          </cell>
          <cell r="N103">
            <v>9042.4853959999982</v>
          </cell>
          <cell r="Q103">
            <v>-222.94</v>
          </cell>
          <cell r="R103">
            <v>-2965.1020000000003</v>
          </cell>
          <cell r="S103">
            <v>456.94611999999989</v>
          </cell>
          <cell r="T103">
            <v>6077.3833959999974</v>
          </cell>
          <cell r="U103" t="str">
            <v>REV3-IBS REV GIẢM SL</v>
          </cell>
        </row>
        <row r="104">
          <cell r="A104" t="str">
            <v>I78-A-92</v>
          </cell>
          <cell r="B104" t="str">
            <v>thép hình L</v>
          </cell>
          <cell r="C104" t="str">
            <v>L100x100x6-12000L</v>
          </cell>
          <cell r="D104" t="str">
            <v>JIS G3101-SS400</v>
          </cell>
          <cell r="E104" t="str">
            <v>m</v>
          </cell>
          <cell r="F104">
            <v>9.4</v>
          </cell>
          <cell r="G104">
            <v>396</v>
          </cell>
          <cell r="H104">
            <v>3631.32</v>
          </cell>
          <cell r="I104">
            <v>419.76000000000005</v>
          </cell>
          <cell r="J104">
            <v>3945.7440000000006</v>
          </cell>
          <cell r="M104">
            <v>419.76000000000005</v>
          </cell>
          <cell r="N104">
            <v>3945.7440000000006</v>
          </cell>
          <cell r="S104">
            <v>419.76000000000005</v>
          </cell>
          <cell r="T104">
            <v>3945.7440000000006</v>
          </cell>
        </row>
        <row r="105">
          <cell r="A105" t="str">
            <v>I78-A-93</v>
          </cell>
          <cell r="B105" t="str">
            <v>thép hình L</v>
          </cell>
          <cell r="C105" t="str">
            <v>L100x100x7-12000L</v>
          </cell>
          <cell r="D105" t="str">
            <v>JIS G3101-SS400</v>
          </cell>
          <cell r="E105" t="str">
            <v>m</v>
          </cell>
          <cell r="F105">
            <v>10.7</v>
          </cell>
          <cell r="G105">
            <v>69.617999999999981</v>
          </cell>
          <cell r="H105">
            <v>737.68</v>
          </cell>
          <cell r="I105">
            <v>73.795079999999984</v>
          </cell>
          <cell r="J105">
            <v>789.60735599999975</v>
          </cell>
          <cell r="M105">
            <v>73.795079999999984</v>
          </cell>
          <cell r="N105">
            <v>789.60735599999975</v>
          </cell>
          <cell r="S105">
            <v>73.795079999999984</v>
          </cell>
          <cell r="T105">
            <v>789.60735599999975</v>
          </cell>
        </row>
        <row r="106">
          <cell r="A106" t="str">
            <v>I78-A-94</v>
          </cell>
          <cell r="B106" t="str">
            <v>thép hình L DÀI 12M</v>
          </cell>
          <cell r="C106" t="str">
            <v>L130x130x9-12000L</v>
          </cell>
          <cell r="D106" t="str">
            <v>JIS G3101-SS400</v>
          </cell>
          <cell r="E106" t="str">
            <v>m</v>
          </cell>
          <cell r="F106">
            <v>17.899999999999999</v>
          </cell>
          <cell r="G106">
            <v>114.85</v>
          </cell>
          <cell r="H106">
            <v>2049.94</v>
          </cell>
          <cell r="I106">
            <v>128.63200000000001</v>
          </cell>
          <cell r="J106">
            <v>2302.5128</v>
          </cell>
          <cell r="M106">
            <v>128.63200000000001</v>
          </cell>
          <cell r="N106">
            <v>2302.5128</v>
          </cell>
          <cell r="S106">
            <v>128.63200000000001</v>
          </cell>
          <cell r="T106">
            <v>2302.5128</v>
          </cell>
        </row>
        <row r="107">
          <cell r="A107" t="str">
            <v>I78-A-95</v>
          </cell>
          <cell r="B107" t="str">
            <v>thép hình L</v>
          </cell>
          <cell r="C107" t="str">
            <v>L130x130x12-12000L</v>
          </cell>
          <cell r="D107" t="str">
            <v>JIS G3101-SS400</v>
          </cell>
          <cell r="E107" t="str">
            <v>m</v>
          </cell>
          <cell r="F107">
            <v>23.4</v>
          </cell>
          <cell r="G107">
            <v>11.15</v>
          </cell>
          <cell r="H107">
            <v>260.45999999999998</v>
          </cell>
          <cell r="I107">
            <v>11.819000000000001</v>
          </cell>
          <cell r="J107">
            <v>276.56459999999998</v>
          </cell>
          <cell r="M107">
            <v>11.819000000000001</v>
          </cell>
          <cell r="N107">
            <v>276.56459999999998</v>
          </cell>
          <cell r="S107">
            <v>11.819000000000001</v>
          </cell>
          <cell r="T107">
            <v>276.56459999999998</v>
          </cell>
        </row>
        <row r="108">
          <cell r="A108" t="str">
            <v>I78-A-96</v>
          </cell>
          <cell r="B108" t="str">
            <v>thép hình L</v>
          </cell>
          <cell r="C108" t="str">
            <v>L100x100x10-12000L</v>
          </cell>
          <cell r="D108" t="str">
            <v>JIS G3101-SS400</v>
          </cell>
          <cell r="E108" t="str">
            <v>m</v>
          </cell>
          <cell r="F108">
            <v>14.9</v>
          </cell>
          <cell r="G108">
            <v>297.24799999999999</v>
          </cell>
          <cell r="H108">
            <v>3981.9799999999996</v>
          </cell>
          <cell r="I108">
            <v>315.08287999999999</v>
          </cell>
          <cell r="J108">
            <v>4694.7349119999999</v>
          </cell>
          <cell r="M108">
            <v>315.08287999999999</v>
          </cell>
          <cell r="N108">
            <v>4694.7349119999999</v>
          </cell>
          <cell r="S108">
            <v>315.08287999999999</v>
          </cell>
          <cell r="T108">
            <v>4694.7349119999999</v>
          </cell>
        </row>
        <row r="109">
          <cell r="A109" t="str">
            <v>I78-A-97</v>
          </cell>
          <cell r="B109" t="str">
            <v>thép hình L</v>
          </cell>
          <cell r="C109" t="str">
            <v>L100x100x13-12000L</v>
          </cell>
          <cell r="D109" t="str">
            <v>JIS G3101-SS400</v>
          </cell>
          <cell r="E109" t="str">
            <v>m</v>
          </cell>
          <cell r="F109">
            <v>19.100000000000001</v>
          </cell>
          <cell r="G109">
            <v>2.4319999999999999</v>
          </cell>
          <cell r="H109">
            <v>46.34</v>
          </cell>
          <cell r="I109">
            <v>2.5779200000000002</v>
          </cell>
          <cell r="J109">
            <v>49.238272000000009</v>
          </cell>
          <cell r="M109">
            <v>2.5779200000000002</v>
          </cell>
          <cell r="N109">
            <v>49.238272000000009</v>
          </cell>
          <cell r="S109">
            <v>2.5779200000000002</v>
          </cell>
          <cell r="T109">
            <v>49.238272000000009</v>
          </cell>
        </row>
        <row r="110">
          <cell r="A110" t="str">
            <v>I78-A-98</v>
          </cell>
          <cell r="B110" t="str">
            <v>thép hình L</v>
          </cell>
          <cell r="C110" t="str">
            <v>L150x150x6-6000L</v>
          </cell>
          <cell r="D110" t="str">
            <v>JIS G3101-SS400</v>
          </cell>
          <cell r="E110" t="str">
            <v>m</v>
          </cell>
          <cell r="F110">
            <v>18.119999999999997</v>
          </cell>
          <cell r="G110">
            <v>36</v>
          </cell>
          <cell r="H110">
            <v>652.31999999999994</v>
          </cell>
          <cell r="I110">
            <v>38.160000000000004</v>
          </cell>
          <cell r="J110">
            <v>691.45920000000001</v>
          </cell>
          <cell r="M110">
            <v>38.160000000000004</v>
          </cell>
          <cell r="N110">
            <v>691.45920000000001</v>
          </cell>
          <cell r="S110">
            <v>38.160000000000004</v>
          </cell>
          <cell r="T110">
            <v>691.45920000000001</v>
          </cell>
        </row>
        <row r="111">
          <cell r="A111" t="str">
            <v>I78-A-99</v>
          </cell>
          <cell r="B111" t="str">
            <v>thép hình L</v>
          </cell>
          <cell r="C111" t="str">
            <v>L150x150x10-12000L</v>
          </cell>
          <cell r="D111" t="str">
            <v>JIS G3101-SS400</v>
          </cell>
          <cell r="E111" t="str">
            <v>m</v>
          </cell>
          <cell r="F111">
            <v>23.1</v>
          </cell>
          <cell r="G111">
            <v>24.5</v>
          </cell>
          <cell r="H111">
            <v>668.66</v>
          </cell>
          <cell r="I111">
            <v>25.970000000000002</v>
          </cell>
          <cell r="J111">
            <v>599.90700000000004</v>
          </cell>
          <cell r="M111">
            <v>25.970000000000002</v>
          </cell>
          <cell r="N111">
            <v>599.90700000000004</v>
          </cell>
          <cell r="S111">
            <v>25.970000000000002</v>
          </cell>
          <cell r="T111">
            <v>599.90700000000004</v>
          </cell>
        </row>
        <row r="112">
          <cell r="A112" t="str">
            <v>I78-A-100</v>
          </cell>
          <cell r="B112" t="str">
            <v>thép hình L</v>
          </cell>
          <cell r="C112" t="str">
            <v>L150x150x12-12000L</v>
          </cell>
          <cell r="D112" t="str">
            <v>JIS G3101-SS400</v>
          </cell>
          <cell r="E112" t="str">
            <v>m</v>
          </cell>
          <cell r="F112">
            <v>27.3</v>
          </cell>
          <cell r="G112">
            <v>185.86399999999998</v>
          </cell>
          <cell r="H112">
            <v>5073.0599999999995</v>
          </cell>
          <cell r="I112">
            <v>197.01584</v>
          </cell>
          <cell r="J112">
            <v>5378.532432</v>
          </cell>
          <cell r="M112">
            <v>197.01584</v>
          </cell>
          <cell r="N112">
            <v>5378.532432</v>
          </cell>
          <cell r="S112">
            <v>197.01584</v>
          </cell>
          <cell r="T112">
            <v>5378.532432</v>
          </cell>
        </row>
        <row r="113">
          <cell r="A113" t="str">
            <v>I78-A-101</v>
          </cell>
          <cell r="B113" t="str">
            <v>thép hình L</v>
          </cell>
          <cell r="C113" t="str">
            <v>L50x50x6-6000L</v>
          </cell>
          <cell r="D113" t="str">
            <v>A387-GR22</v>
          </cell>
          <cell r="E113" t="str">
            <v>m</v>
          </cell>
          <cell r="F113">
            <v>4.4000000000000004</v>
          </cell>
          <cell r="G113">
            <v>32</v>
          </cell>
          <cell r="H113">
            <v>141.76</v>
          </cell>
          <cell r="I113">
            <v>0</v>
          </cell>
          <cell r="J113">
            <v>0</v>
          </cell>
          <cell r="M113">
            <v>33.92</v>
          </cell>
          <cell r="N113">
            <v>149.24800000000002</v>
          </cell>
          <cell r="O113">
            <v>-33.92</v>
          </cell>
          <cell r="P113">
            <v>-149.24800000000002</v>
          </cell>
          <cell r="S113">
            <v>0</v>
          </cell>
          <cell r="T113">
            <v>0</v>
          </cell>
          <cell r="U113" t="str">
            <v>REV2-VOGT CẤP</v>
          </cell>
        </row>
        <row r="114">
          <cell r="A114" t="str">
            <v>I78-A-102</v>
          </cell>
          <cell r="B114" t="str">
            <v>thép hình L</v>
          </cell>
          <cell r="C114" t="str">
            <v>L100x100x6-6000L</v>
          </cell>
          <cell r="D114" t="str">
            <v>A387-GR22</v>
          </cell>
          <cell r="E114" t="str">
            <v>m</v>
          </cell>
          <cell r="F114">
            <v>9.4</v>
          </cell>
          <cell r="G114">
            <v>16</v>
          </cell>
          <cell r="H114">
            <v>146.72</v>
          </cell>
          <cell r="I114">
            <v>0</v>
          </cell>
          <cell r="J114">
            <v>0</v>
          </cell>
          <cell r="M114">
            <v>16.96</v>
          </cell>
          <cell r="N114">
            <v>159.42400000000001</v>
          </cell>
          <cell r="O114">
            <v>-16.96</v>
          </cell>
          <cell r="P114">
            <v>-159.42400000000001</v>
          </cell>
          <cell r="S114">
            <v>0</v>
          </cell>
          <cell r="T114">
            <v>0</v>
          </cell>
          <cell r="U114" t="str">
            <v>REV2-VOGT CẤP</v>
          </cell>
        </row>
        <row r="115">
          <cell r="A115" t="str">
            <v>I78-A-103</v>
          </cell>
          <cell r="B115" t="str">
            <v>thép hình C</v>
          </cell>
          <cell r="C115" t="str">
            <v>C100x50x5x7.5-12000L</v>
          </cell>
          <cell r="D115" t="str">
            <v>JIS G3101-SS400</v>
          </cell>
          <cell r="E115" t="str">
            <v>m</v>
          </cell>
          <cell r="F115">
            <v>9.4</v>
          </cell>
          <cell r="G115">
            <v>76.700000000000017</v>
          </cell>
          <cell r="H115">
            <v>717.85999999999979</v>
          </cell>
          <cell r="I115">
            <v>81.302000000000021</v>
          </cell>
          <cell r="J115">
            <v>764.2388000000002</v>
          </cell>
          <cell r="M115">
            <v>81.302000000000021</v>
          </cell>
          <cell r="N115">
            <v>764.2388000000002</v>
          </cell>
          <cell r="S115">
            <v>81.302000000000021</v>
          </cell>
          <cell r="T115">
            <v>764.2388000000002</v>
          </cell>
        </row>
        <row r="116">
          <cell r="A116" t="str">
            <v>I78-A-104</v>
          </cell>
          <cell r="B116" t="str">
            <v>thép hình C</v>
          </cell>
          <cell r="C116" t="str">
            <v>C125x65x6x8-12000L</v>
          </cell>
          <cell r="D116" t="str">
            <v>JIS G3101-SS400</v>
          </cell>
          <cell r="E116" t="str">
            <v>m</v>
          </cell>
          <cell r="F116">
            <v>13.4</v>
          </cell>
          <cell r="G116">
            <v>353.92399999999998</v>
          </cell>
          <cell r="H116">
            <v>4315.12</v>
          </cell>
          <cell r="I116">
            <v>375.15944000000002</v>
          </cell>
          <cell r="J116">
            <v>5027.1364960000001</v>
          </cell>
          <cell r="M116">
            <v>375.15944000000002</v>
          </cell>
          <cell r="N116">
            <v>5027.1364960000001</v>
          </cell>
          <cell r="S116">
            <v>375.15944000000002</v>
          </cell>
          <cell r="T116">
            <v>5027.1364960000001</v>
          </cell>
        </row>
        <row r="117">
          <cell r="A117" t="str">
            <v>I78-A-105</v>
          </cell>
          <cell r="B117" t="str">
            <v>thép hình C</v>
          </cell>
          <cell r="C117" t="str">
            <v>C150x75x6.5x10-12000L</v>
          </cell>
          <cell r="D117" t="str">
            <v>JIS G3101-SS400</v>
          </cell>
          <cell r="E117" t="str">
            <v>m</v>
          </cell>
          <cell r="F117">
            <v>18.600000000000001</v>
          </cell>
          <cell r="G117">
            <v>12.997999999999999</v>
          </cell>
          <cell r="H117">
            <v>242.38</v>
          </cell>
          <cell r="I117">
            <v>13.77788</v>
          </cell>
          <cell r="J117">
            <v>256.26856800000002</v>
          </cell>
          <cell r="M117">
            <v>13.77788</v>
          </cell>
          <cell r="N117">
            <v>256.26856800000002</v>
          </cell>
          <cell r="S117">
            <v>13.77788</v>
          </cell>
          <cell r="T117">
            <v>256.26856800000002</v>
          </cell>
        </row>
        <row r="118">
          <cell r="A118" t="str">
            <v>I78-A-106</v>
          </cell>
          <cell r="B118" t="str">
            <v>thép hình C</v>
          </cell>
          <cell r="C118" t="str">
            <v>C180x75x7x10.5-12000L</v>
          </cell>
          <cell r="D118" t="str">
            <v>JIS G3101-SS400</v>
          </cell>
          <cell r="E118" t="str">
            <v>m</v>
          </cell>
          <cell r="F118">
            <v>21.4</v>
          </cell>
          <cell r="G118">
            <v>655.73599999999999</v>
          </cell>
          <cell r="H118">
            <v>13447.3</v>
          </cell>
          <cell r="I118">
            <v>695.08015999999998</v>
          </cell>
          <cell r="J118">
            <v>14874.715423999998</v>
          </cell>
          <cell r="M118">
            <v>695.08015999999998</v>
          </cell>
          <cell r="N118">
            <v>14874.715423999998</v>
          </cell>
          <cell r="S118">
            <v>695.08015999999998</v>
          </cell>
          <cell r="T118">
            <v>14874.715423999998</v>
          </cell>
        </row>
        <row r="119">
          <cell r="A119" t="str">
            <v>I78-A-107</v>
          </cell>
          <cell r="B119" t="str">
            <v>thép hình C</v>
          </cell>
          <cell r="C119" t="str">
            <v>C200x80x7.5x11-12000L</v>
          </cell>
          <cell r="D119" t="str">
            <v>JIS G3101-SS400</v>
          </cell>
          <cell r="E119" t="str">
            <v>m</v>
          </cell>
          <cell r="F119">
            <v>24.6</v>
          </cell>
          <cell r="G119">
            <v>2261.6559999999999</v>
          </cell>
          <cell r="H119">
            <v>55621.619999999995</v>
          </cell>
          <cell r="I119">
            <v>2496.1261600000007</v>
          </cell>
          <cell r="J119">
            <v>61404.703536000023</v>
          </cell>
          <cell r="M119">
            <v>2496.1261600000007</v>
          </cell>
          <cell r="N119">
            <v>61404.703536000023</v>
          </cell>
          <cell r="Q119">
            <v>-98.77</v>
          </cell>
          <cell r="R119">
            <v>-2429.7420000000002</v>
          </cell>
          <cell r="S119">
            <v>2397.3561600000007</v>
          </cell>
          <cell r="T119">
            <v>58974.961536000024</v>
          </cell>
          <cell r="U119" t="str">
            <v>REV3-IBS REV GIẢM SL</v>
          </cell>
        </row>
        <row r="120">
          <cell r="A120" t="str">
            <v>I78-A-108</v>
          </cell>
          <cell r="B120" t="str">
            <v>thép hình C</v>
          </cell>
          <cell r="C120" t="str">
            <v>C200x90x8x13.5-12000L</v>
          </cell>
          <cell r="D120" t="str">
            <v>JIS G3101-SS400</v>
          </cell>
          <cell r="E120" t="str">
            <v>m</v>
          </cell>
          <cell r="F120">
            <v>30.3</v>
          </cell>
          <cell r="G120">
            <v>393.21199999999999</v>
          </cell>
          <cell r="H120">
            <v>11930.440000000002</v>
          </cell>
          <cell r="I120">
            <v>416.80472000000003</v>
          </cell>
          <cell r="J120">
            <v>12629.183016000001</v>
          </cell>
          <cell r="M120">
            <v>416.80472000000003</v>
          </cell>
          <cell r="N120">
            <v>12629.183016000001</v>
          </cell>
          <cell r="S120">
            <v>416.80472000000003</v>
          </cell>
          <cell r="T120">
            <v>12629.183016000001</v>
          </cell>
        </row>
        <row r="121">
          <cell r="A121" t="str">
            <v>I78-A-109</v>
          </cell>
          <cell r="B121" t="str">
            <v>thép hình C</v>
          </cell>
          <cell r="C121" t="str">
            <v>C250x90x9x13-12000L</v>
          </cell>
          <cell r="D121" t="str">
            <v>JIS G3101-SS400</v>
          </cell>
          <cell r="E121" t="str">
            <v>m</v>
          </cell>
          <cell r="F121">
            <v>34.6</v>
          </cell>
          <cell r="G121">
            <v>290.74599999999998</v>
          </cell>
          <cell r="H121">
            <v>10058.26</v>
          </cell>
          <cell r="I121">
            <v>308.19076000000001</v>
          </cell>
          <cell r="J121">
            <v>10663.400296000002</v>
          </cell>
          <cell r="M121">
            <v>308.19076000000001</v>
          </cell>
          <cell r="N121">
            <v>10663.400296000002</v>
          </cell>
          <cell r="S121">
            <v>308.19076000000001</v>
          </cell>
          <cell r="T121">
            <v>10663.400296000002</v>
          </cell>
        </row>
        <row r="122">
          <cell r="A122" t="str">
            <v>I78-A-110</v>
          </cell>
          <cell r="B122" t="str">
            <v>thép hình C</v>
          </cell>
          <cell r="C122" t="str">
            <v>C300x90x9x13-12000L</v>
          </cell>
          <cell r="D122" t="str">
            <v>JIS G3101-SS400</v>
          </cell>
          <cell r="E122" t="str">
            <v>m</v>
          </cell>
          <cell r="F122">
            <v>38.1</v>
          </cell>
          <cell r="G122">
            <v>247.95599999999999</v>
          </cell>
          <cell r="H122">
            <v>9453.760000000002</v>
          </cell>
          <cell r="I122">
            <v>262.83336000000003</v>
          </cell>
          <cell r="J122">
            <v>10013.951016000001</v>
          </cell>
          <cell r="M122">
            <v>262.83336000000003</v>
          </cell>
          <cell r="N122">
            <v>10013.951016000001</v>
          </cell>
          <cell r="S122">
            <v>262.83336000000003</v>
          </cell>
          <cell r="T122">
            <v>10013.951016000001</v>
          </cell>
        </row>
        <row r="123">
          <cell r="A123" t="str">
            <v>I78-A-111</v>
          </cell>
          <cell r="B123" t="str">
            <v>thép hình C</v>
          </cell>
          <cell r="C123" t="str">
            <v>C380x100x10.5x16-12000L</v>
          </cell>
          <cell r="D123" t="str">
            <v>JIS G3101-SS400</v>
          </cell>
          <cell r="E123" t="str">
            <v>m</v>
          </cell>
          <cell r="F123">
            <v>54.5</v>
          </cell>
          <cell r="G123">
            <v>89.727999999999994</v>
          </cell>
          <cell r="H123">
            <v>4887.58</v>
          </cell>
          <cell r="I123">
            <v>95.111679999999993</v>
          </cell>
          <cell r="J123">
            <v>5183.5865599999997</v>
          </cell>
          <cell r="M123">
            <v>95.111679999999993</v>
          </cell>
          <cell r="N123">
            <v>5183.5865599999997</v>
          </cell>
          <cell r="S123">
            <v>95.111679999999993</v>
          </cell>
          <cell r="T123">
            <v>5183.5865599999997</v>
          </cell>
        </row>
        <row r="124">
          <cell r="A124" t="str">
            <v>I78-A-112</v>
          </cell>
          <cell r="B124" t="str">
            <v>thép hình H</v>
          </cell>
          <cell r="C124" t="str">
            <v>H100x100x6x8-12000L</v>
          </cell>
          <cell r="D124" t="str">
            <v>JIS G3101-SS400</v>
          </cell>
          <cell r="E124" t="str">
            <v>m</v>
          </cell>
          <cell r="F124">
            <v>17</v>
          </cell>
          <cell r="G124">
            <v>24.961000000000006</v>
          </cell>
          <cell r="H124">
            <v>433.59000000000003</v>
          </cell>
          <cell r="I124">
            <v>26.458660000000009</v>
          </cell>
          <cell r="J124">
            <v>449.79722000000015</v>
          </cell>
          <cell r="M124">
            <v>26.458660000000009</v>
          </cell>
          <cell r="N124">
            <v>449.79722000000015</v>
          </cell>
          <cell r="S124">
            <v>26.458660000000009</v>
          </cell>
          <cell r="T124">
            <v>449.79722000000015</v>
          </cell>
        </row>
        <row r="125">
          <cell r="A125" t="str">
            <v>I78-A-113</v>
          </cell>
          <cell r="B125" t="str">
            <v>thép hình H</v>
          </cell>
          <cell r="C125" t="str">
            <v>H100x50x5x7-6000L</v>
          </cell>
          <cell r="D125" t="str">
            <v>JIS G3101-SS400</v>
          </cell>
          <cell r="E125" t="str">
            <v>m</v>
          </cell>
          <cell r="F125">
            <v>9.4696239151398274</v>
          </cell>
          <cell r="G125">
            <v>6.2219999999999995</v>
          </cell>
          <cell r="H125">
            <v>58.92</v>
          </cell>
          <cell r="I125">
            <v>6.5953200000000001</v>
          </cell>
          <cell r="J125">
            <v>62.455200000000005</v>
          </cell>
          <cell r="M125">
            <v>6.5953200000000001</v>
          </cell>
          <cell r="N125">
            <v>62.455200000000005</v>
          </cell>
          <cell r="S125">
            <v>6.5953200000000001</v>
          </cell>
          <cell r="T125">
            <v>62.455200000000005</v>
          </cell>
        </row>
        <row r="126">
          <cell r="A126" t="str">
            <v>I78-A-114</v>
          </cell>
          <cell r="B126" t="str">
            <v>thép hình H</v>
          </cell>
          <cell r="C126" t="str">
            <v>H125x125x6.5x9-6000L</v>
          </cell>
          <cell r="D126" t="str">
            <v>JIS G3101-SS400</v>
          </cell>
          <cell r="E126" t="str">
            <v>m</v>
          </cell>
          <cell r="F126">
            <v>23.5</v>
          </cell>
          <cell r="G126">
            <v>0.79400000000000004</v>
          </cell>
          <cell r="H126">
            <v>19.22</v>
          </cell>
          <cell r="I126">
            <v>0.84164000000000005</v>
          </cell>
          <cell r="J126">
            <v>19.77854</v>
          </cell>
          <cell r="M126">
            <v>0.84164000000000005</v>
          </cell>
          <cell r="N126">
            <v>19.77854</v>
          </cell>
          <cell r="S126">
            <v>0.84164000000000005</v>
          </cell>
          <cell r="T126">
            <v>19.77854</v>
          </cell>
        </row>
        <row r="127">
          <cell r="A127" t="str">
            <v>I78-A-115</v>
          </cell>
          <cell r="B127" t="str">
            <v>thép hình H</v>
          </cell>
          <cell r="C127" t="str">
            <v>H150x75x5x7-12000L</v>
          </cell>
          <cell r="D127" t="str">
            <v>JIS G3101-SS400</v>
          </cell>
          <cell r="E127" t="str">
            <v>m</v>
          </cell>
          <cell r="F127">
            <v>14.1</v>
          </cell>
          <cell r="G127">
            <v>8.4179999999999993</v>
          </cell>
          <cell r="H127">
            <v>119.82</v>
          </cell>
          <cell r="I127">
            <v>8.9230799999999988</v>
          </cell>
          <cell r="J127">
            <v>125.81542799999998</v>
          </cell>
          <cell r="M127">
            <v>8.9230799999999988</v>
          </cell>
          <cell r="N127">
            <v>125.81542799999998</v>
          </cell>
          <cell r="S127">
            <v>8.9230799999999988</v>
          </cell>
          <cell r="T127">
            <v>125.81542799999998</v>
          </cell>
        </row>
        <row r="128">
          <cell r="A128" t="str">
            <v>I78-A-116</v>
          </cell>
          <cell r="B128" t="str">
            <v>thép hình H</v>
          </cell>
          <cell r="C128" t="str">
            <v>H150x150x7x10-12000L</v>
          </cell>
          <cell r="D128" t="str">
            <v>JIS G3101-SS400</v>
          </cell>
          <cell r="E128" t="str">
            <v>m</v>
          </cell>
          <cell r="F128">
            <v>31.1</v>
          </cell>
          <cell r="G128">
            <v>87.114000000000061</v>
          </cell>
          <cell r="H128">
            <v>2612.8599999999992</v>
          </cell>
          <cell r="I128">
            <v>92.340840000000071</v>
          </cell>
          <cell r="J128">
            <v>2871.8001240000021</v>
          </cell>
          <cell r="M128">
            <v>92.340840000000071</v>
          </cell>
          <cell r="N128">
            <v>2871.8001240000021</v>
          </cell>
          <cell r="S128">
            <v>92.340840000000071</v>
          </cell>
          <cell r="T128">
            <v>2871.8001240000021</v>
          </cell>
        </row>
        <row r="129">
          <cell r="A129" t="str">
            <v>I78-A-117</v>
          </cell>
          <cell r="B129" t="str">
            <v>thép hình H</v>
          </cell>
          <cell r="C129" t="str">
            <v>H175x175x7.5x11-12000L</v>
          </cell>
          <cell r="D129" t="str">
            <v>JIS G3106-SM490</v>
          </cell>
          <cell r="E129" t="str">
            <v>m</v>
          </cell>
          <cell r="F129">
            <v>40.299999999999997</v>
          </cell>
          <cell r="G129">
            <v>10.343999999999999</v>
          </cell>
          <cell r="H129">
            <v>355.3</v>
          </cell>
          <cell r="I129">
            <v>10.964639999999999</v>
          </cell>
          <cell r="J129">
            <v>441.87499199999996</v>
          </cell>
          <cell r="M129">
            <v>10.964639999999999</v>
          </cell>
          <cell r="N129">
            <v>441.87499199999996</v>
          </cell>
          <cell r="S129">
            <v>10.964639999999999</v>
          </cell>
          <cell r="T129">
            <v>441.87499199999996</v>
          </cell>
        </row>
        <row r="130">
          <cell r="A130" t="str">
            <v>I78-A-118</v>
          </cell>
          <cell r="B130" t="str">
            <v>thép hình H</v>
          </cell>
          <cell r="C130" t="str">
            <v>H194x150x6x9-12000L</v>
          </cell>
          <cell r="D130" t="str">
            <v>JIS G3101-SS400</v>
          </cell>
          <cell r="E130" t="str">
            <v>m</v>
          </cell>
          <cell r="F130">
            <v>29.9</v>
          </cell>
          <cell r="G130">
            <v>446.08</v>
          </cell>
          <cell r="H130">
            <v>13437.45</v>
          </cell>
          <cell r="I130">
            <v>481.0598</v>
          </cell>
          <cell r="J130">
            <v>14383.68802</v>
          </cell>
          <cell r="M130">
            <v>481.0598</v>
          </cell>
          <cell r="N130">
            <v>14383.68802</v>
          </cell>
          <cell r="Q130">
            <v>-8.2200000000000006</v>
          </cell>
          <cell r="R130">
            <v>-245.77800000000002</v>
          </cell>
          <cell r="S130">
            <v>472.83979999999997</v>
          </cell>
          <cell r="T130">
            <v>14137.910019999999</v>
          </cell>
          <cell r="U130" t="str">
            <v>REV3-IBS REV GIẢM SL</v>
          </cell>
        </row>
        <row r="131">
          <cell r="A131" t="str">
            <v>I78-A-119</v>
          </cell>
          <cell r="B131" t="str">
            <v>thép hình H</v>
          </cell>
          <cell r="C131" t="str">
            <v>H200x100x5.5x8-12000L</v>
          </cell>
          <cell r="D131" t="str">
            <v>JIS G3101-SS400</v>
          </cell>
          <cell r="E131" t="str">
            <v>m</v>
          </cell>
          <cell r="F131">
            <v>21</v>
          </cell>
          <cell r="G131">
            <v>18.172000000000001</v>
          </cell>
          <cell r="H131">
            <v>811.06</v>
          </cell>
          <cell r="I131">
            <v>19.262320000000003</v>
          </cell>
          <cell r="J131">
            <v>404.50872000000004</v>
          </cell>
          <cell r="M131">
            <v>19.262320000000003</v>
          </cell>
          <cell r="N131">
            <v>404.50872000000004</v>
          </cell>
          <cell r="S131">
            <v>19.262320000000003</v>
          </cell>
          <cell r="T131">
            <v>404.50872000000004</v>
          </cell>
        </row>
        <row r="132">
          <cell r="A132" t="str">
            <v>I78-A-120</v>
          </cell>
          <cell r="B132" t="str">
            <v>thép hình H</v>
          </cell>
          <cell r="C132" t="str">
            <v>H200x200x8x12-12000L</v>
          </cell>
          <cell r="D132" t="str">
            <v>JIS G3101-SS400</v>
          </cell>
          <cell r="E132" t="str">
            <v>m</v>
          </cell>
          <cell r="F132">
            <v>49.8</v>
          </cell>
          <cell r="G132">
            <v>204.57000000000002</v>
          </cell>
          <cell r="H132">
            <v>10201.299999999999</v>
          </cell>
          <cell r="I132">
            <v>314.86240000000004</v>
          </cell>
          <cell r="J132">
            <v>15680.14752</v>
          </cell>
          <cell r="M132">
            <v>314.86240000000004</v>
          </cell>
          <cell r="N132">
            <v>15680.14752</v>
          </cell>
          <cell r="Q132">
            <v>-98.02</v>
          </cell>
          <cell r="R132">
            <v>-4881.3959999999997</v>
          </cell>
          <cell r="S132">
            <v>216.84240000000005</v>
          </cell>
          <cell r="T132">
            <v>10798.751520000002</v>
          </cell>
          <cell r="U132" t="str">
            <v>REV3-IBS REV GIẢM SL</v>
          </cell>
        </row>
        <row r="133">
          <cell r="A133" t="str">
            <v>I78-A-121</v>
          </cell>
          <cell r="B133" t="str">
            <v>thép hình H</v>
          </cell>
          <cell r="C133" t="str">
            <v>H244x175x7x11-12000L</v>
          </cell>
          <cell r="D133" t="str">
            <v>JIS G3101-SS400</v>
          </cell>
          <cell r="E133" t="str">
            <v>m</v>
          </cell>
          <cell r="F133">
            <v>43.6</v>
          </cell>
          <cell r="G133">
            <v>508.35</v>
          </cell>
          <cell r="H133">
            <v>22299.119999999999</v>
          </cell>
          <cell r="I133">
            <v>538.851</v>
          </cell>
          <cell r="J133">
            <v>23493.903600000001</v>
          </cell>
          <cell r="M133">
            <v>538.851</v>
          </cell>
          <cell r="N133">
            <v>23493.903600000001</v>
          </cell>
          <cell r="S133">
            <v>538.851</v>
          </cell>
          <cell r="T133">
            <v>23493.903600000001</v>
          </cell>
        </row>
        <row r="134">
          <cell r="A134" t="str">
            <v>I78-A-122</v>
          </cell>
          <cell r="B134" t="str">
            <v>thép hình H</v>
          </cell>
          <cell r="C134" t="str">
            <v>H250x125x6x9-12000L</v>
          </cell>
          <cell r="D134" t="str">
            <v>JIS G3101-SS400</v>
          </cell>
          <cell r="E134" t="str">
            <v>m</v>
          </cell>
          <cell r="F134">
            <v>29</v>
          </cell>
          <cell r="G134">
            <v>81.540000000000006</v>
          </cell>
          <cell r="H134">
            <v>2410.58</v>
          </cell>
          <cell r="I134">
            <v>86.432400000000015</v>
          </cell>
          <cell r="J134">
            <v>2506.5396000000005</v>
          </cell>
          <cell r="M134">
            <v>86.432400000000015</v>
          </cell>
          <cell r="N134">
            <v>2506.5396000000005</v>
          </cell>
          <cell r="S134">
            <v>86.432400000000015</v>
          </cell>
          <cell r="T134">
            <v>2506.5396000000005</v>
          </cell>
        </row>
        <row r="135">
          <cell r="A135" t="str">
            <v>I78-A-123</v>
          </cell>
          <cell r="B135" t="str">
            <v>thép hình H</v>
          </cell>
          <cell r="C135" t="str">
            <v>H294x200x8x12-12000L</v>
          </cell>
          <cell r="D135" t="str">
            <v>JIS G3106-SM490</v>
          </cell>
          <cell r="E135" t="str">
            <v>m</v>
          </cell>
          <cell r="F135">
            <v>55.8</v>
          </cell>
          <cell r="G135">
            <v>5.0940000000000003</v>
          </cell>
          <cell r="H135">
            <v>284.36</v>
          </cell>
          <cell r="I135">
            <v>5.3996400000000007</v>
          </cell>
          <cell r="J135">
            <v>301.29991200000001</v>
          </cell>
          <cell r="M135">
            <v>5.3996400000000007</v>
          </cell>
          <cell r="N135">
            <v>301.29991200000001</v>
          </cell>
          <cell r="S135">
            <v>5.3996400000000007</v>
          </cell>
          <cell r="T135">
            <v>301.29991200000001</v>
          </cell>
        </row>
        <row r="136">
          <cell r="A136" t="str">
            <v>I78-A-124</v>
          </cell>
          <cell r="B136" t="str">
            <v>thép hình H</v>
          </cell>
          <cell r="C136" t="str">
            <v>H294x200x8x12-12000L</v>
          </cell>
          <cell r="D136" t="str">
            <v>JIS G3101-SS400</v>
          </cell>
          <cell r="E136" t="str">
            <v>m</v>
          </cell>
          <cell r="F136">
            <v>55.8</v>
          </cell>
          <cell r="G136">
            <v>256.88</v>
          </cell>
          <cell r="H136">
            <v>14327.99</v>
          </cell>
          <cell r="I136">
            <v>278.34539999999998</v>
          </cell>
          <cell r="J136">
            <v>15531.673319999998</v>
          </cell>
          <cell r="M136">
            <v>278.34539999999998</v>
          </cell>
          <cell r="N136">
            <v>15531.673319999998</v>
          </cell>
          <cell r="Q136">
            <v>-6.06</v>
          </cell>
          <cell r="R136">
            <v>-338.14799999999997</v>
          </cell>
          <cell r="S136">
            <v>272.28539999999998</v>
          </cell>
          <cell r="T136">
            <v>15193.525319999999</v>
          </cell>
          <cell r="U136" t="str">
            <v>REV3-IBS REV GIẢM SL</v>
          </cell>
        </row>
        <row r="137">
          <cell r="A137" t="str">
            <v>I78-A-125</v>
          </cell>
          <cell r="B137" t="str">
            <v>thép hình H</v>
          </cell>
          <cell r="C137" t="str">
            <v>H300x300x10x15-12000L</v>
          </cell>
          <cell r="D137" t="str">
            <v>JIS G3101-SS400</v>
          </cell>
          <cell r="E137" t="str">
            <v>m</v>
          </cell>
          <cell r="F137">
            <v>92.6</v>
          </cell>
          <cell r="G137">
            <v>17.584</v>
          </cell>
          <cell r="H137">
            <v>1654.732</v>
          </cell>
          <cell r="I137">
            <v>18.639040000000001</v>
          </cell>
          <cell r="J137">
            <v>1725.9751040000001</v>
          </cell>
          <cell r="M137">
            <v>18.639040000000001</v>
          </cell>
          <cell r="N137">
            <v>1725.9751040000001</v>
          </cell>
          <cell r="S137">
            <v>18.639040000000001</v>
          </cell>
          <cell r="T137">
            <v>1725.9751040000001</v>
          </cell>
        </row>
        <row r="138">
          <cell r="A138" t="str">
            <v>I78-A-126</v>
          </cell>
          <cell r="B138" t="str">
            <v>thép hình H</v>
          </cell>
          <cell r="C138" t="str">
            <v>H340x250x9x14-12000L</v>
          </cell>
          <cell r="D138" t="str">
            <v>JIS G3101-SS400</v>
          </cell>
          <cell r="E138" t="str">
            <v>m</v>
          </cell>
          <cell r="F138">
            <v>78.099999999999994</v>
          </cell>
          <cell r="G138">
            <v>32.952000000000005</v>
          </cell>
          <cell r="H138">
            <v>2625.89</v>
          </cell>
          <cell r="I138">
            <v>69.866720000000015</v>
          </cell>
          <cell r="J138">
            <v>5456.5908320000008</v>
          </cell>
          <cell r="M138">
            <v>69.866720000000015</v>
          </cell>
          <cell r="N138">
            <v>5456.5908320000008</v>
          </cell>
          <cell r="Q138">
            <v>-34.93</v>
          </cell>
          <cell r="R138">
            <v>-2728.0329999999999</v>
          </cell>
          <cell r="S138">
            <v>34.936720000000015</v>
          </cell>
          <cell r="T138">
            <v>2728.5578320000009</v>
          </cell>
          <cell r="U138" t="str">
            <v>REV3-IBS REV GIẢM SL</v>
          </cell>
        </row>
        <row r="139">
          <cell r="A139" t="str">
            <v>I78-A-127</v>
          </cell>
          <cell r="B139" t="str">
            <v>thép hình H</v>
          </cell>
          <cell r="C139" t="str">
            <v>H390x300x10x16-12000L</v>
          </cell>
          <cell r="D139" t="str">
            <v>JIS G3106-SM490</v>
          </cell>
          <cell r="E139" t="str">
            <v>m</v>
          </cell>
          <cell r="F139">
            <v>104.6</v>
          </cell>
          <cell r="G139">
            <v>5.45</v>
          </cell>
          <cell r="H139">
            <v>581.91999999999996</v>
          </cell>
          <cell r="I139">
            <v>5.7770000000000001</v>
          </cell>
          <cell r="J139">
            <v>604.27419999999995</v>
          </cell>
          <cell r="M139">
            <v>5.7770000000000001</v>
          </cell>
          <cell r="N139">
            <v>604.27419999999995</v>
          </cell>
          <cell r="S139">
            <v>5.7770000000000001</v>
          </cell>
          <cell r="T139">
            <v>604.27419999999995</v>
          </cell>
        </row>
        <row r="140">
          <cell r="A140" t="str">
            <v>I78-A-128</v>
          </cell>
          <cell r="B140" t="str">
            <v>thép hình H</v>
          </cell>
          <cell r="C140" t="str">
            <v>H400x200x8x13-12000L</v>
          </cell>
          <cell r="D140" t="str">
            <v>JIS G3101-SS400</v>
          </cell>
          <cell r="E140" t="str">
            <v>m</v>
          </cell>
          <cell r="F140">
            <v>65.5</v>
          </cell>
          <cell r="G140">
            <v>21.552</v>
          </cell>
          <cell r="H140">
            <v>1382.94</v>
          </cell>
          <cell r="I140">
            <v>22.845120000000001</v>
          </cell>
          <cell r="J140">
            <v>1496.35536</v>
          </cell>
          <cell r="M140">
            <v>22.845120000000001</v>
          </cell>
          <cell r="N140">
            <v>1496.35536</v>
          </cell>
          <cell r="S140">
            <v>22.845120000000001</v>
          </cell>
          <cell r="T140">
            <v>1496.35536</v>
          </cell>
        </row>
        <row r="141">
          <cell r="A141" t="str">
            <v>I78-A-129</v>
          </cell>
          <cell r="B141" t="str">
            <v>thép hình H</v>
          </cell>
          <cell r="C141" t="str">
            <v>H588x300x12x20-12000L</v>
          </cell>
          <cell r="D141" t="str">
            <v>JIS G3101-SS400</v>
          </cell>
          <cell r="E141" t="str">
            <v>m</v>
          </cell>
          <cell r="F141">
            <v>147</v>
          </cell>
          <cell r="G141">
            <v>76.816000000000003</v>
          </cell>
          <cell r="H141">
            <v>11607.86</v>
          </cell>
          <cell r="I141">
            <v>81.424960000000013</v>
          </cell>
          <cell r="J141">
            <v>11969.469120000002</v>
          </cell>
          <cell r="M141">
            <v>81.424960000000013</v>
          </cell>
          <cell r="N141">
            <v>11969.469120000002</v>
          </cell>
          <cell r="S141">
            <v>81.424960000000013</v>
          </cell>
          <cell r="T141">
            <v>11969.469120000002</v>
          </cell>
        </row>
        <row r="142">
          <cell r="A142" t="str">
            <v>I78-A-130</v>
          </cell>
          <cell r="B142" t="str">
            <v>bông bảo ôn</v>
          </cell>
          <cell r="C142" t="str">
            <v>BÔNG 3MM</v>
          </cell>
          <cell r="D142" t="str">
            <v>SUPPERWOOL PLUS PAPER</v>
          </cell>
          <cell r="E142" t="str">
            <v>m2</v>
          </cell>
          <cell r="F142">
            <v>0.37991266375545851</v>
          </cell>
          <cell r="G142">
            <v>11.45</v>
          </cell>
          <cell r="H142">
            <v>4.3499999999999996</v>
          </cell>
          <cell r="I142">
            <v>17</v>
          </cell>
          <cell r="J142">
            <v>6.4585152838427948</v>
          </cell>
          <cell r="M142">
            <v>17</v>
          </cell>
          <cell r="N142">
            <v>6.4585152838427948</v>
          </cell>
          <cell r="S142">
            <v>17</v>
          </cell>
          <cell r="T142">
            <v>6.4585152838427948</v>
          </cell>
        </row>
        <row r="143">
          <cell r="A143" t="str">
            <v>I78-A-131</v>
          </cell>
          <cell r="B143" t="str">
            <v>bông bảo ôn</v>
          </cell>
          <cell r="C143" t="str">
            <v>BÔNG 13MM</v>
          </cell>
          <cell r="D143" t="str">
            <v>SUPPERWOOL PLUS 128kg/m3</v>
          </cell>
          <cell r="E143" t="str">
            <v>m3</v>
          </cell>
          <cell r="F143">
            <v>128</v>
          </cell>
          <cell r="G143">
            <v>3.0416444999999999</v>
          </cell>
          <cell r="H143">
            <v>389.33049599999998</v>
          </cell>
          <cell r="I143">
            <v>3.4978911749999995</v>
          </cell>
          <cell r="J143">
            <v>447.73007039999993</v>
          </cell>
          <cell r="M143">
            <v>3.4978911749999995</v>
          </cell>
          <cell r="N143">
            <v>447.73007039999993</v>
          </cell>
          <cell r="S143">
            <v>3.4978911749999995</v>
          </cell>
          <cell r="T143">
            <v>447.73007039999993</v>
          </cell>
        </row>
        <row r="144">
          <cell r="A144" t="str">
            <v>I78-A-132</v>
          </cell>
          <cell r="B144" t="str">
            <v>bông bảo ôn</v>
          </cell>
          <cell r="C144" t="str">
            <v>BÔNG 25MM</v>
          </cell>
          <cell r="D144" t="str">
            <v>SUPPERWOOL PLUS 128kg/m3</v>
          </cell>
          <cell r="E144" t="str">
            <v>m3</v>
          </cell>
          <cell r="F144">
            <v>128</v>
          </cell>
          <cell r="G144">
            <v>24.974013068181815</v>
          </cell>
          <cell r="H144">
            <v>3196.6736727272723</v>
          </cell>
          <cell r="I144">
            <v>27.970894636363635</v>
          </cell>
          <cell r="J144">
            <v>3580.2745134545453</v>
          </cell>
          <cell r="M144">
            <v>27.970894636363635</v>
          </cell>
          <cell r="N144">
            <v>3580.2745134545453</v>
          </cell>
          <cell r="S144">
            <v>27.970894636363635</v>
          </cell>
          <cell r="T144">
            <v>3580.2745134545453</v>
          </cell>
        </row>
        <row r="145">
          <cell r="A145" t="str">
            <v>I78-A-133</v>
          </cell>
          <cell r="B145" t="str">
            <v>bông bảo ôn</v>
          </cell>
          <cell r="C145" t="str">
            <v>BÔNG 50MM</v>
          </cell>
          <cell r="D145" t="str">
            <v>SUPPERWOOL PLUS 128kg/m3</v>
          </cell>
          <cell r="E145" t="str">
            <v>m3</v>
          </cell>
          <cell r="F145">
            <v>128</v>
          </cell>
          <cell r="G145">
            <v>239.08863068181819</v>
          </cell>
          <cell r="H145">
            <v>30603.344727272728</v>
          </cell>
          <cell r="I145">
            <v>267.7792663636364</v>
          </cell>
          <cell r="J145">
            <v>34275.746094545459</v>
          </cell>
          <cell r="M145">
            <v>267.7792663636364</v>
          </cell>
          <cell r="N145">
            <v>34275.746094545459</v>
          </cell>
          <cell r="S145">
            <v>267.7792663636364</v>
          </cell>
          <cell r="T145">
            <v>34275.746094545459</v>
          </cell>
        </row>
        <row r="146">
          <cell r="A146" t="str">
            <v>I78-A-134</v>
          </cell>
          <cell r="B146" t="str">
            <v>nối ống</v>
          </cell>
          <cell r="C146" t="str">
            <v>1"_3000#_THREADED_COUPLING</v>
          </cell>
          <cell r="D146" t="str">
            <v>ASTM-A105</v>
          </cell>
          <cell r="E146" t="str">
            <v>CÁI</v>
          </cell>
          <cell r="F146">
            <v>0.27500000000000002</v>
          </cell>
          <cell r="G146">
            <v>4</v>
          </cell>
          <cell r="H146">
            <v>1.1000000000000001</v>
          </cell>
          <cell r="I146">
            <v>4</v>
          </cell>
          <cell r="J146">
            <v>1.1000000000000001</v>
          </cell>
          <cell r="M146">
            <v>4</v>
          </cell>
          <cell r="N146">
            <v>1.1000000000000001</v>
          </cell>
          <cell r="S146">
            <v>4</v>
          </cell>
          <cell r="T146">
            <v>1.1000000000000001</v>
          </cell>
        </row>
        <row r="147">
          <cell r="A147" t="str">
            <v>I78-A-135</v>
          </cell>
          <cell r="B147" t="str">
            <v>nối ống( % C min 0.04%)</v>
          </cell>
          <cell r="C147" t="str">
            <v>1"x 1/2"-3000#REDUCING_COUPLING_SW</v>
          </cell>
          <cell r="D147" t="str">
            <v>ASTM-A-182 F304</v>
          </cell>
          <cell r="E147" t="str">
            <v>CÁI</v>
          </cell>
          <cell r="F147">
            <v>0.34</v>
          </cell>
          <cell r="G147">
            <v>8</v>
          </cell>
          <cell r="H147">
            <v>2.72</v>
          </cell>
          <cell r="I147">
            <v>8</v>
          </cell>
          <cell r="J147">
            <v>2.72</v>
          </cell>
          <cell r="M147">
            <v>8</v>
          </cell>
          <cell r="N147">
            <v>2.72</v>
          </cell>
          <cell r="S147">
            <v>8</v>
          </cell>
          <cell r="T147">
            <v>2.72</v>
          </cell>
        </row>
        <row r="148">
          <cell r="A148" t="str">
            <v>I78-A-136</v>
          </cell>
          <cell r="B148" t="str">
            <v>nối ống</v>
          </cell>
          <cell r="C148" t="str">
            <v>2"_3000#_THREADED_COUPLING</v>
          </cell>
          <cell r="D148" t="str">
            <v>ASTM-A105</v>
          </cell>
          <cell r="E148" t="str">
            <v>CÁI</v>
          </cell>
          <cell r="F148">
            <v>1.1055555555555554</v>
          </cell>
          <cell r="G148">
            <v>36</v>
          </cell>
          <cell r="H148">
            <v>39.799999999999997</v>
          </cell>
          <cell r="I148">
            <v>36</v>
          </cell>
          <cell r="J148">
            <v>39.799999999999997</v>
          </cell>
          <cell r="M148">
            <v>36</v>
          </cell>
          <cell r="N148">
            <v>39.799999999999997</v>
          </cell>
          <cell r="S148">
            <v>36</v>
          </cell>
          <cell r="T148">
            <v>39.799999999999997</v>
          </cell>
        </row>
        <row r="149">
          <cell r="A149" t="str">
            <v>I78-A-137</v>
          </cell>
          <cell r="B149" t="str">
            <v>bích mù</v>
          </cell>
          <cell r="C149" t="str">
            <v>2"_BLIND_FLANGE_#150_RF</v>
          </cell>
          <cell r="D149" t="str">
            <v>ASTM-A105</v>
          </cell>
          <cell r="E149" t="str">
            <v>CÁI</v>
          </cell>
          <cell r="F149">
            <v>2.5031249999999998</v>
          </cell>
          <cell r="G149">
            <v>32</v>
          </cell>
          <cell r="H149">
            <v>80.099999999999994</v>
          </cell>
          <cell r="I149">
            <v>32</v>
          </cell>
          <cell r="J149">
            <v>80.099999999999994</v>
          </cell>
          <cell r="M149">
            <v>32</v>
          </cell>
          <cell r="N149">
            <v>80.099999999999994</v>
          </cell>
          <cell r="S149">
            <v>32</v>
          </cell>
          <cell r="T149">
            <v>80.099999999999994</v>
          </cell>
        </row>
        <row r="150">
          <cell r="A150" t="str">
            <v>I78-A-138</v>
          </cell>
          <cell r="B150" t="str">
            <v>bích</v>
          </cell>
          <cell r="C150" t="str">
            <v>2"_FLANGE_#150_WNRF</v>
          </cell>
          <cell r="D150" t="str">
            <v>ASTM-A105</v>
          </cell>
          <cell r="E150" t="str">
            <v>CÁI</v>
          </cell>
          <cell r="F150">
            <v>2.6668750000000001</v>
          </cell>
          <cell r="G150">
            <v>32</v>
          </cell>
          <cell r="H150">
            <v>85.34</v>
          </cell>
          <cell r="I150">
            <v>32</v>
          </cell>
          <cell r="J150">
            <v>85.34</v>
          </cell>
          <cell r="M150">
            <v>32</v>
          </cell>
          <cell r="N150">
            <v>85.34</v>
          </cell>
          <cell r="S150">
            <v>32</v>
          </cell>
          <cell r="T150">
            <v>85.34</v>
          </cell>
        </row>
        <row r="151">
          <cell r="A151" t="str">
            <v>I78-A-139</v>
          </cell>
          <cell r="B151" t="str">
            <v>gioăng</v>
          </cell>
          <cell r="C151" t="str">
            <v>2"_GASKET_#150_SORF</v>
          </cell>
          <cell r="D151" t="str">
            <v>NON_METALLIC</v>
          </cell>
          <cell r="E151" t="str">
            <v>CÁI</v>
          </cell>
          <cell r="F151">
            <v>1.6875000000000001E-2</v>
          </cell>
          <cell r="G151">
            <v>32</v>
          </cell>
          <cell r="H151">
            <v>0.54</v>
          </cell>
          <cell r="I151">
            <v>0</v>
          </cell>
          <cell r="J151">
            <v>0</v>
          </cell>
          <cell r="M151">
            <v>32</v>
          </cell>
          <cell r="N151">
            <v>0.54</v>
          </cell>
          <cell r="O151">
            <v>-32</v>
          </cell>
          <cell r="P151">
            <v>-0.54</v>
          </cell>
          <cell r="S151">
            <v>0</v>
          </cell>
          <cell r="T151">
            <v>0</v>
          </cell>
          <cell r="U151" t="str">
            <v>REV2-VOGT CẤP</v>
          </cell>
        </row>
        <row r="152">
          <cell r="A152" t="str">
            <v>I78-A-140</v>
          </cell>
          <cell r="B152" t="str">
            <v>nối ống( % C min 0.04%)</v>
          </cell>
          <cell r="C152" t="str">
            <v>2"-3000# THREADED COUPING</v>
          </cell>
          <cell r="D152" t="str">
            <v>SUS304</v>
          </cell>
          <cell r="E152" t="str">
            <v>CÁI</v>
          </cell>
          <cell r="F152">
            <v>3.03</v>
          </cell>
          <cell r="G152">
            <v>12</v>
          </cell>
          <cell r="H152">
            <v>36.36</v>
          </cell>
          <cell r="I152">
            <v>12</v>
          </cell>
          <cell r="J152">
            <v>36.36</v>
          </cell>
          <cell r="M152">
            <v>12</v>
          </cell>
          <cell r="N152">
            <v>36.36</v>
          </cell>
          <cell r="S152">
            <v>12</v>
          </cell>
          <cell r="T152">
            <v>36.36</v>
          </cell>
        </row>
        <row r="153">
          <cell r="A153" t="str">
            <v>I78-A-141</v>
          </cell>
          <cell r="B153" t="str">
            <v>nối ống</v>
          </cell>
          <cell r="C153" t="str">
            <v>2"-3000# THREADED PIPE CAP</v>
          </cell>
          <cell r="D153" t="str">
            <v>ASTM-A105</v>
          </cell>
          <cell r="E153" t="str">
            <v>CÁI</v>
          </cell>
          <cell r="F153">
            <v>1.7883333333333333</v>
          </cell>
          <cell r="G153">
            <v>12</v>
          </cell>
          <cell r="H153">
            <v>21.46</v>
          </cell>
          <cell r="I153">
            <v>12</v>
          </cell>
          <cell r="J153">
            <v>21.46</v>
          </cell>
          <cell r="M153">
            <v>12</v>
          </cell>
          <cell r="N153">
            <v>21.46</v>
          </cell>
          <cell r="S153">
            <v>12</v>
          </cell>
          <cell r="T153">
            <v>21.46</v>
          </cell>
        </row>
        <row r="154">
          <cell r="A154" t="str">
            <v>I78-A-142</v>
          </cell>
          <cell r="B154" t="str">
            <v>nối ống( % C min 0.04%)</v>
          </cell>
          <cell r="C154" t="str">
            <v>2"-3000# THREADED PIPE CAP</v>
          </cell>
          <cell r="D154" t="str">
            <v>ASTM-A312 TP304</v>
          </cell>
          <cell r="E154" t="str">
            <v>CÁI</v>
          </cell>
          <cell r="F154">
            <v>1.8646666666666667</v>
          </cell>
          <cell r="G154">
            <v>30</v>
          </cell>
          <cell r="H154">
            <v>55.94</v>
          </cell>
          <cell r="I154">
            <v>30</v>
          </cell>
          <cell r="J154">
            <v>55.94</v>
          </cell>
          <cell r="M154">
            <v>30</v>
          </cell>
          <cell r="N154">
            <v>55.94</v>
          </cell>
          <cell r="S154">
            <v>30</v>
          </cell>
          <cell r="T154">
            <v>55.94</v>
          </cell>
        </row>
        <row r="155">
          <cell r="A155" t="str">
            <v>I78-A-143</v>
          </cell>
          <cell r="B155" t="str">
            <v>BÍCH( % C min 0.04%)</v>
          </cell>
          <cell r="C155" t="str">
            <v>3"_FLANGE_#150_SORF</v>
          </cell>
          <cell r="D155" t="str">
            <v>ASTM-A-182 F304</v>
          </cell>
          <cell r="E155" t="str">
            <v>CÁI</v>
          </cell>
          <cell r="F155">
            <v>4.0199999999999996</v>
          </cell>
          <cell r="G155">
            <v>2</v>
          </cell>
          <cell r="H155">
            <v>8.0399999999999991</v>
          </cell>
          <cell r="I155">
            <v>2</v>
          </cell>
          <cell r="J155">
            <v>8.0399999999999991</v>
          </cell>
          <cell r="M155">
            <v>2</v>
          </cell>
          <cell r="N155">
            <v>8.0399999999999991</v>
          </cell>
          <cell r="S155">
            <v>2</v>
          </cell>
          <cell r="T155">
            <v>8.0399999999999991</v>
          </cell>
        </row>
        <row r="156">
          <cell r="A156" t="str">
            <v>I78-A-144</v>
          </cell>
          <cell r="B156" t="str">
            <v>BÍCH( % C min 0.04%)</v>
          </cell>
          <cell r="C156" t="str">
            <v>3"_FLANGE_#150_WNRF</v>
          </cell>
          <cell r="D156" t="str">
            <v>ASME-SA-182 F304</v>
          </cell>
          <cell r="E156" t="str">
            <v>CÁI</v>
          </cell>
          <cell r="F156">
            <v>5.18</v>
          </cell>
          <cell r="G156">
            <v>2</v>
          </cell>
          <cell r="H156">
            <v>10.36</v>
          </cell>
          <cell r="I156">
            <v>2</v>
          </cell>
          <cell r="J156">
            <v>10.36</v>
          </cell>
          <cell r="M156">
            <v>2</v>
          </cell>
          <cell r="N156">
            <v>10.36</v>
          </cell>
          <cell r="S156">
            <v>2</v>
          </cell>
          <cell r="T156">
            <v>10.36</v>
          </cell>
        </row>
        <row r="157">
          <cell r="A157" t="str">
            <v>I78-A-145</v>
          </cell>
          <cell r="B157" t="str">
            <v>bích mù</v>
          </cell>
          <cell r="C157" t="str">
            <v>4"_BLIND_FLANGE_#150_RF</v>
          </cell>
          <cell r="D157" t="str">
            <v>ASTM-A105</v>
          </cell>
          <cell r="E157" t="str">
            <v>CÁI</v>
          </cell>
          <cell r="F157">
            <v>7.4159999999999995</v>
          </cell>
          <cell r="G157">
            <v>10</v>
          </cell>
          <cell r="H157">
            <v>74.16</v>
          </cell>
          <cell r="I157">
            <v>10</v>
          </cell>
          <cell r="J157">
            <v>74.16</v>
          </cell>
          <cell r="M157">
            <v>10</v>
          </cell>
          <cell r="N157">
            <v>74.16</v>
          </cell>
          <cell r="S157">
            <v>10</v>
          </cell>
          <cell r="T157">
            <v>74.16</v>
          </cell>
        </row>
        <row r="158">
          <cell r="A158" t="str">
            <v>I78-A-146</v>
          </cell>
          <cell r="B158" t="str">
            <v>bích</v>
          </cell>
          <cell r="C158" t="str">
            <v>4"_FLANGE_#150_SORF</v>
          </cell>
          <cell r="D158" t="str">
            <v>ASTM-A105</v>
          </cell>
          <cell r="E158" t="str">
            <v>CÁI</v>
          </cell>
          <cell r="F158">
            <v>5.694</v>
          </cell>
          <cell r="G158">
            <v>10</v>
          </cell>
          <cell r="H158">
            <v>56.94</v>
          </cell>
          <cell r="I158">
            <v>10</v>
          </cell>
          <cell r="J158">
            <v>56.94</v>
          </cell>
          <cell r="M158">
            <v>10</v>
          </cell>
          <cell r="N158">
            <v>56.94</v>
          </cell>
          <cell r="S158">
            <v>10</v>
          </cell>
          <cell r="T158">
            <v>56.94</v>
          </cell>
        </row>
        <row r="159">
          <cell r="A159" t="str">
            <v>I78-A-147</v>
          </cell>
          <cell r="B159" t="str">
            <v>gioăng</v>
          </cell>
          <cell r="C159" t="str">
            <v>4"_GASKET_#150_SORF</v>
          </cell>
          <cell r="D159" t="str">
            <v>NON_METALLIC</v>
          </cell>
          <cell r="E159" t="str">
            <v>CÁI</v>
          </cell>
          <cell r="F159">
            <v>4.1999999999999996E-2</v>
          </cell>
          <cell r="G159">
            <v>10</v>
          </cell>
          <cell r="H159">
            <v>0.42</v>
          </cell>
          <cell r="I159">
            <v>0</v>
          </cell>
          <cell r="J159">
            <v>0</v>
          </cell>
          <cell r="M159">
            <v>10</v>
          </cell>
          <cell r="N159">
            <v>0.41999999999999993</v>
          </cell>
          <cell r="O159">
            <v>-10</v>
          </cell>
          <cell r="P159">
            <v>-0.41999999999999993</v>
          </cell>
          <cell r="S159">
            <v>0</v>
          </cell>
          <cell r="T159">
            <v>0</v>
          </cell>
          <cell r="U159" t="str">
            <v>REV2-VOGT CẤP</v>
          </cell>
        </row>
        <row r="160">
          <cell r="A160" t="str">
            <v>I78-A-148</v>
          </cell>
          <cell r="B160" t="str">
            <v>bích mù</v>
          </cell>
          <cell r="C160" t="str">
            <v>6"_BLIND_FLANGE_#150_RF</v>
          </cell>
          <cell r="D160" t="str">
            <v>ASTM-A105</v>
          </cell>
          <cell r="E160" t="str">
            <v>CÁI</v>
          </cell>
          <cell r="F160">
            <v>12.074285714285713</v>
          </cell>
          <cell r="G160">
            <v>14</v>
          </cell>
          <cell r="H160">
            <v>169.04</v>
          </cell>
          <cell r="I160">
            <v>14</v>
          </cell>
          <cell r="J160">
            <v>169.04</v>
          </cell>
          <cell r="M160">
            <v>14</v>
          </cell>
          <cell r="N160">
            <v>169.04</v>
          </cell>
          <cell r="S160">
            <v>14</v>
          </cell>
          <cell r="T160">
            <v>169.04</v>
          </cell>
        </row>
        <row r="161">
          <cell r="A161" t="str">
            <v>I78-A-149</v>
          </cell>
          <cell r="B161" t="str">
            <v>bích</v>
          </cell>
          <cell r="C161" t="str">
            <v>6"_FLANGE_#150_SORF</v>
          </cell>
          <cell r="D161" t="str">
            <v>ASTM-A105</v>
          </cell>
          <cell r="E161" t="str">
            <v>CÁI</v>
          </cell>
          <cell r="F161">
            <v>8.1028571428571432</v>
          </cell>
          <cell r="G161">
            <v>14</v>
          </cell>
          <cell r="H161">
            <v>113.44</v>
          </cell>
          <cell r="I161">
            <v>14</v>
          </cell>
          <cell r="J161">
            <v>113.44</v>
          </cell>
          <cell r="M161">
            <v>14</v>
          </cell>
          <cell r="N161">
            <v>113.44</v>
          </cell>
          <cell r="S161">
            <v>14</v>
          </cell>
          <cell r="T161">
            <v>113.44</v>
          </cell>
        </row>
        <row r="162">
          <cell r="A162" t="str">
            <v>I78-A-150</v>
          </cell>
          <cell r="B162" t="str">
            <v>gioăng</v>
          </cell>
          <cell r="C162" t="str">
            <v>6"_GASKET_#150_SORF</v>
          </cell>
          <cell r="D162" t="str">
            <v>NON_METALLIC</v>
          </cell>
          <cell r="E162" t="str">
            <v>CÁI</v>
          </cell>
          <cell r="F162">
            <v>4.8571428571428578E-2</v>
          </cell>
          <cell r="G162">
            <v>14</v>
          </cell>
          <cell r="H162">
            <v>0.68</v>
          </cell>
          <cell r="I162">
            <v>0</v>
          </cell>
          <cell r="J162">
            <v>0</v>
          </cell>
          <cell r="M162">
            <v>14</v>
          </cell>
          <cell r="N162">
            <v>0.68</v>
          </cell>
          <cell r="O162">
            <v>-14</v>
          </cell>
          <cell r="P162">
            <v>-0.68</v>
          </cell>
          <cell r="S162">
            <v>0</v>
          </cell>
          <cell r="T162">
            <v>0</v>
          </cell>
          <cell r="U162" t="str">
            <v>REV2-VOGT CẤP</v>
          </cell>
        </row>
        <row r="163">
          <cell r="A163" t="str">
            <v>I78-A-151</v>
          </cell>
          <cell r="B163" t="str">
            <v>elbow( % C min 0.04%)</v>
          </cell>
          <cell r="C163" t="str">
            <v>ELBOW 90-LR-CHS88.9x5.5</v>
          </cell>
          <cell r="D163" t="str">
            <v>ASME-SA403-WP304</v>
          </cell>
          <cell r="E163" t="str">
            <v>cái</v>
          </cell>
          <cell r="F163">
            <v>1.97</v>
          </cell>
          <cell r="G163">
            <v>2</v>
          </cell>
          <cell r="H163">
            <v>3.94</v>
          </cell>
          <cell r="I163">
            <v>2</v>
          </cell>
          <cell r="J163">
            <v>3.94</v>
          </cell>
          <cell r="M163">
            <v>2</v>
          </cell>
          <cell r="N163">
            <v>3.94</v>
          </cell>
          <cell r="S163">
            <v>2</v>
          </cell>
          <cell r="T163">
            <v>3.94</v>
          </cell>
        </row>
        <row r="164">
          <cell r="A164" t="str">
            <v>I78-A-152</v>
          </cell>
          <cell r="B164" t="str">
            <v>elbow</v>
          </cell>
          <cell r="C164" t="str">
            <v>ELBOW_45LR_3"SCH40_BV</v>
          </cell>
          <cell r="D164" t="str">
            <v>ASME-SA-234_WPB</v>
          </cell>
          <cell r="E164" t="str">
            <v>cái</v>
          </cell>
          <cell r="F164">
            <v>1.0649999999999999</v>
          </cell>
          <cell r="G164">
            <v>8</v>
          </cell>
          <cell r="H164">
            <v>8.52</v>
          </cell>
          <cell r="I164">
            <v>8</v>
          </cell>
          <cell r="J164">
            <v>8.52</v>
          </cell>
          <cell r="M164">
            <v>8</v>
          </cell>
          <cell r="N164">
            <v>8.52</v>
          </cell>
          <cell r="S164">
            <v>8</v>
          </cell>
          <cell r="T164">
            <v>8.52</v>
          </cell>
        </row>
        <row r="165">
          <cell r="A165" t="str">
            <v>I78-A-153</v>
          </cell>
          <cell r="B165" t="str">
            <v>elbow( % C min 0.04%)</v>
          </cell>
          <cell r="C165" t="str">
            <v>ELBOW_90_1"_3000#SW</v>
          </cell>
          <cell r="D165" t="str">
            <v>ASME-SA-182 F304</v>
          </cell>
          <cell r="E165" t="str">
            <v>cái</v>
          </cell>
          <cell r="F165">
            <v>0.26</v>
          </cell>
          <cell r="G165">
            <v>22</v>
          </cell>
          <cell r="H165">
            <v>5.72</v>
          </cell>
          <cell r="I165">
            <v>22</v>
          </cell>
          <cell r="J165">
            <v>5.7200000000000006</v>
          </cell>
          <cell r="M165">
            <v>22</v>
          </cell>
          <cell r="N165">
            <v>5.7200000000000006</v>
          </cell>
          <cell r="S165">
            <v>22</v>
          </cell>
          <cell r="T165">
            <v>5.7200000000000006</v>
          </cell>
        </row>
        <row r="166">
          <cell r="A166" t="str">
            <v>I78-A-154</v>
          </cell>
          <cell r="B166" t="str">
            <v>elbow</v>
          </cell>
          <cell r="C166" t="str">
            <v>ELBOW_90LR_3"SCH40_BV</v>
          </cell>
          <cell r="D166" t="str">
            <v>ASME-SA-234_WPB</v>
          </cell>
          <cell r="E166" t="str">
            <v>cái</v>
          </cell>
          <cell r="F166">
            <v>1.9566666666666666</v>
          </cell>
          <cell r="G166">
            <v>18</v>
          </cell>
          <cell r="H166">
            <v>35.22</v>
          </cell>
          <cell r="I166">
            <v>18</v>
          </cell>
          <cell r="J166">
            <v>35.22</v>
          </cell>
          <cell r="M166">
            <v>18</v>
          </cell>
          <cell r="N166">
            <v>35.22</v>
          </cell>
          <cell r="S166">
            <v>18</v>
          </cell>
          <cell r="T166">
            <v>35.22</v>
          </cell>
        </row>
        <row r="167">
          <cell r="A167" t="str">
            <v>I78-A-155</v>
          </cell>
          <cell r="B167" t="str">
            <v>elbow( % C min 0.04%)</v>
          </cell>
          <cell r="C167" t="str">
            <v>ELBOW_90LR_3"SCH40_BV</v>
          </cell>
          <cell r="D167" t="str">
            <v>ASME-SA403-WP304</v>
          </cell>
          <cell r="E167" t="str">
            <v>cái</v>
          </cell>
          <cell r="F167">
            <v>1.98</v>
          </cell>
          <cell r="G167">
            <v>2</v>
          </cell>
          <cell r="H167">
            <v>3.96</v>
          </cell>
          <cell r="I167">
            <v>2</v>
          </cell>
          <cell r="J167">
            <v>3.96</v>
          </cell>
          <cell r="M167">
            <v>2</v>
          </cell>
          <cell r="N167">
            <v>3.96</v>
          </cell>
          <cell r="S167">
            <v>2</v>
          </cell>
          <cell r="T167">
            <v>3.96</v>
          </cell>
        </row>
        <row r="168">
          <cell r="A168" t="str">
            <v>I78-A-156</v>
          </cell>
          <cell r="B168" t="str">
            <v>ống chữ T</v>
          </cell>
          <cell r="C168" t="str">
            <v>TEE_3"SCH40_BV</v>
          </cell>
          <cell r="D168" t="str">
            <v>ASME-SA-234_WPB</v>
          </cell>
          <cell r="E168" t="str">
            <v>cái</v>
          </cell>
          <cell r="F168">
            <v>2.7366666666666668</v>
          </cell>
          <cell r="G168">
            <v>6</v>
          </cell>
          <cell r="H168">
            <v>16.420000000000002</v>
          </cell>
          <cell r="I168">
            <v>6</v>
          </cell>
          <cell r="J168">
            <v>16.420000000000002</v>
          </cell>
          <cell r="M168">
            <v>6</v>
          </cell>
          <cell r="N168">
            <v>16.420000000000002</v>
          </cell>
          <cell r="S168">
            <v>6</v>
          </cell>
          <cell r="T168">
            <v>16.420000000000002</v>
          </cell>
        </row>
        <row r="169">
          <cell r="A169" t="str">
            <v>I78-A-157</v>
          </cell>
          <cell r="B169" t="str">
            <v>ống chữ T( % C min 0.04%)</v>
          </cell>
          <cell r="C169" t="str">
            <v>TEE_90_1"_3000#SW</v>
          </cell>
          <cell r="D169" t="str">
            <v>ASME-SA-182 F304</v>
          </cell>
          <cell r="E169" t="str">
            <v>cái</v>
          </cell>
          <cell r="F169">
            <v>0.41333333333333333</v>
          </cell>
          <cell r="G169">
            <v>6</v>
          </cell>
          <cell r="H169">
            <v>2.48</v>
          </cell>
          <cell r="I169">
            <v>6</v>
          </cell>
          <cell r="J169">
            <v>2.48</v>
          </cell>
          <cell r="M169">
            <v>6</v>
          </cell>
          <cell r="N169">
            <v>2.48</v>
          </cell>
          <cell r="S169">
            <v>6</v>
          </cell>
          <cell r="T169">
            <v>2.48</v>
          </cell>
        </row>
        <row r="170">
          <cell r="A170" t="str">
            <v>I78-A-158</v>
          </cell>
          <cell r="B170" t="str">
            <v>chuyển ống( % C min 0.04%)</v>
          </cell>
          <cell r="C170" t="str">
            <v>REDUCER(CONC)_6"x3"_SCH40_BV</v>
          </cell>
          <cell r="D170" t="str">
            <v>ASME-SA-234_WPB</v>
          </cell>
          <cell r="E170" t="str">
            <v>cái</v>
          </cell>
          <cell r="F170">
            <v>3.0575000000000001</v>
          </cell>
          <cell r="G170">
            <v>8</v>
          </cell>
          <cell r="H170">
            <v>24.46</v>
          </cell>
          <cell r="I170">
            <v>8</v>
          </cell>
          <cell r="J170">
            <v>24.46</v>
          </cell>
          <cell r="M170">
            <v>8</v>
          </cell>
          <cell r="N170">
            <v>24.46</v>
          </cell>
          <cell r="S170">
            <v>8</v>
          </cell>
          <cell r="T170">
            <v>24.46</v>
          </cell>
        </row>
        <row r="171">
          <cell r="A171" t="str">
            <v>I78-A-159</v>
          </cell>
          <cell r="B171" t="str">
            <v>nút bịt</v>
          </cell>
          <cell r="C171" t="str">
            <v>SQUARE_HEAD_PLUG_1"_3000#</v>
          </cell>
          <cell r="D171" t="str">
            <v>ASTM-A105</v>
          </cell>
          <cell r="E171" t="str">
            <v>cái</v>
          </cell>
          <cell r="F171">
            <v>0.17</v>
          </cell>
          <cell r="G171">
            <v>4</v>
          </cell>
          <cell r="H171">
            <v>0.68</v>
          </cell>
          <cell r="I171">
            <v>4</v>
          </cell>
          <cell r="J171">
            <v>0.68</v>
          </cell>
          <cell r="M171">
            <v>4</v>
          </cell>
          <cell r="N171">
            <v>0.68</v>
          </cell>
          <cell r="S171">
            <v>4</v>
          </cell>
          <cell r="T171">
            <v>0.68</v>
          </cell>
        </row>
        <row r="172">
          <cell r="A172" t="str">
            <v>I78-A-160</v>
          </cell>
          <cell r="B172" t="str">
            <v>nút bịt</v>
          </cell>
          <cell r="C172" t="str">
            <v>SQUARE_HEAD_PLUG_2"_3000#</v>
          </cell>
          <cell r="D172" t="str">
            <v>ASTM-A105</v>
          </cell>
          <cell r="E172" t="str">
            <v>cái</v>
          </cell>
          <cell r="F172">
            <v>0.88222222222222224</v>
          </cell>
          <cell r="G172">
            <v>36</v>
          </cell>
          <cell r="H172">
            <v>31.76</v>
          </cell>
          <cell r="I172">
            <v>36</v>
          </cell>
          <cell r="J172">
            <v>31.76</v>
          </cell>
          <cell r="M172">
            <v>36</v>
          </cell>
          <cell r="N172">
            <v>31.76</v>
          </cell>
          <cell r="S172">
            <v>36</v>
          </cell>
          <cell r="T172">
            <v>31.76</v>
          </cell>
        </row>
        <row r="173">
          <cell r="A173" t="str">
            <v>I78-A-161</v>
          </cell>
          <cell r="B173" t="str">
            <v>CHỐT</v>
          </cell>
          <cell r="C173" t="str">
            <v>CLEVIS PIN Ø12x52-DIN 1444-MẠ ĐIỆN PHÂN</v>
          </cell>
          <cell r="D173" t="str">
            <v>JIS G3101-SS400-MG</v>
          </cell>
          <cell r="E173" t="str">
            <v>cái</v>
          </cell>
          <cell r="F173">
            <v>5.6851851851851855E-2</v>
          </cell>
          <cell r="G173">
            <v>324</v>
          </cell>
          <cell r="H173">
            <v>18.420000000000002</v>
          </cell>
          <cell r="I173">
            <v>324</v>
          </cell>
          <cell r="J173">
            <v>18.420000000000002</v>
          </cell>
          <cell r="M173">
            <v>324</v>
          </cell>
          <cell r="N173">
            <v>18.420000000000002</v>
          </cell>
          <cell r="S173">
            <v>324</v>
          </cell>
          <cell r="T173">
            <v>18.420000000000002</v>
          </cell>
        </row>
        <row r="174">
          <cell r="A174" t="str">
            <v>I78-A-162</v>
          </cell>
          <cell r="B174" t="str">
            <v>GIỮ CHỐT</v>
          </cell>
          <cell r="C174" t="str">
            <v>COTTER PIN Ø3.2x25L-DIN 94- MẠ ĐIỆN PHÂN</v>
          </cell>
          <cell r="D174" t="str">
            <v>JIS G3101-SS400-MG</v>
          </cell>
          <cell r="E174" t="str">
            <v>cái</v>
          </cell>
          <cell r="F174">
            <v>4.3827160493827158E-3</v>
          </cell>
          <cell r="G174">
            <v>324</v>
          </cell>
          <cell r="H174">
            <v>1.42</v>
          </cell>
          <cell r="I174">
            <v>324</v>
          </cell>
          <cell r="J174">
            <v>1.42</v>
          </cell>
          <cell r="M174">
            <v>324</v>
          </cell>
          <cell r="N174">
            <v>1.42</v>
          </cell>
          <cell r="S174">
            <v>324</v>
          </cell>
          <cell r="T174">
            <v>1.42</v>
          </cell>
        </row>
        <row r="175">
          <cell r="A175" t="str">
            <v>I78-A-163</v>
          </cell>
          <cell r="B175" t="str">
            <v>washer-mạ điện phân</v>
          </cell>
          <cell r="C175" t="str">
            <v>WASHER M12-H.D.G</v>
          </cell>
          <cell r="D175" t="str">
            <v>ISO4032-8-MG</v>
          </cell>
          <cell r="E175" t="str">
            <v>CÁI</v>
          </cell>
          <cell r="G175">
            <v>324</v>
          </cell>
          <cell r="I175">
            <v>324</v>
          </cell>
          <cell r="J175">
            <v>0</v>
          </cell>
          <cell r="M175">
            <v>324</v>
          </cell>
          <cell r="S175">
            <v>324</v>
          </cell>
          <cell r="T175">
            <v>0</v>
          </cell>
        </row>
        <row r="176">
          <cell r="A176" t="str">
            <v>I78-A-164</v>
          </cell>
          <cell r="B176" t="str">
            <v>lò xo</v>
          </cell>
          <cell r="C176" t="str">
            <v>SPRING_D3-mua theo bản vẽ</v>
          </cell>
          <cell r="D176" t="str">
            <v>SUS304</v>
          </cell>
          <cell r="E176" t="str">
            <v>cái</v>
          </cell>
          <cell r="F176">
            <v>5.473684210526316E-2</v>
          </cell>
          <cell r="G176">
            <v>38</v>
          </cell>
          <cell r="H176">
            <v>2.08</v>
          </cell>
          <cell r="I176">
            <v>38</v>
          </cell>
          <cell r="J176">
            <v>2.08</v>
          </cell>
          <cell r="M176">
            <v>38</v>
          </cell>
          <cell r="N176">
            <v>2.08</v>
          </cell>
          <cell r="S176">
            <v>38</v>
          </cell>
          <cell r="T176">
            <v>2.08</v>
          </cell>
        </row>
        <row r="177">
          <cell r="A177" t="str">
            <v>I78-A-165</v>
          </cell>
          <cell r="B177" t="str">
            <v>lưới dập giãn-phẳng</v>
          </cell>
          <cell r="C177" t="str">
            <v>EXPANDED_METAL_3/4"_#16_FLATTENED
- đặt theo bản vẽ</v>
          </cell>
          <cell r="D177" t="str">
            <v>SS400-MẠ KẼM</v>
          </cell>
          <cell r="E177" t="str">
            <v>m2</v>
          </cell>
          <cell r="F177">
            <v>2.2999999999999998</v>
          </cell>
          <cell r="G177">
            <v>237.43478260869563</v>
          </cell>
          <cell r="H177">
            <v>546.09999999999991</v>
          </cell>
          <cell r="I177">
            <v>261.17826086956524</v>
          </cell>
          <cell r="J177">
            <v>600.71</v>
          </cell>
          <cell r="M177">
            <v>261.17826086956524</v>
          </cell>
          <cell r="N177">
            <v>600.71</v>
          </cell>
          <cell r="S177">
            <v>261.17826086956524</v>
          </cell>
          <cell r="T177">
            <v>600.71</v>
          </cell>
        </row>
        <row r="178">
          <cell r="A178" t="str">
            <v>I78-A-166</v>
          </cell>
          <cell r="B178" t="str">
            <v>eye bolt</v>
          </cell>
          <cell r="C178" t="str">
            <v>EYE BOLT M14+2NUT+1WASHER-xEM BẢN VẼ</v>
          </cell>
          <cell r="D178" t="str">
            <v>JIS G3101-SS400</v>
          </cell>
          <cell r="E178" t="str">
            <v>bộ</v>
          </cell>
          <cell r="F178">
            <v>0.2542105263157895</v>
          </cell>
          <cell r="G178">
            <v>38</v>
          </cell>
          <cell r="H178">
            <v>9.66</v>
          </cell>
          <cell r="I178">
            <v>40</v>
          </cell>
          <cell r="J178">
            <v>10.168421052631579</v>
          </cell>
          <cell r="M178">
            <v>40</v>
          </cell>
          <cell r="N178">
            <v>10.168421052631579</v>
          </cell>
          <cell r="S178">
            <v>40</v>
          </cell>
          <cell r="T178">
            <v>10.168421052631579</v>
          </cell>
        </row>
        <row r="179">
          <cell r="A179" t="str">
            <v>I78-A-167</v>
          </cell>
          <cell r="B179" t="str">
            <v>eye bolt</v>
          </cell>
          <cell r="C179" t="str">
            <v>EYE BOLT M16x137(1 EYE BOLT+01 WASHER+
01 HANDLE NUT)-xEM BẢN VẼ</v>
          </cell>
          <cell r="D179" t="str">
            <v>JIS G3101-SS400</v>
          </cell>
          <cell r="E179" t="str">
            <v>bộ</v>
          </cell>
          <cell r="F179">
            <v>0.40333333333333338</v>
          </cell>
          <cell r="G179">
            <v>324</v>
          </cell>
          <cell r="H179">
            <v>130.68</v>
          </cell>
          <cell r="I179">
            <v>330</v>
          </cell>
          <cell r="J179">
            <v>133.10000000000002</v>
          </cell>
          <cell r="M179">
            <v>330</v>
          </cell>
          <cell r="N179">
            <v>133.10000000000002</v>
          </cell>
          <cell r="S179">
            <v>330</v>
          </cell>
          <cell r="T179">
            <v>133.10000000000002</v>
          </cell>
        </row>
        <row r="180">
          <cell r="A180" t="str">
            <v>I78-A-168</v>
          </cell>
          <cell r="B180" t="str">
            <v>tấm đệm</v>
          </cell>
          <cell r="C180" t="str">
            <v>GASKET PL2-MUA THEO BẢN VẼ</v>
          </cell>
          <cell r="D180" t="str">
            <v>GARLOCK-GYLON 3510</v>
          </cell>
          <cell r="E180" t="str">
            <v>cái</v>
          </cell>
          <cell r="G180">
            <v>16</v>
          </cell>
          <cell r="I180">
            <v>0</v>
          </cell>
          <cell r="J180">
            <v>0</v>
          </cell>
          <cell r="M180">
            <v>16</v>
          </cell>
          <cell r="N180">
            <v>0</v>
          </cell>
          <cell r="O180">
            <v>-16</v>
          </cell>
          <cell r="S180">
            <v>0</v>
          </cell>
          <cell r="T180">
            <v>0</v>
          </cell>
          <cell r="U180" t="str">
            <v>REV2-VOGT CẤP</v>
          </cell>
        </row>
        <row r="181">
          <cell r="A181" t="str">
            <v>I78-A-169</v>
          </cell>
          <cell r="B181" t="str">
            <v>tấm trượt</v>
          </cell>
          <cell r="C181" t="str">
            <v>TẤM ĐỆM FC1010-CS 1/4"L FLUORO GOLD SLIDEPLATE
-MUA THEO BV</v>
          </cell>
          <cell r="D181" t="str">
            <v>CS-TEFLON</v>
          </cell>
          <cell r="E181" t="str">
            <v>tấm</v>
          </cell>
          <cell r="F181">
            <v>4.5149999999999997</v>
          </cell>
          <cell r="G181">
            <v>8</v>
          </cell>
          <cell r="H181">
            <v>36.119999999999997</v>
          </cell>
          <cell r="I181">
            <v>0</v>
          </cell>
          <cell r="J181">
            <v>0</v>
          </cell>
          <cell r="M181">
            <v>8</v>
          </cell>
          <cell r="N181">
            <v>36.119999999999997</v>
          </cell>
          <cell r="O181">
            <v>-8</v>
          </cell>
          <cell r="P181">
            <v>-36.119999999999997</v>
          </cell>
          <cell r="S181">
            <v>0</v>
          </cell>
          <cell r="T181">
            <v>0</v>
          </cell>
          <cell r="U181" t="str">
            <v>REV2-VOGT CẤP</v>
          </cell>
        </row>
        <row r="182">
          <cell r="A182" t="str">
            <v>I78-A-170</v>
          </cell>
          <cell r="B182" t="str">
            <v>gioăng bảo vệ</v>
          </cell>
          <cell r="C182" t="str">
            <v>mcmaster-carr part no. 24175K46. STYLE 2</v>
          </cell>
          <cell r="D182" t="str">
            <v>EPDM RUBBER</v>
          </cell>
          <cell r="E182" t="str">
            <v>m</v>
          </cell>
          <cell r="F182">
            <v>0.10167220182951697</v>
          </cell>
          <cell r="G182">
            <v>68.652000000000001</v>
          </cell>
          <cell r="H182">
            <v>6.9799999999999995</v>
          </cell>
          <cell r="I182">
            <v>75</v>
          </cell>
          <cell r="J182">
            <v>7.6254151372137731</v>
          </cell>
          <cell r="M182">
            <v>75</v>
          </cell>
          <cell r="N182">
            <v>7.6254151372137731</v>
          </cell>
          <cell r="S182">
            <v>75</v>
          </cell>
          <cell r="T182">
            <v>7.6254151372137731</v>
          </cell>
        </row>
        <row r="183">
          <cell r="A183" t="str">
            <v>I78-A-171</v>
          </cell>
          <cell r="B183" t="str">
            <v>gioăng cửa</v>
          </cell>
          <cell r="C183" t="str">
            <v>GASKET_TADPOLE_(-20°F-1000°F)3/4"x1-1/2"</v>
          </cell>
          <cell r="D183" t="str">
            <v>SILICA W/ INCONEL</v>
          </cell>
          <cell r="E183" t="str">
            <v>m</v>
          </cell>
          <cell r="F183">
            <v>0.19628128058157415</v>
          </cell>
          <cell r="G183">
            <v>71.53</v>
          </cell>
          <cell r="H183">
            <v>14.04</v>
          </cell>
          <cell r="I183">
            <v>0</v>
          </cell>
          <cell r="J183">
            <v>0</v>
          </cell>
          <cell r="M183">
            <v>80</v>
          </cell>
          <cell r="N183">
            <v>15.702502446525932</v>
          </cell>
          <cell r="O183">
            <v>-80</v>
          </cell>
          <cell r="P183">
            <v>-15.702502446525932</v>
          </cell>
          <cell r="S183">
            <v>0</v>
          </cell>
          <cell r="T183">
            <v>0</v>
          </cell>
          <cell r="U183" t="str">
            <v>4 CUỘN 20M(REV2-VOGT CẤP)</v>
          </cell>
        </row>
        <row r="184">
          <cell r="A184" t="str">
            <v>I78-A-172</v>
          </cell>
          <cell r="B184" t="str">
            <v>gioăng cửa</v>
          </cell>
          <cell r="C184" t="str">
            <v>GASKET_TADPOLE_(-40°F-2300°F)3/4"x1-1/2"</v>
          </cell>
          <cell r="D184" t="str">
            <v>SILICA W/ INCONEL</v>
          </cell>
          <cell r="E184" t="str">
            <v>m</v>
          </cell>
          <cell r="F184">
            <v>0.19631998322499475</v>
          </cell>
          <cell r="G184">
            <v>76.304000000000002</v>
          </cell>
          <cell r="H184">
            <v>14.98</v>
          </cell>
          <cell r="I184">
            <v>0</v>
          </cell>
          <cell r="J184">
            <v>0</v>
          </cell>
          <cell r="M184">
            <v>90</v>
          </cell>
          <cell r="N184">
            <v>17.668798490249529</v>
          </cell>
          <cell r="O184">
            <v>-90</v>
          </cell>
          <cell r="P184">
            <v>-17.668798490249529</v>
          </cell>
          <cell r="S184">
            <v>0</v>
          </cell>
          <cell r="T184">
            <v>0</v>
          </cell>
          <cell r="U184" t="str">
            <v>3 CUỘN 30M(REV2-VOGT CẤP)</v>
          </cell>
        </row>
        <row r="185">
          <cell r="A185" t="str">
            <v>I78-A-173</v>
          </cell>
          <cell r="B185" t="str">
            <v>keo dán gioăng</v>
          </cell>
          <cell r="C185" t="str">
            <v>HIGH TEMPERATURE ADHESIVE</v>
          </cell>
          <cell r="D185" t="str">
            <v>RED_SILICONE</v>
          </cell>
          <cell r="E185" t="str">
            <v>kg</v>
          </cell>
          <cell r="G185">
            <v>0</v>
          </cell>
          <cell r="H185">
            <v>2</v>
          </cell>
          <cell r="I185">
            <v>0</v>
          </cell>
          <cell r="J185">
            <v>2</v>
          </cell>
          <cell r="N185">
            <v>2</v>
          </cell>
          <cell r="S185">
            <v>0</v>
          </cell>
          <cell r="T185">
            <v>2</v>
          </cell>
        </row>
        <row r="186">
          <cell r="A186" t="str">
            <v>I78-A-174</v>
          </cell>
          <cell r="B186" t="str">
            <v>giữ bông( % C min 0.04%)</v>
          </cell>
          <cell r="C186" t="str">
            <v>SELF-LOCKING INSULAFTION  WASHER 2 1/2"x2 1/2" 
SQUARE-HOLE PIN Ø2.6</v>
          </cell>
          <cell r="D186" t="str">
            <v>SUS304</v>
          </cell>
          <cell r="E186" t="str">
            <v>cái</v>
          </cell>
          <cell r="F186">
            <v>6.3597560975609757E-2</v>
          </cell>
          <cell r="G186">
            <v>984</v>
          </cell>
          <cell r="H186">
            <v>62.58</v>
          </cell>
          <cell r="I186">
            <v>984</v>
          </cell>
          <cell r="J186">
            <v>62.58</v>
          </cell>
          <cell r="M186">
            <v>984</v>
          </cell>
          <cell r="N186">
            <v>62.58</v>
          </cell>
          <cell r="S186">
            <v>984</v>
          </cell>
          <cell r="T186">
            <v>62.58</v>
          </cell>
        </row>
        <row r="187">
          <cell r="A187" t="str">
            <v>I78-A-175</v>
          </cell>
          <cell r="B187" t="str">
            <v>thép tròn</v>
          </cell>
          <cell r="C187" t="str">
            <v>RB3</v>
          </cell>
          <cell r="D187" t="str">
            <v>SUS304</v>
          </cell>
          <cell r="E187" t="str">
            <v>KG</v>
          </cell>
          <cell r="H187">
            <v>1.9626750000000002</v>
          </cell>
          <cell r="I187">
            <v>0</v>
          </cell>
          <cell r="J187">
            <v>5</v>
          </cell>
          <cell r="N187">
            <v>5</v>
          </cell>
          <cell r="S187">
            <v>0</v>
          </cell>
          <cell r="T187">
            <v>5</v>
          </cell>
        </row>
        <row r="188">
          <cell r="A188" t="str">
            <v>I78-A-176</v>
          </cell>
          <cell r="B188" t="str">
            <v>u bolt</v>
          </cell>
          <cell r="C188" t="str">
            <v>U BOLT-M10-DN40( 1 U-BOLT +4 NUT+2 WASHER)
-H.D.G-BẢN VẼ</v>
          </cell>
          <cell r="D188" t="str">
            <v>JIS G3101-SS400-H.D.G</v>
          </cell>
          <cell r="E188" t="str">
            <v>sets</v>
          </cell>
          <cell r="F188">
            <v>0.11526315789473685</v>
          </cell>
          <cell r="G188">
            <v>38</v>
          </cell>
          <cell r="H188">
            <v>4.38</v>
          </cell>
          <cell r="I188">
            <v>40</v>
          </cell>
          <cell r="J188">
            <v>4.6105263157894738</v>
          </cell>
          <cell r="M188">
            <v>40</v>
          </cell>
          <cell r="N188">
            <v>4.6105263157894738</v>
          </cell>
          <cell r="S188">
            <v>40</v>
          </cell>
          <cell r="T188">
            <v>4.6105263157894738</v>
          </cell>
        </row>
        <row r="189">
          <cell r="A189" t="str">
            <v>I78-A-177</v>
          </cell>
          <cell r="B189" t="str">
            <v>washer</v>
          </cell>
          <cell r="C189" t="str">
            <v>WASHER M16-H.D.G</v>
          </cell>
          <cell r="D189" t="str">
            <v>ISO7089-200HV</v>
          </cell>
          <cell r="E189" t="str">
            <v>cái</v>
          </cell>
          <cell r="G189">
            <v>38</v>
          </cell>
          <cell r="H189">
            <v>0</v>
          </cell>
          <cell r="I189">
            <v>40</v>
          </cell>
          <cell r="J189">
            <v>0</v>
          </cell>
          <cell r="M189">
            <v>40</v>
          </cell>
          <cell r="N189">
            <v>0</v>
          </cell>
          <cell r="S189">
            <v>40</v>
          </cell>
          <cell r="T189">
            <v>0</v>
          </cell>
        </row>
        <row r="190">
          <cell r="A190" t="str">
            <v>I78-A-178</v>
          </cell>
          <cell r="B190" t="str">
            <v>nut</v>
          </cell>
          <cell r="C190" t="str">
            <v>NUT_M16-H.D.G</v>
          </cell>
          <cell r="D190" t="str">
            <v>ISO4032-8</v>
          </cell>
          <cell r="E190" t="str">
            <v>cái</v>
          </cell>
          <cell r="F190">
            <v>4.1052631578947368E-2</v>
          </cell>
          <cell r="G190">
            <v>38</v>
          </cell>
          <cell r="H190">
            <v>1.56</v>
          </cell>
          <cell r="I190">
            <v>40</v>
          </cell>
          <cell r="J190">
            <v>1.6421052631578947</v>
          </cell>
          <cell r="M190">
            <v>40</v>
          </cell>
          <cell r="N190">
            <v>1.6421052631578947</v>
          </cell>
          <cell r="S190">
            <v>40</v>
          </cell>
          <cell r="T190">
            <v>1.6421052631578947</v>
          </cell>
        </row>
        <row r="191">
          <cell r="A191" t="str">
            <v>I78-A-179</v>
          </cell>
          <cell r="B191" t="str">
            <v>đinh bảo ôn( % C min 0.04%)</v>
          </cell>
          <cell r="C191" t="str">
            <v>STUD_M10x127( 01 STUD-SUS310S+02 NUT-SUS310S
+02  PLATE WASHER-SUS310S)</v>
          </cell>
          <cell r="D191" t="str">
            <v>JIS.G4303_SUS310S</v>
          </cell>
          <cell r="E191" t="str">
            <v>sets</v>
          </cell>
          <cell r="F191">
            <v>0.19500000000000001</v>
          </cell>
          <cell r="G191">
            <v>4</v>
          </cell>
          <cell r="H191">
            <v>0.78</v>
          </cell>
          <cell r="I191">
            <v>5</v>
          </cell>
          <cell r="J191">
            <v>0.97500000000000009</v>
          </cell>
          <cell r="M191">
            <v>5</v>
          </cell>
          <cell r="N191">
            <v>0.97500000000000009</v>
          </cell>
          <cell r="S191">
            <v>5</v>
          </cell>
          <cell r="T191">
            <v>0.97500000000000009</v>
          </cell>
        </row>
        <row r="192">
          <cell r="A192" t="str">
            <v>I78-A-180</v>
          </cell>
          <cell r="B192" t="str">
            <v>đinh bảo ôn( % C min 0.04%)</v>
          </cell>
          <cell r="C192" t="str">
            <v>STUD_M10x152( 01 STUD-SUS304H+02 NUT-SUS304H
+02  PLATE WASHER-SUS304)</v>
          </cell>
          <cell r="D192" t="str">
            <v>JIS.G4303_SUS304</v>
          </cell>
          <cell r="E192" t="str">
            <v>sets</v>
          </cell>
          <cell r="F192">
            <v>0.21049999999999999</v>
          </cell>
          <cell r="G192">
            <v>40</v>
          </cell>
          <cell r="H192">
            <v>8.42</v>
          </cell>
          <cell r="I192">
            <v>44</v>
          </cell>
          <cell r="J192">
            <v>9.2620000000000005</v>
          </cell>
          <cell r="M192">
            <v>44</v>
          </cell>
          <cell r="N192">
            <v>9.2620000000000005</v>
          </cell>
          <cell r="S192">
            <v>44</v>
          </cell>
          <cell r="T192">
            <v>9.2620000000000005</v>
          </cell>
        </row>
        <row r="193">
          <cell r="A193" t="str">
            <v>I78-A-181</v>
          </cell>
          <cell r="B193" t="str">
            <v>đinh bảo ôn( % C min 0.04%)</v>
          </cell>
          <cell r="C193" t="str">
            <v>STUD_M10x152( 01 STUD-SUS310S+02 NUT-SUS310S
+02  PLATE WASHER-SUS310S)</v>
          </cell>
          <cell r="D193" t="str">
            <v>JIS.G4303_SUS310S</v>
          </cell>
          <cell r="E193" t="str">
            <v>sets</v>
          </cell>
          <cell r="F193">
            <v>0.20699999999999999</v>
          </cell>
          <cell r="G193">
            <v>20</v>
          </cell>
          <cell r="H193">
            <v>4.1399999999999997</v>
          </cell>
          <cell r="I193">
            <v>22</v>
          </cell>
          <cell r="J193">
            <v>4.5539999999999994</v>
          </cell>
          <cell r="M193">
            <v>22</v>
          </cell>
          <cell r="N193">
            <v>4.5539999999999994</v>
          </cell>
          <cell r="S193">
            <v>22</v>
          </cell>
          <cell r="T193">
            <v>4.5539999999999994</v>
          </cell>
        </row>
        <row r="194">
          <cell r="A194" t="str">
            <v>I78-A-182</v>
          </cell>
          <cell r="B194" t="str">
            <v>đinh bảo ôn( % C min 0.04%)</v>
          </cell>
          <cell r="C194" t="str">
            <v>STUD_M10x45( 01 STUD-SUS304H+02 NUT-SUS304H
+02  PLATE WASHER-SUH409)</v>
          </cell>
          <cell r="D194" t="str">
            <v>JIS.G4303_SUS304</v>
          </cell>
          <cell r="E194" t="str">
            <v>sets</v>
          </cell>
          <cell r="F194">
            <v>0.24189542483660129</v>
          </cell>
          <cell r="G194">
            <v>612</v>
          </cell>
          <cell r="H194">
            <v>148.04</v>
          </cell>
          <cell r="I194">
            <v>630</v>
          </cell>
          <cell r="J194">
            <v>152.39411764705881</v>
          </cell>
          <cell r="M194">
            <v>630</v>
          </cell>
          <cell r="N194">
            <v>152.39411764705881</v>
          </cell>
          <cell r="S194">
            <v>630</v>
          </cell>
          <cell r="T194">
            <v>152.39411764705881</v>
          </cell>
        </row>
        <row r="195">
          <cell r="A195" t="str">
            <v>I78-A-183</v>
          </cell>
          <cell r="B195" t="str">
            <v>đinh bảo ôn( % C min 0.04%)</v>
          </cell>
          <cell r="C195" t="str">
            <v>STUD_M10x64( 01 STUD-SUS304H+02 NUT-SUS304H
+02  PLATE WASHER-SUH409)</v>
          </cell>
          <cell r="D195" t="str">
            <v>JIS.G4303_SUS304</v>
          </cell>
          <cell r="E195" t="str">
            <v>sets</v>
          </cell>
          <cell r="F195">
            <v>0.1575</v>
          </cell>
          <cell r="G195">
            <v>120</v>
          </cell>
          <cell r="H195">
            <v>18.899999999999999</v>
          </cell>
          <cell r="I195">
            <v>125</v>
          </cell>
          <cell r="J195">
            <v>19.6875</v>
          </cell>
          <cell r="M195">
            <v>125</v>
          </cell>
          <cell r="N195">
            <v>19.6875</v>
          </cell>
          <cell r="S195">
            <v>125</v>
          </cell>
          <cell r="T195">
            <v>19.6875</v>
          </cell>
        </row>
        <row r="196">
          <cell r="A196" t="str">
            <v>I78-A-184</v>
          </cell>
          <cell r="B196" t="str">
            <v>đinh bảo ôn</v>
          </cell>
          <cell r="C196" t="str">
            <v>STUD_M10x64( 01 STUD-SS400+02 NUT-SS400
+02  PLATE WASHER-SS400)</v>
          </cell>
          <cell r="D196" t="str">
            <v>JIS G3101-SS400</v>
          </cell>
          <cell r="E196" t="str">
            <v>sets</v>
          </cell>
          <cell r="F196">
            <v>0.16</v>
          </cell>
          <cell r="G196">
            <v>10</v>
          </cell>
          <cell r="H196">
            <v>1.6</v>
          </cell>
          <cell r="I196">
            <v>12</v>
          </cell>
          <cell r="J196">
            <v>1.92</v>
          </cell>
          <cell r="M196">
            <v>12</v>
          </cell>
          <cell r="N196">
            <v>1.92</v>
          </cell>
          <cell r="S196">
            <v>12</v>
          </cell>
          <cell r="T196">
            <v>1.92</v>
          </cell>
        </row>
        <row r="197">
          <cell r="A197" t="str">
            <v>I78-A-185</v>
          </cell>
          <cell r="B197" t="str">
            <v>đinh bảo ôn( % C min 0.04%)</v>
          </cell>
          <cell r="C197" t="str">
            <v>STUD_M10x67( 01 STUD-SUS304H+02 NUT-SUS304H
+02  PLATE WASHER-SUH409)</v>
          </cell>
          <cell r="D197" t="str">
            <v>JIS.G4303_SUS304</v>
          </cell>
          <cell r="E197" t="str">
            <v>sets</v>
          </cell>
          <cell r="F197">
            <v>0.25423452768729643</v>
          </cell>
          <cell r="G197">
            <v>1228</v>
          </cell>
          <cell r="H197">
            <v>312.2</v>
          </cell>
          <cell r="I197">
            <v>1290</v>
          </cell>
          <cell r="J197">
            <v>327.96254071661241</v>
          </cell>
          <cell r="M197">
            <v>1290</v>
          </cell>
          <cell r="N197">
            <v>327.96254071661241</v>
          </cell>
          <cell r="S197">
            <v>1290</v>
          </cell>
          <cell r="T197">
            <v>327.96254071661241</v>
          </cell>
        </row>
        <row r="198">
          <cell r="A198" t="str">
            <v>I78-A-186</v>
          </cell>
          <cell r="B198" t="str">
            <v>đinh bảo ôn( % C min 0.04%)</v>
          </cell>
          <cell r="C198" t="str">
            <v>STUD_M12x159( 01 STUD-SUS304H+02 NUT-SUS304H
+02  PLATE WASHER-SUS304)</v>
          </cell>
          <cell r="D198" t="str">
            <v>JIS.G4303_SUS304</v>
          </cell>
          <cell r="E198" t="str">
            <v>sets</v>
          </cell>
          <cell r="F198">
            <v>0.33798442906574394</v>
          </cell>
          <cell r="G198">
            <v>9248</v>
          </cell>
          <cell r="H198">
            <v>3125.68</v>
          </cell>
          <cell r="I198">
            <v>9600</v>
          </cell>
          <cell r="J198">
            <v>3244.6505190311418</v>
          </cell>
          <cell r="M198">
            <v>9600</v>
          </cell>
          <cell r="N198">
            <v>3244.6505190311418</v>
          </cell>
          <cell r="S198">
            <v>9600</v>
          </cell>
          <cell r="T198">
            <v>3244.6505190311418</v>
          </cell>
        </row>
        <row r="199">
          <cell r="A199" t="str">
            <v>I78-A-187</v>
          </cell>
          <cell r="B199" t="str">
            <v>đinh bảo ôn( % C min 0.04%)</v>
          </cell>
          <cell r="C199" t="str">
            <v>STUD_M12x270( 01 STUD-SUS310S+02 NUT-SUS310S
+02  PLATE WASHER-SUS310S)</v>
          </cell>
          <cell r="D199" t="str">
            <v>JIS.G4303_SUS310S</v>
          </cell>
          <cell r="E199" t="str">
            <v>sets</v>
          </cell>
          <cell r="F199">
            <v>0.42846470891293148</v>
          </cell>
          <cell r="G199">
            <v>3882</v>
          </cell>
          <cell r="H199">
            <v>1663.3</v>
          </cell>
          <cell r="I199">
            <v>4100</v>
          </cell>
          <cell r="J199">
            <v>1756.7053065430191</v>
          </cell>
          <cell r="M199">
            <v>4100</v>
          </cell>
          <cell r="N199">
            <v>1756.7053065430191</v>
          </cell>
          <cell r="S199">
            <v>4100</v>
          </cell>
          <cell r="T199">
            <v>1756.7053065430191</v>
          </cell>
        </row>
        <row r="200">
          <cell r="A200" t="str">
            <v>I78-A-188</v>
          </cell>
          <cell r="B200" t="str">
            <v>đinh bảo ôn( % C min 0.04%)</v>
          </cell>
          <cell r="C200" t="str">
            <v>STUD_M12x281( 01 STUD-SUS310S+02 NUT-SUS310S)</v>
          </cell>
          <cell r="D200" t="str">
            <v>JIS.G4303_SUS310S</v>
          </cell>
          <cell r="E200" t="str">
            <v>sets</v>
          </cell>
          <cell r="F200">
            <v>0.28333333333333333</v>
          </cell>
          <cell r="G200">
            <v>6</v>
          </cell>
          <cell r="H200">
            <v>1.7</v>
          </cell>
          <cell r="I200">
            <v>6</v>
          </cell>
          <cell r="J200">
            <v>1.7</v>
          </cell>
          <cell r="M200">
            <v>6</v>
          </cell>
          <cell r="N200">
            <v>1.7</v>
          </cell>
          <cell r="S200">
            <v>6</v>
          </cell>
          <cell r="T200">
            <v>1.7</v>
          </cell>
        </row>
        <row r="201">
          <cell r="A201" t="str">
            <v>I78-A-189</v>
          </cell>
          <cell r="B201" t="str">
            <v>đinh bảo ôn( % C min 0.04%)</v>
          </cell>
          <cell r="C201" t="str">
            <v>STUD_M12x299( 01 STUD-SUS310S+02 NUT-SUS310S)</v>
          </cell>
          <cell r="D201" t="str">
            <v>JIS.G4303_SUS310S</v>
          </cell>
          <cell r="E201" t="str">
            <v>sets</v>
          </cell>
          <cell r="F201">
            <v>0.29833333333333334</v>
          </cell>
          <cell r="G201">
            <v>12</v>
          </cell>
          <cell r="H201">
            <v>3.58</v>
          </cell>
          <cell r="I201">
            <v>12</v>
          </cell>
          <cell r="J201">
            <v>3.58</v>
          </cell>
          <cell r="M201">
            <v>12</v>
          </cell>
          <cell r="N201">
            <v>3.58</v>
          </cell>
          <cell r="S201">
            <v>12</v>
          </cell>
          <cell r="T201">
            <v>3.58</v>
          </cell>
        </row>
        <row r="202">
          <cell r="A202" t="str">
            <v>I78-A-190</v>
          </cell>
          <cell r="B202" t="str">
            <v>đinh bảo ôn( % C min 0.04%)</v>
          </cell>
          <cell r="C202" t="str">
            <v>STUD_M12x399( 01 STUD-SUS304H+02 NUT-SUS304H)</v>
          </cell>
          <cell r="D202" t="str">
            <v>JIS.G4303_SUS304</v>
          </cell>
          <cell r="E202" t="str">
            <v>sets</v>
          </cell>
          <cell r="F202">
            <v>0.32333333333333331</v>
          </cell>
          <cell r="G202">
            <v>12</v>
          </cell>
          <cell r="H202">
            <v>3.88</v>
          </cell>
          <cell r="I202">
            <v>12</v>
          </cell>
          <cell r="J202">
            <v>3.88</v>
          </cell>
          <cell r="M202">
            <v>12</v>
          </cell>
          <cell r="N202">
            <v>3.88</v>
          </cell>
          <cell r="S202">
            <v>12</v>
          </cell>
          <cell r="T202">
            <v>3.88</v>
          </cell>
        </row>
        <row r="203">
          <cell r="A203" t="str">
            <v>I78-A-191</v>
          </cell>
          <cell r="B203" t="str">
            <v>đinh bảo ôn( % C min 0.04%)</v>
          </cell>
          <cell r="C203" t="str">
            <v>STUD_M12x401( 01 STUD-SUS310S+02 NUT-SUS310S)</v>
          </cell>
          <cell r="D203" t="str">
            <v>JIS.G4303_SUS310S</v>
          </cell>
          <cell r="E203" t="str">
            <v>sets</v>
          </cell>
          <cell r="F203">
            <v>0.53416666666666668</v>
          </cell>
          <cell r="G203">
            <v>48</v>
          </cell>
          <cell r="H203">
            <v>25.64</v>
          </cell>
          <cell r="I203">
            <v>50</v>
          </cell>
          <cell r="J203">
            <v>26.708333333333336</v>
          </cell>
          <cell r="M203">
            <v>50</v>
          </cell>
          <cell r="N203">
            <v>26.708333333333336</v>
          </cell>
          <cell r="S203">
            <v>50</v>
          </cell>
          <cell r="T203">
            <v>26.708333333333336</v>
          </cell>
        </row>
        <row r="204">
          <cell r="A204" t="str">
            <v>I78-A-192</v>
          </cell>
          <cell r="B204" t="str">
            <v>đinh bảo ôn( % C min 0.04%)</v>
          </cell>
          <cell r="C204" t="str">
            <v>STUD_M12x420( 01 STUD-SUS304H+02 NUT-SUS304H)</v>
          </cell>
          <cell r="D204" t="str">
            <v>JIS.G4303_SUS304</v>
          </cell>
          <cell r="E204" t="str">
            <v>sets</v>
          </cell>
          <cell r="F204">
            <v>0.34</v>
          </cell>
          <cell r="G204">
            <v>2</v>
          </cell>
          <cell r="H204">
            <v>0.68</v>
          </cell>
          <cell r="I204">
            <v>2</v>
          </cell>
          <cell r="J204">
            <v>0.68</v>
          </cell>
          <cell r="M204">
            <v>2</v>
          </cell>
          <cell r="N204">
            <v>0.68</v>
          </cell>
          <cell r="S204">
            <v>2</v>
          </cell>
          <cell r="T204">
            <v>0.68</v>
          </cell>
        </row>
        <row r="205">
          <cell r="A205" t="str">
            <v>I78-A-193</v>
          </cell>
          <cell r="B205" t="str">
            <v>đinh bảo ôn( % C min 0.04%)</v>
          </cell>
          <cell r="C205" t="str">
            <v>STUD_M12x499( 01 STUD-SUS310S+02 NUT-SUS310S)</v>
          </cell>
          <cell r="D205" t="str">
            <v>JIS.G4303_SUS310S</v>
          </cell>
          <cell r="E205" t="str">
            <v>sets</v>
          </cell>
          <cell r="F205">
            <v>0.45999999999999996</v>
          </cell>
          <cell r="G205">
            <v>12</v>
          </cell>
          <cell r="H205">
            <v>5.52</v>
          </cell>
          <cell r="I205">
            <v>12</v>
          </cell>
          <cell r="J205">
            <v>5.52</v>
          </cell>
          <cell r="M205">
            <v>12</v>
          </cell>
          <cell r="N205">
            <v>5.52</v>
          </cell>
          <cell r="S205">
            <v>12</v>
          </cell>
          <cell r="T205">
            <v>5.52</v>
          </cell>
        </row>
        <row r="206">
          <cell r="A206" t="str">
            <v>PRIORITY/  THỜI GIAN CẤP:</v>
          </cell>
        </row>
        <row r="207">
          <cell r="A207" t="str">
            <v xml:space="preserve">              CRITICAL (within 3 days) / NGAY LẬP TỨC (Dưới 3 ngày)                         </v>
          </cell>
          <cell r="C207" t="str">
            <v>URGENT / KHẨN CẤP</v>
          </cell>
          <cell r="G207" t="str">
            <v xml:space="preserve">    1 WEEK/ 1 TUẦN</v>
          </cell>
          <cell r="N207" t="str">
            <v>AS DELIVERY (Date: ……………)/ CẦN VÀO NGÀY :……………</v>
          </cell>
        </row>
        <row r="208">
          <cell r="A208" t="str">
            <v>REMARKS /  CHÚ Ý :</v>
          </cell>
        </row>
        <row r="209">
          <cell r="A209" t="str">
            <v xml:space="preserve">    </v>
          </cell>
        </row>
        <row r="210">
          <cell r="A210" t="str">
            <v>ASSIGN COST TO/ NGUỒN CHI PHÍ:</v>
          </cell>
        </row>
        <row r="211">
          <cell r="A211" t="str">
            <v xml:space="preserve">               PROJECT BUDGET/ NGÂN SÁCH DỰ ÁN</v>
          </cell>
          <cell r="C211" t="str">
            <v>PROJECT within IBS / DỰ ÁN NỘI BỘ</v>
          </cell>
          <cell r="G211" t="str">
            <v>TRADING &amp; SUPPLY / MMUA VÀ CUNG CẤP</v>
          </cell>
          <cell r="N211" t="str">
            <v>PRODUCTION,MAINTENANCE/ SẢN XUẤT,BẢO DƯỠNG</v>
          </cell>
          <cell r="U211" t="str">
            <v>OTHER/ Khác</v>
          </cell>
        </row>
        <row r="212">
          <cell r="A212" t="str">
            <v>REMARKS/  CHÚ Ý:</v>
          </cell>
        </row>
        <row r="214">
          <cell r="A214" t="str">
            <v>PURPOSE / MỤC DÍCH:</v>
          </cell>
        </row>
        <row r="215">
          <cell r="A215" t="str">
            <v>FOR IN-HOUSE/ CHO SỬ DỤNG</v>
          </cell>
          <cell r="I215" t="str">
            <v>FOR PROJECT/ DỰ ÁN</v>
          </cell>
        </row>
        <row r="216">
          <cell r="A216" t="str">
            <v xml:space="preserve">         Lost/Damaged/ Mất mát, hỏng hóc</v>
          </cell>
          <cell r="E216" t="str">
            <v xml:space="preserve">    Other/ Khác:</v>
          </cell>
          <cell r="I216" t="str">
            <v xml:space="preserve">         Shortage from previous ordered/Cấp thêm cho lần trước</v>
          </cell>
          <cell r="S216" t="str">
            <v xml:space="preserve">    Lost,Damaged/Mất mát,hỏng hóc</v>
          </cell>
          <cell r="U216" t="str">
            <v xml:space="preserve">    Other/ Khác:</v>
          </cell>
        </row>
        <row r="217">
          <cell r="A217" t="str">
            <v xml:space="preserve">          Req'd as Spares,Stock/ Dự phòng</v>
          </cell>
          <cell r="I217" t="str">
            <v xml:space="preserve">        Balance from previous ordered/ Phần còn lại chưa cấp</v>
          </cell>
          <cell r="S217" t="str">
            <v xml:space="preserve">    Req'd as Spares/ Dự phòng</v>
          </cell>
        </row>
        <row r="218">
          <cell r="A218" t="str">
            <v xml:space="preserve">          Consumables/ Vật tư tiêu hao</v>
          </cell>
          <cell r="I218" t="str">
            <v xml:space="preserve">         Replace wrong part/ Thay thế chi tiết sai</v>
          </cell>
          <cell r="S218" t="str">
            <v xml:space="preserve">    Consumables/Vật tư tiêu hao</v>
          </cell>
        </row>
        <row r="221">
          <cell r="C221" t="str">
            <v>Requested by/ Yêu cầu:</v>
          </cell>
          <cell r="D221" t="str">
            <v>Reviewed by/ Kiểm tra:</v>
          </cell>
          <cell r="I221" t="str">
            <v>Project Manager/ Giám đốc dự án</v>
          </cell>
          <cell r="S221" t="str">
            <v>Approved by/ Phê duyệt</v>
          </cell>
        </row>
        <row r="222">
          <cell r="A222" t="str">
            <v>Name/ Tên:</v>
          </cell>
        </row>
        <row r="223">
          <cell r="A223" t="str">
            <v>Position/ Vị trí:</v>
          </cell>
        </row>
        <row r="224">
          <cell r="A224" t="str">
            <v>Signature/ Chữ ký:</v>
          </cell>
        </row>
        <row r="225">
          <cell r="A225" t="str">
            <v>Date/ Ngày:</v>
          </cell>
        </row>
        <row r="227">
          <cell r="U227" t="str">
            <v>REF. DOC. NO.: ILS-PRC-F06A Rev. 0 (For Engineering only)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3FBDF-D3A1-460D-8BE2-AEE56F119DD4}">
  <sheetPr>
    <pageSetUpPr fitToPage="1"/>
  </sheetPr>
  <dimension ref="A1:M16"/>
  <sheetViews>
    <sheetView view="pageBreakPreview" topLeftCell="A9" zoomScale="70" zoomScaleNormal="70" zoomScaleSheetLayoutView="70" workbookViewId="0">
      <selection activeCell="G23" sqref="G23"/>
    </sheetView>
  </sheetViews>
  <sheetFormatPr defaultColWidth="9.796875" defaultRowHeight="13"/>
  <cols>
    <col min="1" max="1" width="16.19921875" style="510" bestFit="1" customWidth="1"/>
    <col min="2" max="2" width="32.69921875" style="473" customWidth="1"/>
    <col min="3" max="4" width="11" style="473" customWidth="1"/>
    <col min="5" max="5" width="16.69921875" style="473" customWidth="1"/>
    <col min="6" max="6" width="15.296875" style="473" customWidth="1"/>
    <col min="7" max="7" width="15.69921875" style="473" customWidth="1"/>
    <col min="8" max="8" width="15.3984375" style="473" customWidth="1"/>
    <col min="9" max="9" width="10.09765625" style="473" customWidth="1"/>
    <col min="10" max="10" width="13.59765625" style="473" customWidth="1"/>
    <col min="11" max="11" width="23.5" style="473" customWidth="1"/>
    <col min="12" max="12" width="16.3984375" style="473" bestFit="1" customWidth="1"/>
    <col min="13" max="13" width="21.8984375" style="473" customWidth="1"/>
    <col min="14" max="16384" width="9.796875" style="473"/>
  </cols>
  <sheetData>
    <row r="1" spans="1:13" ht="51.65" customHeight="1">
      <c r="A1" s="548" t="s">
        <v>1725</v>
      </c>
      <c r="B1" s="548"/>
      <c r="C1" s="548"/>
      <c r="D1" s="548"/>
      <c r="E1" s="548"/>
      <c r="F1" s="548"/>
      <c r="G1" s="548"/>
      <c r="H1" s="548"/>
      <c r="I1" s="548"/>
      <c r="J1" s="548"/>
      <c r="K1" s="472"/>
      <c r="L1" s="472"/>
    </row>
    <row r="3" spans="1:13" ht="15" customHeight="1">
      <c r="A3" s="474" t="s">
        <v>1726</v>
      </c>
      <c r="B3" s="475" t="s">
        <v>1769</v>
      </c>
      <c r="C3" s="476"/>
      <c r="D3" s="476"/>
      <c r="E3" s="476"/>
      <c r="F3" s="477"/>
      <c r="G3" s="477"/>
      <c r="H3" s="477"/>
      <c r="I3" s="477"/>
      <c r="J3" s="477"/>
      <c r="K3" s="477"/>
      <c r="L3" s="477"/>
      <c r="M3" s="478"/>
    </row>
    <row r="4" spans="1:13" ht="15" customHeight="1">
      <c r="A4" s="479" t="s">
        <v>1727</v>
      </c>
      <c r="B4" s="480"/>
      <c r="C4" s="481"/>
      <c r="D4" s="481"/>
      <c r="E4" s="481"/>
      <c r="F4" s="482"/>
      <c r="G4" s="482"/>
      <c r="H4" s="482"/>
      <c r="I4" s="482"/>
      <c r="J4" s="482"/>
      <c r="K4" s="482"/>
      <c r="L4" s="482"/>
      <c r="M4" s="483"/>
    </row>
    <row r="5" spans="1:13" ht="15" customHeight="1">
      <c r="A5" s="474" t="s">
        <v>1728</v>
      </c>
      <c r="B5" s="549" t="s">
        <v>1781</v>
      </c>
      <c r="C5" s="550"/>
      <c r="D5" s="550"/>
      <c r="E5" s="550"/>
      <c r="F5" s="550"/>
      <c r="G5" s="550"/>
      <c r="H5" s="550"/>
      <c r="I5" s="550"/>
      <c r="J5" s="477"/>
      <c r="M5" s="484"/>
    </row>
    <row r="6" spans="1:13" ht="15" customHeight="1">
      <c r="A6" s="479" t="s">
        <v>1729</v>
      </c>
      <c r="B6" s="551"/>
      <c r="C6" s="552"/>
      <c r="D6" s="552"/>
      <c r="E6" s="552"/>
      <c r="F6" s="552"/>
      <c r="G6" s="552"/>
      <c r="H6" s="552"/>
      <c r="I6" s="552"/>
      <c r="J6" s="482"/>
      <c r="K6" s="482"/>
      <c r="L6" s="482"/>
      <c r="M6" s="483"/>
    </row>
    <row r="8" spans="1:13" ht="34.5" customHeight="1">
      <c r="A8" s="485" t="s">
        <v>1730</v>
      </c>
      <c r="B8" s="485" t="s">
        <v>1731</v>
      </c>
      <c r="C8" s="543"/>
      <c r="D8" s="543"/>
      <c r="E8" s="543" t="s">
        <v>1732</v>
      </c>
      <c r="F8" s="543"/>
      <c r="G8" s="543"/>
      <c r="H8" s="485" t="s">
        <v>1733</v>
      </c>
      <c r="I8" s="547" t="s">
        <v>1734</v>
      </c>
      <c r="J8" s="547"/>
      <c r="K8" s="547"/>
      <c r="L8" s="547" t="s">
        <v>1735</v>
      </c>
      <c r="M8" s="543" t="s">
        <v>1736</v>
      </c>
    </row>
    <row r="9" spans="1:13" ht="45" customHeight="1">
      <c r="A9" s="544" t="s">
        <v>1737</v>
      </c>
      <c r="B9" s="544" t="s">
        <v>1738</v>
      </c>
      <c r="C9" s="544" t="s">
        <v>1739</v>
      </c>
      <c r="D9" s="544" t="s">
        <v>1740</v>
      </c>
      <c r="E9" s="545" t="s">
        <v>1741</v>
      </c>
      <c r="F9" s="545" t="s">
        <v>1742</v>
      </c>
      <c r="G9" s="545" t="s">
        <v>1743</v>
      </c>
      <c r="H9" s="545" t="s">
        <v>1743</v>
      </c>
      <c r="I9" s="546" t="s">
        <v>904</v>
      </c>
      <c r="J9" s="546"/>
      <c r="K9" s="546"/>
      <c r="L9" s="547"/>
      <c r="M9" s="543"/>
    </row>
    <row r="10" spans="1:13" ht="31">
      <c r="A10" s="544"/>
      <c r="B10" s="544"/>
      <c r="C10" s="544"/>
      <c r="D10" s="544"/>
      <c r="E10" s="545"/>
      <c r="F10" s="545"/>
      <c r="G10" s="545"/>
      <c r="H10" s="545"/>
      <c r="I10" s="487" t="s">
        <v>1744</v>
      </c>
      <c r="J10" s="487" t="s">
        <v>1745</v>
      </c>
      <c r="K10" s="487" t="s">
        <v>1767</v>
      </c>
      <c r="L10" s="547"/>
      <c r="M10" s="543"/>
    </row>
    <row r="11" spans="1:13" ht="36.5" customHeight="1">
      <c r="A11" s="486" t="s">
        <v>1746</v>
      </c>
      <c r="B11" s="486"/>
      <c r="C11" s="486"/>
      <c r="D11" s="486"/>
      <c r="E11" s="488" t="s">
        <v>545</v>
      </c>
      <c r="F11" s="488" t="s">
        <v>545</v>
      </c>
      <c r="G11" s="488" t="s">
        <v>545</v>
      </c>
      <c r="H11" s="489" t="s">
        <v>545</v>
      </c>
      <c r="I11" s="487"/>
      <c r="J11" s="487"/>
      <c r="K11" s="487">
        <f>SUM(K12:K12)</f>
        <v>17880000</v>
      </c>
      <c r="L11" s="487"/>
      <c r="M11" s="490">
        <f>-K11</f>
        <v>-17880000</v>
      </c>
    </row>
    <row r="12" spans="1:13" s="519" customFormat="1" ht="65" customHeight="1">
      <c r="A12" s="491" t="s">
        <v>844</v>
      </c>
      <c r="B12" s="492" t="s">
        <v>1782</v>
      </c>
      <c r="C12" s="491" t="s">
        <v>1402</v>
      </c>
      <c r="D12" s="491">
        <v>6</v>
      </c>
      <c r="E12" s="491" t="s">
        <v>545</v>
      </c>
      <c r="F12" s="491" t="s">
        <v>545</v>
      </c>
      <c r="G12" s="491"/>
      <c r="H12" s="491"/>
      <c r="I12" s="517" t="s">
        <v>1747</v>
      </c>
      <c r="J12" s="493">
        <v>2980000</v>
      </c>
      <c r="K12" s="493">
        <f>J12*D12</f>
        <v>17880000</v>
      </c>
      <c r="L12" s="494" t="s">
        <v>904</v>
      </c>
      <c r="M12" s="518" t="s">
        <v>1783</v>
      </c>
    </row>
    <row r="13" spans="1:13" s="508" customFormat="1" ht="31.5" customHeight="1">
      <c r="A13" s="505"/>
      <c r="B13" s="506" t="s">
        <v>1758</v>
      </c>
      <c r="C13" s="505"/>
      <c r="D13" s="505"/>
      <c r="E13" s="505"/>
      <c r="F13" s="499"/>
      <c r="G13" s="499"/>
      <c r="H13" s="499"/>
      <c r="I13" s="499"/>
      <c r="J13" s="507">
        <v>1</v>
      </c>
      <c r="K13" s="507"/>
      <c r="L13" s="507"/>
      <c r="M13" s="499"/>
    </row>
    <row r="14" spans="1:13" ht="31" customHeight="1">
      <c r="A14" s="509" t="s">
        <v>1768</v>
      </c>
    </row>
    <row r="15" spans="1:13" ht="55.25" customHeight="1">
      <c r="A15" s="540" t="s">
        <v>1759</v>
      </c>
      <c r="B15" s="540"/>
      <c r="C15" s="540" t="s">
        <v>1760</v>
      </c>
      <c r="D15" s="540"/>
      <c r="E15" s="540"/>
      <c r="F15" s="540"/>
      <c r="G15" s="541" t="s">
        <v>1761</v>
      </c>
      <c r="H15" s="541"/>
      <c r="I15" s="541"/>
      <c r="J15" s="541"/>
      <c r="K15" s="541"/>
      <c r="L15" s="541"/>
      <c r="M15" s="541"/>
    </row>
    <row r="16" spans="1:13" ht="29" customHeight="1">
      <c r="B16" s="511"/>
      <c r="F16" s="541" t="s">
        <v>1762</v>
      </c>
      <c r="G16" s="541"/>
      <c r="H16" s="541"/>
      <c r="I16" s="542" t="s">
        <v>1763</v>
      </c>
      <c r="J16" s="542"/>
      <c r="K16" s="514"/>
      <c r="L16" s="541" t="s">
        <v>1764</v>
      </c>
      <c r="M16" s="541"/>
    </row>
  </sheetData>
  <mergeCells count="22">
    <mergeCell ref="A1:J1"/>
    <mergeCell ref="B5:I6"/>
    <mergeCell ref="C8:D8"/>
    <mergeCell ref="E8:G8"/>
    <mergeCell ref="I8:K8"/>
    <mergeCell ref="M8:M10"/>
    <mergeCell ref="A9:A10"/>
    <mergeCell ref="B9:B10"/>
    <mergeCell ref="C9:C10"/>
    <mergeCell ref="D9:D10"/>
    <mergeCell ref="E9:E10"/>
    <mergeCell ref="F9:F10"/>
    <mergeCell ref="G9:G10"/>
    <mergeCell ref="H9:H10"/>
    <mergeCell ref="I9:K9"/>
    <mergeCell ref="L8:L10"/>
    <mergeCell ref="A15:B15"/>
    <mergeCell ref="C15:F15"/>
    <mergeCell ref="G15:M15"/>
    <mergeCell ref="F16:H16"/>
    <mergeCell ref="I16:J16"/>
    <mergeCell ref="L16:M16"/>
  </mergeCells>
  <printOptions horizontalCentered="1"/>
  <pageMargins left="0.17" right="0.17" top="0.3" bottom="0.17" header="0.17" footer="0.17"/>
  <pageSetup paperSize="8" fitToHeight="1111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CD74-4367-4453-97C9-B70514C54B03}">
  <sheetPr>
    <pageSetUpPr fitToPage="1"/>
  </sheetPr>
  <dimension ref="A1:M26"/>
  <sheetViews>
    <sheetView view="pageBreakPreview" zoomScale="70" zoomScaleNormal="70" zoomScaleSheetLayoutView="70" workbookViewId="0">
      <selection activeCell="O12" sqref="O12"/>
    </sheetView>
  </sheetViews>
  <sheetFormatPr defaultColWidth="9.796875" defaultRowHeight="13"/>
  <cols>
    <col min="1" max="1" width="16.19921875" style="510" bestFit="1" customWidth="1"/>
    <col min="2" max="2" width="34.19921875" style="473" customWidth="1"/>
    <col min="3" max="5" width="11" style="473" customWidth="1"/>
    <col min="6" max="6" width="12.5" style="473" customWidth="1"/>
    <col min="7" max="7" width="15.69921875" style="473" customWidth="1"/>
    <col min="8" max="8" width="12" style="473" customWidth="1"/>
    <col min="9" max="9" width="10.09765625" style="473" customWidth="1"/>
    <col min="10" max="10" width="16.69921875" style="473" customWidth="1"/>
    <col min="11" max="11" width="22.19921875" style="473" customWidth="1"/>
    <col min="12" max="12" width="16.3984375" style="473" bestFit="1" customWidth="1"/>
    <col min="13" max="13" width="21.8984375" style="473" customWidth="1"/>
    <col min="14" max="16384" width="9.796875" style="473"/>
  </cols>
  <sheetData>
    <row r="1" spans="1:13" ht="51.65" customHeight="1">
      <c r="A1" s="548" t="s">
        <v>1725</v>
      </c>
      <c r="B1" s="548"/>
      <c r="C1" s="548"/>
      <c r="D1" s="548"/>
      <c r="E1" s="548"/>
      <c r="F1" s="548"/>
      <c r="G1" s="548"/>
      <c r="H1" s="548"/>
      <c r="I1" s="548"/>
      <c r="J1" s="548"/>
      <c r="K1" s="472"/>
      <c r="L1" s="472"/>
    </row>
    <row r="3" spans="1:13" ht="15" customHeight="1">
      <c r="A3" s="474" t="s">
        <v>1726</v>
      </c>
      <c r="B3" s="475" t="s">
        <v>1769</v>
      </c>
      <c r="C3" s="476"/>
      <c r="D3" s="476"/>
      <c r="E3" s="476"/>
      <c r="F3" s="477"/>
      <c r="G3" s="477"/>
      <c r="H3" s="477"/>
      <c r="I3" s="477"/>
      <c r="J3" s="477"/>
      <c r="K3" s="477"/>
      <c r="L3" s="477"/>
      <c r="M3" s="478"/>
    </row>
    <row r="4" spans="1:13" ht="15" customHeight="1">
      <c r="A4" s="479" t="s">
        <v>1727</v>
      </c>
      <c r="B4" s="480"/>
      <c r="C4" s="481"/>
      <c r="D4" s="481"/>
      <c r="E4" s="481"/>
      <c r="F4" s="482"/>
      <c r="G4" s="482"/>
      <c r="H4" s="482"/>
      <c r="I4" s="482"/>
      <c r="J4" s="482"/>
      <c r="K4" s="482"/>
      <c r="L4" s="482"/>
      <c r="M4" s="483"/>
    </row>
    <row r="5" spans="1:13" ht="15" customHeight="1">
      <c r="A5" s="474" t="s">
        <v>1728</v>
      </c>
      <c r="B5" s="549" t="s">
        <v>1789</v>
      </c>
      <c r="C5" s="550"/>
      <c r="D5" s="550"/>
      <c r="E5" s="550"/>
      <c r="F5" s="550"/>
      <c r="G5" s="550"/>
      <c r="H5" s="550"/>
      <c r="I5" s="550"/>
      <c r="J5" s="477"/>
      <c r="M5" s="484"/>
    </row>
    <row r="6" spans="1:13" ht="15" customHeight="1">
      <c r="A6" s="479" t="s">
        <v>1729</v>
      </c>
      <c r="B6" s="551"/>
      <c r="C6" s="552"/>
      <c r="D6" s="552"/>
      <c r="E6" s="552"/>
      <c r="F6" s="552"/>
      <c r="G6" s="552"/>
      <c r="H6" s="552"/>
      <c r="I6" s="552"/>
      <c r="J6" s="482"/>
      <c r="K6" s="482"/>
      <c r="L6" s="482"/>
      <c r="M6" s="483"/>
    </row>
    <row r="8" spans="1:13" ht="34.5" customHeight="1">
      <c r="A8" s="485" t="s">
        <v>1730</v>
      </c>
      <c r="B8" s="485" t="s">
        <v>1731</v>
      </c>
      <c r="C8" s="543"/>
      <c r="D8" s="543"/>
      <c r="E8" s="543" t="s">
        <v>1732</v>
      </c>
      <c r="F8" s="543"/>
      <c r="G8" s="543"/>
      <c r="H8" s="485" t="s">
        <v>1733</v>
      </c>
      <c r="I8" s="547" t="s">
        <v>1734</v>
      </c>
      <c r="J8" s="547"/>
      <c r="K8" s="547"/>
      <c r="L8" s="547" t="s">
        <v>1735</v>
      </c>
      <c r="M8" s="543" t="s">
        <v>1736</v>
      </c>
    </row>
    <row r="9" spans="1:13" ht="45" customHeight="1">
      <c r="A9" s="544" t="s">
        <v>1737</v>
      </c>
      <c r="B9" s="544" t="s">
        <v>1738</v>
      </c>
      <c r="C9" s="544" t="s">
        <v>1739</v>
      </c>
      <c r="D9" s="544" t="s">
        <v>1740</v>
      </c>
      <c r="E9" s="545" t="s">
        <v>1741</v>
      </c>
      <c r="F9" s="545" t="s">
        <v>1742</v>
      </c>
      <c r="G9" s="545" t="s">
        <v>1743</v>
      </c>
      <c r="H9" s="545" t="s">
        <v>1743</v>
      </c>
      <c r="I9" s="546" t="s">
        <v>904</v>
      </c>
      <c r="J9" s="546"/>
      <c r="K9" s="546"/>
      <c r="L9" s="547"/>
      <c r="M9" s="543"/>
    </row>
    <row r="10" spans="1:13" ht="31">
      <c r="A10" s="544"/>
      <c r="B10" s="544"/>
      <c r="C10" s="544"/>
      <c r="D10" s="544"/>
      <c r="E10" s="545"/>
      <c r="F10" s="545"/>
      <c r="G10" s="545"/>
      <c r="H10" s="545"/>
      <c r="I10" s="487" t="s">
        <v>1744</v>
      </c>
      <c r="J10" s="487" t="s">
        <v>1788</v>
      </c>
      <c r="K10" s="487" t="s">
        <v>1767</v>
      </c>
      <c r="L10" s="547"/>
      <c r="M10" s="543"/>
    </row>
    <row r="11" spans="1:13" ht="36.5" customHeight="1">
      <c r="A11" s="486" t="s">
        <v>1746</v>
      </c>
      <c r="B11" s="486"/>
      <c r="C11" s="486"/>
      <c r="D11" s="486"/>
      <c r="E11" s="488" t="s">
        <v>545</v>
      </c>
      <c r="F11" s="488" t="s">
        <v>545</v>
      </c>
      <c r="G11" s="488" t="s">
        <v>545</v>
      </c>
      <c r="H11" s="489" t="s">
        <v>545</v>
      </c>
      <c r="I11" s="487"/>
      <c r="J11" s="487"/>
      <c r="K11" s="487">
        <f>SUM(K12:K12)</f>
        <v>1071900</v>
      </c>
      <c r="L11" s="487"/>
      <c r="M11" s="490">
        <f>-K11</f>
        <v>-1071900</v>
      </c>
    </row>
    <row r="12" spans="1:13" s="535" customFormat="1" ht="65" customHeight="1">
      <c r="A12" s="338" t="s">
        <v>1777</v>
      </c>
      <c r="B12" s="536" t="s">
        <v>1779</v>
      </c>
      <c r="C12" s="529" t="s">
        <v>1402</v>
      </c>
      <c r="D12" s="529">
        <v>54</v>
      </c>
      <c r="E12" s="529" t="s">
        <v>545</v>
      </c>
      <c r="F12" s="529" t="s">
        <v>545</v>
      </c>
      <c r="G12" s="529"/>
      <c r="H12" s="529"/>
      <c r="I12" s="534" t="s">
        <v>1747</v>
      </c>
      <c r="J12" s="530">
        <v>19850</v>
      </c>
      <c r="K12" s="530">
        <f>J12*D12</f>
        <v>1071900</v>
      </c>
      <c r="L12" s="531" t="s">
        <v>904</v>
      </c>
      <c r="M12" s="532"/>
    </row>
    <row r="13" spans="1:13" ht="15.5" hidden="1" customHeight="1">
      <c r="A13" s="495" t="s">
        <v>1748</v>
      </c>
      <c r="B13" s="496" t="s">
        <v>1749</v>
      </c>
      <c r="C13" s="497"/>
      <c r="D13" s="497"/>
      <c r="E13" s="497"/>
      <c r="F13" s="498"/>
      <c r="G13" s="499"/>
      <c r="H13" s="499"/>
      <c r="I13" s="499"/>
      <c r="J13" s="500"/>
      <c r="K13" s="500"/>
      <c r="L13" s="500"/>
      <c r="M13" s="498"/>
    </row>
    <row r="14" spans="1:13" ht="15.5" hidden="1" customHeight="1">
      <c r="A14" s="501">
        <v>1</v>
      </c>
      <c r="B14" s="502" t="s">
        <v>1750</v>
      </c>
      <c r="C14" s="501"/>
      <c r="D14" s="501"/>
      <c r="E14" s="501"/>
      <c r="F14" s="498"/>
      <c r="G14" s="499"/>
      <c r="H14" s="499"/>
      <c r="I14" s="499"/>
      <c r="J14" s="500"/>
      <c r="K14" s="500"/>
      <c r="L14" s="500"/>
      <c r="M14" s="498"/>
    </row>
    <row r="15" spans="1:13" ht="15.5" hidden="1" customHeight="1">
      <c r="A15" s="501">
        <v>2</v>
      </c>
      <c r="B15" s="502" t="s">
        <v>1750</v>
      </c>
      <c r="C15" s="503"/>
      <c r="D15" s="503"/>
      <c r="E15" s="503"/>
      <c r="F15" s="498"/>
      <c r="G15" s="499"/>
      <c r="H15" s="499"/>
      <c r="I15" s="499"/>
      <c r="J15" s="500"/>
      <c r="K15" s="500"/>
      <c r="L15" s="500"/>
      <c r="M15" s="498"/>
    </row>
    <row r="16" spans="1:13" ht="15.5" hidden="1" customHeight="1">
      <c r="A16" s="495" t="s">
        <v>1751</v>
      </c>
      <c r="B16" s="496" t="s">
        <v>1752</v>
      </c>
      <c r="C16" s="495"/>
      <c r="D16" s="495"/>
      <c r="E16" s="495"/>
      <c r="F16" s="498"/>
      <c r="G16" s="499"/>
      <c r="H16" s="499"/>
      <c r="I16" s="499"/>
      <c r="J16" s="500"/>
      <c r="K16" s="500"/>
      <c r="L16" s="500"/>
      <c r="M16" s="498"/>
    </row>
    <row r="17" spans="1:13" ht="15.5" hidden="1" customHeight="1">
      <c r="A17" s="501">
        <v>1</v>
      </c>
      <c r="B17" s="502" t="s">
        <v>1753</v>
      </c>
      <c r="C17" s="501"/>
      <c r="D17" s="501"/>
      <c r="E17" s="501"/>
      <c r="F17" s="498"/>
      <c r="G17" s="499"/>
      <c r="H17" s="499"/>
      <c r="I17" s="499"/>
      <c r="J17" s="500"/>
      <c r="K17" s="500"/>
      <c r="L17" s="500"/>
      <c r="M17" s="498"/>
    </row>
    <row r="18" spans="1:13" ht="15.5" hidden="1" customHeight="1">
      <c r="A18" s="501"/>
      <c r="B18" s="502"/>
      <c r="C18" s="503"/>
      <c r="D18" s="503"/>
      <c r="E18" s="503"/>
      <c r="F18" s="498"/>
      <c r="G18" s="499"/>
      <c r="H18" s="499"/>
      <c r="I18" s="499"/>
      <c r="J18" s="500"/>
      <c r="K18" s="500"/>
      <c r="L18" s="500"/>
      <c r="M18" s="498"/>
    </row>
    <row r="19" spans="1:13" ht="13.5" hidden="1">
      <c r="A19" s="504" t="s">
        <v>1754</v>
      </c>
      <c r="B19" s="502" t="s">
        <v>1755</v>
      </c>
      <c r="C19" s="504"/>
      <c r="D19" s="504"/>
      <c r="E19" s="504"/>
      <c r="F19" s="498"/>
      <c r="G19" s="499"/>
      <c r="H19" s="499"/>
      <c r="I19" s="499"/>
      <c r="J19" s="500"/>
      <c r="K19" s="500"/>
      <c r="L19" s="500"/>
      <c r="M19" s="498"/>
    </row>
    <row r="20" spans="1:13" hidden="1">
      <c r="A20" s="501">
        <v>1</v>
      </c>
      <c r="B20" s="502" t="s">
        <v>1756</v>
      </c>
      <c r="C20" s="501"/>
      <c r="D20" s="501"/>
      <c r="E20" s="501"/>
      <c r="F20" s="498"/>
      <c r="G20" s="499"/>
      <c r="H20" s="499"/>
      <c r="I20" s="499"/>
      <c r="J20" s="500"/>
      <c r="K20" s="500"/>
      <c r="L20" s="500"/>
      <c r="M20" s="498"/>
    </row>
    <row r="21" spans="1:13" hidden="1">
      <c r="A21" s="501"/>
      <c r="B21" s="502" t="s">
        <v>1753</v>
      </c>
      <c r="C21" s="501"/>
      <c r="D21" s="501"/>
      <c r="E21" s="501"/>
      <c r="F21" s="498"/>
      <c r="G21" s="499"/>
      <c r="H21" s="499"/>
      <c r="I21" s="499"/>
      <c r="J21" s="500"/>
      <c r="K21" s="500"/>
      <c r="L21" s="500"/>
      <c r="M21" s="498"/>
    </row>
    <row r="22" spans="1:13" ht="40" hidden="1">
      <c r="A22" s="495" t="s">
        <v>1747</v>
      </c>
      <c r="B22" s="496" t="s">
        <v>1757</v>
      </c>
      <c r="C22" s="497"/>
      <c r="D22" s="497"/>
      <c r="E22" s="497"/>
      <c r="F22" s="498"/>
      <c r="G22" s="499"/>
      <c r="H22" s="499"/>
      <c r="I22" s="499"/>
      <c r="J22" s="500"/>
      <c r="K22" s="500"/>
      <c r="L22" s="500"/>
      <c r="M22" s="498"/>
    </row>
    <row r="23" spans="1:13" s="508" customFormat="1" ht="31.5" customHeight="1">
      <c r="A23" s="505"/>
      <c r="B23" s="506" t="s">
        <v>1758</v>
      </c>
      <c r="C23" s="505"/>
      <c r="D23" s="505"/>
      <c r="E23" s="505"/>
      <c r="F23" s="499"/>
      <c r="G23" s="499"/>
      <c r="H23" s="499"/>
      <c r="I23" s="499"/>
      <c r="J23" s="507">
        <v>1</v>
      </c>
      <c r="K23" s="507"/>
      <c r="L23" s="507"/>
      <c r="M23" s="499"/>
    </row>
    <row r="24" spans="1:13" ht="31" customHeight="1">
      <c r="A24" s="509" t="s">
        <v>1768</v>
      </c>
    </row>
    <row r="25" spans="1:13" ht="55.25" customHeight="1">
      <c r="A25" s="540" t="s">
        <v>1759</v>
      </c>
      <c r="B25" s="540"/>
      <c r="C25" s="540" t="s">
        <v>1760</v>
      </c>
      <c r="D25" s="540"/>
      <c r="E25" s="540"/>
      <c r="F25" s="540"/>
      <c r="G25" s="541" t="s">
        <v>1761</v>
      </c>
      <c r="H25" s="541"/>
      <c r="I25" s="541"/>
      <c r="J25" s="541"/>
      <c r="K25" s="541"/>
      <c r="L25" s="541"/>
      <c r="M25" s="541"/>
    </row>
    <row r="26" spans="1:13" s="539" customFormat="1" ht="29" customHeight="1">
      <c r="A26" s="537"/>
      <c r="B26" s="538"/>
      <c r="F26" s="541" t="s">
        <v>1762</v>
      </c>
      <c r="G26" s="541"/>
      <c r="H26" s="541"/>
      <c r="I26" s="542" t="s">
        <v>1763</v>
      </c>
      <c r="J26" s="542"/>
      <c r="K26" s="514"/>
      <c r="L26" s="541" t="s">
        <v>1764</v>
      </c>
      <c r="M26" s="541"/>
    </row>
  </sheetData>
  <mergeCells count="22">
    <mergeCell ref="A25:B25"/>
    <mergeCell ref="C25:F25"/>
    <mergeCell ref="G25:M25"/>
    <mergeCell ref="F26:H26"/>
    <mergeCell ref="I26:J26"/>
    <mergeCell ref="L26:M26"/>
    <mergeCell ref="M8:M10"/>
    <mergeCell ref="A9:A10"/>
    <mergeCell ref="B9:B10"/>
    <mergeCell ref="C9:C10"/>
    <mergeCell ref="D9:D10"/>
    <mergeCell ref="E9:E10"/>
    <mergeCell ref="F9:F10"/>
    <mergeCell ref="G9:G10"/>
    <mergeCell ref="H9:H10"/>
    <mergeCell ref="I9:K9"/>
    <mergeCell ref="L8:L10"/>
    <mergeCell ref="A1:J1"/>
    <mergeCell ref="B5:I6"/>
    <mergeCell ref="C8:D8"/>
    <mergeCell ref="E8:G8"/>
    <mergeCell ref="I8:K8"/>
  </mergeCells>
  <conditionalFormatting sqref="A12">
    <cfRule type="duplicateValues" dxfId="31" priority="2"/>
  </conditionalFormatting>
  <conditionalFormatting sqref="B12">
    <cfRule type="duplicateValues" dxfId="30" priority="1"/>
  </conditionalFormatting>
  <printOptions horizontalCentered="1"/>
  <pageMargins left="0.17" right="0.17" top="0.3" bottom="0.17" header="0.17" footer="0.17"/>
  <pageSetup paperSize="8" fitToHeight="1111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E1B30-AD1F-4A0A-8FD4-5588A9392F3E}">
  <sheetPr>
    <pageSetUpPr fitToPage="1"/>
  </sheetPr>
  <dimension ref="A1:M26"/>
  <sheetViews>
    <sheetView view="pageBreakPreview" topLeftCell="A6" zoomScale="70" zoomScaleNormal="70" zoomScaleSheetLayoutView="70" workbookViewId="0">
      <selection activeCell="G23" sqref="G23"/>
    </sheetView>
  </sheetViews>
  <sheetFormatPr defaultColWidth="9.796875" defaultRowHeight="13"/>
  <cols>
    <col min="1" max="1" width="16.19921875" style="510" bestFit="1" customWidth="1"/>
    <col min="2" max="2" width="34.19921875" style="473" customWidth="1"/>
    <col min="3" max="5" width="11" style="473" customWidth="1"/>
    <col min="6" max="6" width="12.5" style="473" customWidth="1"/>
    <col min="7" max="7" width="15.69921875" style="473" customWidth="1"/>
    <col min="8" max="8" width="12" style="473" customWidth="1"/>
    <col min="9" max="9" width="10.09765625" style="473" customWidth="1"/>
    <col min="10" max="10" width="16.69921875" style="473" customWidth="1"/>
    <col min="11" max="11" width="22.19921875" style="473" customWidth="1"/>
    <col min="12" max="12" width="16.3984375" style="473" bestFit="1" customWidth="1"/>
    <col min="13" max="13" width="21.8984375" style="473" customWidth="1"/>
    <col min="14" max="16384" width="9.796875" style="473"/>
  </cols>
  <sheetData>
    <row r="1" spans="1:13" ht="51.65" customHeight="1">
      <c r="A1" s="548" t="s">
        <v>1725</v>
      </c>
      <c r="B1" s="548"/>
      <c r="C1" s="548"/>
      <c r="D1" s="548"/>
      <c r="E1" s="548"/>
      <c r="F1" s="548"/>
      <c r="G1" s="548"/>
      <c r="H1" s="548"/>
      <c r="I1" s="548"/>
      <c r="J1" s="548"/>
      <c r="K1" s="472"/>
      <c r="L1" s="472"/>
    </row>
    <row r="3" spans="1:13" ht="15" customHeight="1">
      <c r="A3" s="474" t="s">
        <v>1726</v>
      </c>
      <c r="B3" s="475" t="s">
        <v>1769</v>
      </c>
      <c r="C3" s="476"/>
      <c r="D3" s="476"/>
      <c r="E3" s="476"/>
      <c r="F3" s="477"/>
      <c r="G3" s="477"/>
      <c r="H3" s="477"/>
      <c r="I3" s="477"/>
      <c r="J3" s="477"/>
      <c r="K3" s="477"/>
      <c r="L3" s="477"/>
      <c r="M3" s="478"/>
    </row>
    <row r="4" spans="1:13" ht="15" customHeight="1">
      <c r="A4" s="479" t="s">
        <v>1727</v>
      </c>
      <c r="B4" s="480"/>
      <c r="C4" s="481"/>
      <c r="D4" s="481"/>
      <c r="E4" s="481"/>
      <c r="F4" s="482"/>
      <c r="G4" s="482"/>
      <c r="H4" s="482"/>
      <c r="I4" s="482"/>
      <c r="J4" s="482"/>
      <c r="K4" s="482"/>
      <c r="L4" s="482"/>
      <c r="M4" s="483"/>
    </row>
    <row r="5" spans="1:13" ht="15" customHeight="1">
      <c r="A5" s="474" t="s">
        <v>1728</v>
      </c>
      <c r="B5" s="549" t="s">
        <v>1770</v>
      </c>
      <c r="C5" s="550"/>
      <c r="D5" s="550"/>
      <c r="E5" s="550"/>
      <c r="F5" s="550"/>
      <c r="G5" s="550"/>
      <c r="H5" s="550"/>
      <c r="I5" s="550"/>
      <c r="J5" s="477"/>
      <c r="M5" s="484"/>
    </row>
    <row r="6" spans="1:13" ht="15" customHeight="1">
      <c r="A6" s="479" t="s">
        <v>1729</v>
      </c>
      <c r="B6" s="551"/>
      <c r="C6" s="552"/>
      <c r="D6" s="552"/>
      <c r="E6" s="552"/>
      <c r="F6" s="552"/>
      <c r="G6" s="552"/>
      <c r="H6" s="552"/>
      <c r="I6" s="552"/>
      <c r="J6" s="482"/>
      <c r="K6" s="482"/>
      <c r="L6" s="482"/>
      <c r="M6" s="483"/>
    </row>
    <row r="8" spans="1:13" ht="34.5" customHeight="1">
      <c r="A8" s="485" t="s">
        <v>1730</v>
      </c>
      <c r="B8" s="485" t="s">
        <v>1731</v>
      </c>
      <c r="C8" s="543"/>
      <c r="D8" s="543"/>
      <c r="E8" s="543" t="s">
        <v>1732</v>
      </c>
      <c r="F8" s="543"/>
      <c r="G8" s="543"/>
      <c r="H8" s="485" t="s">
        <v>1733</v>
      </c>
      <c r="I8" s="547" t="s">
        <v>1734</v>
      </c>
      <c r="J8" s="547"/>
      <c r="K8" s="547"/>
      <c r="L8" s="547" t="s">
        <v>1735</v>
      </c>
      <c r="M8" s="543" t="s">
        <v>1736</v>
      </c>
    </row>
    <row r="9" spans="1:13" ht="45" customHeight="1">
      <c r="A9" s="544" t="s">
        <v>1737</v>
      </c>
      <c r="B9" s="544" t="s">
        <v>1738</v>
      </c>
      <c r="C9" s="544" t="s">
        <v>1739</v>
      </c>
      <c r="D9" s="544" t="s">
        <v>1740</v>
      </c>
      <c r="E9" s="545" t="s">
        <v>1741</v>
      </c>
      <c r="F9" s="545" t="s">
        <v>1742</v>
      </c>
      <c r="G9" s="545" t="s">
        <v>1743</v>
      </c>
      <c r="H9" s="545" t="s">
        <v>1743</v>
      </c>
      <c r="I9" s="546" t="s">
        <v>200</v>
      </c>
      <c r="J9" s="546"/>
      <c r="K9" s="546"/>
      <c r="L9" s="547"/>
      <c r="M9" s="543"/>
    </row>
    <row r="10" spans="1:13" ht="31">
      <c r="A10" s="544"/>
      <c r="B10" s="544"/>
      <c r="C10" s="544"/>
      <c r="D10" s="544"/>
      <c r="E10" s="545"/>
      <c r="F10" s="545"/>
      <c r="G10" s="545"/>
      <c r="H10" s="545"/>
      <c r="I10" s="487" t="s">
        <v>1744</v>
      </c>
      <c r="J10" s="487" t="s">
        <v>1745</v>
      </c>
      <c r="K10" s="487" t="s">
        <v>1767</v>
      </c>
      <c r="L10" s="547"/>
      <c r="M10" s="543"/>
    </row>
    <row r="11" spans="1:13" ht="36.5" customHeight="1">
      <c r="A11" s="486" t="s">
        <v>1746</v>
      </c>
      <c r="B11" s="486"/>
      <c r="C11" s="486"/>
      <c r="D11" s="486"/>
      <c r="E11" s="488" t="s">
        <v>545</v>
      </c>
      <c r="F11" s="488" t="s">
        <v>545</v>
      </c>
      <c r="G11" s="488" t="s">
        <v>545</v>
      </c>
      <c r="H11" s="489" t="s">
        <v>545</v>
      </c>
      <c r="I11" s="487"/>
      <c r="J11" s="487"/>
      <c r="K11" s="487">
        <f>SUM(K12:K12)</f>
        <v>267827643</v>
      </c>
      <c r="L11" s="487"/>
      <c r="M11" s="490">
        <f>-K11</f>
        <v>-267827643</v>
      </c>
    </row>
    <row r="12" spans="1:13" s="535" customFormat="1" ht="65" customHeight="1">
      <c r="A12" s="529">
        <v>1</v>
      </c>
      <c r="B12" s="533" t="s">
        <v>1766</v>
      </c>
      <c r="C12" s="529" t="s">
        <v>1765</v>
      </c>
      <c r="D12" s="529">
        <v>9</v>
      </c>
      <c r="E12" s="529" t="s">
        <v>545</v>
      </c>
      <c r="F12" s="529" t="s">
        <v>545</v>
      </c>
      <c r="G12" s="529"/>
      <c r="H12" s="529"/>
      <c r="I12" s="534" t="s">
        <v>1747</v>
      </c>
      <c r="J12" s="530">
        <v>29758627</v>
      </c>
      <c r="K12" s="530">
        <f>J12*D12</f>
        <v>267827643</v>
      </c>
      <c r="L12" s="531" t="s">
        <v>200</v>
      </c>
      <c r="M12" s="532" t="s">
        <v>1786</v>
      </c>
    </row>
    <row r="13" spans="1:13" ht="15.5" hidden="1" customHeight="1">
      <c r="A13" s="495" t="s">
        <v>1748</v>
      </c>
      <c r="B13" s="496" t="s">
        <v>1749</v>
      </c>
      <c r="C13" s="497"/>
      <c r="D13" s="497"/>
      <c r="E13" s="497"/>
      <c r="F13" s="498"/>
      <c r="G13" s="499"/>
      <c r="H13" s="499"/>
      <c r="I13" s="499"/>
      <c r="J13" s="500"/>
      <c r="K13" s="500"/>
      <c r="L13" s="500"/>
      <c r="M13" s="498"/>
    </row>
    <row r="14" spans="1:13" ht="15.5" hidden="1" customHeight="1">
      <c r="A14" s="501">
        <v>1</v>
      </c>
      <c r="B14" s="502" t="s">
        <v>1750</v>
      </c>
      <c r="C14" s="501"/>
      <c r="D14" s="501"/>
      <c r="E14" s="501"/>
      <c r="F14" s="498"/>
      <c r="G14" s="499"/>
      <c r="H14" s="499"/>
      <c r="I14" s="499"/>
      <c r="J14" s="500"/>
      <c r="K14" s="500"/>
      <c r="L14" s="500"/>
      <c r="M14" s="498"/>
    </row>
    <row r="15" spans="1:13" ht="15.5" hidden="1" customHeight="1">
      <c r="A15" s="501">
        <v>2</v>
      </c>
      <c r="B15" s="502" t="s">
        <v>1750</v>
      </c>
      <c r="C15" s="503"/>
      <c r="D15" s="503"/>
      <c r="E15" s="503"/>
      <c r="F15" s="498"/>
      <c r="G15" s="499"/>
      <c r="H15" s="499"/>
      <c r="I15" s="499"/>
      <c r="J15" s="500"/>
      <c r="K15" s="500"/>
      <c r="L15" s="500"/>
      <c r="M15" s="498"/>
    </row>
    <row r="16" spans="1:13" ht="15.5" hidden="1" customHeight="1">
      <c r="A16" s="495" t="s">
        <v>1751</v>
      </c>
      <c r="B16" s="496" t="s">
        <v>1752</v>
      </c>
      <c r="C16" s="495"/>
      <c r="D16" s="495"/>
      <c r="E16" s="495"/>
      <c r="F16" s="498"/>
      <c r="G16" s="499"/>
      <c r="H16" s="499"/>
      <c r="I16" s="499"/>
      <c r="J16" s="500"/>
      <c r="K16" s="500"/>
      <c r="L16" s="500"/>
      <c r="M16" s="498"/>
    </row>
    <row r="17" spans="1:13" ht="15.5" hidden="1" customHeight="1">
      <c r="A17" s="501">
        <v>1</v>
      </c>
      <c r="B17" s="502" t="s">
        <v>1753</v>
      </c>
      <c r="C17" s="501"/>
      <c r="D17" s="501"/>
      <c r="E17" s="501"/>
      <c r="F17" s="498"/>
      <c r="G17" s="499"/>
      <c r="H17" s="499"/>
      <c r="I17" s="499"/>
      <c r="J17" s="500"/>
      <c r="K17" s="500"/>
      <c r="L17" s="500"/>
      <c r="M17" s="498"/>
    </row>
    <row r="18" spans="1:13" ht="15.5" hidden="1" customHeight="1">
      <c r="A18" s="501"/>
      <c r="B18" s="502"/>
      <c r="C18" s="503"/>
      <c r="D18" s="503"/>
      <c r="E18" s="503"/>
      <c r="F18" s="498"/>
      <c r="G18" s="499"/>
      <c r="H18" s="499"/>
      <c r="I18" s="499"/>
      <c r="J18" s="500"/>
      <c r="K18" s="500"/>
      <c r="L18" s="500"/>
      <c r="M18" s="498"/>
    </row>
    <row r="19" spans="1:13" ht="13.5" hidden="1">
      <c r="A19" s="504" t="s">
        <v>1754</v>
      </c>
      <c r="B19" s="502" t="s">
        <v>1755</v>
      </c>
      <c r="C19" s="504"/>
      <c r="D19" s="504"/>
      <c r="E19" s="504"/>
      <c r="F19" s="498"/>
      <c r="G19" s="499"/>
      <c r="H19" s="499"/>
      <c r="I19" s="499"/>
      <c r="J19" s="500"/>
      <c r="K19" s="500"/>
      <c r="L19" s="500"/>
      <c r="M19" s="498"/>
    </row>
    <row r="20" spans="1:13" hidden="1">
      <c r="A20" s="501">
        <v>1</v>
      </c>
      <c r="B20" s="502" t="s">
        <v>1756</v>
      </c>
      <c r="C20" s="501"/>
      <c r="D20" s="501"/>
      <c r="E20" s="501"/>
      <c r="F20" s="498"/>
      <c r="G20" s="499"/>
      <c r="H20" s="499"/>
      <c r="I20" s="499"/>
      <c r="J20" s="500"/>
      <c r="K20" s="500"/>
      <c r="L20" s="500"/>
      <c r="M20" s="498"/>
    </row>
    <row r="21" spans="1:13" hidden="1">
      <c r="A21" s="501"/>
      <c r="B21" s="502" t="s">
        <v>1753</v>
      </c>
      <c r="C21" s="501"/>
      <c r="D21" s="501"/>
      <c r="E21" s="501"/>
      <c r="F21" s="498"/>
      <c r="G21" s="499"/>
      <c r="H21" s="499"/>
      <c r="I21" s="499"/>
      <c r="J21" s="500"/>
      <c r="K21" s="500"/>
      <c r="L21" s="500"/>
      <c r="M21" s="498"/>
    </row>
    <row r="22" spans="1:13" ht="40" hidden="1">
      <c r="A22" s="495" t="s">
        <v>1747</v>
      </c>
      <c r="B22" s="496" t="s">
        <v>1757</v>
      </c>
      <c r="C22" s="497"/>
      <c r="D22" s="497"/>
      <c r="E22" s="497"/>
      <c r="F22" s="498"/>
      <c r="G22" s="499"/>
      <c r="H22" s="499"/>
      <c r="I22" s="499"/>
      <c r="J22" s="500"/>
      <c r="K22" s="500"/>
      <c r="L22" s="500"/>
      <c r="M22" s="498"/>
    </row>
    <row r="23" spans="1:13" s="508" customFormat="1" ht="31.5" customHeight="1">
      <c r="A23" s="505"/>
      <c r="B23" s="506" t="s">
        <v>1758</v>
      </c>
      <c r="C23" s="505"/>
      <c r="D23" s="505"/>
      <c r="E23" s="505"/>
      <c r="F23" s="499"/>
      <c r="G23" s="499"/>
      <c r="H23" s="499"/>
      <c r="I23" s="499"/>
      <c r="J23" s="507">
        <v>1</v>
      </c>
      <c r="K23" s="507"/>
      <c r="L23" s="507"/>
      <c r="M23" s="499"/>
    </row>
    <row r="24" spans="1:13" ht="31" customHeight="1">
      <c r="A24" s="509" t="s">
        <v>1768</v>
      </c>
    </row>
    <row r="25" spans="1:13" ht="55.25" customHeight="1">
      <c r="A25" s="540" t="s">
        <v>1759</v>
      </c>
      <c r="B25" s="540"/>
      <c r="C25" s="540" t="s">
        <v>1760</v>
      </c>
      <c r="D25" s="540"/>
      <c r="E25" s="540"/>
      <c r="F25" s="540"/>
      <c r="G25" s="541" t="s">
        <v>1761</v>
      </c>
      <c r="H25" s="541"/>
      <c r="I25" s="541"/>
      <c r="J25" s="541"/>
      <c r="K25" s="541"/>
      <c r="L25" s="541"/>
      <c r="M25" s="541"/>
    </row>
    <row r="26" spans="1:13" ht="29" customHeight="1">
      <c r="B26" s="511"/>
      <c r="F26" s="553" t="s">
        <v>1762</v>
      </c>
      <c r="G26" s="553"/>
      <c r="H26" s="553"/>
      <c r="I26" s="554" t="s">
        <v>1763</v>
      </c>
      <c r="J26" s="554"/>
      <c r="K26" s="512"/>
      <c r="L26" s="553" t="s">
        <v>1764</v>
      </c>
      <c r="M26" s="553"/>
    </row>
  </sheetData>
  <mergeCells count="22">
    <mergeCell ref="A1:J1"/>
    <mergeCell ref="B5:I6"/>
    <mergeCell ref="C8:D8"/>
    <mergeCell ref="E8:G8"/>
    <mergeCell ref="I8:K8"/>
    <mergeCell ref="M8:M10"/>
    <mergeCell ref="A9:A10"/>
    <mergeCell ref="B9:B10"/>
    <mergeCell ref="C9:C10"/>
    <mergeCell ref="D9:D10"/>
    <mergeCell ref="E9:E10"/>
    <mergeCell ref="F9:F10"/>
    <mergeCell ref="G9:G10"/>
    <mergeCell ref="H9:H10"/>
    <mergeCell ref="I9:K9"/>
    <mergeCell ref="L8:L10"/>
    <mergeCell ref="A25:B25"/>
    <mergeCell ref="C25:F25"/>
    <mergeCell ref="G25:M25"/>
    <mergeCell ref="F26:H26"/>
    <mergeCell ref="I26:J26"/>
    <mergeCell ref="L26:M26"/>
  </mergeCells>
  <printOptions horizontalCentered="1"/>
  <pageMargins left="0.17" right="0.17" top="0.3" bottom="0.17" header="0.17" footer="0.17"/>
  <pageSetup paperSize="8" fitToHeight="1111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EA406"/>
  <sheetViews>
    <sheetView showGridLines="0" tabSelected="1" zoomScale="55" zoomScaleNormal="55" zoomScaleSheetLayoutView="70" workbookViewId="0">
      <selection activeCell="E317" sqref="E317"/>
    </sheetView>
  </sheetViews>
  <sheetFormatPr defaultColWidth="9" defaultRowHeight="15" customHeight="1" outlineLevelCol="1"/>
  <cols>
    <col min="1" max="1" width="9" style="187" customWidth="1"/>
    <col min="2" max="2" width="21.09765625" style="187" customWidth="1"/>
    <col min="3" max="4" width="21.296875" style="187" customWidth="1"/>
    <col min="5" max="5" width="40.796875" style="187" customWidth="1"/>
    <col min="6" max="6" width="32" style="187" customWidth="1"/>
    <col min="7" max="7" width="19.3984375" style="187" customWidth="1"/>
    <col min="8" max="8" width="39.5" style="187" customWidth="1"/>
    <col min="9" max="9" width="45.69921875" style="187" customWidth="1"/>
    <col min="10" max="10" width="22.3984375" style="187" customWidth="1"/>
    <col min="11" max="11" width="54.796875" style="187" customWidth="1"/>
    <col min="12" max="12" width="46.3984375" style="217" customWidth="1"/>
    <col min="13" max="13" width="46.3984375" style="187" bestFit="1" customWidth="1"/>
    <col min="14" max="14" width="11.59765625" style="187" customWidth="1"/>
    <col min="15" max="15" width="14.19921875" style="187" customWidth="1"/>
    <col min="16" max="16" width="15.09765625" style="187" customWidth="1" outlineLevel="1"/>
    <col min="17" max="29" width="17.296875" style="187" customWidth="1" outlineLevel="1"/>
    <col min="30" max="30" width="20.296875" style="187" customWidth="1" outlineLevel="1"/>
    <col min="31" max="43" width="21.796875" style="187" customWidth="1" outlineLevel="1"/>
    <col min="44" max="44" width="17.09765625" style="187" customWidth="1" outlineLevel="1"/>
    <col min="45" max="45" width="20" style="187" customWidth="1" outlineLevel="1"/>
    <col min="46" max="46" width="31.8984375" style="187" customWidth="1" outlineLevel="1"/>
    <col min="47" max="47" width="11.796875" style="187" customWidth="1" outlineLevel="1"/>
    <col min="48" max="48" width="21.796875" style="187" customWidth="1"/>
    <col min="49" max="49" width="17.3984375" style="187" customWidth="1"/>
    <col min="50" max="50" width="11.3984375" style="187" customWidth="1"/>
    <col min="51" max="51" width="31" style="187" customWidth="1"/>
    <col min="52" max="52" width="21.8984375" style="187" customWidth="1"/>
    <col min="53" max="53" width="24.796875" style="187" customWidth="1"/>
    <col min="54" max="54" width="18.69921875" style="187" customWidth="1"/>
    <col min="55" max="55" width="35.09765625" style="218" customWidth="1" outlineLevel="1"/>
    <col min="56" max="56" width="22.5" style="218" customWidth="1" outlineLevel="1"/>
    <col min="57" max="57" width="93" style="337" customWidth="1" outlineLevel="1"/>
    <col min="58" max="58" width="37.09765625" style="187" customWidth="1" outlineLevel="1"/>
    <col min="59" max="59" width="24.19921875" style="187" customWidth="1" outlineLevel="1"/>
    <col min="60" max="60" width="21.8984375" style="187" customWidth="1" outlineLevel="1"/>
    <col min="61" max="61" width="28.796875" style="187" customWidth="1" outlineLevel="1"/>
    <col min="62" max="62" width="25" style="187" customWidth="1" outlineLevel="1"/>
    <col min="63" max="63" width="26.296875" style="187" customWidth="1" outlineLevel="1"/>
    <col min="64" max="64" width="35.09765625" style="187" customWidth="1" outlineLevel="1"/>
    <col min="65" max="65" width="20.296875" style="187" customWidth="1" outlineLevel="1"/>
    <col min="66" max="66" width="16.09765625" style="187" customWidth="1"/>
    <col min="67" max="67" width="23.8984375" style="187" customWidth="1"/>
    <col min="68" max="68" width="40" style="187" customWidth="1" outlineLevel="1"/>
    <col min="69" max="69" width="28.19921875" style="187" customWidth="1" outlineLevel="1"/>
    <col min="70" max="70" width="18" style="187" customWidth="1" outlineLevel="1"/>
    <col min="71" max="71" width="21" style="187" customWidth="1"/>
    <col min="72" max="72" width="29.8984375" style="187" customWidth="1" outlineLevel="1"/>
    <col min="73" max="73" width="12.69921875" style="187" customWidth="1" outlineLevel="1"/>
    <col min="74" max="74" width="32.8984375" style="187" customWidth="1" outlineLevel="1"/>
    <col min="75" max="75" width="37.09765625" style="187" customWidth="1" outlineLevel="1"/>
    <col min="76" max="79" width="18.09765625" style="187" customWidth="1" outlineLevel="1"/>
    <col min="80" max="80" width="13.69921875" style="187" customWidth="1" outlineLevel="1"/>
    <col min="81" max="81" width="18.09765625" style="187" customWidth="1" outlineLevel="1"/>
    <col min="82" max="82" width="24.09765625" style="187" customWidth="1" outlineLevel="1"/>
    <col min="83" max="83" width="22.8984375" style="187" customWidth="1" outlineLevel="1"/>
    <col min="84" max="84" width="23.796875" style="187" customWidth="1" outlineLevel="1"/>
    <col min="85" max="86" width="13.69921875" style="187" customWidth="1" outlineLevel="1"/>
    <col min="87" max="87" width="16.3984375" style="187" customWidth="1" outlineLevel="1"/>
    <col min="88" max="89" width="13.69921875" style="187" customWidth="1" outlineLevel="1"/>
    <col min="90" max="90" width="20.3984375" style="187" customWidth="1"/>
    <col min="91" max="91" width="23.69921875" style="187" customWidth="1"/>
    <col min="92" max="92" width="17.69921875" style="187" customWidth="1" outlineLevel="1"/>
    <col min="93" max="93" width="13.69921875" style="187" customWidth="1" outlineLevel="1"/>
    <col min="94" max="94" width="17" style="187" customWidth="1" outlineLevel="1"/>
    <col min="95" max="95" width="13.69921875" style="187" customWidth="1"/>
    <col min="96" max="96" width="19.296875" style="187" customWidth="1"/>
    <col min="97" max="97" width="18.59765625" style="187" customWidth="1"/>
    <col min="98" max="99" width="19.69921875" style="187" customWidth="1"/>
    <col min="100" max="100" width="26.59765625" style="187" customWidth="1"/>
    <col min="101" max="101" width="15.69921875" style="187" customWidth="1"/>
    <col min="102" max="106" width="9" style="187" customWidth="1"/>
    <col min="107" max="107" width="11.69921875" style="187" customWidth="1"/>
    <col min="108" max="108" width="9" style="187" customWidth="1"/>
    <col min="109" max="109" width="12.796875" style="187" customWidth="1"/>
    <col min="110" max="111" width="9" style="187" customWidth="1"/>
    <col min="112" max="112" width="16.3984375" style="187" customWidth="1"/>
    <col min="113" max="16269" width="9" style="187" customWidth="1"/>
    <col min="16270" max="16384" width="9" style="187"/>
  </cols>
  <sheetData>
    <row r="1" spans="1:131" ht="40.5" customHeight="1">
      <c r="F1" s="286"/>
      <c r="G1" s="286"/>
      <c r="J1" s="192" t="s">
        <v>0</v>
      </c>
      <c r="K1" s="193"/>
      <c r="L1" s="193"/>
      <c r="M1" s="193"/>
      <c r="N1" s="193"/>
      <c r="O1" s="287" t="s">
        <v>1</v>
      </c>
      <c r="P1" s="288"/>
      <c r="Q1" s="288"/>
      <c r="R1" s="289"/>
      <c r="S1" s="287" t="s">
        <v>2</v>
      </c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7"/>
      <c r="AP1" s="287"/>
      <c r="AQ1" s="287"/>
      <c r="AR1" s="194"/>
      <c r="AS1" s="193"/>
      <c r="AT1" s="193"/>
      <c r="AU1" s="193"/>
      <c r="AV1" s="193"/>
      <c r="AW1" s="193"/>
      <c r="AX1" s="193"/>
      <c r="AY1" s="193"/>
      <c r="AZ1" s="193"/>
      <c r="BA1" s="193"/>
      <c r="BB1" s="193"/>
      <c r="BC1" s="195"/>
      <c r="BD1" s="195"/>
      <c r="BE1" s="417"/>
      <c r="BF1" s="193"/>
      <c r="BG1" s="193"/>
      <c r="BH1" s="193"/>
      <c r="BI1" s="193"/>
      <c r="BJ1" s="193"/>
      <c r="BK1" s="193"/>
      <c r="BL1" s="193"/>
      <c r="BM1" s="193"/>
      <c r="BN1" s="193"/>
      <c r="BO1" s="193"/>
      <c r="BP1" s="193"/>
      <c r="BQ1" s="193"/>
      <c r="BR1" s="193"/>
      <c r="BS1" s="193"/>
      <c r="BT1" s="193"/>
      <c r="BU1" s="196"/>
      <c r="BV1" s="196"/>
      <c r="BW1" s="196"/>
      <c r="BX1" s="196"/>
      <c r="BY1" s="196"/>
      <c r="BZ1" s="196"/>
      <c r="CA1" s="196"/>
      <c r="CB1" s="197"/>
      <c r="CC1" s="193"/>
      <c r="CD1" s="193"/>
      <c r="CE1" s="193"/>
      <c r="CF1" s="193"/>
      <c r="CG1" s="193"/>
      <c r="CH1" s="193"/>
      <c r="CI1" s="193"/>
      <c r="CJ1" s="193"/>
      <c r="CK1" s="193"/>
      <c r="CL1" s="193"/>
      <c r="CM1" s="193"/>
      <c r="CN1" s="193"/>
      <c r="CO1" s="193"/>
      <c r="CP1" s="193"/>
      <c r="CQ1" s="193"/>
      <c r="CR1" s="193"/>
      <c r="CS1" s="193"/>
      <c r="CT1" s="193"/>
      <c r="CU1" s="193"/>
      <c r="CV1" s="193"/>
      <c r="CW1" s="193"/>
    </row>
    <row r="2" spans="1:131" ht="30" customHeight="1">
      <c r="F2" s="286"/>
      <c r="G2" s="286"/>
      <c r="J2" s="192" t="s">
        <v>540</v>
      </c>
      <c r="K2" s="198"/>
      <c r="L2" s="198"/>
      <c r="M2" s="198"/>
      <c r="N2" s="198"/>
      <c r="O2" s="290" t="s">
        <v>4</v>
      </c>
      <c r="P2" s="291"/>
      <c r="Q2" s="291" t="s">
        <v>5</v>
      </c>
      <c r="R2" s="236"/>
      <c r="S2" s="290" t="s">
        <v>6</v>
      </c>
      <c r="T2" s="290"/>
      <c r="U2" s="290"/>
      <c r="V2" s="290"/>
      <c r="W2" s="290"/>
      <c r="X2" s="290"/>
      <c r="Y2" s="290"/>
      <c r="Z2" s="290"/>
      <c r="AA2" s="290"/>
      <c r="AB2" s="290"/>
      <c r="AC2" s="290"/>
      <c r="AD2" s="290"/>
      <c r="AE2" s="290"/>
      <c r="AF2" s="290"/>
      <c r="AG2" s="290"/>
      <c r="AH2" s="290"/>
      <c r="AI2" s="290"/>
      <c r="AJ2" s="290"/>
      <c r="AK2" s="290"/>
      <c r="AL2" s="290"/>
      <c r="AM2" s="290"/>
      <c r="AN2" s="290"/>
      <c r="AO2" s="290"/>
      <c r="AP2" s="290"/>
      <c r="AQ2" s="290"/>
      <c r="AR2" s="199"/>
      <c r="AS2" s="199"/>
      <c r="AT2" s="198"/>
      <c r="AU2" s="198"/>
      <c r="AV2" s="198"/>
      <c r="AW2" s="198"/>
      <c r="AX2" s="198"/>
      <c r="AY2" s="198"/>
      <c r="AZ2" s="198"/>
      <c r="BA2" s="198"/>
      <c r="BB2" s="198"/>
      <c r="BC2" s="200"/>
      <c r="BD2" s="200"/>
      <c r="BE2" s="418"/>
      <c r="BF2" s="198"/>
      <c r="BG2" s="198"/>
      <c r="BH2" s="198"/>
      <c r="BI2" s="198"/>
      <c r="BJ2" s="198"/>
      <c r="BK2" s="198"/>
      <c r="BL2" s="198"/>
      <c r="BM2" s="198"/>
      <c r="BN2" s="198"/>
      <c r="BO2" s="198"/>
      <c r="BP2" s="198"/>
      <c r="BQ2" s="198"/>
      <c r="BR2" s="198"/>
      <c r="BS2" s="198"/>
      <c r="BT2" s="198"/>
      <c r="BU2" s="201"/>
      <c r="BV2" s="201"/>
      <c r="BW2" s="201"/>
      <c r="BX2" s="201"/>
      <c r="BY2" s="201"/>
      <c r="BZ2" s="201"/>
      <c r="CA2" s="201"/>
      <c r="CB2" s="202"/>
      <c r="CC2" s="198"/>
      <c r="CD2" s="198"/>
      <c r="CE2" s="198"/>
      <c r="CF2" s="198"/>
      <c r="CG2" s="198"/>
      <c r="CH2" s="198"/>
      <c r="CI2" s="198"/>
      <c r="CJ2" s="198"/>
      <c r="CK2" s="198"/>
      <c r="CL2" s="198"/>
      <c r="CM2" s="198"/>
      <c r="CN2" s="198"/>
      <c r="CO2" s="198"/>
      <c r="CP2" s="198"/>
      <c r="CQ2" s="198"/>
      <c r="CR2" s="193"/>
      <c r="CS2" s="193"/>
      <c r="CT2" s="193"/>
      <c r="CU2" s="198"/>
      <c r="CV2" s="198"/>
      <c r="CW2" s="236"/>
      <c r="CX2" s="556" t="s">
        <v>914</v>
      </c>
      <c r="CY2" s="557"/>
      <c r="CZ2" s="556" t="s">
        <v>915</v>
      </c>
      <c r="DA2" s="557"/>
      <c r="DB2" s="556" t="s">
        <v>915</v>
      </c>
      <c r="DC2" s="557"/>
      <c r="DD2" s="556" t="s">
        <v>915</v>
      </c>
      <c r="DE2" s="557"/>
      <c r="DF2" s="556" t="s">
        <v>915</v>
      </c>
      <c r="DG2" s="557"/>
      <c r="DH2" s="556" t="s">
        <v>915</v>
      </c>
      <c r="DI2" s="557"/>
      <c r="DJ2" s="556" t="s">
        <v>915</v>
      </c>
      <c r="DK2" s="557"/>
      <c r="DL2" s="556" t="s">
        <v>915</v>
      </c>
      <c r="DM2" s="557"/>
      <c r="DN2" s="556" t="s">
        <v>915</v>
      </c>
      <c r="DO2" s="557"/>
      <c r="DP2" s="556" t="s">
        <v>915</v>
      </c>
      <c r="DQ2" s="557"/>
      <c r="DR2" s="556" t="s">
        <v>915</v>
      </c>
      <c r="DS2" s="557"/>
      <c r="DT2" s="556" t="s">
        <v>915</v>
      </c>
      <c r="DU2" s="557"/>
      <c r="DV2" s="556" t="s">
        <v>916</v>
      </c>
      <c r="DW2" s="557"/>
      <c r="DX2" s="556" t="s">
        <v>917</v>
      </c>
      <c r="DY2" s="557"/>
      <c r="DZ2" s="556" t="s">
        <v>918</v>
      </c>
      <c r="EA2" s="557"/>
    </row>
    <row r="3" spans="1:131" ht="64" customHeight="1">
      <c r="F3" s="315"/>
      <c r="J3" s="203" t="s">
        <v>7</v>
      </c>
      <c r="K3" s="204"/>
      <c r="L3" s="205">
        <f ca="1">TODAY()</f>
        <v>46086</v>
      </c>
      <c r="M3" s="200"/>
      <c r="N3" s="200"/>
      <c r="O3" s="290" t="s">
        <v>8</v>
      </c>
      <c r="P3" s="291"/>
      <c r="Q3" s="292" t="s">
        <v>9</v>
      </c>
      <c r="R3" s="293"/>
      <c r="S3" s="290" t="s">
        <v>10</v>
      </c>
      <c r="T3" s="290"/>
      <c r="U3" s="290"/>
      <c r="V3" s="290"/>
      <c r="W3" s="290"/>
      <c r="X3" s="290"/>
      <c r="Y3" s="290"/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0"/>
      <c r="AL3" s="290"/>
      <c r="AM3" s="290"/>
      <c r="AN3" s="290"/>
      <c r="AO3" s="290"/>
      <c r="AP3" s="290"/>
      <c r="AQ3" s="290"/>
      <c r="AR3" s="269">
        <f>SUBTOTAL(9,AR8:AR332)</f>
        <v>0</v>
      </c>
      <c r="AS3" s="269">
        <f>SUBTOTAL(9,AS8:AS332)</f>
        <v>0</v>
      </c>
      <c r="AT3" s="204"/>
      <c r="AU3" s="204"/>
      <c r="AV3" s="269">
        <f>SUBTOTAL(9,AV8:AV332)</f>
        <v>0</v>
      </c>
      <c r="AW3" s="269">
        <f>SUBTOTAL(9,AW8:AW332)</f>
        <v>0</v>
      </c>
      <c r="AX3" s="204"/>
      <c r="AY3" s="204"/>
      <c r="AZ3" s="204"/>
      <c r="BA3" s="204"/>
      <c r="BB3" s="204"/>
      <c r="BC3" s="206"/>
      <c r="BD3" s="206"/>
      <c r="BE3" s="203"/>
      <c r="BF3" s="203"/>
      <c r="BG3" s="203"/>
      <c r="BH3" s="203"/>
      <c r="BI3" s="269"/>
      <c r="BJ3" s="269"/>
      <c r="BK3" s="426"/>
      <c r="BL3" s="269"/>
      <c r="BM3" s="203"/>
      <c r="BN3" s="203"/>
      <c r="BO3" s="203"/>
      <c r="BP3" s="203"/>
      <c r="BQ3" s="203"/>
      <c r="BR3" s="203"/>
      <c r="BS3" s="203"/>
      <c r="BT3" s="203"/>
      <c r="BU3" s="207"/>
      <c r="BV3" s="207"/>
      <c r="BW3" s="207"/>
      <c r="BX3" s="207"/>
      <c r="BY3" s="207"/>
      <c r="BZ3" s="207"/>
      <c r="CA3" s="269"/>
      <c r="CB3" s="208"/>
      <c r="CC3" s="269"/>
      <c r="CD3" s="203"/>
      <c r="CE3" s="203"/>
      <c r="CF3" s="203"/>
      <c r="CG3" s="203"/>
      <c r="CH3" s="203"/>
      <c r="CI3" s="203"/>
      <c r="CJ3" s="203"/>
      <c r="CK3" s="203"/>
      <c r="CL3" s="203"/>
      <c r="CM3" s="203"/>
      <c r="CN3" s="203"/>
      <c r="CO3" s="203"/>
      <c r="CP3" s="203"/>
      <c r="CQ3" s="203"/>
      <c r="CR3" s="193"/>
      <c r="CS3" s="193"/>
      <c r="CT3" s="193"/>
      <c r="CU3" s="203"/>
      <c r="CV3" s="203"/>
      <c r="CW3" s="237"/>
      <c r="CX3" s="557"/>
      <c r="CY3" s="557"/>
      <c r="CZ3" s="557"/>
      <c r="DA3" s="557"/>
      <c r="DB3" s="557"/>
      <c r="DC3" s="557"/>
      <c r="DD3" s="557"/>
      <c r="DE3" s="557"/>
      <c r="DF3" s="557"/>
      <c r="DG3" s="557"/>
      <c r="DH3" s="557"/>
      <c r="DI3" s="557"/>
      <c r="DJ3" s="557"/>
      <c r="DK3" s="557"/>
      <c r="DL3" s="557"/>
      <c r="DM3" s="557"/>
      <c r="DN3" s="557"/>
      <c r="DO3" s="557"/>
      <c r="DP3" s="557"/>
      <c r="DQ3" s="557"/>
      <c r="DR3" s="557"/>
      <c r="DS3" s="557"/>
      <c r="DT3" s="557"/>
      <c r="DU3" s="557"/>
      <c r="DV3" s="557"/>
      <c r="DW3" s="557"/>
      <c r="DX3" s="557"/>
      <c r="DY3" s="557"/>
      <c r="DZ3" s="557"/>
      <c r="EA3" s="557"/>
    </row>
    <row r="4" spans="1:131" s="213" customFormat="1" ht="51.75" customHeight="1">
      <c r="A4" s="209"/>
      <c r="B4" s="572" t="s">
        <v>400</v>
      </c>
      <c r="C4" s="572"/>
      <c r="D4" s="588"/>
      <c r="E4" s="572"/>
      <c r="F4" s="588"/>
      <c r="G4" s="572"/>
      <c r="H4" s="572"/>
      <c r="I4" s="294"/>
      <c r="J4" s="589" t="s">
        <v>11</v>
      </c>
      <c r="K4" s="580" t="s">
        <v>12</v>
      </c>
      <c r="L4" s="580" t="s">
        <v>13</v>
      </c>
      <c r="M4" s="580" t="s">
        <v>14</v>
      </c>
      <c r="N4" s="580" t="s">
        <v>15</v>
      </c>
      <c r="O4" s="580" t="s">
        <v>16</v>
      </c>
      <c r="P4" s="580" t="s">
        <v>17</v>
      </c>
      <c r="Q4" s="581"/>
      <c r="R4" s="580" t="s">
        <v>531</v>
      </c>
      <c r="S4" s="581"/>
      <c r="T4" s="580" t="s">
        <v>896</v>
      </c>
      <c r="U4" s="581"/>
      <c r="V4" s="580" t="s">
        <v>1112</v>
      </c>
      <c r="W4" s="581"/>
      <c r="X4" s="580" t="s">
        <v>1133</v>
      </c>
      <c r="Y4" s="581"/>
      <c r="Z4" s="580" t="s">
        <v>1172</v>
      </c>
      <c r="AA4" s="581"/>
      <c r="AB4" s="580" t="s">
        <v>1410</v>
      </c>
      <c r="AC4" s="581"/>
      <c r="AD4" s="580" t="s">
        <v>1432</v>
      </c>
      <c r="AE4" s="581"/>
      <c r="AF4" s="580" t="s">
        <v>1505</v>
      </c>
      <c r="AG4" s="581"/>
      <c r="AH4" s="580" t="s">
        <v>1670</v>
      </c>
      <c r="AI4" s="581"/>
      <c r="AJ4" s="580" t="s">
        <v>1695</v>
      </c>
      <c r="AK4" s="581"/>
      <c r="AL4" s="582" t="s">
        <v>1706</v>
      </c>
      <c r="AM4" s="583"/>
      <c r="AN4" s="584" t="s">
        <v>1771</v>
      </c>
      <c r="AO4" s="585"/>
      <c r="AP4" s="586" t="s">
        <v>1776</v>
      </c>
      <c r="AQ4" s="587"/>
      <c r="AR4" s="567" t="s">
        <v>20</v>
      </c>
      <c r="AS4" s="568"/>
      <c r="AT4" s="569" t="s">
        <v>27</v>
      </c>
      <c r="AU4" s="564" t="s">
        <v>22</v>
      </c>
      <c r="AV4" s="565"/>
      <c r="AW4" s="565"/>
      <c r="AX4" s="565"/>
      <c r="AY4" s="566"/>
      <c r="AZ4" s="570" t="s">
        <v>23</v>
      </c>
      <c r="BA4" s="571"/>
      <c r="BB4" s="580" t="s">
        <v>398</v>
      </c>
      <c r="BC4" s="574" t="s">
        <v>399</v>
      </c>
      <c r="BD4" s="574"/>
      <c r="BE4" s="577"/>
      <c r="BF4" s="574"/>
      <c r="BG4" s="574"/>
      <c r="BH4" s="574"/>
      <c r="BI4" s="574"/>
      <c r="BJ4" s="574"/>
      <c r="BK4" s="578"/>
      <c r="BL4" s="574"/>
      <c r="BM4" s="574"/>
      <c r="BN4" s="575" t="s">
        <v>394</v>
      </c>
      <c r="BO4" s="575"/>
      <c r="BP4" s="573" t="s">
        <v>25</v>
      </c>
      <c r="BQ4" s="573"/>
      <c r="BR4" s="573"/>
      <c r="BS4" s="573"/>
      <c r="BT4" s="579" t="s">
        <v>26</v>
      </c>
      <c r="BU4" s="579"/>
      <c r="BV4" s="579"/>
      <c r="BW4" s="579"/>
      <c r="BX4" s="579"/>
      <c r="BY4" s="579"/>
      <c r="BZ4" s="579"/>
      <c r="CA4" s="579"/>
      <c r="CB4" s="579"/>
      <c r="CC4" s="579"/>
      <c r="CD4" s="579"/>
      <c r="CE4" s="579"/>
      <c r="CF4" s="579"/>
      <c r="CG4" s="579"/>
      <c r="CH4" s="579"/>
      <c r="CI4" s="579"/>
      <c r="CJ4" s="579"/>
      <c r="CK4" s="579"/>
      <c r="CL4" s="575" t="s">
        <v>395</v>
      </c>
      <c r="CM4" s="575"/>
      <c r="CN4" s="574" t="s">
        <v>316</v>
      </c>
      <c r="CO4" s="574"/>
      <c r="CP4" s="574"/>
      <c r="CQ4" s="574"/>
      <c r="CR4" s="575" t="s">
        <v>397</v>
      </c>
      <c r="CS4" s="576"/>
      <c r="CT4" s="572" t="s">
        <v>396</v>
      </c>
      <c r="CU4" s="572"/>
      <c r="CV4" s="572"/>
      <c r="CW4" s="238" t="s">
        <v>27</v>
      </c>
      <c r="CX4" s="558" t="s">
        <v>919</v>
      </c>
      <c r="CY4" s="558"/>
      <c r="CZ4" s="559" t="s">
        <v>920</v>
      </c>
      <c r="DA4" s="559"/>
      <c r="DB4" s="560" t="s">
        <v>921</v>
      </c>
      <c r="DC4" s="560"/>
      <c r="DD4" s="561" t="s">
        <v>922</v>
      </c>
      <c r="DE4" s="561"/>
      <c r="DF4" s="561" t="s">
        <v>923</v>
      </c>
      <c r="DG4" s="561"/>
      <c r="DH4" s="561" t="s">
        <v>924</v>
      </c>
      <c r="DI4" s="561"/>
      <c r="DJ4" s="561" t="s">
        <v>925</v>
      </c>
      <c r="DK4" s="561"/>
      <c r="DL4" s="561" t="s">
        <v>926</v>
      </c>
      <c r="DM4" s="561"/>
      <c r="DN4" s="561" t="s">
        <v>927</v>
      </c>
      <c r="DO4" s="561"/>
      <c r="DP4" s="561" t="s">
        <v>928</v>
      </c>
      <c r="DQ4" s="561"/>
      <c r="DR4" s="561" t="s">
        <v>929</v>
      </c>
      <c r="DS4" s="561"/>
      <c r="DT4" s="561" t="s">
        <v>930</v>
      </c>
      <c r="DU4" s="561"/>
      <c r="DV4" s="562" t="s">
        <v>931</v>
      </c>
      <c r="DW4" s="562"/>
      <c r="DX4" s="563" t="s">
        <v>932</v>
      </c>
      <c r="DY4" s="563"/>
      <c r="DZ4" s="555" t="s">
        <v>933</v>
      </c>
      <c r="EA4" s="555"/>
    </row>
    <row r="5" spans="1:131" s="213" customFormat="1" ht="56" customHeight="1">
      <c r="A5" s="209"/>
      <c r="B5" s="572"/>
      <c r="C5" s="572"/>
      <c r="D5" s="588"/>
      <c r="E5" s="572"/>
      <c r="F5" s="588"/>
      <c r="G5" s="572"/>
      <c r="H5" s="572"/>
      <c r="I5" s="294"/>
      <c r="J5" s="589"/>
      <c r="K5" s="580"/>
      <c r="L5" s="580"/>
      <c r="M5" s="580"/>
      <c r="N5" s="580"/>
      <c r="O5" s="580"/>
      <c r="P5" s="295" t="s">
        <v>403</v>
      </c>
      <c r="Q5" s="295" t="s">
        <v>402</v>
      </c>
      <c r="R5" s="295" t="s">
        <v>403</v>
      </c>
      <c r="S5" s="295" t="s">
        <v>402</v>
      </c>
      <c r="T5" s="295" t="s">
        <v>403</v>
      </c>
      <c r="U5" s="295" t="s">
        <v>402</v>
      </c>
      <c r="V5" s="295" t="s">
        <v>403</v>
      </c>
      <c r="W5" s="295" t="s">
        <v>402</v>
      </c>
      <c r="X5" s="295" t="s">
        <v>403</v>
      </c>
      <c r="Y5" s="295" t="s">
        <v>402</v>
      </c>
      <c r="Z5" s="295" t="s">
        <v>403</v>
      </c>
      <c r="AA5" s="295" t="s">
        <v>402</v>
      </c>
      <c r="AB5" s="295" t="s">
        <v>403</v>
      </c>
      <c r="AC5" s="295" t="s">
        <v>402</v>
      </c>
      <c r="AD5" s="295" t="s">
        <v>403</v>
      </c>
      <c r="AE5" s="295" t="s">
        <v>402</v>
      </c>
      <c r="AF5" s="295" t="s">
        <v>403</v>
      </c>
      <c r="AG5" s="295" t="s">
        <v>402</v>
      </c>
      <c r="AH5" s="295" t="s">
        <v>403</v>
      </c>
      <c r="AI5" s="295" t="s">
        <v>402</v>
      </c>
      <c r="AJ5" s="295" t="s">
        <v>403</v>
      </c>
      <c r="AK5" s="295" t="s">
        <v>402</v>
      </c>
      <c r="AL5" s="513" t="s">
        <v>403</v>
      </c>
      <c r="AM5" s="513" t="s">
        <v>402</v>
      </c>
      <c r="AN5" s="515" t="s">
        <v>403</v>
      </c>
      <c r="AO5" s="515" t="s">
        <v>402</v>
      </c>
      <c r="AP5" s="296" t="s">
        <v>403</v>
      </c>
      <c r="AQ5" s="296" t="s">
        <v>402</v>
      </c>
      <c r="AR5" s="295" t="s">
        <v>403</v>
      </c>
      <c r="AS5" s="295" t="s">
        <v>402</v>
      </c>
      <c r="AT5" s="569"/>
      <c r="AU5" s="298" t="s">
        <v>393</v>
      </c>
      <c r="AV5" s="298" t="s">
        <v>403</v>
      </c>
      <c r="AW5" s="298" t="s">
        <v>402</v>
      </c>
      <c r="AX5" s="298" t="s">
        <v>526</v>
      </c>
      <c r="AY5" s="298" t="s">
        <v>27</v>
      </c>
      <c r="AZ5" s="297" t="s">
        <v>403</v>
      </c>
      <c r="BA5" s="297" t="s">
        <v>402</v>
      </c>
      <c r="BB5" s="580"/>
      <c r="BC5" s="210" t="s">
        <v>34</v>
      </c>
      <c r="BD5" s="210" t="s">
        <v>36</v>
      </c>
      <c r="BE5" s="210" t="s">
        <v>13</v>
      </c>
      <c r="BF5" s="210" t="s">
        <v>14</v>
      </c>
      <c r="BG5" s="210" t="s">
        <v>404</v>
      </c>
      <c r="BH5" s="210" t="s">
        <v>37</v>
      </c>
      <c r="BI5" s="188" t="s">
        <v>405</v>
      </c>
      <c r="BJ5" s="188" t="s">
        <v>406</v>
      </c>
      <c r="BK5" s="427" t="s">
        <v>407</v>
      </c>
      <c r="BL5" s="214" t="s">
        <v>1003</v>
      </c>
      <c r="BM5" s="210" t="s">
        <v>43</v>
      </c>
      <c r="BN5" s="297" t="s">
        <v>403</v>
      </c>
      <c r="BO5" s="297" t="s">
        <v>402</v>
      </c>
      <c r="BP5" s="211" t="s">
        <v>393</v>
      </c>
      <c r="BQ5" s="211" t="s">
        <v>40</v>
      </c>
      <c r="BR5" s="215" t="s">
        <v>41</v>
      </c>
      <c r="BS5" s="211" t="s">
        <v>42</v>
      </c>
      <c r="BT5" s="210" t="s">
        <v>34</v>
      </c>
      <c r="BU5" s="210" t="s">
        <v>36</v>
      </c>
      <c r="BV5" s="210" t="s">
        <v>13</v>
      </c>
      <c r="BW5" s="210" t="s">
        <v>14</v>
      </c>
      <c r="BX5" s="212" t="s">
        <v>33</v>
      </c>
      <c r="BY5" s="210" t="s">
        <v>37</v>
      </c>
      <c r="BZ5" s="188" t="s">
        <v>35</v>
      </c>
      <c r="CA5" s="188" t="s">
        <v>401</v>
      </c>
      <c r="CB5" s="214" t="s">
        <v>38</v>
      </c>
      <c r="CC5" s="210" t="s">
        <v>44</v>
      </c>
      <c r="CD5" s="210" t="s">
        <v>45</v>
      </c>
      <c r="CE5" s="210" t="s">
        <v>46</v>
      </c>
      <c r="CF5" s="210" t="s">
        <v>47</v>
      </c>
      <c r="CG5" s="210" t="s">
        <v>48</v>
      </c>
      <c r="CH5" s="210" t="s">
        <v>49</v>
      </c>
      <c r="CI5" s="210" t="s">
        <v>50</v>
      </c>
      <c r="CJ5" s="210" t="s">
        <v>51</v>
      </c>
      <c r="CK5" s="210" t="s">
        <v>43</v>
      </c>
      <c r="CL5" s="297" t="s">
        <v>403</v>
      </c>
      <c r="CM5" s="297" t="s">
        <v>402</v>
      </c>
      <c r="CN5" s="210" t="s">
        <v>393</v>
      </c>
      <c r="CO5" s="210" t="s">
        <v>40</v>
      </c>
      <c r="CP5" s="210" t="s">
        <v>41</v>
      </c>
      <c r="CQ5" s="210" t="s">
        <v>42</v>
      </c>
      <c r="CR5" s="297" t="s">
        <v>403</v>
      </c>
      <c r="CS5" s="297" t="s">
        <v>402</v>
      </c>
      <c r="CT5" s="298" t="s">
        <v>403</v>
      </c>
      <c r="CU5" s="298" t="s">
        <v>402</v>
      </c>
      <c r="CV5" s="294" t="s">
        <v>400</v>
      </c>
      <c r="CW5" s="239"/>
      <c r="CX5" s="299" t="s">
        <v>934</v>
      </c>
      <c r="CY5" s="299" t="s">
        <v>935</v>
      </c>
      <c r="CZ5" s="299" t="s">
        <v>934</v>
      </c>
      <c r="DA5" s="299" t="s">
        <v>935</v>
      </c>
      <c r="DB5" s="299" t="s">
        <v>934</v>
      </c>
      <c r="DC5" s="300" t="s">
        <v>935</v>
      </c>
      <c r="DD5" s="299" t="s">
        <v>934</v>
      </c>
      <c r="DE5" s="299" t="s">
        <v>935</v>
      </c>
      <c r="DF5" s="299" t="s">
        <v>934</v>
      </c>
      <c r="DG5" s="299" t="s">
        <v>935</v>
      </c>
      <c r="DH5" s="299" t="s">
        <v>934</v>
      </c>
      <c r="DI5" s="299" t="s">
        <v>935</v>
      </c>
      <c r="DJ5" s="299" t="s">
        <v>934</v>
      </c>
      <c r="DK5" s="299" t="s">
        <v>935</v>
      </c>
      <c r="DL5" s="299" t="s">
        <v>934</v>
      </c>
      <c r="DM5" s="299" t="s">
        <v>935</v>
      </c>
      <c r="DN5" s="299" t="s">
        <v>934</v>
      </c>
      <c r="DO5" s="299" t="s">
        <v>935</v>
      </c>
      <c r="DP5" s="299" t="s">
        <v>934</v>
      </c>
      <c r="DQ5" s="299" t="s">
        <v>935</v>
      </c>
      <c r="DR5" s="299" t="s">
        <v>934</v>
      </c>
      <c r="DS5" s="299" t="s">
        <v>935</v>
      </c>
      <c r="DT5" s="299" t="s">
        <v>934</v>
      </c>
      <c r="DU5" s="299" t="s">
        <v>935</v>
      </c>
      <c r="DV5" s="299" t="s">
        <v>934</v>
      </c>
      <c r="DW5" s="299" t="s">
        <v>935</v>
      </c>
      <c r="DX5" s="299" t="s">
        <v>934</v>
      </c>
      <c r="DY5" s="299" t="s">
        <v>935</v>
      </c>
      <c r="DZ5" s="299" t="s">
        <v>934</v>
      </c>
      <c r="EA5" s="299" t="s">
        <v>935</v>
      </c>
    </row>
    <row r="6" spans="1:131" s="213" customFormat="1" ht="64" customHeight="1">
      <c r="A6" s="209"/>
      <c r="B6" s="209"/>
      <c r="C6" s="188" t="s">
        <v>522</v>
      </c>
      <c r="D6" s="301"/>
      <c r="E6" s="188" t="s">
        <v>994</v>
      </c>
      <c r="F6" s="316" t="s">
        <v>1667</v>
      </c>
      <c r="G6" s="188" t="s">
        <v>995</v>
      </c>
      <c r="H6" s="302" t="s">
        <v>521</v>
      </c>
      <c r="I6" s="302" t="s">
        <v>905</v>
      </c>
      <c r="J6" s="216">
        <v>1</v>
      </c>
      <c r="K6" s="216">
        <v>2</v>
      </c>
      <c r="L6" s="216">
        <v>3</v>
      </c>
      <c r="M6" s="216">
        <v>4</v>
      </c>
      <c r="N6" s="216">
        <v>5</v>
      </c>
      <c r="O6" s="216">
        <v>6</v>
      </c>
      <c r="P6" s="216">
        <v>7</v>
      </c>
      <c r="Q6" s="216">
        <v>8</v>
      </c>
      <c r="R6" s="216">
        <v>9</v>
      </c>
      <c r="S6" s="216">
        <v>10</v>
      </c>
      <c r="T6" s="216">
        <v>11</v>
      </c>
      <c r="U6" s="216">
        <v>12</v>
      </c>
      <c r="V6" s="216">
        <v>13</v>
      </c>
      <c r="W6" s="216">
        <v>14</v>
      </c>
      <c r="X6" s="216">
        <v>15</v>
      </c>
      <c r="Y6" s="216">
        <v>16</v>
      </c>
      <c r="Z6" s="216"/>
      <c r="AA6" s="216"/>
      <c r="AB6" s="267"/>
      <c r="AC6" s="267"/>
      <c r="AD6" s="267"/>
      <c r="AE6" s="267"/>
      <c r="AF6" s="267"/>
      <c r="AG6" s="267"/>
      <c r="AH6" s="267"/>
      <c r="AI6" s="267"/>
      <c r="AJ6" s="267"/>
      <c r="AK6" s="267"/>
      <c r="AL6" s="267"/>
      <c r="AM6" s="267"/>
      <c r="AN6" s="267"/>
      <c r="AO6" s="267"/>
      <c r="AP6" s="267"/>
      <c r="AQ6" s="267"/>
      <c r="AR6" s="216">
        <v>17</v>
      </c>
      <c r="AS6" s="216">
        <v>18</v>
      </c>
      <c r="AT6" s="216">
        <v>19</v>
      </c>
      <c r="AU6" s="216">
        <v>16</v>
      </c>
      <c r="AV6" s="216">
        <v>17</v>
      </c>
      <c r="AW6" s="216">
        <v>18</v>
      </c>
      <c r="AX6" s="216">
        <v>19</v>
      </c>
      <c r="AY6" s="216">
        <v>20</v>
      </c>
      <c r="AZ6" s="216">
        <v>21</v>
      </c>
      <c r="BA6" s="216">
        <v>22</v>
      </c>
      <c r="BB6" s="216">
        <v>23</v>
      </c>
      <c r="BC6" s="216">
        <v>24</v>
      </c>
      <c r="BD6" s="216">
        <v>25</v>
      </c>
      <c r="BE6" s="419">
        <v>26</v>
      </c>
      <c r="BF6" s="216">
        <v>27</v>
      </c>
      <c r="BG6" s="216">
        <v>28</v>
      </c>
      <c r="BH6" s="216">
        <v>29</v>
      </c>
      <c r="BI6" s="216">
        <v>30</v>
      </c>
      <c r="BJ6" s="216">
        <v>31</v>
      </c>
      <c r="BK6" s="428">
        <v>32</v>
      </c>
      <c r="BL6" s="216">
        <v>33</v>
      </c>
      <c r="BM6" s="216">
        <v>34</v>
      </c>
      <c r="BN6" s="216">
        <v>35</v>
      </c>
      <c r="BO6" s="216">
        <v>36</v>
      </c>
      <c r="BP6" s="216">
        <v>37</v>
      </c>
      <c r="BQ6" s="216">
        <v>38</v>
      </c>
      <c r="BR6" s="216">
        <v>39</v>
      </c>
      <c r="BS6" s="216">
        <v>40</v>
      </c>
      <c r="BT6" s="216">
        <v>41</v>
      </c>
      <c r="BU6" s="216">
        <v>42</v>
      </c>
      <c r="BV6" s="216">
        <v>43</v>
      </c>
      <c r="BW6" s="216">
        <v>44</v>
      </c>
      <c r="BX6" s="216">
        <v>45</v>
      </c>
      <c r="BY6" s="216">
        <v>46</v>
      </c>
      <c r="BZ6" s="216">
        <v>47</v>
      </c>
      <c r="CA6" s="216">
        <v>48</v>
      </c>
      <c r="CB6" s="216">
        <v>49</v>
      </c>
      <c r="CC6" s="216">
        <v>50</v>
      </c>
      <c r="CD6" s="216">
        <v>51</v>
      </c>
      <c r="CE6" s="216">
        <v>52</v>
      </c>
      <c r="CF6" s="216">
        <v>53</v>
      </c>
      <c r="CG6" s="216">
        <v>54</v>
      </c>
      <c r="CH6" s="216">
        <v>55</v>
      </c>
      <c r="CI6" s="216">
        <v>56</v>
      </c>
      <c r="CJ6" s="216">
        <v>57</v>
      </c>
      <c r="CK6" s="216">
        <v>58</v>
      </c>
      <c r="CL6" s="216">
        <v>59</v>
      </c>
      <c r="CM6" s="216">
        <v>60</v>
      </c>
      <c r="CN6" s="216">
        <v>61</v>
      </c>
      <c r="CO6" s="216">
        <v>62</v>
      </c>
      <c r="CP6" s="216">
        <v>63</v>
      </c>
      <c r="CQ6" s="216">
        <v>64</v>
      </c>
      <c r="CR6" s="216">
        <v>65</v>
      </c>
      <c r="CS6" s="216">
        <v>66</v>
      </c>
      <c r="CT6" s="216">
        <v>67</v>
      </c>
      <c r="CU6" s="216">
        <v>68</v>
      </c>
      <c r="CV6" s="216">
        <v>69</v>
      </c>
      <c r="CW6" s="216">
        <v>70</v>
      </c>
      <c r="CX6" s="234"/>
      <c r="CY6" s="234"/>
      <c r="CZ6" s="234"/>
      <c r="DA6" s="234"/>
      <c r="DB6" s="234"/>
      <c r="DC6" s="235"/>
      <c r="DD6" s="234"/>
      <c r="DE6" s="234"/>
      <c r="DF6" s="234"/>
      <c r="DG6" s="234"/>
      <c r="DH6" s="234"/>
      <c r="DI6" s="234"/>
      <c r="DJ6" s="234"/>
      <c r="DK6" s="234"/>
      <c r="DL6" s="234"/>
      <c r="DM6" s="234"/>
      <c r="DN6" s="234"/>
      <c r="DO6" s="234"/>
      <c r="DP6" s="234"/>
      <c r="DQ6" s="234"/>
      <c r="DR6" s="234"/>
      <c r="DS6" s="234"/>
      <c r="DT6" s="234"/>
      <c r="DU6" s="234"/>
      <c r="DV6" s="234"/>
      <c r="DW6" s="234"/>
      <c r="DX6" s="234"/>
      <c r="DY6" s="234"/>
      <c r="DZ6" s="234"/>
      <c r="EA6" s="234"/>
    </row>
    <row r="7" spans="1:131" ht="62.5" hidden="1" customHeight="1">
      <c r="A7" s="189"/>
      <c r="B7" s="191"/>
      <c r="C7" s="191"/>
      <c r="D7" s="285"/>
      <c r="E7" s="191"/>
      <c r="F7" s="191"/>
      <c r="G7" s="191"/>
      <c r="H7" s="191"/>
      <c r="I7" s="191"/>
      <c r="J7" s="188" t="s">
        <v>54</v>
      </c>
      <c r="K7" s="188" t="s">
        <v>55</v>
      </c>
      <c r="L7" s="188"/>
      <c r="M7" s="219"/>
      <c r="N7" s="188"/>
      <c r="O7" s="188"/>
      <c r="P7" s="188"/>
      <c r="Q7" s="188"/>
      <c r="R7" s="303"/>
      <c r="S7" s="304"/>
      <c r="T7" s="304"/>
      <c r="U7" s="304"/>
      <c r="V7" s="304"/>
      <c r="W7" s="304"/>
      <c r="X7" s="304"/>
      <c r="Y7" s="304"/>
      <c r="Z7" s="304"/>
      <c r="AA7" s="304"/>
      <c r="AB7" s="305"/>
      <c r="AC7" s="305"/>
      <c r="AD7" s="305"/>
      <c r="AE7" s="305"/>
      <c r="AF7" s="305"/>
      <c r="AG7" s="305"/>
      <c r="AH7" s="305"/>
      <c r="AI7" s="305"/>
      <c r="AJ7" s="305"/>
      <c r="AK7" s="305"/>
      <c r="AL7" s="305"/>
      <c r="AM7" s="305"/>
      <c r="AN7" s="305"/>
      <c r="AO7" s="305"/>
      <c r="AP7" s="305"/>
      <c r="AQ7" s="305"/>
      <c r="AR7" s="303">
        <f t="shared" ref="AR7:BW7" si="0">SUM(AR8:AR242)</f>
        <v>42283.706418062509</v>
      </c>
      <c r="AS7" s="303">
        <f t="shared" si="0"/>
        <v>688314.75110480352</v>
      </c>
      <c r="AT7" s="303">
        <f t="shared" si="0"/>
        <v>0</v>
      </c>
      <c r="AU7" s="303">
        <f t="shared" si="0"/>
        <v>0</v>
      </c>
      <c r="AV7" s="303">
        <f t="shared" si="0"/>
        <v>819.85065946242048</v>
      </c>
      <c r="AW7" s="303">
        <f t="shared" si="0"/>
        <v>34363.468375873992</v>
      </c>
      <c r="AX7" s="303">
        <f t="shared" si="0"/>
        <v>0</v>
      </c>
      <c r="AY7" s="303">
        <f t="shared" si="0"/>
        <v>0</v>
      </c>
      <c r="AZ7" s="303">
        <f t="shared" si="0"/>
        <v>41489.675118600091</v>
      </c>
      <c r="BA7" s="303">
        <f t="shared" si="0"/>
        <v>654353.35747364571</v>
      </c>
      <c r="BB7" s="303">
        <f t="shared" si="0"/>
        <v>732680</v>
      </c>
      <c r="BC7" s="303">
        <f t="shared" si="0"/>
        <v>0</v>
      </c>
      <c r="BD7" s="303">
        <f t="shared" si="0"/>
        <v>0</v>
      </c>
      <c r="BE7" s="303">
        <f t="shared" si="0"/>
        <v>0</v>
      </c>
      <c r="BF7" s="303">
        <f t="shared" si="0"/>
        <v>304</v>
      </c>
      <c r="BG7" s="303">
        <f t="shared" si="0"/>
        <v>442109.21</v>
      </c>
      <c r="BH7" s="303">
        <f t="shared" si="0"/>
        <v>6910143</v>
      </c>
      <c r="BI7" s="303">
        <f t="shared" si="0"/>
        <v>33991.020771199997</v>
      </c>
      <c r="BJ7" s="303">
        <f t="shared" si="0"/>
        <v>481149.21</v>
      </c>
      <c r="BK7" s="303">
        <f t="shared" si="0"/>
        <v>105796718.87107538</v>
      </c>
      <c r="BL7" s="303">
        <f t="shared" si="0"/>
        <v>13264187410.522285</v>
      </c>
      <c r="BM7" s="303">
        <f t="shared" si="0"/>
        <v>6961369</v>
      </c>
      <c r="BN7" s="303">
        <f t="shared" si="0"/>
        <v>36538.020771200005</v>
      </c>
      <c r="BO7" s="303">
        <f t="shared" si="0"/>
        <v>481149.21</v>
      </c>
      <c r="BP7" s="303">
        <f t="shared" si="0"/>
        <v>0</v>
      </c>
      <c r="BQ7" s="303">
        <f t="shared" si="0"/>
        <v>0</v>
      </c>
      <c r="BR7" s="303">
        <f t="shared" si="0"/>
        <v>0</v>
      </c>
      <c r="BS7" s="303">
        <f t="shared" si="0"/>
        <v>0</v>
      </c>
      <c r="BT7" s="303">
        <f t="shared" si="0"/>
        <v>0</v>
      </c>
      <c r="BU7" s="303">
        <f t="shared" si="0"/>
        <v>0</v>
      </c>
      <c r="BV7" s="303">
        <f t="shared" si="0"/>
        <v>0</v>
      </c>
      <c r="BW7" s="303">
        <f t="shared" si="0"/>
        <v>0</v>
      </c>
      <c r="BX7" s="303">
        <f t="shared" ref="BX7:CW7" si="1">SUM(BX8:BX242)</f>
        <v>166044.38750000001</v>
      </c>
      <c r="BY7" s="303">
        <f t="shared" si="1"/>
        <v>2927815</v>
      </c>
      <c r="BZ7" s="303">
        <f t="shared" si="1"/>
        <v>10816.6</v>
      </c>
      <c r="CA7" s="303">
        <f t="shared" si="1"/>
        <v>166044.38750000001</v>
      </c>
      <c r="CB7" s="303">
        <f t="shared" si="1"/>
        <v>122.30400000000003</v>
      </c>
      <c r="CC7" s="303">
        <f t="shared" si="1"/>
        <v>216991.29262500003</v>
      </c>
      <c r="CD7" s="303">
        <f t="shared" si="1"/>
        <v>45846</v>
      </c>
      <c r="CE7" s="303">
        <f t="shared" si="1"/>
        <v>0</v>
      </c>
      <c r="CF7" s="303">
        <f t="shared" si="1"/>
        <v>45857</v>
      </c>
      <c r="CG7" s="303">
        <f t="shared" si="1"/>
        <v>0</v>
      </c>
      <c r="CH7" s="303">
        <f t="shared" si="1"/>
        <v>91594</v>
      </c>
      <c r="CI7" s="303">
        <f t="shared" si="1"/>
        <v>1144865</v>
      </c>
      <c r="CJ7" s="303">
        <f t="shared" si="1"/>
        <v>1144888</v>
      </c>
      <c r="CK7" s="303">
        <f t="shared" si="1"/>
        <v>1877226</v>
      </c>
      <c r="CL7" s="303">
        <f t="shared" si="1"/>
        <v>11529.1</v>
      </c>
      <c r="CM7" s="303">
        <f t="shared" si="1"/>
        <v>177444.38750000001</v>
      </c>
      <c r="CN7" s="303">
        <f t="shared" si="1"/>
        <v>0</v>
      </c>
      <c r="CO7" s="303">
        <f t="shared" si="1"/>
        <v>0</v>
      </c>
      <c r="CP7" s="303">
        <f t="shared" si="1"/>
        <v>0</v>
      </c>
      <c r="CQ7" s="303">
        <f t="shared" si="1"/>
        <v>0</v>
      </c>
      <c r="CR7" s="303">
        <f t="shared" si="1"/>
        <v>44807.620771200003</v>
      </c>
      <c r="CS7" s="303">
        <f t="shared" si="1"/>
        <v>647193.59749999992</v>
      </c>
      <c r="CT7" s="303">
        <f t="shared" si="1"/>
        <v>-3317.9456525999158</v>
      </c>
      <c r="CU7" s="303">
        <f t="shared" si="1"/>
        <v>7159.759973645987</v>
      </c>
      <c r="CV7" s="303">
        <f t="shared" si="1"/>
        <v>0</v>
      </c>
      <c r="CW7" s="303">
        <f t="shared" si="1"/>
        <v>0</v>
      </c>
      <c r="CX7" s="306"/>
      <c r="CY7" s="306">
        <f>+SUM(CY8:CY239)</f>
        <v>946.00663999999995</v>
      </c>
      <c r="CZ7" s="306"/>
      <c r="DA7" s="306">
        <f>+SUM(DA8:DA239)</f>
        <v>16062.752943</v>
      </c>
      <c r="DB7" s="306"/>
      <c r="DC7" s="306">
        <f>+SUM(DC8:DC239)</f>
        <v>9590.2057279399996</v>
      </c>
      <c r="DD7" s="306"/>
      <c r="DE7" s="306">
        <f>+SUM(DE8:DE239)</f>
        <v>107944.99999999997</v>
      </c>
      <c r="DF7" s="306"/>
      <c r="DG7" s="306">
        <f>+SUM(DG8:DG239)</f>
        <v>3996.3353959999995</v>
      </c>
      <c r="DH7" s="306"/>
      <c r="DI7" s="306">
        <f>+SUM(DI8:DI239)</f>
        <v>138107.64000000001</v>
      </c>
      <c r="DJ7" s="306"/>
      <c r="DK7" s="306">
        <f>+SUM(DK8:DK239)</f>
        <v>17348.139999999992</v>
      </c>
      <c r="DL7" s="306"/>
      <c r="DM7" s="306">
        <f>+SUM(DM8:DM239)</f>
        <v>14757.32</v>
      </c>
      <c r="DN7" s="306"/>
      <c r="DO7" s="306">
        <f>+SUM(DO8:DO239)</f>
        <v>14414.740000000003</v>
      </c>
      <c r="DP7" s="306"/>
      <c r="DQ7" s="306">
        <f>+SUM(DQ8:DQ239)</f>
        <v>13539.32</v>
      </c>
      <c r="DR7" s="306"/>
      <c r="DS7" s="306">
        <f>+SUM(DS8:DS239)</f>
        <v>85632.199999999968</v>
      </c>
      <c r="DT7" s="306"/>
      <c r="DU7" s="306">
        <f>+SUM(DU8:DU239)</f>
        <v>200103.2</v>
      </c>
      <c r="DV7" s="306"/>
      <c r="DW7" s="306">
        <f>+SUM(DW8:DW239)</f>
        <v>6938.8499999999976</v>
      </c>
      <c r="DX7" s="306"/>
      <c r="DY7" s="306">
        <f>+SUM(DY8:DY239)</f>
        <v>1251.24</v>
      </c>
      <c r="DZ7" s="306"/>
      <c r="EA7" s="306">
        <f>+SUM(EA8:EA239)</f>
        <v>6926.6903040000007</v>
      </c>
    </row>
    <row r="8" spans="1:131" s="337" customFormat="1" ht="30" hidden="1" customHeight="1">
      <c r="A8" s="319" t="str">
        <f t="shared" ref="A8:A90" si="2">IF(J8=J7,"ok","Hiện")</f>
        <v>Hiện</v>
      </c>
      <c r="B8" s="320" t="str">
        <f t="shared" ref="B8:B26" si="3">CV8</f>
        <v>Đủ</v>
      </c>
      <c r="C8" s="320">
        <f>CT8</f>
        <v>0</v>
      </c>
      <c r="D8" s="321"/>
      <c r="E8" s="320"/>
      <c r="F8" s="359"/>
      <c r="G8" s="320"/>
      <c r="H8" s="320" t="s">
        <v>1428</v>
      </c>
      <c r="I8" s="320"/>
      <c r="J8" s="360" t="s">
        <v>532</v>
      </c>
      <c r="K8" s="361" t="s">
        <v>533</v>
      </c>
      <c r="L8" s="329" t="s">
        <v>534</v>
      </c>
      <c r="M8" s="360" t="s">
        <v>535</v>
      </c>
      <c r="N8" s="360" t="s">
        <v>536</v>
      </c>
      <c r="O8" s="272"/>
      <c r="P8" s="272">
        <v>2</v>
      </c>
      <c r="Q8" s="233"/>
      <c r="R8" s="230">
        <v>2</v>
      </c>
      <c r="S8" s="231"/>
      <c r="T8" s="231"/>
      <c r="U8" s="231"/>
      <c r="V8" s="231">
        <f>VLOOKUP(J8,[113]PR!$A:$S,15,0)</f>
        <v>0</v>
      </c>
      <c r="W8" s="231">
        <f>VLOOKUP(J8,[113]PR!$A:$S,16,0)</f>
        <v>0</v>
      </c>
      <c r="X8" s="231">
        <f>VLOOKUP(J8,[114]PR!$A:$U,17,0)</f>
        <v>0</v>
      </c>
      <c r="Y8" s="231">
        <f>VLOOKUP(J8,[114]PR!$A:$U,18,0)</f>
        <v>0</v>
      </c>
      <c r="Z8" s="231">
        <v>0</v>
      </c>
      <c r="AA8" s="231">
        <v>0</v>
      </c>
      <c r="AB8" s="241">
        <v>0</v>
      </c>
      <c r="AC8" s="241">
        <v>0</v>
      </c>
      <c r="AD8" s="241">
        <v>0</v>
      </c>
      <c r="AE8" s="241">
        <v>0</v>
      </c>
      <c r="AF8" s="241">
        <v>0</v>
      </c>
      <c r="AG8" s="241">
        <v>0</v>
      </c>
      <c r="AH8" s="241">
        <v>0</v>
      </c>
      <c r="AI8" s="241">
        <v>0</v>
      </c>
      <c r="AJ8" s="241">
        <v>0</v>
      </c>
      <c r="AK8" s="241">
        <v>0</v>
      </c>
      <c r="AL8" s="241">
        <v>0</v>
      </c>
      <c r="AM8" s="241">
        <v>0</v>
      </c>
      <c r="AN8" s="241"/>
      <c r="AO8" s="241"/>
      <c r="AP8" s="241">
        <v>0</v>
      </c>
      <c r="AQ8" s="241">
        <v>0</v>
      </c>
      <c r="AR8" s="325">
        <f>R8+T8+V8+X8+Z8+AB8+AD8+AF8+AH8+AJ8+AL8+AN8+AP8</f>
        <v>2</v>
      </c>
      <c r="AS8" s="325">
        <f>S8+U8+W8+Y8+AA8+AC8+AE8+AG8+AI8+AK8+AM8+AO8+AQ8</f>
        <v>0</v>
      </c>
      <c r="AT8" s="362" t="s">
        <v>1113</v>
      </c>
      <c r="AU8" s="319"/>
      <c r="AV8" s="327"/>
      <c r="AW8" s="327"/>
      <c r="AX8" s="328"/>
      <c r="AY8" s="329"/>
      <c r="AZ8" s="327">
        <f>IF(AR8&gt;AV8,AR8-AV8,"0")</f>
        <v>2</v>
      </c>
      <c r="BA8" s="330" t="str">
        <f>IF(AS8&gt;AW8,AS8-AW8,"0")</f>
        <v>0</v>
      </c>
      <c r="BB8" s="331" t="s">
        <v>900</v>
      </c>
      <c r="BC8" s="332" t="s">
        <v>1190</v>
      </c>
      <c r="BD8" s="332" t="s">
        <v>539</v>
      </c>
      <c r="BE8" s="332" t="s">
        <v>541</v>
      </c>
      <c r="BF8" s="334" t="s">
        <v>544</v>
      </c>
      <c r="BG8" s="327" t="s">
        <v>545</v>
      </c>
      <c r="BH8" s="332">
        <v>45665</v>
      </c>
      <c r="BI8" s="327">
        <v>2</v>
      </c>
      <c r="BJ8" s="425" t="s">
        <v>545</v>
      </c>
      <c r="BK8" s="382">
        <v>130000</v>
      </c>
      <c r="BL8" s="327">
        <f>BK8*BI8*1.1</f>
        <v>286000</v>
      </c>
      <c r="BM8" s="333">
        <v>45674</v>
      </c>
      <c r="BN8" s="327">
        <f t="shared" ref="BN8:BN17" si="4">SUMIF($J:$J,J8,$BI:$BI)</f>
        <v>2</v>
      </c>
      <c r="BO8" s="327">
        <f t="shared" ref="BO8:BO17" si="5">SUMIF($J:$J,J8,$BJ:$BJ)</f>
        <v>0</v>
      </c>
      <c r="BP8" s="320" t="s">
        <v>1025</v>
      </c>
      <c r="BQ8" s="320"/>
      <c r="BR8" s="334"/>
      <c r="BS8" s="319"/>
      <c r="BT8" s="319"/>
      <c r="BU8" s="327"/>
      <c r="BV8" s="327"/>
      <c r="BW8" s="327"/>
      <c r="BX8" s="327"/>
      <c r="BY8" s="327"/>
      <c r="BZ8" s="327"/>
      <c r="CA8" s="327"/>
      <c r="CB8" s="325"/>
      <c r="CC8" s="335"/>
      <c r="CD8" s="332"/>
      <c r="CE8" s="332"/>
      <c r="CF8" s="332"/>
      <c r="CG8" s="332"/>
      <c r="CH8" s="332"/>
      <c r="CI8" s="332"/>
      <c r="CJ8" s="332"/>
      <c r="CK8" s="332"/>
      <c r="CL8" s="327">
        <f t="shared" ref="CL8:CL18" si="6">SUMIF($J:$J,J8,$BZ:$BZ)</f>
        <v>0</v>
      </c>
      <c r="CM8" s="320">
        <f t="shared" ref="CM8:CM18" si="7">SUMIF($J:$J,J8,$CA:$CA)</f>
        <v>0</v>
      </c>
      <c r="CN8" s="332"/>
      <c r="CO8" s="332"/>
      <c r="CP8" s="332"/>
      <c r="CQ8" s="332"/>
      <c r="CR8" s="327">
        <f>BN8+CL8</f>
        <v>2</v>
      </c>
      <c r="CS8" s="327">
        <f>BO8+CM8</f>
        <v>0</v>
      </c>
      <c r="CT8" s="327">
        <f t="shared" ref="CT8" si="8">AZ8-CR8</f>
        <v>0</v>
      </c>
      <c r="CU8" s="327">
        <f t="shared" ref="CU8" si="9">BA8-CS8</f>
        <v>0</v>
      </c>
      <c r="CV8" s="320" t="str">
        <f>IF(CT8&lt;0,"Thừa",IF(CT8=0,"Đủ","Thiếu"))</f>
        <v>Đủ</v>
      </c>
      <c r="CW8" s="336"/>
      <c r="CX8" s="242"/>
      <c r="CY8" s="242"/>
      <c r="CZ8" s="242"/>
      <c r="DA8" s="242"/>
      <c r="DB8" s="242"/>
      <c r="DC8" s="242"/>
      <c r="DD8" s="242"/>
      <c r="DE8" s="242"/>
      <c r="DF8" s="242"/>
      <c r="DG8" s="242"/>
      <c r="DH8" s="242"/>
      <c r="DI8" s="242"/>
      <c r="DJ8" s="242"/>
      <c r="DK8" s="242"/>
      <c r="DL8" s="242"/>
      <c r="DM8" s="242"/>
      <c r="DN8" s="242"/>
      <c r="DO8" s="242"/>
      <c r="DP8" s="242"/>
      <c r="DQ8" s="242"/>
      <c r="DR8" s="242"/>
      <c r="DS8" s="242"/>
      <c r="DT8" s="242"/>
      <c r="DU8" s="242"/>
      <c r="DV8" s="242"/>
      <c r="DW8" s="242"/>
      <c r="DX8" s="242"/>
      <c r="DY8" s="242"/>
      <c r="DZ8" s="242"/>
      <c r="EA8" s="242"/>
    </row>
    <row r="9" spans="1:131" s="337" customFormat="1" ht="30" hidden="1" customHeight="1">
      <c r="A9" s="319" t="str">
        <f t="shared" si="2"/>
        <v>Hiện</v>
      </c>
      <c r="B9" s="320" t="str">
        <f t="shared" si="3"/>
        <v>Đủ</v>
      </c>
      <c r="C9" s="320">
        <f>CT9</f>
        <v>0</v>
      </c>
      <c r="D9" s="321"/>
      <c r="E9" s="320"/>
      <c r="F9" s="359"/>
      <c r="G9" s="320"/>
      <c r="H9" s="320" t="s">
        <v>1428</v>
      </c>
      <c r="I9" s="320"/>
      <c r="J9" s="360" t="s">
        <v>537</v>
      </c>
      <c r="K9" s="361" t="s">
        <v>533</v>
      </c>
      <c r="L9" s="329" t="s">
        <v>231</v>
      </c>
      <c r="M9" s="360" t="s">
        <v>535</v>
      </c>
      <c r="N9" s="360" t="s">
        <v>536</v>
      </c>
      <c r="O9" s="272"/>
      <c r="P9" s="272">
        <v>11</v>
      </c>
      <c r="Q9" s="233"/>
      <c r="R9" s="230">
        <v>11</v>
      </c>
      <c r="S9" s="231"/>
      <c r="T9" s="231"/>
      <c r="U9" s="231"/>
      <c r="V9" s="231">
        <f>VLOOKUP(J9,[113]PR!$A:$S,15,0)</f>
        <v>0</v>
      </c>
      <c r="W9" s="231">
        <f>VLOOKUP(J9,[113]PR!$A:$S,16,0)</f>
        <v>0</v>
      </c>
      <c r="X9" s="231">
        <f>VLOOKUP(J9,[114]PR!$A:$U,17,0)</f>
        <v>0</v>
      </c>
      <c r="Y9" s="231">
        <f>VLOOKUP(J9,[114]PR!$A:$U,18,0)</f>
        <v>0</v>
      </c>
      <c r="Z9" s="231">
        <v>0</v>
      </c>
      <c r="AA9" s="231">
        <v>0</v>
      </c>
      <c r="AB9" s="241">
        <v>0</v>
      </c>
      <c r="AC9" s="241">
        <v>0</v>
      </c>
      <c r="AD9" s="241">
        <v>0</v>
      </c>
      <c r="AE9" s="241">
        <v>0</v>
      </c>
      <c r="AF9" s="241">
        <v>0</v>
      </c>
      <c r="AG9" s="241">
        <v>0</v>
      </c>
      <c r="AH9" s="241">
        <v>0</v>
      </c>
      <c r="AI9" s="241">
        <v>0</v>
      </c>
      <c r="AJ9" s="241">
        <v>0</v>
      </c>
      <c r="AK9" s="241">
        <v>0</v>
      </c>
      <c r="AL9" s="241">
        <v>0</v>
      </c>
      <c r="AM9" s="241">
        <v>0</v>
      </c>
      <c r="AN9" s="241"/>
      <c r="AO9" s="241"/>
      <c r="AP9" s="241">
        <v>0</v>
      </c>
      <c r="AQ9" s="241">
        <v>0</v>
      </c>
      <c r="AR9" s="325">
        <f t="shared" ref="AR9:AR17" si="10">R9+T9+V9+X9+Z9+AB9+AD9+AF9+AH9+AJ9+AL9+AN9+AP9</f>
        <v>11</v>
      </c>
      <c r="AS9" s="325">
        <f t="shared" ref="AS9:AS17" si="11">S9+U9+W9+Y9+AA9+AC9+AE9+AG9+AI9+AK9+AM9+AO9+AQ9</f>
        <v>0</v>
      </c>
      <c r="AT9" s="362" t="s">
        <v>1113</v>
      </c>
      <c r="AU9" s="319"/>
      <c r="AV9" s="327"/>
      <c r="AW9" s="327"/>
      <c r="AX9" s="328"/>
      <c r="AY9" s="329"/>
      <c r="AZ9" s="327">
        <f t="shared" ref="AZ9:AZ17" si="12">IF(AR9&gt;AV9,AR9-AV9,"0")</f>
        <v>11</v>
      </c>
      <c r="BA9" s="330" t="str">
        <f t="shared" ref="BA9:BA17" si="13">IF(AS9&gt;AW9,AS9-AW9,"0")</f>
        <v>0</v>
      </c>
      <c r="BB9" s="331" t="s">
        <v>900</v>
      </c>
      <c r="BC9" s="332" t="s">
        <v>1190</v>
      </c>
      <c r="BD9" s="332" t="s">
        <v>539</v>
      </c>
      <c r="BE9" s="332" t="s">
        <v>542</v>
      </c>
      <c r="BF9" s="334" t="s">
        <v>544</v>
      </c>
      <c r="BG9" s="327" t="s">
        <v>545</v>
      </c>
      <c r="BH9" s="332">
        <v>45665</v>
      </c>
      <c r="BI9" s="232">
        <v>11</v>
      </c>
      <c r="BJ9" s="425" t="s">
        <v>545</v>
      </c>
      <c r="BK9" s="382">
        <v>155000</v>
      </c>
      <c r="BL9" s="327">
        <f t="shared" ref="BL9:BL10" si="14">BK9*BI9*1.1</f>
        <v>1875500.0000000002</v>
      </c>
      <c r="BM9" s="333">
        <v>45674</v>
      </c>
      <c r="BN9" s="327">
        <f t="shared" si="4"/>
        <v>11</v>
      </c>
      <c r="BO9" s="327">
        <f t="shared" si="5"/>
        <v>0</v>
      </c>
      <c r="BP9" s="320" t="s">
        <v>1025</v>
      </c>
      <c r="BQ9" s="320"/>
      <c r="BR9" s="334"/>
      <c r="BS9" s="319"/>
      <c r="BT9" s="319"/>
      <c r="BU9" s="327"/>
      <c r="BV9" s="327"/>
      <c r="BW9" s="327"/>
      <c r="BX9" s="327"/>
      <c r="BY9" s="327"/>
      <c r="BZ9" s="327"/>
      <c r="CA9" s="327"/>
      <c r="CB9" s="325"/>
      <c r="CC9" s="335"/>
      <c r="CD9" s="332"/>
      <c r="CE9" s="332"/>
      <c r="CF9" s="332"/>
      <c r="CG9" s="332"/>
      <c r="CH9" s="332"/>
      <c r="CI9" s="332"/>
      <c r="CJ9" s="332"/>
      <c r="CK9" s="332"/>
      <c r="CL9" s="327">
        <f t="shared" si="6"/>
        <v>0</v>
      </c>
      <c r="CM9" s="320">
        <f t="shared" si="7"/>
        <v>0</v>
      </c>
      <c r="CN9" s="332"/>
      <c r="CO9" s="332"/>
      <c r="CP9" s="332"/>
      <c r="CQ9" s="332"/>
      <c r="CR9" s="327">
        <f t="shared" ref="CR9:CR17" si="15">BN9+CL9</f>
        <v>11</v>
      </c>
      <c r="CS9" s="327">
        <f t="shared" ref="CS9:CS17" si="16">BO9+CM9</f>
        <v>0</v>
      </c>
      <c r="CT9" s="327">
        <f t="shared" ref="CT9:CT17" si="17">AZ9-CR9</f>
        <v>0</v>
      </c>
      <c r="CU9" s="327">
        <f t="shared" ref="CU9:CU17" si="18">BA9-CS9</f>
        <v>0</v>
      </c>
      <c r="CV9" s="320" t="str">
        <f t="shared" ref="CV9:CV17" si="19">IF(CT9&lt;0,"Thừa",IF(CT9=0,"Đủ","Thiếu"))</f>
        <v>Đủ</v>
      </c>
      <c r="CW9" s="336"/>
      <c r="CX9" s="242"/>
      <c r="CY9" s="242"/>
      <c r="CZ9" s="242"/>
      <c r="DA9" s="242"/>
      <c r="DB9" s="242"/>
      <c r="DC9" s="242"/>
      <c r="DD9" s="242"/>
      <c r="DE9" s="242"/>
      <c r="DF9" s="242"/>
      <c r="DG9" s="242"/>
      <c r="DH9" s="242"/>
      <c r="DI9" s="242"/>
      <c r="DJ9" s="242"/>
      <c r="DK9" s="242"/>
      <c r="DL9" s="242"/>
      <c r="DM9" s="242"/>
      <c r="DN9" s="242"/>
      <c r="DO9" s="242"/>
      <c r="DP9" s="242"/>
      <c r="DQ9" s="242"/>
      <c r="DR9" s="242"/>
      <c r="DS9" s="242"/>
      <c r="DT9" s="242"/>
      <c r="DU9" s="242"/>
      <c r="DV9" s="242"/>
      <c r="DW9" s="242"/>
      <c r="DX9" s="242"/>
      <c r="DY9" s="242"/>
      <c r="DZ9" s="242"/>
      <c r="EA9" s="242"/>
    </row>
    <row r="10" spans="1:131" s="337" customFormat="1" ht="30" hidden="1" customHeight="1">
      <c r="A10" s="319" t="str">
        <f t="shared" si="2"/>
        <v>Hiện</v>
      </c>
      <c r="B10" s="320" t="str">
        <f t="shared" si="3"/>
        <v>Đủ</v>
      </c>
      <c r="C10" s="320">
        <f>CT10</f>
        <v>0</v>
      </c>
      <c r="D10" s="321"/>
      <c r="E10" s="320"/>
      <c r="F10" s="359"/>
      <c r="G10" s="320"/>
      <c r="H10" s="320" t="s">
        <v>1428</v>
      </c>
      <c r="I10" s="320"/>
      <c r="J10" s="360" t="s">
        <v>538</v>
      </c>
      <c r="K10" s="361" t="s">
        <v>533</v>
      </c>
      <c r="L10" s="329" t="s">
        <v>224</v>
      </c>
      <c r="M10" s="360" t="s">
        <v>535</v>
      </c>
      <c r="N10" s="360" t="s">
        <v>536</v>
      </c>
      <c r="O10" s="272"/>
      <c r="P10" s="272">
        <v>3</v>
      </c>
      <c r="Q10" s="233"/>
      <c r="R10" s="230">
        <v>3</v>
      </c>
      <c r="S10" s="231"/>
      <c r="T10" s="231"/>
      <c r="U10" s="231"/>
      <c r="V10" s="231">
        <f>VLOOKUP(J10,[113]PR!$A:$S,15,0)</f>
        <v>0</v>
      </c>
      <c r="W10" s="231">
        <f>VLOOKUP(J10,[113]PR!$A:$S,16,0)</f>
        <v>0</v>
      </c>
      <c r="X10" s="231">
        <f>VLOOKUP(J10,[114]PR!$A:$U,17,0)</f>
        <v>0</v>
      </c>
      <c r="Y10" s="231">
        <f>VLOOKUP(J10,[114]PR!$A:$U,18,0)</f>
        <v>0</v>
      </c>
      <c r="Z10" s="231">
        <v>0</v>
      </c>
      <c r="AA10" s="231">
        <v>0</v>
      </c>
      <c r="AB10" s="241">
        <v>0</v>
      </c>
      <c r="AC10" s="241">
        <v>0</v>
      </c>
      <c r="AD10" s="241">
        <v>0</v>
      </c>
      <c r="AE10" s="241">
        <v>0</v>
      </c>
      <c r="AF10" s="241">
        <v>0</v>
      </c>
      <c r="AG10" s="241">
        <v>0</v>
      </c>
      <c r="AH10" s="241">
        <v>0</v>
      </c>
      <c r="AI10" s="241">
        <v>0</v>
      </c>
      <c r="AJ10" s="241">
        <v>0</v>
      </c>
      <c r="AK10" s="241">
        <v>0</v>
      </c>
      <c r="AL10" s="241">
        <v>0</v>
      </c>
      <c r="AM10" s="241">
        <v>0</v>
      </c>
      <c r="AN10" s="241"/>
      <c r="AO10" s="241"/>
      <c r="AP10" s="241">
        <v>0</v>
      </c>
      <c r="AQ10" s="241">
        <v>0</v>
      </c>
      <c r="AR10" s="325">
        <f t="shared" si="10"/>
        <v>3</v>
      </c>
      <c r="AS10" s="325">
        <f t="shared" si="11"/>
        <v>0</v>
      </c>
      <c r="AT10" s="362" t="s">
        <v>1113</v>
      </c>
      <c r="AU10" s="319"/>
      <c r="AV10" s="327"/>
      <c r="AW10" s="327"/>
      <c r="AX10" s="328"/>
      <c r="AY10" s="329"/>
      <c r="AZ10" s="327">
        <f t="shared" si="12"/>
        <v>3</v>
      </c>
      <c r="BA10" s="330" t="str">
        <f t="shared" si="13"/>
        <v>0</v>
      </c>
      <c r="BB10" s="331" t="s">
        <v>900</v>
      </c>
      <c r="BC10" s="332" t="s">
        <v>1190</v>
      </c>
      <c r="BD10" s="332" t="s">
        <v>539</v>
      </c>
      <c r="BE10" s="332" t="s">
        <v>543</v>
      </c>
      <c r="BF10" s="334" t="s">
        <v>544</v>
      </c>
      <c r="BG10" s="327" t="s">
        <v>545</v>
      </c>
      <c r="BH10" s="332">
        <v>45665</v>
      </c>
      <c r="BI10" s="232">
        <v>3</v>
      </c>
      <c r="BJ10" s="425" t="s">
        <v>545</v>
      </c>
      <c r="BK10" s="382">
        <v>180000</v>
      </c>
      <c r="BL10" s="327">
        <f t="shared" si="14"/>
        <v>594000</v>
      </c>
      <c r="BM10" s="333">
        <v>45674</v>
      </c>
      <c r="BN10" s="327">
        <f t="shared" si="4"/>
        <v>3</v>
      </c>
      <c r="BO10" s="327">
        <f t="shared" si="5"/>
        <v>0</v>
      </c>
      <c r="BP10" s="320" t="s">
        <v>1025</v>
      </c>
      <c r="BQ10" s="320"/>
      <c r="BR10" s="334"/>
      <c r="BS10" s="319"/>
      <c r="BT10" s="319"/>
      <c r="BU10" s="327"/>
      <c r="BV10" s="327"/>
      <c r="BW10" s="327"/>
      <c r="BX10" s="327"/>
      <c r="BY10" s="327"/>
      <c r="BZ10" s="327"/>
      <c r="CA10" s="327"/>
      <c r="CB10" s="325"/>
      <c r="CC10" s="335"/>
      <c r="CD10" s="332"/>
      <c r="CE10" s="332"/>
      <c r="CF10" s="332"/>
      <c r="CG10" s="332"/>
      <c r="CH10" s="332"/>
      <c r="CI10" s="332"/>
      <c r="CJ10" s="332"/>
      <c r="CK10" s="332"/>
      <c r="CL10" s="327">
        <f t="shared" si="6"/>
        <v>0</v>
      </c>
      <c r="CM10" s="320">
        <f t="shared" si="7"/>
        <v>0</v>
      </c>
      <c r="CN10" s="332"/>
      <c r="CO10" s="332"/>
      <c r="CP10" s="332"/>
      <c r="CQ10" s="332"/>
      <c r="CR10" s="327">
        <f t="shared" si="15"/>
        <v>3</v>
      </c>
      <c r="CS10" s="327">
        <f t="shared" si="16"/>
        <v>0</v>
      </c>
      <c r="CT10" s="327">
        <f t="shared" si="17"/>
        <v>0</v>
      </c>
      <c r="CU10" s="327">
        <f t="shared" si="18"/>
        <v>0</v>
      </c>
      <c r="CV10" s="320" t="str">
        <f t="shared" si="19"/>
        <v>Đủ</v>
      </c>
      <c r="CW10" s="336"/>
      <c r="CX10" s="242"/>
      <c r="CY10" s="242"/>
      <c r="CZ10" s="242"/>
      <c r="DA10" s="242"/>
      <c r="DB10" s="242"/>
      <c r="DC10" s="242"/>
      <c r="DD10" s="242"/>
      <c r="DE10" s="242"/>
      <c r="DF10" s="242"/>
      <c r="DG10" s="242"/>
      <c r="DH10" s="242"/>
      <c r="DI10" s="242"/>
      <c r="DJ10" s="242"/>
      <c r="DK10" s="242"/>
      <c r="DL10" s="242"/>
      <c r="DM10" s="242"/>
      <c r="DN10" s="242"/>
      <c r="DO10" s="242"/>
      <c r="DP10" s="242"/>
      <c r="DQ10" s="242"/>
      <c r="DR10" s="242"/>
      <c r="DS10" s="242"/>
      <c r="DT10" s="242"/>
      <c r="DU10" s="242"/>
      <c r="DV10" s="242"/>
      <c r="DW10" s="242"/>
      <c r="DX10" s="242"/>
      <c r="DY10" s="242"/>
      <c r="DZ10" s="242"/>
      <c r="EA10" s="242"/>
    </row>
    <row r="11" spans="1:131" s="337" customFormat="1" ht="30" hidden="1" customHeight="1">
      <c r="A11" s="319" t="str">
        <f t="shared" si="2"/>
        <v>Hiện</v>
      </c>
      <c r="B11" s="320" t="str">
        <f>CONCATENATE(CV11," Dùng cùng mã A-8")</f>
        <v>Thiếu Dùng cùng mã A-8</v>
      </c>
      <c r="C11" s="320">
        <f t="shared" ref="C11:C97" si="20">CT11</f>
        <v>1.9363699999999997</v>
      </c>
      <c r="D11" s="321"/>
      <c r="E11" s="320"/>
      <c r="F11" s="359"/>
      <c r="G11" s="320"/>
      <c r="H11" s="320" t="s">
        <v>1424</v>
      </c>
      <c r="I11" s="320"/>
      <c r="J11" s="322" t="s">
        <v>547</v>
      </c>
      <c r="K11" s="323" t="s">
        <v>548</v>
      </c>
      <c r="L11" s="324" t="s">
        <v>549</v>
      </c>
      <c r="M11" s="322" t="s">
        <v>559</v>
      </c>
      <c r="N11" s="322" t="s">
        <v>61</v>
      </c>
      <c r="O11" s="273">
        <v>11.774999999999999</v>
      </c>
      <c r="P11" s="274">
        <v>1.6838</v>
      </c>
      <c r="Q11" s="273">
        <v>19.826744999999999</v>
      </c>
      <c r="R11" s="230"/>
      <c r="S11" s="231"/>
      <c r="T11" s="231">
        <v>1.9363699999999997</v>
      </c>
      <c r="U11" s="231">
        <v>22.800756749999998</v>
      </c>
      <c r="V11" s="231">
        <f>VLOOKUP(J11,[113]PR!$A:$S,15,0)</f>
        <v>0</v>
      </c>
      <c r="W11" s="231">
        <f>VLOOKUP(J11,[113]PR!$A:$S,16,0)</f>
        <v>0</v>
      </c>
      <c r="X11" s="231">
        <f>VLOOKUP(J11,[114]PR!$A:$U,17,0)</f>
        <v>0</v>
      </c>
      <c r="Y11" s="231">
        <f>VLOOKUP(J11,[114]PR!$A:$U,18,0)</f>
        <v>0</v>
      </c>
      <c r="Z11" s="231">
        <v>0</v>
      </c>
      <c r="AA11" s="231">
        <v>0</v>
      </c>
      <c r="AB11" s="241">
        <v>0</v>
      </c>
      <c r="AC11" s="241">
        <v>0</v>
      </c>
      <c r="AD11" s="241">
        <v>0</v>
      </c>
      <c r="AE11" s="241">
        <v>0</v>
      </c>
      <c r="AF11" s="241">
        <v>0</v>
      </c>
      <c r="AG11" s="241">
        <v>0</v>
      </c>
      <c r="AH11" s="241">
        <v>0</v>
      </c>
      <c r="AI11" s="241">
        <v>0</v>
      </c>
      <c r="AJ11" s="241">
        <v>0</v>
      </c>
      <c r="AK11" s="241">
        <v>0</v>
      </c>
      <c r="AL11" s="241">
        <v>0</v>
      </c>
      <c r="AM11" s="241">
        <v>0</v>
      </c>
      <c r="AN11" s="241"/>
      <c r="AO11" s="241"/>
      <c r="AP11" s="241">
        <v>0</v>
      </c>
      <c r="AQ11" s="241">
        <v>0</v>
      </c>
      <c r="AR11" s="325">
        <f t="shared" si="10"/>
        <v>1.9363699999999997</v>
      </c>
      <c r="AS11" s="325">
        <f t="shared" si="11"/>
        <v>22.800756749999998</v>
      </c>
      <c r="AT11" s="326" t="s">
        <v>1114</v>
      </c>
      <c r="AU11" s="319"/>
      <c r="AV11" s="327"/>
      <c r="AW11" s="327"/>
      <c r="AX11" s="328"/>
      <c r="AY11" s="329"/>
      <c r="AZ11" s="327">
        <f t="shared" si="12"/>
        <v>1.9363699999999997</v>
      </c>
      <c r="BA11" s="330">
        <f t="shared" si="13"/>
        <v>22.800756749999998</v>
      </c>
      <c r="BB11" s="331">
        <v>45762</v>
      </c>
      <c r="BC11" s="332"/>
      <c r="BD11" s="332"/>
      <c r="BE11" s="332"/>
      <c r="BF11" s="334"/>
      <c r="BG11" s="327"/>
      <c r="BH11" s="332"/>
      <c r="BI11" s="232"/>
      <c r="BJ11" s="327"/>
      <c r="BK11" s="327"/>
      <c r="BL11" s="327"/>
      <c r="BM11" s="333"/>
      <c r="BN11" s="327">
        <f t="shared" si="4"/>
        <v>0</v>
      </c>
      <c r="BO11" s="327">
        <f t="shared" si="5"/>
        <v>0</v>
      </c>
      <c r="BP11" s="320"/>
      <c r="BQ11" s="320"/>
      <c r="BR11" s="334"/>
      <c r="BS11" s="319"/>
      <c r="BT11" s="319"/>
      <c r="BU11" s="327"/>
      <c r="BV11" s="327"/>
      <c r="BW11" s="327"/>
      <c r="BX11" s="327"/>
      <c r="BY11" s="327"/>
      <c r="BZ11" s="327"/>
      <c r="CA11" s="327"/>
      <c r="CB11" s="325"/>
      <c r="CC11" s="335"/>
      <c r="CD11" s="332"/>
      <c r="CE11" s="332"/>
      <c r="CF11" s="332"/>
      <c r="CG11" s="332"/>
      <c r="CH11" s="332"/>
      <c r="CI11" s="332"/>
      <c r="CJ11" s="332"/>
      <c r="CK11" s="332"/>
      <c r="CL11" s="327">
        <f t="shared" si="6"/>
        <v>0</v>
      </c>
      <c r="CM11" s="320">
        <f t="shared" si="7"/>
        <v>0</v>
      </c>
      <c r="CN11" s="332"/>
      <c r="CO11" s="332"/>
      <c r="CP11" s="332"/>
      <c r="CQ11" s="332"/>
      <c r="CR11" s="327">
        <f t="shared" si="15"/>
        <v>0</v>
      </c>
      <c r="CS11" s="327">
        <f t="shared" si="16"/>
        <v>0</v>
      </c>
      <c r="CT11" s="327">
        <f t="shared" si="17"/>
        <v>1.9363699999999997</v>
      </c>
      <c r="CU11" s="327">
        <f t="shared" si="18"/>
        <v>22.800756749999998</v>
      </c>
      <c r="CV11" s="320" t="str">
        <f t="shared" si="19"/>
        <v>Thiếu</v>
      </c>
      <c r="CW11" s="336"/>
      <c r="CX11" s="242"/>
      <c r="CY11" s="242"/>
      <c r="CZ11" s="242">
        <v>1.6838</v>
      </c>
      <c r="DA11" s="242">
        <v>19.826744999999999</v>
      </c>
      <c r="DB11" s="242"/>
      <c r="DC11" s="242"/>
      <c r="DD11" s="242"/>
      <c r="DE11" s="242"/>
      <c r="DF11" s="242"/>
      <c r="DG11" s="242"/>
      <c r="DH11" s="242"/>
      <c r="DI11" s="242"/>
      <c r="DJ11" s="242"/>
      <c r="DK11" s="242"/>
      <c r="DL11" s="242"/>
      <c r="DM11" s="242"/>
      <c r="DN11" s="242"/>
      <c r="DO11" s="242"/>
      <c r="DP11" s="242"/>
      <c r="DQ11" s="242"/>
      <c r="DR11" s="242"/>
      <c r="DS11" s="242"/>
      <c r="DT11" s="242"/>
      <c r="DU11" s="242"/>
      <c r="DV11" s="242"/>
      <c r="DW11" s="242"/>
      <c r="DX11" s="242"/>
      <c r="DY11" s="242"/>
      <c r="DZ11" s="242"/>
      <c r="EA11" s="242"/>
    </row>
    <row r="12" spans="1:131" s="337" customFormat="1" ht="30" hidden="1" customHeight="1">
      <c r="A12" s="319" t="str">
        <f t="shared" si="2"/>
        <v>Hiện</v>
      </c>
      <c r="B12" s="320" t="str">
        <f>CONCATENATE(CV12," TK báo đủ")</f>
        <v>Thiếu TK báo đủ</v>
      </c>
      <c r="C12" s="320">
        <f t="shared" si="20"/>
        <v>7.1458621466241539</v>
      </c>
      <c r="D12" s="321"/>
      <c r="E12" s="321" t="s">
        <v>1434</v>
      </c>
      <c r="F12" s="359"/>
      <c r="G12" s="320"/>
      <c r="H12" s="320" t="s">
        <v>1426</v>
      </c>
      <c r="I12" s="327" t="s">
        <v>1219</v>
      </c>
      <c r="J12" s="322" t="s">
        <v>551</v>
      </c>
      <c r="K12" s="323" t="s">
        <v>552</v>
      </c>
      <c r="L12" s="324" t="s">
        <v>549</v>
      </c>
      <c r="M12" s="322" t="s">
        <v>553</v>
      </c>
      <c r="N12" s="322" t="s">
        <v>61</v>
      </c>
      <c r="O12" s="273">
        <v>11.55</v>
      </c>
      <c r="P12" s="274">
        <v>463.10156287012978</v>
      </c>
      <c r="Q12" s="273">
        <v>5348.8230511499996</v>
      </c>
      <c r="R12" s="230"/>
      <c r="S12" s="231"/>
      <c r="T12" s="231">
        <v>504.22026214662418</v>
      </c>
      <c r="U12" s="231">
        <v>5823.7440277935093</v>
      </c>
      <c r="V12" s="231">
        <f>VLOOKUP(J12,[113]PR!$A:$S,15,0)</f>
        <v>0</v>
      </c>
      <c r="W12" s="231">
        <f>VLOOKUP(J12,[113]PR!$A:$S,16,0)</f>
        <v>0</v>
      </c>
      <c r="X12" s="231">
        <f>VLOOKUP(J12,[114]PR!$A:$U,17,0)</f>
        <v>0</v>
      </c>
      <c r="Y12" s="231">
        <f>VLOOKUP(J12,[114]PR!$A:$U,18,0)</f>
        <v>0</v>
      </c>
      <c r="Z12" s="231">
        <v>0</v>
      </c>
      <c r="AA12" s="231">
        <v>0</v>
      </c>
      <c r="AB12" s="241">
        <v>0</v>
      </c>
      <c r="AC12" s="241">
        <v>0</v>
      </c>
      <c r="AD12" s="241">
        <v>0</v>
      </c>
      <c r="AE12" s="241">
        <v>0</v>
      </c>
      <c r="AF12" s="241">
        <v>0</v>
      </c>
      <c r="AG12" s="241">
        <v>0</v>
      </c>
      <c r="AH12" s="241">
        <v>0</v>
      </c>
      <c r="AI12" s="241">
        <v>0</v>
      </c>
      <c r="AJ12" s="241">
        <v>0</v>
      </c>
      <c r="AK12" s="241">
        <v>0</v>
      </c>
      <c r="AL12" s="241">
        <v>0</v>
      </c>
      <c r="AM12" s="241">
        <v>0</v>
      </c>
      <c r="AN12" s="241"/>
      <c r="AO12" s="241"/>
      <c r="AP12" s="241">
        <v>0</v>
      </c>
      <c r="AQ12" s="241">
        <v>0</v>
      </c>
      <c r="AR12" s="325">
        <f t="shared" si="10"/>
        <v>504.22026214662418</v>
      </c>
      <c r="AS12" s="325">
        <f t="shared" si="11"/>
        <v>5823.7440277935093</v>
      </c>
      <c r="AT12" s="326"/>
      <c r="AU12" s="319"/>
      <c r="AV12" s="327">
        <f>1.22*2.44 *  83</f>
        <v>247.0744</v>
      </c>
      <c r="AW12" s="327">
        <f>AV12*O12</f>
        <v>2853.7093199999999</v>
      </c>
      <c r="AX12" s="328"/>
      <c r="AY12" s="329"/>
      <c r="AZ12" s="327">
        <f t="shared" si="12"/>
        <v>257.14586214662415</v>
      </c>
      <c r="BA12" s="330">
        <f t="shared" si="13"/>
        <v>2970.0347077935094</v>
      </c>
      <c r="BB12" s="331"/>
      <c r="BC12" s="332"/>
      <c r="BD12" s="332"/>
      <c r="BE12" s="332"/>
      <c r="BF12" s="334"/>
      <c r="BG12" s="327"/>
      <c r="BH12" s="332"/>
      <c r="BI12" s="232"/>
      <c r="BJ12" s="327"/>
      <c r="BK12" s="327"/>
      <c r="BL12" s="327"/>
      <c r="BM12" s="333"/>
      <c r="BN12" s="327">
        <f t="shared" si="4"/>
        <v>0</v>
      </c>
      <c r="BO12" s="327">
        <f t="shared" si="5"/>
        <v>0</v>
      </c>
      <c r="BP12" s="320"/>
      <c r="BQ12" s="320"/>
      <c r="BR12" s="334"/>
      <c r="BS12" s="319"/>
      <c r="BT12" s="319" t="s">
        <v>1122</v>
      </c>
      <c r="BU12" s="327" t="s">
        <v>936</v>
      </c>
      <c r="BV12" s="363" t="s">
        <v>1010</v>
      </c>
      <c r="BW12" s="327" t="s">
        <v>1121</v>
      </c>
      <c r="BX12" s="364">
        <v>2887.5</v>
      </c>
      <c r="BY12" s="332">
        <v>45873</v>
      </c>
      <c r="BZ12" s="327">
        <f>1.25*2.5*80</f>
        <v>250</v>
      </c>
      <c r="CA12" s="364">
        <v>2887.5</v>
      </c>
      <c r="CB12" s="275">
        <v>1.4219999999999999</v>
      </c>
      <c r="CC12" s="335">
        <f>CB12*CA12</f>
        <v>4106.0249999999996</v>
      </c>
      <c r="CD12" s="332"/>
      <c r="CE12" s="332"/>
      <c r="CF12" s="332"/>
      <c r="CG12" s="332"/>
      <c r="CH12" s="332">
        <v>45797</v>
      </c>
      <c r="CI12" s="332">
        <v>45798</v>
      </c>
      <c r="CJ12" s="332">
        <v>45798</v>
      </c>
      <c r="CK12" s="332">
        <v>45798</v>
      </c>
      <c r="CL12" s="327">
        <f t="shared" si="6"/>
        <v>250</v>
      </c>
      <c r="CM12" s="320">
        <f t="shared" si="7"/>
        <v>2887.5</v>
      </c>
      <c r="CN12" s="332"/>
      <c r="CO12" s="332"/>
      <c r="CP12" s="332"/>
      <c r="CQ12" s="332"/>
      <c r="CR12" s="327">
        <f t="shared" si="15"/>
        <v>250</v>
      </c>
      <c r="CS12" s="327">
        <f t="shared" si="16"/>
        <v>2887.5</v>
      </c>
      <c r="CT12" s="327">
        <f t="shared" si="17"/>
        <v>7.1458621466241539</v>
      </c>
      <c r="CU12" s="327">
        <f t="shared" si="18"/>
        <v>82.534707793509369</v>
      </c>
      <c r="CV12" s="320" t="str">
        <f t="shared" si="19"/>
        <v>Thiếu</v>
      </c>
      <c r="CW12" s="336"/>
      <c r="CX12" s="242"/>
      <c r="CY12" s="242"/>
      <c r="CZ12" s="242"/>
      <c r="DA12" s="242"/>
      <c r="DB12" s="242">
        <v>99.877966127388518</v>
      </c>
      <c r="DC12" s="242">
        <v>1176.0630511499999</v>
      </c>
      <c r="DD12" s="242"/>
      <c r="DE12" s="242"/>
      <c r="DF12" s="242"/>
      <c r="DG12" s="242"/>
      <c r="DH12" s="242"/>
      <c r="DI12" s="242"/>
      <c r="DJ12" s="242">
        <v>118.63</v>
      </c>
      <c r="DK12" s="242">
        <v>1396.9</v>
      </c>
      <c r="DL12" s="242">
        <v>118.63</v>
      </c>
      <c r="DM12" s="242">
        <v>1396.9</v>
      </c>
      <c r="DN12" s="242">
        <v>117.1</v>
      </c>
      <c r="DO12" s="242">
        <v>1378.9</v>
      </c>
      <c r="DP12" s="242"/>
      <c r="DQ12" s="242"/>
      <c r="DR12" s="242"/>
      <c r="DS12" s="242"/>
      <c r="DT12" s="242"/>
      <c r="DU12" s="242"/>
      <c r="DV12" s="242"/>
      <c r="DW12" s="242"/>
      <c r="DX12" s="242"/>
      <c r="DY12" s="242"/>
      <c r="DZ12" s="242"/>
      <c r="EA12" s="242"/>
    </row>
    <row r="13" spans="1:131" s="337" customFormat="1" ht="30" hidden="1" customHeight="1">
      <c r="A13" s="319" t="str">
        <f t="shared" si="2"/>
        <v>Hiện</v>
      </c>
      <c r="B13" s="320" t="str">
        <f t="shared" si="3"/>
        <v>Thừa</v>
      </c>
      <c r="C13" s="320">
        <f t="shared" si="20"/>
        <v>-0.4586548035922533</v>
      </c>
      <c r="D13" s="321"/>
      <c r="E13" s="321"/>
      <c r="F13" s="359"/>
      <c r="G13" s="320"/>
      <c r="H13" s="320"/>
      <c r="I13" s="320"/>
      <c r="J13" s="322" t="s">
        <v>554</v>
      </c>
      <c r="K13" s="323" t="s">
        <v>552</v>
      </c>
      <c r="L13" s="324" t="s">
        <v>549</v>
      </c>
      <c r="M13" s="322" t="s">
        <v>555</v>
      </c>
      <c r="N13" s="322" t="s">
        <v>61</v>
      </c>
      <c r="O13" s="273">
        <v>11.895</v>
      </c>
      <c r="P13" s="274">
        <v>451.7398361555276</v>
      </c>
      <c r="Q13" s="273">
        <v>5373.4453510700005</v>
      </c>
      <c r="R13" s="230"/>
      <c r="S13" s="231"/>
      <c r="T13" s="231">
        <v>506.54134519640775</v>
      </c>
      <c r="U13" s="231">
        <v>6025.3093011112696</v>
      </c>
      <c r="V13" s="231">
        <f>VLOOKUP(J13,[113]PR!$A:$S,15,0)</f>
        <v>0</v>
      </c>
      <c r="W13" s="231">
        <f>VLOOKUP(J13,[113]PR!$A:$S,16,0)</f>
        <v>0</v>
      </c>
      <c r="X13" s="231">
        <f>VLOOKUP(J13,[114]PR!$A:$U,17,0)</f>
        <v>0</v>
      </c>
      <c r="Y13" s="231">
        <f>VLOOKUP(J13,[114]PR!$A:$U,18,0)</f>
        <v>0</v>
      </c>
      <c r="Z13" s="231">
        <v>0</v>
      </c>
      <c r="AA13" s="231">
        <v>0</v>
      </c>
      <c r="AB13" s="241">
        <v>0</v>
      </c>
      <c r="AC13" s="241">
        <v>0</v>
      </c>
      <c r="AD13" s="241">
        <v>0</v>
      </c>
      <c r="AE13" s="241">
        <v>0</v>
      </c>
      <c r="AF13" s="241">
        <v>0</v>
      </c>
      <c r="AG13" s="241">
        <v>0</v>
      </c>
      <c r="AH13" s="241">
        <v>0</v>
      </c>
      <c r="AI13" s="241">
        <v>0</v>
      </c>
      <c r="AJ13" s="241">
        <v>0</v>
      </c>
      <c r="AK13" s="241">
        <v>0</v>
      </c>
      <c r="AL13" s="241">
        <v>8.625</v>
      </c>
      <c r="AM13" s="241">
        <v>102.594375</v>
      </c>
      <c r="AN13" s="241"/>
      <c r="AO13" s="241"/>
      <c r="AP13" s="241">
        <v>0</v>
      </c>
      <c r="AQ13" s="241">
        <v>0</v>
      </c>
      <c r="AR13" s="325">
        <f t="shared" si="10"/>
        <v>515.16634519640775</v>
      </c>
      <c r="AS13" s="325">
        <f t="shared" si="11"/>
        <v>6127.9036761112693</v>
      </c>
      <c r="AT13" s="326" t="s">
        <v>1707</v>
      </c>
      <c r="AU13" s="319"/>
      <c r="AV13" s="327"/>
      <c r="AW13" s="327"/>
      <c r="AX13" s="328"/>
      <c r="AY13" s="329"/>
      <c r="AZ13" s="327">
        <f t="shared" si="12"/>
        <v>515.16634519640775</v>
      </c>
      <c r="BA13" s="330">
        <f t="shared" si="13"/>
        <v>6127.9036761112693</v>
      </c>
      <c r="BB13" s="331"/>
      <c r="BC13" s="332" t="s">
        <v>1721</v>
      </c>
      <c r="BD13" s="332" t="s">
        <v>1509</v>
      </c>
      <c r="BE13" s="324" t="s">
        <v>1709</v>
      </c>
      <c r="BF13" s="322" t="s">
        <v>555</v>
      </c>
      <c r="BG13" s="327">
        <v>112</v>
      </c>
      <c r="BH13" s="332">
        <v>45933</v>
      </c>
      <c r="BI13" s="232">
        <f>3*1.25*2.5</f>
        <v>9.375</v>
      </c>
      <c r="BJ13" s="327">
        <v>112</v>
      </c>
      <c r="BK13" s="382">
        <f>65000/1.1</f>
        <v>59090.909090909088</v>
      </c>
      <c r="BL13" s="327">
        <f>BK13*BJ13*1.1</f>
        <v>7280000.0000000009</v>
      </c>
      <c r="BM13" s="333">
        <v>45934</v>
      </c>
      <c r="BN13" s="327">
        <f t="shared" si="4"/>
        <v>9.375</v>
      </c>
      <c r="BO13" s="327">
        <f t="shared" si="5"/>
        <v>112</v>
      </c>
      <c r="BP13" s="320"/>
      <c r="BQ13" s="320"/>
      <c r="BR13" s="334"/>
      <c r="BS13" s="319"/>
      <c r="BT13" s="319" t="s">
        <v>1157</v>
      </c>
      <c r="BU13" s="327" t="s">
        <v>67</v>
      </c>
      <c r="BV13" s="327" t="s">
        <v>972</v>
      </c>
      <c r="BW13" s="327" t="s">
        <v>973</v>
      </c>
      <c r="BX13" s="327">
        <v>6026.4000000000005</v>
      </c>
      <c r="BY13" s="333">
        <v>45755</v>
      </c>
      <c r="BZ13" s="327">
        <v>506.25</v>
      </c>
      <c r="CA13" s="327">
        <v>6026.4000000000005</v>
      </c>
      <c r="CB13" s="275">
        <v>2.61</v>
      </c>
      <c r="CC13" s="335">
        <f t="shared" ref="CC13:CC14" si="21">CB13*CA13</f>
        <v>15728.904</v>
      </c>
      <c r="CD13" s="335"/>
      <c r="CE13" s="332"/>
      <c r="CF13" s="332"/>
      <c r="CG13" s="332"/>
      <c r="CH13" s="332"/>
      <c r="CI13" s="332">
        <v>45791</v>
      </c>
      <c r="CJ13" s="332">
        <v>45792</v>
      </c>
      <c r="CK13" s="332"/>
      <c r="CL13" s="327">
        <f t="shared" si="6"/>
        <v>506.25</v>
      </c>
      <c r="CM13" s="320">
        <f t="shared" si="7"/>
        <v>6026.4000000000005</v>
      </c>
      <c r="CN13" s="332"/>
      <c r="CO13" s="332"/>
      <c r="CP13" s="332"/>
      <c r="CQ13" s="332"/>
      <c r="CR13" s="327">
        <f t="shared" si="15"/>
        <v>515.625</v>
      </c>
      <c r="CS13" s="327">
        <f t="shared" si="16"/>
        <v>6138.4000000000005</v>
      </c>
      <c r="CT13" s="327">
        <f t="shared" si="17"/>
        <v>-0.4586548035922533</v>
      </c>
      <c r="CU13" s="327">
        <f t="shared" si="18"/>
        <v>-10.49632388873124</v>
      </c>
      <c r="CV13" s="320" t="str">
        <f t="shared" si="19"/>
        <v>Thừa</v>
      </c>
      <c r="CW13" s="336"/>
      <c r="CX13" s="242"/>
      <c r="CY13" s="242"/>
      <c r="CZ13" s="242"/>
      <c r="DA13" s="242"/>
      <c r="DB13" s="242">
        <v>53.732938519745232</v>
      </c>
      <c r="DC13" s="242">
        <v>632.70535106999989</v>
      </c>
      <c r="DD13" s="242"/>
      <c r="DE13" s="242"/>
      <c r="DF13" s="242"/>
      <c r="DG13" s="242"/>
      <c r="DH13" s="242">
        <v>402.61061571125259</v>
      </c>
      <c r="DI13" s="242">
        <v>4740.74</v>
      </c>
      <c r="DJ13" s="242"/>
      <c r="DK13" s="242"/>
      <c r="DL13" s="242"/>
      <c r="DM13" s="242"/>
      <c r="DN13" s="242"/>
      <c r="DO13" s="242"/>
      <c r="DP13" s="242"/>
      <c r="DQ13" s="242"/>
      <c r="DR13" s="242"/>
      <c r="DS13" s="242"/>
      <c r="DT13" s="242"/>
      <c r="DU13" s="242"/>
      <c r="DV13" s="242"/>
      <c r="DW13" s="242"/>
      <c r="DX13" s="242"/>
      <c r="DY13" s="242"/>
      <c r="DZ13" s="242"/>
      <c r="EA13" s="242"/>
    </row>
    <row r="14" spans="1:131" s="337" customFormat="1" ht="30" hidden="1" customHeight="1">
      <c r="A14" s="319" t="str">
        <f>IF(J14=J13,"ok","Hiện")</f>
        <v>Hiện</v>
      </c>
      <c r="B14" s="320" t="str">
        <f>CONCATENATE(CV14," đủ")</f>
        <v>Thiếu đủ</v>
      </c>
      <c r="C14" s="320">
        <f t="shared" si="20"/>
        <v>6.3129073528664037E-2</v>
      </c>
      <c r="D14" s="321"/>
      <c r="E14" s="321"/>
      <c r="F14" s="359"/>
      <c r="G14" s="320"/>
      <c r="H14" s="320" t="s">
        <v>1426</v>
      </c>
      <c r="I14" s="320"/>
      <c r="J14" s="322" t="s">
        <v>556</v>
      </c>
      <c r="K14" s="323" t="s">
        <v>552</v>
      </c>
      <c r="L14" s="324" t="s">
        <v>549</v>
      </c>
      <c r="M14" s="322" t="s">
        <v>557</v>
      </c>
      <c r="N14" s="322" t="s">
        <v>61</v>
      </c>
      <c r="O14" s="273">
        <v>11.625</v>
      </c>
      <c r="P14" s="274">
        <v>48.535520282150536</v>
      </c>
      <c r="Q14" s="273">
        <v>564.22542327999997</v>
      </c>
      <c r="R14" s="230"/>
      <c r="S14" s="231"/>
      <c r="T14" s="231">
        <v>53.188129073528664</v>
      </c>
      <c r="U14" s="231">
        <v>618.31200047977075</v>
      </c>
      <c r="V14" s="231">
        <f>VLOOKUP(J14,[113]PR!$A:$S,15,0)</f>
        <v>0</v>
      </c>
      <c r="W14" s="231">
        <f>VLOOKUP(J14,[113]PR!$A:$S,16,0)</f>
        <v>0</v>
      </c>
      <c r="X14" s="231">
        <f>VLOOKUP(J14,[114]PR!$A:$U,17,0)</f>
        <v>0</v>
      </c>
      <c r="Y14" s="231">
        <f>VLOOKUP(J14,[114]PR!$A:$U,18,0)</f>
        <v>0</v>
      </c>
      <c r="Z14" s="231">
        <v>0</v>
      </c>
      <c r="AA14" s="231">
        <v>0</v>
      </c>
      <c r="AB14" s="241">
        <v>0</v>
      </c>
      <c r="AC14" s="241">
        <v>0</v>
      </c>
      <c r="AD14" s="241">
        <v>0</v>
      </c>
      <c r="AE14" s="241">
        <v>0</v>
      </c>
      <c r="AF14" s="241">
        <v>0</v>
      </c>
      <c r="AG14" s="241">
        <v>0</v>
      </c>
      <c r="AH14" s="241">
        <v>0</v>
      </c>
      <c r="AI14" s="241">
        <v>0</v>
      </c>
      <c r="AJ14" s="241">
        <v>0</v>
      </c>
      <c r="AK14" s="241">
        <v>0</v>
      </c>
      <c r="AL14" s="241">
        <v>0</v>
      </c>
      <c r="AM14" s="241">
        <v>0</v>
      </c>
      <c r="AN14" s="241"/>
      <c r="AO14" s="241"/>
      <c r="AP14" s="241">
        <v>0</v>
      </c>
      <c r="AQ14" s="241">
        <v>0</v>
      </c>
      <c r="AR14" s="325">
        <f t="shared" si="10"/>
        <v>53.188129073528664</v>
      </c>
      <c r="AS14" s="325">
        <f t="shared" si="11"/>
        <v>618.31200047977075</v>
      </c>
      <c r="AT14" s="326"/>
      <c r="AU14" s="319"/>
      <c r="AV14" s="327"/>
      <c r="AW14" s="327"/>
      <c r="AX14" s="328"/>
      <c r="AY14" s="329"/>
      <c r="AZ14" s="327">
        <f t="shared" si="12"/>
        <v>53.188129073528664</v>
      </c>
      <c r="BA14" s="330">
        <f t="shared" si="13"/>
        <v>618.31200047977075</v>
      </c>
      <c r="BB14" s="331"/>
      <c r="BC14" s="332"/>
      <c r="BD14" s="332"/>
      <c r="BE14" s="332"/>
      <c r="BF14" s="334"/>
      <c r="BG14" s="327"/>
      <c r="BH14" s="332"/>
      <c r="BI14" s="232"/>
      <c r="BJ14" s="327"/>
      <c r="BK14" s="327"/>
      <c r="BL14" s="327"/>
      <c r="BM14" s="333"/>
      <c r="BN14" s="327">
        <f t="shared" si="4"/>
        <v>0</v>
      </c>
      <c r="BO14" s="327">
        <f t="shared" si="5"/>
        <v>0</v>
      </c>
      <c r="BP14" s="320"/>
      <c r="BQ14" s="320"/>
      <c r="BR14" s="334"/>
      <c r="BS14" s="319"/>
      <c r="BT14" s="319" t="s">
        <v>1157</v>
      </c>
      <c r="BU14" s="327" t="s">
        <v>67</v>
      </c>
      <c r="BV14" s="327" t="s">
        <v>972</v>
      </c>
      <c r="BW14" s="327" t="s">
        <v>974</v>
      </c>
      <c r="BX14" s="327">
        <v>635.79999999999995</v>
      </c>
      <c r="BY14" s="333">
        <v>45755</v>
      </c>
      <c r="BZ14" s="327">
        <v>53.125</v>
      </c>
      <c r="CA14" s="327">
        <v>635.79999999999995</v>
      </c>
      <c r="CB14" s="275">
        <v>6.11</v>
      </c>
      <c r="CC14" s="335">
        <f t="shared" si="21"/>
        <v>3884.7379999999998</v>
      </c>
      <c r="CD14" s="332"/>
      <c r="CE14" s="332"/>
      <c r="CF14" s="332"/>
      <c r="CG14" s="332"/>
      <c r="CH14" s="332"/>
      <c r="CI14" s="332">
        <v>45791</v>
      </c>
      <c r="CJ14" s="332">
        <v>45792</v>
      </c>
      <c r="CK14" s="332"/>
      <c r="CL14" s="327">
        <f t="shared" si="6"/>
        <v>53.125</v>
      </c>
      <c r="CM14" s="320">
        <f t="shared" si="7"/>
        <v>635.79999999999995</v>
      </c>
      <c r="CN14" s="332"/>
      <c r="CO14" s="332"/>
      <c r="CP14" s="332"/>
      <c r="CQ14" s="332"/>
      <c r="CR14" s="327">
        <f t="shared" si="15"/>
        <v>53.125</v>
      </c>
      <c r="CS14" s="327">
        <f t="shared" si="16"/>
        <v>635.79999999999995</v>
      </c>
      <c r="CT14" s="327">
        <f t="shared" si="17"/>
        <v>6.3129073528664037E-2</v>
      </c>
      <c r="CU14" s="327">
        <f t="shared" si="18"/>
        <v>-17.487999520229209</v>
      </c>
      <c r="CV14" s="320" t="str">
        <f t="shared" si="19"/>
        <v>Thiếu</v>
      </c>
      <c r="CW14" s="336"/>
      <c r="CX14" s="242"/>
      <c r="CY14" s="242"/>
      <c r="CZ14" s="242"/>
      <c r="DA14" s="242"/>
      <c r="DB14" s="242">
        <v>36.968613442038219</v>
      </c>
      <c r="DC14" s="242">
        <v>435.30542328000001</v>
      </c>
      <c r="DD14" s="242">
        <v>10.948619957537154</v>
      </c>
      <c r="DE14" s="242">
        <v>128.91999999999999</v>
      </c>
      <c r="DF14" s="242"/>
      <c r="DG14" s="242"/>
      <c r="DH14" s="242"/>
      <c r="DI14" s="242"/>
      <c r="DJ14" s="242"/>
      <c r="DK14" s="242"/>
      <c r="DL14" s="242"/>
      <c r="DM14" s="242"/>
      <c r="DN14" s="242"/>
      <c r="DO14" s="242"/>
      <c r="DP14" s="242"/>
      <c r="DQ14" s="242"/>
      <c r="DR14" s="242"/>
      <c r="DS14" s="242"/>
      <c r="DT14" s="242"/>
      <c r="DU14" s="242"/>
      <c r="DV14" s="242"/>
      <c r="DW14" s="242"/>
      <c r="DX14" s="242"/>
      <c r="DY14" s="242"/>
      <c r="DZ14" s="242"/>
      <c r="EA14" s="242"/>
    </row>
    <row r="15" spans="1:131" s="337" customFormat="1" ht="30" hidden="1" customHeight="1">
      <c r="A15" s="319" t="str">
        <f t="shared" si="2"/>
        <v>Hiện</v>
      </c>
      <c r="B15" s="320" t="str">
        <f t="shared" si="3"/>
        <v>Thừa</v>
      </c>
      <c r="C15" s="320">
        <f t="shared" si="20"/>
        <v>-3.25</v>
      </c>
      <c r="D15" s="321"/>
      <c r="E15" s="321"/>
      <c r="F15" s="359"/>
      <c r="G15" s="320"/>
      <c r="H15" s="320" t="s">
        <v>1424</v>
      </c>
      <c r="I15" s="320" t="s">
        <v>901</v>
      </c>
      <c r="J15" s="322" t="s">
        <v>558</v>
      </c>
      <c r="K15" s="323" t="s">
        <v>548</v>
      </c>
      <c r="L15" s="324" t="s">
        <v>549</v>
      </c>
      <c r="M15" s="322" t="s">
        <v>559</v>
      </c>
      <c r="N15" s="322" t="s">
        <v>61</v>
      </c>
      <c r="O15" s="273">
        <v>11.774999999999999</v>
      </c>
      <c r="P15" s="274">
        <v>1.6917197452229302</v>
      </c>
      <c r="Q15" s="273">
        <v>19.920000000000002</v>
      </c>
      <c r="R15" s="230"/>
      <c r="S15" s="231"/>
      <c r="T15" s="231">
        <v>3</v>
      </c>
      <c r="U15" s="231">
        <v>35.324999999999996</v>
      </c>
      <c r="V15" s="231">
        <f>VLOOKUP(J15,[113]PR!$A:$S,15,0)</f>
        <v>0</v>
      </c>
      <c r="W15" s="231">
        <f>VLOOKUP(J15,[113]PR!$A:$S,16,0)</f>
        <v>0</v>
      </c>
      <c r="X15" s="231">
        <f>VLOOKUP(J15,[114]PR!$A:$U,17,0)</f>
        <v>0</v>
      </c>
      <c r="Y15" s="231">
        <f>VLOOKUP(J15,[114]PR!$A:$U,18,0)</f>
        <v>0</v>
      </c>
      <c r="Z15" s="231">
        <v>0</v>
      </c>
      <c r="AA15" s="231">
        <v>0</v>
      </c>
      <c r="AB15" s="241">
        <v>0</v>
      </c>
      <c r="AC15" s="241">
        <v>0</v>
      </c>
      <c r="AD15" s="241">
        <v>0</v>
      </c>
      <c r="AE15" s="241">
        <v>0</v>
      </c>
      <c r="AF15" s="241">
        <v>0</v>
      </c>
      <c r="AG15" s="241">
        <v>0</v>
      </c>
      <c r="AH15" s="241">
        <v>0</v>
      </c>
      <c r="AI15" s="241">
        <v>0</v>
      </c>
      <c r="AJ15" s="241">
        <v>0</v>
      </c>
      <c r="AK15" s="241">
        <v>0</v>
      </c>
      <c r="AL15" s="241">
        <v>0</v>
      </c>
      <c r="AM15" s="241">
        <v>0</v>
      </c>
      <c r="AN15" s="241"/>
      <c r="AO15" s="241"/>
      <c r="AP15" s="241">
        <v>0</v>
      </c>
      <c r="AQ15" s="241">
        <v>0</v>
      </c>
      <c r="AR15" s="325">
        <f t="shared" si="10"/>
        <v>3</v>
      </c>
      <c r="AS15" s="325">
        <f t="shared" si="11"/>
        <v>35.324999999999996</v>
      </c>
      <c r="AT15" s="326"/>
      <c r="AU15" s="319"/>
      <c r="AV15" s="327"/>
      <c r="AW15" s="327"/>
      <c r="AX15" s="328"/>
      <c r="AY15" s="329"/>
      <c r="AZ15" s="327">
        <f t="shared" si="12"/>
        <v>3</v>
      </c>
      <c r="BA15" s="330">
        <f t="shared" si="13"/>
        <v>35.324999999999996</v>
      </c>
      <c r="BB15" s="331"/>
      <c r="BC15" s="365" t="s">
        <v>1192</v>
      </c>
      <c r="BD15" s="332" t="s">
        <v>62</v>
      </c>
      <c r="BE15" s="420" t="s">
        <v>906</v>
      </c>
      <c r="BF15" s="334" t="s">
        <v>60</v>
      </c>
      <c r="BG15" s="327">
        <v>73.59</v>
      </c>
      <c r="BH15" s="332">
        <v>45757</v>
      </c>
      <c r="BI15" s="327">
        <v>6.25</v>
      </c>
      <c r="BJ15" s="327">
        <v>73.59</v>
      </c>
      <c r="BK15" s="382">
        <v>20000</v>
      </c>
      <c r="BL15" s="327">
        <f>BK15*BJ15*1.1</f>
        <v>1618980.0000000002</v>
      </c>
      <c r="BM15" s="333">
        <v>45758</v>
      </c>
      <c r="BN15" s="327">
        <f t="shared" si="4"/>
        <v>6.25</v>
      </c>
      <c r="BO15" s="327">
        <f t="shared" si="5"/>
        <v>73.59</v>
      </c>
      <c r="BP15" s="320" t="s">
        <v>1025</v>
      </c>
      <c r="BQ15" s="320"/>
      <c r="BR15" s="334"/>
      <c r="BS15" s="319"/>
      <c r="BT15" s="319"/>
      <c r="BU15" s="327"/>
      <c r="BV15" s="327"/>
      <c r="BW15" s="327"/>
      <c r="BX15" s="327"/>
      <c r="BY15" s="327"/>
      <c r="BZ15" s="327"/>
      <c r="CA15" s="327"/>
      <c r="CB15" s="275"/>
      <c r="CC15" s="335"/>
      <c r="CD15" s="332"/>
      <c r="CE15" s="332"/>
      <c r="CF15" s="332"/>
      <c r="CG15" s="332"/>
      <c r="CH15" s="332"/>
      <c r="CI15" s="332"/>
      <c r="CJ15" s="332"/>
      <c r="CK15" s="332"/>
      <c r="CL15" s="327">
        <f t="shared" si="6"/>
        <v>0</v>
      </c>
      <c r="CM15" s="320">
        <f t="shared" si="7"/>
        <v>0</v>
      </c>
      <c r="CN15" s="332"/>
      <c r="CO15" s="332"/>
      <c r="CP15" s="332"/>
      <c r="CQ15" s="332"/>
      <c r="CR15" s="327">
        <f t="shared" si="15"/>
        <v>6.25</v>
      </c>
      <c r="CS15" s="327">
        <f t="shared" si="16"/>
        <v>73.59</v>
      </c>
      <c r="CT15" s="327">
        <f t="shared" si="17"/>
        <v>-3.25</v>
      </c>
      <c r="CU15" s="327">
        <f t="shared" si="18"/>
        <v>-38.265000000000008</v>
      </c>
      <c r="CV15" s="320" t="str">
        <f t="shared" si="19"/>
        <v>Thừa</v>
      </c>
      <c r="CW15" s="336"/>
      <c r="CX15" s="242"/>
      <c r="CY15" s="242"/>
      <c r="CZ15" s="242"/>
      <c r="DA15" s="242"/>
      <c r="DB15" s="242"/>
      <c r="DC15" s="242"/>
      <c r="DD15" s="242"/>
      <c r="DE15" s="242"/>
      <c r="DF15" s="242"/>
      <c r="DG15" s="242"/>
      <c r="DH15" s="242"/>
      <c r="DI15" s="242"/>
      <c r="DJ15" s="242"/>
      <c r="DK15" s="242"/>
      <c r="DL15" s="242"/>
      <c r="DM15" s="242"/>
      <c r="DN15" s="242"/>
      <c r="DO15" s="242"/>
      <c r="DP15" s="242">
        <v>1.6917197452229302</v>
      </c>
      <c r="DQ15" s="242">
        <v>19.920000000000002</v>
      </c>
      <c r="DR15" s="242"/>
      <c r="DS15" s="242"/>
      <c r="DT15" s="242"/>
      <c r="DU15" s="242"/>
      <c r="DV15" s="242"/>
      <c r="DW15" s="242"/>
      <c r="DX15" s="242"/>
      <c r="DY15" s="242"/>
      <c r="DZ15" s="242"/>
      <c r="EA15" s="242"/>
    </row>
    <row r="16" spans="1:131" s="337" customFormat="1" ht="30" hidden="1" customHeight="1">
      <c r="A16" s="319" t="str">
        <f t="shared" si="2"/>
        <v>Hiện</v>
      </c>
      <c r="B16" s="320" t="str">
        <f t="shared" si="3"/>
        <v>Đủ</v>
      </c>
      <c r="C16" s="320">
        <f t="shared" si="20"/>
        <v>0</v>
      </c>
      <c r="D16" s="321"/>
      <c r="E16" s="321"/>
      <c r="F16" s="359" t="s">
        <v>1711</v>
      </c>
      <c r="G16" s="320"/>
      <c r="H16" s="320"/>
      <c r="I16" s="320"/>
      <c r="J16" s="322" t="s">
        <v>560</v>
      </c>
      <c r="K16" s="323" t="s">
        <v>552</v>
      </c>
      <c r="L16" s="324" t="s">
        <v>561</v>
      </c>
      <c r="M16" s="322" t="s">
        <v>555</v>
      </c>
      <c r="N16" s="322" t="s">
        <v>61</v>
      </c>
      <c r="O16" s="273">
        <v>15.86</v>
      </c>
      <c r="P16" s="274">
        <v>427.0286378310214</v>
      </c>
      <c r="Q16" s="273">
        <v>6772.674195999999</v>
      </c>
      <c r="R16" s="230"/>
      <c r="S16" s="231"/>
      <c r="T16" s="231">
        <v>478.83237946242036</v>
      </c>
      <c r="U16" s="231">
        <v>7594.2815382739864</v>
      </c>
      <c r="V16" s="231">
        <f>VLOOKUP(J16,[113]PR!$A:$S,15,0)</f>
        <v>0</v>
      </c>
      <c r="W16" s="231">
        <f>VLOOKUP(J16,[113]PR!$A:$S,16,0)</f>
        <v>0</v>
      </c>
      <c r="X16" s="231">
        <f>VLOOKUP(J16,[114]PR!$A:$U,17,0)</f>
        <v>0</v>
      </c>
      <c r="Y16" s="231">
        <f>VLOOKUP(J16,[114]PR!$A:$U,18,0)</f>
        <v>0</v>
      </c>
      <c r="Z16" s="231">
        <v>0</v>
      </c>
      <c r="AA16" s="231">
        <v>0</v>
      </c>
      <c r="AB16" s="241">
        <v>0</v>
      </c>
      <c r="AC16" s="241">
        <v>0</v>
      </c>
      <c r="AD16" s="241">
        <v>0</v>
      </c>
      <c r="AE16" s="241">
        <v>0</v>
      </c>
      <c r="AF16" s="241">
        <v>0</v>
      </c>
      <c r="AG16" s="241">
        <v>0</v>
      </c>
      <c r="AH16" s="241">
        <v>0</v>
      </c>
      <c r="AI16" s="241">
        <v>0</v>
      </c>
      <c r="AJ16" s="241">
        <v>0</v>
      </c>
      <c r="AK16" s="241">
        <v>0</v>
      </c>
      <c r="AL16" s="241">
        <v>24.125</v>
      </c>
      <c r="AM16" s="241">
        <v>382.6225</v>
      </c>
      <c r="AN16" s="241"/>
      <c r="AO16" s="241"/>
      <c r="AP16" s="241">
        <v>0</v>
      </c>
      <c r="AQ16" s="241">
        <v>0</v>
      </c>
      <c r="AR16" s="325">
        <f t="shared" si="10"/>
        <v>502.95737946242036</v>
      </c>
      <c r="AS16" s="325">
        <f t="shared" si="11"/>
        <v>7976.9040382739868</v>
      </c>
      <c r="AT16" s="326" t="s">
        <v>1707</v>
      </c>
      <c r="AU16" s="319"/>
      <c r="AV16" s="327">
        <v>2.9573794624203629</v>
      </c>
      <c r="AW16" s="327">
        <v>46.904038273986956</v>
      </c>
      <c r="AX16" s="328"/>
      <c r="AY16" s="329" t="s">
        <v>1712</v>
      </c>
      <c r="AZ16" s="327">
        <f t="shared" si="12"/>
        <v>500</v>
      </c>
      <c r="BA16" s="330">
        <f t="shared" si="13"/>
        <v>7930</v>
      </c>
      <c r="BB16" s="331"/>
      <c r="BC16" s="332" t="s">
        <v>1721</v>
      </c>
      <c r="BD16" s="332" t="s">
        <v>1509</v>
      </c>
      <c r="BE16" s="324" t="s">
        <v>1710</v>
      </c>
      <c r="BF16" s="322" t="s">
        <v>555</v>
      </c>
      <c r="BG16" s="327">
        <v>344</v>
      </c>
      <c r="BH16" s="332">
        <v>45933</v>
      </c>
      <c r="BI16" s="232">
        <f>7*1.25*2.5</f>
        <v>21.875</v>
      </c>
      <c r="BJ16" s="327">
        <v>344</v>
      </c>
      <c r="BK16" s="382">
        <f>65000/1.1</f>
        <v>59090.909090909088</v>
      </c>
      <c r="BL16" s="327">
        <f>BK16*BJ16*1.1</f>
        <v>22360000</v>
      </c>
      <c r="BM16" s="333">
        <v>45934</v>
      </c>
      <c r="BN16" s="327">
        <f t="shared" si="4"/>
        <v>21.875</v>
      </c>
      <c r="BO16" s="327">
        <f t="shared" si="5"/>
        <v>344</v>
      </c>
      <c r="BP16" s="320"/>
      <c r="BQ16" s="320"/>
      <c r="BR16" s="334"/>
      <c r="BS16" s="319"/>
      <c r="BT16" s="319" t="s">
        <v>1157</v>
      </c>
      <c r="BU16" s="327" t="s">
        <v>67</v>
      </c>
      <c r="BV16" s="327" t="s">
        <v>975</v>
      </c>
      <c r="BW16" s="327" t="s">
        <v>973</v>
      </c>
      <c r="BX16" s="327">
        <v>7588.8</v>
      </c>
      <c r="BY16" s="333">
        <v>45755</v>
      </c>
      <c r="BZ16" s="327">
        <v>478.125</v>
      </c>
      <c r="CA16" s="327">
        <v>7588.8</v>
      </c>
      <c r="CB16" s="275">
        <v>2.61</v>
      </c>
      <c r="CC16" s="335">
        <f t="shared" ref="CC16:CC18" si="22">CB16*CA16</f>
        <v>19806.768</v>
      </c>
      <c r="CD16" s="332"/>
      <c r="CE16" s="327"/>
      <c r="CF16" s="332"/>
      <c r="CG16" s="332"/>
      <c r="CH16" s="332"/>
      <c r="CI16" s="332">
        <v>45791</v>
      </c>
      <c r="CJ16" s="332">
        <v>45792</v>
      </c>
      <c r="CK16" s="332"/>
      <c r="CL16" s="327">
        <f t="shared" si="6"/>
        <v>478.125</v>
      </c>
      <c r="CM16" s="320">
        <f t="shared" si="7"/>
        <v>7588.8</v>
      </c>
      <c r="CN16" s="332"/>
      <c r="CO16" s="332"/>
      <c r="CP16" s="332"/>
      <c r="CQ16" s="332"/>
      <c r="CR16" s="327">
        <f t="shared" si="15"/>
        <v>500</v>
      </c>
      <c r="CS16" s="327">
        <f t="shared" si="16"/>
        <v>7932.8</v>
      </c>
      <c r="CT16" s="327">
        <f t="shared" si="17"/>
        <v>0</v>
      </c>
      <c r="CU16" s="327">
        <f t="shared" si="18"/>
        <v>-2.8000000000001819</v>
      </c>
      <c r="CV16" s="320" t="str">
        <f t="shared" si="19"/>
        <v>Đủ</v>
      </c>
      <c r="CW16" s="336"/>
      <c r="CX16" s="242"/>
      <c r="CY16" s="242"/>
      <c r="CZ16" s="242"/>
      <c r="DA16" s="242"/>
      <c r="DB16" s="242">
        <v>6.8072736305732482</v>
      </c>
      <c r="DC16" s="242">
        <v>106.87419599999998</v>
      </c>
      <c r="DD16" s="242"/>
      <c r="DE16" s="242"/>
      <c r="DF16" s="242"/>
      <c r="DG16" s="242"/>
      <c r="DH16" s="242">
        <v>424.57324840764335</v>
      </c>
      <c r="DI16" s="242">
        <v>6665.7999999999984</v>
      </c>
      <c r="DJ16" s="242"/>
      <c r="DK16" s="242"/>
      <c r="DL16" s="242"/>
      <c r="DM16" s="242"/>
      <c r="DN16" s="242"/>
      <c r="DO16" s="242"/>
      <c r="DP16" s="242"/>
      <c r="DQ16" s="242"/>
      <c r="DR16" s="242"/>
      <c r="DS16" s="242"/>
      <c r="DT16" s="242"/>
      <c r="DU16" s="242"/>
      <c r="DV16" s="242"/>
      <c r="DW16" s="242"/>
      <c r="DX16" s="242"/>
      <c r="DY16" s="242"/>
      <c r="DZ16" s="242"/>
      <c r="EA16" s="242"/>
    </row>
    <row r="17" spans="1:131" s="337" customFormat="1" ht="30" hidden="1" customHeight="1">
      <c r="A17" s="319" t="str">
        <f>IF(J17=J16,"ok","Hiện")</f>
        <v>Hiện</v>
      </c>
      <c r="B17" s="320" t="str">
        <f t="shared" si="3"/>
        <v>Thừa</v>
      </c>
      <c r="C17" s="320">
        <f t="shared" si="20"/>
        <v>-3.2341072305734997</v>
      </c>
      <c r="D17" s="321"/>
      <c r="E17" s="321"/>
      <c r="F17" s="359"/>
      <c r="G17" s="412"/>
      <c r="H17" s="320"/>
      <c r="I17" s="320"/>
      <c r="J17" s="322" t="s">
        <v>562</v>
      </c>
      <c r="K17" s="323" t="s">
        <v>552</v>
      </c>
      <c r="L17" s="324" t="s">
        <v>561</v>
      </c>
      <c r="M17" s="322" t="s">
        <v>557</v>
      </c>
      <c r="N17" s="322" t="s">
        <v>61</v>
      </c>
      <c r="O17" s="273">
        <v>15.5</v>
      </c>
      <c r="P17" s="274">
        <v>584.82923664516102</v>
      </c>
      <c r="Q17" s="273">
        <v>9064.853167999996</v>
      </c>
      <c r="R17" s="230"/>
      <c r="S17" s="231"/>
      <c r="T17" s="231">
        <v>640.8908927694265</v>
      </c>
      <c r="U17" s="231">
        <v>9933.8088379261098</v>
      </c>
      <c r="V17" s="231">
        <f>VLOOKUP(J17,[113]PR!$A:$S,15,0)</f>
        <v>0</v>
      </c>
      <c r="W17" s="231">
        <f>VLOOKUP(J17,[113]PR!$A:$S,16,0)</f>
        <v>0</v>
      </c>
      <c r="X17" s="231">
        <f>VLOOKUP(J17,[114]PR!$A:$U,17,0)</f>
        <v>0</v>
      </c>
      <c r="Y17" s="231">
        <f>VLOOKUP(J17,[114]PR!$A:$U,18,0)</f>
        <v>0</v>
      </c>
      <c r="Z17" s="231">
        <v>0</v>
      </c>
      <c r="AA17" s="231">
        <v>0</v>
      </c>
      <c r="AB17" s="241">
        <v>0</v>
      </c>
      <c r="AC17" s="241">
        <v>0</v>
      </c>
      <c r="AD17" s="241">
        <v>70</v>
      </c>
      <c r="AE17" s="241">
        <v>1085</v>
      </c>
      <c r="AF17" s="241">
        <v>0</v>
      </c>
      <c r="AG17" s="241">
        <v>0</v>
      </c>
      <c r="AH17" s="241">
        <v>0</v>
      </c>
      <c r="AI17" s="241">
        <v>0</v>
      </c>
      <c r="AJ17" s="241">
        <v>0</v>
      </c>
      <c r="AK17" s="241">
        <v>0</v>
      </c>
      <c r="AL17" s="241">
        <v>29.625</v>
      </c>
      <c r="AM17" s="241">
        <v>459.1875</v>
      </c>
      <c r="AN17" s="241"/>
      <c r="AO17" s="241"/>
      <c r="AP17" s="241">
        <v>0</v>
      </c>
      <c r="AQ17" s="241">
        <v>0</v>
      </c>
      <c r="AR17" s="325">
        <f t="shared" si="10"/>
        <v>740.5158927694265</v>
      </c>
      <c r="AS17" s="325">
        <f t="shared" si="11"/>
        <v>11477.99633792611</v>
      </c>
      <c r="AT17" s="326" t="s">
        <v>1707</v>
      </c>
      <c r="AU17" s="319"/>
      <c r="AV17" s="327"/>
      <c r="AW17" s="327"/>
      <c r="AX17" s="328"/>
      <c r="AY17" s="329"/>
      <c r="AZ17" s="327">
        <f t="shared" si="12"/>
        <v>740.5158927694265</v>
      </c>
      <c r="BA17" s="330">
        <f t="shared" si="13"/>
        <v>11477.99633792611</v>
      </c>
      <c r="BB17" s="331"/>
      <c r="BC17" s="332"/>
      <c r="BD17" s="332"/>
      <c r="BE17" s="332"/>
      <c r="BF17" s="334"/>
      <c r="BG17" s="327"/>
      <c r="BH17" s="332"/>
      <c r="BI17" s="232"/>
      <c r="BJ17" s="327"/>
      <c r="BK17" s="327"/>
      <c r="BL17" s="327"/>
      <c r="BM17" s="333"/>
      <c r="BN17" s="327">
        <f t="shared" si="4"/>
        <v>31.25</v>
      </c>
      <c r="BO17" s="327">
        <f t="shared" si="5"/>
        <v>478</v>
      </c>
      <c r="BP17" s="320"/>
      <c r="BQ17" s="320"/>
      <c r="BR17" s="334"/>
      <c r="BS17" s="319"/>
      <c r="BT17" s="319" t="s">
        <v>1157</v>
      </c>
      <c r="BU17" s="327" t="s">
        <v>67</v>
      </c>
      <c r="BV17" s="327" t="s">
        <v>975</v>
      </c>
      <c r="BW17" s="327" t="s">
        <v>974</v>
      </c>
      <c r="BX17" s="327">
        <v>10250</v>
      </c>
      <c r="BY17" s="333">
        <v>45755</v>
      </c>
      <c r="BZ17" s="327">
        <v>640.625</v>
      </c>
      <c r="CA17" s="327">
        <v>10250</v>
      </c>
      <c r="CB17" s="275">
        <v>6.11</v>
      </c>
      <c r="CC17" s="335">
        <f t="shared" si="22"/>
        <v>62627.5</v>
      </c>
      <c r="CD17" s="332"/>
      <c r="CE17" s="332"/>
      <c r="CF17" s="332"/>
      <c r="CG17" s="332"/>
      <c r="CH17" s="332"/>
      <c r="CI17" s="332">
        <v>45791</v>
      </c>
      <c r="CJ17" s="332">
        <v>45792</v>
      </c>
      <c r="CK17" s="332"/>
      <c r="CL17" s="327">
        <f t="shared" si="6"/>
        <v>712.5</v>
      </c>
      <c r="CM17" s="320">
        <f t="shared" si="7"/>
        <v>11400</v>
      </c>
      <c r="CN17" s="332"/>
      <c r="CO17" s="332"/>
      <c r="CP17" s="332"/>
      <c r="CQ17" s="332"/>
      <c r="CR17" s="327">
        <f t="shared" si="15"/>
        <v>743.75</v>
      </c>
      <c r="CS17" s="327">
        <f t="shared" si="16"/>
        <v>11878</v>
      </c>
      <c r="CT17" s="327">
        <f t="shared" si="17"/>
        <v>-3.2341072305734997</v>
      </c>
      <c r="CU17" s="327">
        <f t="shared" si="18"/>
        <v>-400.00366207389015</v>
      </c>
      <c r="CV17" s="320" t="str">
        <f t="shared" si="19"/>
        <v>Thừa</v>
      </c>
      <c r="CW17" s="336"/>
      <c r="CX17" s="242"/>
      <c r="CY17" s="242"/>
      <c r="CZ17" s="242"/>
      <c r="DA17" s="242"/>
      <c r="DB17" s="276">
        <v>1.7868259872611465</v>
      </c>
      <c r="DC17" s="276">
        <v>28.053167999999999</v>
      </c>
      <c r="DD17" s="242">
        <v>575.2203821656052</v>
      </c>
      <c r="DE17" s="242">
        <v>9030.9599999999973</v>
      </c>
      <c r="DF17" s="242"/>
      <c r="DG17" s="242"/>
      <c r="DH17" s="242"/>
      <c r="DI17" s="242"/>
      <c r="DJ17" s="242">
        <v>0.12356687898089172</v>
      </c>
      <c r="DK17" s="242">
        <v>1.94</v>
      </c>
      <c r="DL17" s="242">
        <v>0.12356687898089172</v>
      </c>
      <c r="DM17" s="242">
        <v>1.94</v>
      </c>
      <c r="DN17" s="242">
        <v>0.12356687898089172</v>
      </c>
      <c r="DO17" s="242">
        <v>1.94</v>
      </c>
      <c r="DP17" s="242"/>
      <c r="DQ17" s="242"/>
      <c r="DR17" s="242"/>
      <c r="DS17" s="242"/>
      <c r="DT17" s="242"/>
      <c r="DU17" s="242"/>
      <c r="DV17" s="242"/>
      <c r="DW17" s="242"/>
      <c r="DX17" s="242"/>
      <c r="DY17" s="242"/>
      <c r="DZ17" s="242"/>
      <c r="EA17" s="242"/>
    </row>
    <row r="18" spans="1:131" s="337" customFormat="1" ht="30" hidden="1" customHeight="1">
      <c r="A18" s="319" t="str">
        <f t="shared" ref="A18:A21" si="23">IF(J18=J17,"ok","Hiện")</f>
        <v>ok</v>
      </c>
      <c r="B18" s="321"/>
      <c r="C18" s="321"/>
      <c r="D18" s="321"/>
      <c r="E18" s="321"/>
      <c r="F18" s="359"/>
      <c r="G18" s="321"/>
      <c r="H18" s="321"/>
      <c r="I18" s="321"/>
      <c r="J18" s="322" t="s">
        <v>562</v>
      </c>
      <c r="K18" s="323" t="s">
        <v>552</v>
      </c>
      <c r="L18" s="324" t="s">
        <v>561</v>
      </c>
      <c r="M18" s="322" t="s">
        <v>557</v>
      </c>
      <c r="N18" s="322" t="s">
        <v>61</v>
      </c>
      <c r="O18" s="277"/>
      <c r="P18" s="278"/>
      <c r="Q18" s="277"/>
      <c r="R18" s="240"/>
      <c r="S18" s="241"/>
      <c r="T18" s="241"/>
      <c r="U18" s="241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  <c r="AK18" s="241"/>
      <c r="AL18" s="241"/>
      <c r="AM18" s="241"/>
      <c r="AN18" s="241"/>
      <c r="AO18" s="241"/>
      <c r="AP18" s="241"/>
      <c r="AQ18" s="241"/>
      <c r="AR18" s="351"/>
      <c r="AS18" s="351"/>
      <c r="AT18" s="366"/>
      <c r="AU18" s="352"/>
      <c r="AV18" s="353"/>
      <c r="AW18" s="353"/>
      <c r="AX18" s="367"/>
      <c r="AY18" s="368"/>
      <c r="AZ18" s="353"/>
      <c r="BA18" s="354"/>
      <c r="BB18" s="369"/>
      <c r="BC18" s="357"/>
      <c r="BD18" s="357"/>
      <c r="BE18" s="357"/>
      <c r="BF18" s="370"/>
      <c r="BG18" s="353"/>
      <c r="BH18" s="357"/>
      <c r="BI18" s="268"/>
      <c r="BJ18" s="353"/>
      <c r="BK18" s="353"/>
      <c r="BL18" s="353"/>
      <c r="BM18" s="371"/>
      <c r="BN18" s="353"/>
      <c r="BO18" s="353"/>
      <c r="BP18" s="321"/>
      <c r="BQ18" s="321"/>
      <c r="BR18" s="370"/>
      <c r="BS18" s="352"/>
      <c r="BT18" s="352" t="s">
        <v>1651</v>
      </c>
      <c r="BU18" s="327" t="s">
        <v>67</v>
      </c>
      <c r="BV18" s="327" t="s">
        <v>975</v>
      </c>
      <c r="BW18" s="327" t="s">
        <v>974</v>
      </c>
      <c r="BX18" s="353">
        <v>1150</v>
      </c>
      <c r="BY18" s="371">
        <v>45833</v>
      </c>
      <c r="BZ18" s="353">
        <f>23*1250*2500/1000000</f>
        <v>71.875</v>
      </c>
      <c r="CA18" s="353">
        <v>1150</v>
      </c>
      <c r="CB18" s="279">
        <v>6.11</v>
      </c>
      <c r="CC18" s="372">
        <f t="shared" si="22"/>
        <v>7026.5</v>
      </c>
      <c r="CD18" s="357">
        <v>45846</v>
      </c>
      <c r="CE18" s="357"/>
      <c r="CF18" s="357">
        <v>45857</v>
      </c>
      <c r="CG18" s="357"/>
      <c r="CH18" s="357"/>
      <c r="CI18" s="357">
        <v>45867</v>
      </c>
      <c r="CJ18" s="357">
        <v>45868</v>
      </c>
      <c r="CK18" s="357"/>
      <c r="CL18" s="353">
        <f t="shared" si="6"/>
        <v>712.5</v>
      </c>
      <c r="CM18" s="321">
        <f t="shared" si="7"/>
        <v>11400</v>
      </c>
      <c r="CN18" s="357"/>
      <c r="CO18" s="357"/>
      <c r="CP18" s="357"/>
      <c r="CQ18" s="357"/>
      <c r="CR18" s="353"/>
      <c r="CS18" s="353"/>
      <c r="CT18" s="353"/>
      <c r="CU18" s="353"/>
      <c r="CV18" s="321"/>
      <c r="CW18" s="373"/>
      <c r="CX18" s="243"/>
      <c r="CY18" s="243"/>
      <c r="CZ18" s="243"/>
      <c r="DA18" s="243"/>
      <c r="DB18" s="280"/>
      <c r="DC18" s="280"/>
      <c r="DD18" s="243"/>
      <c r="DE18" s="243"/>
      <c r="DF18" s="243"/>
      <c r="DG18" s="243"/>
      <c r="DH18" s="243"/>
      <c r="DI18" s="243"/>
      <c r="DJ18" s="243"/>
      <c r="DK18" s="243"/>
      <c r="DL18" s="243"/>
      <c r="DM18" s="243"/>
      <c r="DN18" s="243"/>
      <c r="DO18" s="243"/>
      <c r="DP18" s="243"/>
      <c r="DQ18" s="243"/>
      <c r="DR18" s="243"/>
      <c r="DS18" s="243"/>
      <c r="DT18" s="243"/>
      <c r="DU18" s="243"/>
      <c r="DV18" s="243"/>
      <c r="DW18" s="243"/>
      <c r="DX18" s="243"/>
      <c r="DY18" s="243"/>
      <c r="DZ18" s="243"/>
      <c r="EA18" s="243"/>
    </row>
    <row r="19" spans="1:131" s="337" customFormat="1" ht="30" hidden="1" customHeight="1">
      <c r="A19" s="319" t="str">
        <f t="shared" si="23"/>
        <v>ok</v>
      </c>
      <c r="B19" s="321"/>
      <c r="C19" s="321"/>
      <c r="D19" s="321"/>
      <c r="E19" s="321"/>
      <c r="F19" s="411"/>
      <c r="G19" s="321"/>
      <c r="H19" s="321"/>
      <c r="I19" s="321"/>
      <c r="J19" s="322" t="s">
        <v>562</v>
      </c>
      <c r="K19" s="323" t="s">
        <v>552</v>
      </c>
      <c r="L19" s="324" t="s">
        <v>561</v>
      </c>
      <c r="M19" s="322" t="s">
        <v>557</v>
      </c>
      <c r="N19" s="322" t="s">
        <v>61</v>
      </c>
      <c r="O19" s="277"/>
      <c r="P19" s="278"/>
      <c r="Q19" s="277"/>
      <c r="R19" s="240"/>
      <c r="S19" s="241"/>
      <c r="T19" s="241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1"/>
      <c r="AJ19" s="241"/>
      <c r="AK19" s="241"/>
      <c r="AL19" s="241"/>
      <c r="AM19" s="241"/>
      <c r="AN19" s="241"/>
      <c r="AO19" s="241"/>
      <c r="AP19" s="241"/>
      <c r="AQ19" s="241"/>
      <c r="AR19" s="351"/>
      <c r="AS19" s="351"/>
      <c r="AT19" s="366"/>
      <c r="AU19" s="352"/>
      <c r="AV19" s="353"/>
      <c r="AW19" s="353"/>
      <c r="AX19" s="367"/>
      <c r="AY19" s="368"/>
      <c r="AZ19" s="353"/>
      <c r="BA19" s="354"/>
      <c r="BB19" s="369"/>
      <c r="BC19" s="332" t="s">
        <v>1722</v>
      </c>
      <c r="BD19" s="332" t="s">
        <v>1509</v>
      </c>
      <c r="BE19" s="324" t="s">
        <v>1715</v>
      </c>
      <c r="BF19" s="415" t="s">
        <v>1716</v>
      </c>
      <c r="BG19" s="353">
        <v>478</v>
      </c>
      <c r="BH19" s="357">
        <v>45945</v>
      </c>
      <c r="BI19" s="268">
        <f>10*1.25*2.5</f>
        <v>31.25</v>
      </c>
      <c r="BJ19" s="353">
        <v>478</v>
      </c>
      <c r="BK19" s="382">
        <v>222727</v>
      </c>
      <c r="BL19" s="327">
        <f>BK19*BJ19*1.1</f>
        <v>117109856.60000001</v>
      </c>
      <c r="BM19" s="371">
        <v>45947</v>
      </c>
      <c r="BN19" s="353"/>
      <c r="BO19" s="353"/>
      <c r="BP19" s="321"/>
      <c r="BQ19" s="321"/>
      <c r="BR19" s="370"/>
      <c r="BS19" s="352"/>
      <c r="BT19" s="352"/>
      <c r="BU19" s="353"/>
      <c r="BV19" s="353"/>
      <c r="BW19" s="353"/>
      <c r="BX19" s="353"/>
      <c r="BY19" s="371"/>
      <c r="BZ19" s="353"/>
      <c r="CA19" s="353"/>
      <c r="CB19" s="279"/>
      <c r="CC19" s="372"/>
      <c r="CD19" s="357"/>
      <c r="CE19" s="357"/>
      <c r="CF19" s="357"/>
      <c r="CG19" s="357"/>
      <c r="CH19" s="357"/>
      <c r="CI19" s="357"/>
      <c r="CJ19" s="357"/>
      <c r="CK19" s="357"/>
      <c r="CL19" s="353"/>
      <c r="CM19" s="321"/>
      <c r="CN19" s="357"/>
      <c r="CO19" s="357"/>
      <c r="CP19" s="357"/>
      <c r="CQ19" s="357"/>
      <c r="CR19" s="353"/>
      <c r="CS19" s="353"/>
      <c r="CT19" s="353"/>
      <c r="CU19" s="353"/>
      <c r="CV19" s="321"/>
      <c r="CW19" s="373"/>
      <c r="CX19" s="243"/>
      <c r="CY19" s="243"/>
      <c r="CZ19" s="243"/>
      <c r="DA19" s="243"/>
      <c r="DB19" s="280"/>
      <c r="DC19" s="280"/>
      <c r="DD19" s="243"/>
      <c r="DE19" s="243"/>
      <c r="DF19" s="243"/>
      <c r="DG19" s="243"/>
      <c r="DH19" s="243"/>
      <c r="DI19" s="243"/>
      <c r="DJ19" s="243"/>
      <c r="DK19" s="243"/>
      <c r="DL19" s="243"/>
      <c r="DM19" s="243"/>
      <c r="DN19" s="243"/>
      <c r="DO19" s="243"/>
      <c r="DP19" s="243"/>
      <c r="DQ19" s="243"/>
      <c r="DR19" s="243"/>
      <c r="DS19" s="243"/>
      <c r="DT19" s="243"/>
      <c r="DU19" s="243"/>
      <c r="DV19" s="243"/>
      <c r="DW19" s="243"/>
      <c r="DX19" s="243"/>
      <c r="DY19" s="243"/>
      <c r="DZ19" s="243"/>
      <c r="EA19" s="243"/>
    </row>
    <row r="20" spans="1:131" s="337" customFormat="1" ht="30" hidden="1" customHeight="1">
      <c r="A20" s="319" t="str">
        <f t="shared" si="23"/>
        <v>Hiện</v>
      </c>
      <c r="B20" s="320" t="str">
        <f t="shared" si="3"/>
        <v>Đủ</v>
      </c>
      <c r="C20" s="320">
        <f t="shared" si="20"/>
        <v>0</v>
      </c>
      <c r="D20" s="321"/>
      <c r="E20" s="321" t="s">
        <v>1135</v>
      </c>
      <c r="F20" s="359"/>
      <c r="G20" s="320"/>
      <c r="H20" s="320" t="s">
        <v>1426</v>
      </c>
      <c r="I20" s="327" t="s">
        <v>1220</v>
      </c>
      <c r="J20" s="322" t="s">
        <v>563</v>
      </c>
      <c r="K20" s="323" t="s">
        <v>552</v>
      </c>
      <c r="L20" s="324" t="s">
        <v>561</v>
      </c>
      <c r="M20" s="322" t="s">
        <v>553</v>
      </c>
      <c r="N20" s="322" t="s">
        <v>61</v>
      </c>
      <c r="O20" s="273">
        <v>11.55</v>
      </c>
      <c r="P20" s="274">
        <v>52.501245690043291</v>
      </c>
      <c r="Q20" s="273">
        <v>606.38938772000006</v>
      </c>
      <c r="R20" s="230"/>
      <c r="S20" s="231"/>
      <c r="T20" s="231">
        <v>45</v>
      </c>
      <c r="U20" s="231">
        <v>519.75</v>
      </c>
      <c r="V20" s="231">
        <f>VLOOKUP(J20,[113]PR!$A:$S,15,0)</f>
        <v>0</v>
      </c>
      <c r="W20" s="231">
        <f>VLOOKUP(J20,[113]PR!$A:$S,16,0)</f>
        <v>0</v>
      </c>
      <c r="X20" s="231">
        <f>VLOOKUP(J20,[114]PR!$A:$U,17,0)</f>
        <v>0</v>
      </c>
      <c r="Y20" s="231">
        <f>VLOOKUP(J20,[114]PR!$A:$U,18,0)</f>
        <v>0</v>
      </c>
      <c r="Z20" s="231">
        <v>0</v>
      </c>
      <c r="AA20" s="231">
        <v>0</v>
      </c>
      <c r="AB20" s="241">
        <v>0</v>
      </c>
      <c r="AC20" s="241">
        <v>0</v>
      </c>
      <c r="AD20" s="241">
        <v>0</v>
      </c>
      <c r="AE20" s="241">
        <v>0</v>
      </c>
      <c r="AF20" s="241">
        <v>0</v>
      </c>
      <c r="AG20" s="241">
        <v>0</v>
      </c>
      <c r="AH20" s="241">
        <v>0</v>
      </c>
      <c r="AI20" s="241">
        <v>0</v>
      </c>
      <c r="AJ20" s="241">
        <v>0</v>
      </c>
      <c r="AK20" s="241">
        <v>0</v>
      </c>
      <c r="AL20" s="241">
        <v>1.875</v>
      </c>
      <c r="AM20" s="241">
        <v>28.875</v>
      </c>
      <c r="AN20" s="241"/>
      <c r="AO20" s="241"/>
      <c r="AP20" s="241">
        <v>0</v>
      </c>
      <c r="AQ20" s="241">
        <v>0</v>
      </c>
      <c r="AR20" s="325">
        <f t="shared" ref="AR20:AR21" si="24">R20+T20+V20+X20+Z20+AB20+AD20+AF20+AH20+AJ20+AL20+AN20+AP20</f>
        <v>46.875</v>
      </c>
      <c r="AS20" s="325">
        <f t="shared" ref="AS20:AS21" si="25">S20+U20+W20+Y20+AA20+AC20+AE20+AG20+AI20+AK20+AM20+AO20+AQ20</f>
        <v>548.625</v>
      </c>
      <c r="AT20" s="326" t="s">
        <v>1707</v>
      </c>
      <c r="AU20" s="319"/>
      <c r="AV20" s="327">
        <f>1.22*2.44 *  20</f>
        <v>59.536000000000001</v>
      </c>
      <c r="AW20" s="327">
        <f>AV20*O20</f>
        <v>687.64080000000001</v>
      </c>
      <c r="AX20" s="328"/>
      <c r="AY20" s="329"/>
      <c r="AZ20" s="327" t="str">
        <f t="shared" ref="AZ20:AZ21" si="26">IF(AR20&gt;AV20,AR20-AV20,"0")</f>
        <v>0</v>
      </c>
      <c r="BA20" s="330" t="str">
        <f t="shared" ref="BA20:BA21" si="27">IF(AS20&gt;AW20,AS20-AW20,"0")</f>
        <v>0</v>
      </c>
      <c r="BB20" s="331"/>
      <c r="BC20" s="332"/>
      <c r="BD20" s="332"/>
      <c r="BE20" s="332"/>
      <c r="BF20" s="334"/>
      <c r="BG20" s="327"/>
      <c r="BH20" s="332"/>
      <c r="BI20" s="232"/>
      <c r="BJ20" s="327"/>
      <c r="BK20" s="327"/>
      <c r="BL20" s="327"/>
      <c r="BM20" s="333"/>
      <c r="BN20" s="327">
        <f>SUMIF($J:$J,J20,$BI:$BI)</f>
        <v>0</v>
      </c>
      <c r="BO20" s="327">
        <f>SUMIF($J:$J,J20,$BJ:$BJ)</f>
        <v>0</v>
      </c>
      <c r="BP20" s="320"/>
      <c r="BQ20" s="320"/>
      <c r="BR20" s="334"/>
      <c r="BS20" s="319"/>
      <c r="BT20" s="319"/>
      <c r="BU20" s="327"/>
      <c r="BV20" s="327"/>
      <c r="BW20" s="327"/>
      <c r="BX20" s="327"/>
      <c r="BY20" s="327"/>
      <c r="BZ20" s="330"/>
      <c r="CA20" s="330"/>
      <c r="CB20" s="275"/>
      <c r="CC20" s="335"/>
      <c r="CD20" s="332"/>
      <c r="CE20" s="332"/>
      <c r="CF20" s="332"/>
      <c r="CG20" s="332"/>
      <c r="CH20" s="332"/>
      <c r="CI20" s="332"/>
      <c r="CJ20" s="332"/>
      <c r="CK20" s="332"/>
      <c r="CL20" s="327">
        <f>SUMIF($J:$J,J20,$BZ:$BZ)</f>
        <v>0</v>
      </c>
      <c r="CM20" s="320">
        <f>SUMIF($J:$J,J20,$CA:$CA)</f>
        <v>0</v>
      </c>
      <c r="CN20" s="332"/>
      <c r="CO20" s="332"/>
      <c r="CP20" s="332"/>
      <c r="CQ20" s="332"/>
      <c r="CR20" s="327">
        <f t="shared" ref="CR20:CR21" si="28">BN20+CL20</f>
        <v>0</v>
      </c>
      <c r="CS20" s="327">
        <f t="shared" ref="CS20:CS21" si="29">BO20+CM20</f>
        <v>0</v>
      </c>
      <c r="CT20" s="327">
        <f t="shared" ref="CT20:CT21" si="30">AZ20-CR20</f>
        <v>0</v>
      </c>
      <c r="CU20" s="327">
        <f t="shared" ref="CU20:CU21" si="31">BA20-CS20</f>
        <v>0</v>
      </c>
      <c r="CV20" s="320" t="str">
        <f t="shared" ref="CV20:CV21" si="32">IF(CT20&lt;0,"Thừa",IF(CT20=0,"Đủ","Thiếu"))</f>
        <v>Đủ</v>
      </c>
      <c r="CW20" s="336"/>
      <c r="CX20" s="242"/>
      <c r="CY20" s="242"/>
      <c r="CZ20" s="242"/>
      <c r="DA20" s="242"/>
      <c r="DB20" s="276">
        <v>7.8235278802547779</v>
      </c>
      <c r="DC20" s="276">
        <v>122.82938772</v>
      </c>
      <c r="DD20" s="242"/>
      <c r="DE20" s="242"/>
      <c r="DF20" s="242"/>
      <c r="DG20" s="242"/>
      <c r="DH20" s="242"/>
      <c r="DI20" s="242"/>
      <c r="DJ20" s="242">
        <v>10.263694267515923</v>
      </c>
      <c r="DK20" s="242">
        <v>161.13999999999999</v>
      </c>
      <c r="DL20" s="242">
        <v>10.263694267515923</v>
      </c>
      <c r="DM20" s="242">
        <v>161.13999999999999</v>
      </c>
      <c r="DN20" s="242">
        <v>10.275159235668792</v>
      </c>
      <c r="DO20" s="242">
        <v>161.32</v>
      </c>
      <c r="DP20" s="242"/>
      <c r="DQ20" s="242"/>
      <c r="DR20" s="242"/>
      <c r="DS20" s="242"/>
      <c r="DT20" s="242"/>
      <c r="DU20" s="242"/>
      <c r="DV20" s="242"/>
      <c r="DW20" s="242"/>
      <c r="DX20" s="242"/>
      <c r="DY20" s="242"/>
      <c r="DZ20" s="242"/>
      <c r="EA20" s="242"/>
    </row>
    <row r="21" spans="1:131" s="337" customFormat="1" ht="82" hidden="1" customHeight="1">
      <c r="A21" s="319" t="str">
        <f t="shared" si="23"/>
        <v>Hiện</v>
      </c>
      <c r="B21" s="320" t="str">
        <f t="shared" si="3"/>
        <v>Đủ</v>
      </c>
      <c r="C21" s="320">
        <f t="shared" si="20"/>
        <v>0</v>
      </c>
      <c r="D21" s="321"/>
      <c r="E21" s="321"/>
      <c r="F21" s="359"/>
      <c r="G21" s="320"/>
      <c r="H21" s="320" t="s">
        <v>1426</v>
      </c>
      <c r="I21" s="320"/>
      <c r="J21" s="322" t="s">
        <v>564</v>
      </c>
      <c r="K21" s="323" t="s">
        <v>552</v>
      </c>
      <c r="L21" s="324" t="s">
        <v>71</v>
      </c>
      <c r="M21" s="322" t="s">
        <v>565</v>
      </c>
      <c r="N21" s="322" t="s">
        <v>61</v>
      </c>
      <c r="O21" s="273">
        <v>23.79</v>
      </c>
      <c r="P21" s="274">
        <v>81.05409250945776</v>
      </c>
      <c r="Q21" s="273">
        <f>1840.5768608+87.7</f>
        <v>1928.2768608000001</v>
      </c>
      <c r="R21" s="230"/>
      <c r="S21" s="231"/>
      <c r="T21" s="231">
        <v>90</v>
      </c>
      <c r="U21" s="231">
        <v>2141.1</v>
      </c>
      <c r="V21" s="231">
        <f>VLOOKUP(J21,[113]PR!$A:$S,15,0)</f>
        <v>0</v>
      </c>
      <c r="W21" s="231">
        <f>VLOOKUP(J21,[113]PR!$A:$S,16,0)</f>
        <v>0</v>
      </c>
      <c r="X21" s="231">
        <f>VLOOKUP(J21,[114]PR!$A:$U,17,0)</f>
        <v>0</v>
      </c>
      <c r="Y21" s="231">
        <f>VLOOKUP(J21,[114]PR!$A:$U,18,0)</f>
        <v>0</v>
      </c>
      <c r="Z21" s="231">
        <v>0</v>
      </c>
      <c r="AA21" s="231">
        <v>0</v>
      </c>
      <c r="AB21" s="241">
        <v>0</v>
      </c>
      <c r="AC21" s="241">
        <v>0</v>
      </c>
      <c r="AD21" s="241">
        <v>0</v>
      </c>
      <c r="AE21" s="241">
        <v>0</v>
      </c>
      <c r="AF21" s="241">
        <v>0</v>
      </c>
      <c r="AG21" s="241">
        <v>0</v>
      </c>
      <c r="AH21" s="241">
        <v>0</v>
      </c>
      <c r="AI21" s="241">
        <v>0</v>
      </c>
      <c r="AJ21" s="241">
        <v>0</v>
      </c>
      <c r="AK21" s="241">
        <v>0</v>
      </c>
      <c r="AL21" s="241">
        <v>0</v>
      </c>
      <c r="AM21" s="241">
        <v>0</v>
      </c>
      <c r="AN21" s="241"/>
      <c r="AO21" s="241"/>
      <c r="AP21" s="241">
        <v>0</v>
      </c>
      <c r="AQ21" s="241">
        <v>0</v>
      </c>
      <c r="AR21" s="325">
        <f t="shared" si="24"/>
        <v>90</v>
      </c>
      <c r="AS21" s="325">
        <f t="shared" si="25"/>
        <v>2141.1</v>
      </c>
      <c r="AT21" s="374" t="s">
        <v>897</v>
      </c>
      <c r="AU21" s="319"/>
      <c r="AV21" s="327"/>
      <c r="AW21" s="327"/>
      <c r="AX21" s="328"/>
      <c r="AY21" s="329"/>
      <c r="AZ21" s="327">
        <f t="shared" si="26"/>
        <v>90</v>
      </c>
      <c r="BA21" s="330">
        <f t="shared" si="27"/>
        <v>2141.1</v>
      </c>
      <c r="BB21" s="331"/>
      <c r="BC21" s="332"/>
      <c r="BD21" s="332"/>
      <c r="BE21" s="332"/>
      <c r="BF21" s="334"/>
      <c r="BG21" s="327"/>
      <c r="BH21" s="332"/>
      <c r="BI21" s="232"/>
      <c r="BJ21" s="327"/>
      <c r="BK21" s="327"/>
      <c r="BL21" s="327"/>
      <c r="BM21" s="333"/>
      <c r="BN21" s="327">
        <f>SUMIF($J:$J,J21,$BI:$BI)</f>
        <v>0</v>
      </c>
      <c r="BO21" s="327">
        <f>SUMIF($J:$J,J21,$BJ:$BJ)</f>
        <v>0</v>
      </c>
      <c r="BP21" s="320"/>
      <c r="BQ21" s="320"/>
      <c r="BR21" s="334"/>
      <c r="BS21" s="319"/>
      <c r="BT21" s="319" t="s">
        <v>1157</v>
      </c>
      <c r="BU21" s="327" t="s">
        <v>67</v>
      </c>
      <c r="BV21" s="327" t="s">
        <v>1123</v>
      </c>
      <c r="BW21" s="327" t="s">
        <v>976</v>
      </c>
      <c r="BX21" s="327">
        <v>535.20000000000005</v>
      </c>
      <c r="BY21" s="333">
        <v>45755</v>
      </c>
      <c r="BZ21" s="327">
        <v>22.5</v>
      </c>
      <c r="CA21" s="327">
        <v>535.20000000000005</v>
      </c>
      <c r="CB21" s="275">
        <v>2.61</v>
      </c>
      <c r="CC21" s="335">
        <f t="shared" ref="CC21:CC23" si="33">CB21*CA21</f>
        <v>1396.8720000000001</v>
      </c>
      <c r="CD21" s="332"/>
      <c r="CE21" s="332"/>
      <c r="CF21" s="332"/>
      <c r="CG21" s="332"/>
      <c r="CH21" s="332"/>
      <c r="CI21" s="332">
        <v>45791</v>
      </c>
      <c r="CJ21" s="332">
        <v>45792</v>
      </c>
      <c r="CK21" s="332"/>
      <c r="CL21" s="327">
        <f>SUMIF($J:$J,J21,$BZ:$BZ)</f>
        <v>90</v>
      </c>
      <c r="CM21" s="320">
        <f>SUMIF($J:$J,J21,$CA:$CA)</f>
        <v>2140.5</v>
      </c>
      <c r="CN21" s="332"/>
      <c r="CO21" s="332"/>
      <c r="CP21" s="332"/>
      <c r="CQ21" s="332"/>
      <c r="CR21" s="327">
        <f t="shared" si="28"/>
        <v>90</v>
      </c>
      <c r="CS21" s="327">
        <f t="shared" si="29"/>
        <v>2140.5</v>
      </c>
      <c r="CT21" s="327">
        <f t="shared" si="30"/>
        <v>0</v>
      </c>
      <c r="CU21" s="327">
        <f t="shared" si="31"/>
        <v>0.59999999999990905</v>
      </c>
      <c r="CV21" s="320" t="str">
        <f t="shared" si="32"/>
        <v>Đủ</v>
      </c>
      <c r="CW21" s="336"/>
      <c r="CX21" s="242"/>
      <c r="CY21" s="242"/>
      <c r="CZ21" s="242"/>
      <c r="DA21" s="242"/>
      <c r="DB21" s="242"/>
      <c r="DC21" s="242"/>
      <c r="DD21" s="242"/>
      <c r="DE21" s="242"/>
      <c r="DF21" s="242">
        <v>78.119611923566879</v>
      </c>
      <c r="DG21" s="242">
        <v>1839.7168607999997</v>
      </c>
      <c r="DH21" s="242">
        <v>3.76</v>
      </c>
      <c r="DI21" s="242">
        <v>88.56</v>
      </c>
      <c r="DJ21" s="242"/>
      <c r="DK21" s="242"/>
      <c r="DL21" s="242"/>
      <c r="DM21" s="242"/>
      <c r="DN21" s="242"/>
      <c r="DO21" s="242"/>
      <c r="DP21" s="242"/>
      <c r="DQ21" s="242"/>
      <c r="DR21" s="242"/>
      <c r="DS21" s="242"/>
      <c r="DT21" s="242"/>
      <c r="DU21" s="242"/>
      <c r="DV21" s="242"/>
      <c r="DW21" s="242"/>
      <c r="DX21" s="242"/>
      <c r="DY21" s="242"/>
      <c r="DZ21" s="242"/>
      <c r="EA21" s="242"/>
    </row>
    <row r="22" spans="1:131" s="337" customFormat="1" ht="82" hidden="1" customHeight="1">
      <c r="A22" s="319" t="str">
        <f t="shared" si="2"/>
        <v>ok</v>
      </c>
      <c r="B22" s="320"/>
      <c r="C22" s="320"/>
      <c r="D22" s="321"/>
      <c r="E22" s="321"/>
      <c r="F22" s="359"/>
      <c r="G22" s="320"/>
      <c r="H22" s="320" t="s">
        <v>1426</v>
      </c>
      <c r="I22" s="320"/>
      <c r="J22" s="322" t="s">
        <v>564</v>
      </c>
      <c r="K22" s="323" t="s">
        <v>552</v>
      </c>
      <c r="L22" s="324" t="s">
        <v>71</v>
      </c>
      <c r="M22" s="322" t="s">
        <v>565</v>
      </c>
      <c r="N22" s="322"/>
      <c r="O22" s="273"/>
      <c r="P22" s="274"/>
      <c r="Q22" s="273"/>
      <c r="R22" s="230"/>
      <c r="S22" s="231"/>
      <c r="T22" s="231"/>
      <c r="U22" s="231"/>
      <c r="V22" s="231"/>
      <c r="W22" s="231"/>
      <c r="X22" s="231"/>
      <c r="Y22" s="231"/>
      <c r="Z22" s="231"/>
      <c r="AA22" s="231"/>
      <c r="AB22" s="241"/>
      <c r="AC22" s="241"/>
      <c r="AD22" s="241"/>
      <c r="AE22" s="241"/>
      <c r="AF22" s="241"/>
      <c r="AG22" s="241"/>
      <c r="AH22" s="241"/>
      <c r="AI22" s="241"/>
      <c r="AJ22" s="241"/>
      <c r="AK22" s="241"/>
      <c r="AL22" s="241"/>
      <c r="AM22" s="241"/>
      <c r="AN22" s="241"/>
      <c r="AO22" s="241"/>
      <c r="AP22" s="241"/>
      <c r="AQ22" s="241"/>
      <c r="AR22" s="325"/>
      <c r="AS22" s="325"/>
      <c r="AT22" s="374"/>
      <c r="AU22" s="319"/>
      <c r="AV22" s="327"/>
      <c r="AW22" s="327"/>
      <c r="AX22" s="328"/>
      <c r="AY22" s="329"/>
      <c r="AZ22" s="330"/>
      <c r="BA22" s="330"/>
      <c r="BB22" s="331"/>
      <c r="BC22" s="332"/>
      <c r="BD22" s="332"/>
      <c r="BE22" s="332"/>
      <c r="BF22" s="334"/>
      <c r="BG22" s="327"/>
      <c r="BH22" s="332"/>
      <c r="BI22" s="232"/>
      <c r="BJ22" s="327"/>
      <c r="BK22" s="327"/>
      <c r="BL22" s="327"/>
      <c r="BM22" s="333"/>
      <c r="BN22" s="327"/>
      <c r="BO22" s="327"/>
      <c r="BP22" s="320"/>
      <c r="BQ22" s="320"/>
      <c r="BR22" s="334"/>
      <c r="BS22" s="319"/>
      <c r="BT22" s="319" t="s">
        <v>1157</v>
      </c>
      <c r="BU22" s="327" t="s">
        <v>67</v>
      </c>
      <c r="BV22" s="327" t="s">
        <v>1124</v>
      </c>
      <c r="BW22" s="327" t="s">
        <v>976</v>
      </c>
      <c r="BX22" s="327">
        <v>713.7</v>
      </c>
      <c r="BY22" s="333">
        <v>45755</v>
      </c>
      <c r="BZ22" s="327">
        <v>30</v>
      </c>
      <c r="CA22" s="327">
        <v>713.7</v>
      </c>
      <c r="CB22" s="275">
        <v>2.96</v>
      </c>
      <c r="CC22" s="335">
        <f t="shared" si="33"/>
        <v>2112.5520000000001</v>
      </c>
      <c r="CD22" s="332"/>
      <c r="CE22" s="332"/>
      <c r="CF22" s="332"/>
      <c r="CG22" s="332"/>
      <c r="CH22" s="332"/>
      <c r="CI22" s="332">
        <v>45791</v>
      </c>
      <c r="CJ22" s="332">
        <v>45792</v>
      </c>
      <c r="CK22" s="332"/>
      <c r="CL22" s="327"/>
      <c r="CM22" s="320"/>
      <c r="CN22" s="332"/>
      <c r="CO22" s="332"/>
      <c r="CP22" s="332"/>
      <c r="CQ22" s="332"/>
      <c r="CR22" s="327"/>
      <c r="CS22" s="327"/>
      <c r="CT22" s="327"/>
      <c r="CU22" s="327"/>
      <c r="CV22" s="320"/>
      <c r="CW22" s="336"/>
      <c r="CX22" s="242"/>
      <c r="CY22" s="242"/>
      <c r="CZ22" s="242"/>
      <c r="DA22" s="242"/>
      <c r="DB22" s="242"/>
      <c r="DC22" s="242"/>
      <c r="DD22" s="242"/>
      <c r="DE22" s="242"/>
      <c r="DF22" s="242"/>
      <c r="DG22" s="242"/>
      <c r="DH22" s="242"/>
      <c r="DI22" s="242"/>
      <c r="DJ22" s="242"/>
      <c r="DK22" s="242"/>
      <c r="DL22" s="242"/>
      <c r="DM22" s="242"/>
      <c r="DN22" s="242"/>
      <c r="DO22" s="242"/>
      <c r="DP22" s="242"/>
      <c r="DQ22" s="242"/>
      <c r="DR22" s="242"/>
      <c r="DS22" s="242"/>
      <c r="DT22" s="242"/>
      <c r="DU22" s="242"/>
      <c r="DV22" s="242"/>
      <c r="DW22" s="242"/>
      <c r="DX22" s="242"/>
      <c r="DY22" s="242"/>
      <c r="DZ22" s="242"/>
      <c r="EA22" s="242"/>
    </row>
    <row r="23" spans="1:131" s="337" customFormat="1" ht="82" hidden="1" customHeight="1">
      <c r="A23" s="319" t="str">
        <f t="shared" si="2"/>
        <v>ok</v>
      </c>
      <c r="B23" s="320"/>
      <c r="C23" s="320"/>
      <c r="D23" s="321"/>
      <c r="E23" s="321"/>
      <c r="F23" s="359"/>
      <c r="G23" s="320"/>
      <c r="H23" s="320" t="s">
        <v>1426</v>
      </c>
      <c r="I23" s="320"/>
      <c r="J23" s="322" t="s">
        <v>564</v>
      </c>
      <c r="K23" s="323" t="s">
        <v>552</v>
      </c>
      <c r="L23" s="324" t="s">
        <v>71</v>
      </c>
      <c r="M23" s="322" t="s">
        <v>565</v>
      </c>
      <c r="N23" s="322"/>
      <c r="O23" s="273"/>
      <c r="P23" s="274"/>
      <c r="Q23" s="273"/>
      <c r="R23" s="230"/>
      <c r="S23" s="231"/>
      <c r="T23" s="231"/>
      <c r="U23" s="231"/>
      <c r="V23" s="231"/>
      <c r="W23" s="231"/>
      <c r="X23" s="231"/>
      <c r="Y23" s="231"/>
      <c r="Z23" s="231"/>
      <c r="AA23" s="231"/>
      <c r="AB23" s="241"/>
      <c r="AC23" s="241"/>
      <c r="AD23" s="241"/>
      <c r="AE23" s="241"/>
      <c r="AF23" s="241"/>
      <c r="AG23" s="241"/>
      <c r="AH23" s="241"/>
      <c r="AI23" s="241"/>
      <c r="AJ23" s="241"/>
      <c r="AK23" s="241"/>
      <c r="AL23" s="241"/>
      <c r="AM23" s="241"/>
      <c r="AN23" s="241"/>
      <c r="AO23" s="241"/>
      <c r="AP23" s="241"/>
      <c r="AQ23" s="241"/>
      <c r="AR23" s="325"/>
      <c r="AS23" s="325"/>
      <c r="AT23" s="374"/>
      <c r="AU23" s="319"/>
      <c r="AV23" s="327"/>
      <c r="AW23" s="327"/>
      <c r="AX23" s="328"/>
      <c r="AY23" s="329"/>
      <c r="AZ23" s="330"/>
      <c r="BA23" s="330"/>
      <c r="BB23" s="331"/>
      <c r="BC23" s="332"/>
      <c r="BD23" s="332"/>
      <c r="BE23" s="332"/>
      <c r="BF23" s="334"/>
      <c r="BG23" s="327"/>
      <c r="BH23" s="332"/>
      <c r="BI23" s="232"/>
      <c r="BJ23" s="327"/>
      <c r="BK23" s="327"/>
      <c r="BL23" s="327"/>
      <c r="BM23" s="333"/>
      <c r="BN23" s="327"/>
      <c r="BO23" s="327"/>
      <c r="BP23" s="320"/>
      <c r="BQ23" s="320"/>
      <c r="BR23" s="334"/>
      <c r="BS23" s="319"/>
      <c r="BT23" s="319" t="s">
        <v>1157</v>
      </c>
      <c r="BU23" s="327" t="s">
        <v>67</v>
      </c>
      <c r="BV23" s="327" t="s">
        <v>977</v>
      </c>
      <c r="BW23" s="327" t="s">
        <v>976</v>
      </c>
      <c r="BX23" s="327">
        <v>891.59999999999991</v>
      </c>
      <c r="BY23" s="333">
        <v>45755</v>
      </c>
      <c r="BZ23" s="327">
        <v>37.5</v>
      </c>
      <c r="CA23" s="327">
        <v>891.59999999999991</v>
      </c>
      <c r="CB23" s="275">
        <v>2.91</v>
      </c>
      <c r="CC23" s="335">
        <f t="shared" si="33"/>
        <v>2594.556</v>
      </c>
      <c r="CD23" s="332"/>
      <c r="CE23" s="332"/>
      <c r="CF23" s="332"/>
      <c r="CG23" s="332"/>
      <c r="CH23" s="332"/>
      <c r="CI23" s="332">
        <v>45791</v>
      </c>
      <c r="CJ23" s="332">
        <v>45792</v>
      </c>
      <c r="CK23" s="332"/>
      <c r="CL23" s="327"/>
      <c r="CM23" s="320"/>
      <c r="CN23" s="332"/>
      <c r="CO23" s="332"/>
      <c r="CP23" s="332"/>
      <c r="CQ23" s="332"/>
      <c r="CR23" s="327"/>
      <c r="CS23" s="327"/>
      <c r="CT23" s="327"/>
      <c r="CU23" s="327"/>
      <c r="CV23" s="320"/>
      <c r="CW23" s="336"/>
      <c r="CX23" s="242"/>
      <c r="CY23" s="242"/>
      <c r="CZ23" s="242"/>
      <c r="DA23" s="242"/>
      <c r="DB23" s="242"/>
      <c r="DC23" s="242"/>
      <c r="DD23" s="242"/>
      <c r="DE23" s="242"/>
      <c r="DF23" s="242"/>
      <c r="DG23" s="242"/>
      <c r="DH23" s="242"/>
      <c r="DI23" s="242"/>
      <c r="DJ23" s="242"/>
      <c r="DK23" s="242"/>
      <c r="DL23" s="242"/>
      <c r="DM23" s="242"/>
      <c r="DN23" s="242"/>
      <c r="DO23" s="242"/>
      <c r="DP23" s="242"/>
      <c r="DQ23" s="242"/>
      <c r="DR23" s="242"/>
      <c r="DS23" s="242"/>
      <c r="DT23" s="242"/>
      <c r="DU23" s="242"/>
      <c r="DV23" s="242"/>
      <c r="DW23" s="242"/>
      <c r="DX23" s="242"/>
      <c r="DY23" s="242"/>
      <c r="DZ23" s="242"/>
      <c r="EA23" s="242"/>
    </row>
    <row r="24" spans="1:131" s="337" customFormat="1" ht="30" hidden="1" customHeight="1">
      <c r="A24" s="319" t="str">
        <f t="shared" si="2"/>
        <v>Hiện</v>
      </c>
      <c r="B24" s="320" t="str">
        <f>CONCATENATE(CV24," Dùng cùng A-16")</f>
        <v>Thiếu Dùng cùng A-16</v>
      </c>
      <c r="C24" s="320">
        <f t="shared" si="20"/>
        <v>2.1889400000000001</v>
      </c>
      <c r="D24" s="321"/>
      <c r="E24" s="321" t="s">
        <v>1136</v>
      </c>
      <c r="F24" s="359"/>
      <c r="G24" s="320"/>
      <c r="H24" s="320" t="s">
        <v>1424</v>
      </c>
      <c r="I24" s="320"/>
      <c r="J24" s="322" t="s">
        <v>566</v>
      </c>
      <c r="K24" s="323" t="s">
        <v>548</v>
      </c>
      <c r="L24" s="324" t="s">
        <v>567</v>
      </c>
      <c r="M24" s="322" t="s">
        <v>559</v>
      </c>
      <c r="N24" s="322" t="s">
        <v>61</v>
      </c>
      <c r="O24" s="273">
        <v>23.549999999999997</v>
      </c>
      <c r="P24" s="274">
        <v>1.6838000000000002</v>
      </c>
      <c r="Q24" s="273">
        <v>39.653489999999998</v>
      </c>
      <c r="R24" s="230"/>
      <c r="S24" s="231"/>
      <c r="T24" s="231">
        <v>2.1889400000000001</v>
      </c>
      <c r="U24" s="231">
        <v>51.549537000000001</v>
      </c>
      <c r="V24" s="231">
        <f>VLOOKUP(J24,[113]PR!$A:$S,15,0)</f>
        <v>0</v>
      </c>
      <c r="W24" s="231">
        <f>VLOOKUP(J24,[113]PR!$A:$S,16,0)</f>
        <v>0</v>
      </c>
      <c r="X24" s="231">
        <f>VLOOKUP(J24,[114]PR!$A:$U,17,0)</f>
        <v>0</v>
      </c>
      <c r="Y24" s="231">
        <f>VLOOKUP(J24,[114]PR!$A:$U,18,0)</f>
        <v>0</v>
      </c>
      <c r="Z24" s="231">
        <v>0</v>
      </c>
      <c r="AA24" s="231">
        <v>0</v>
      </c>
      <c r="AB24" s="241">
        <v>0</v>
      </c>
      <c r="AC24" s="241">
        <v>0</v>
      </c>
      <c r="AD24" s="241">
        <v>0</v>
      </c>
      <c r="AE24" s="241">
        <v>0</v>
      </c>
      <c r="AF24" s="241">
        <v>0</v>
      </c>
      <c r="AG24" s="241">
        <v>0</v>
      </c>
      <c r="AH24" s="241">
        <v>0</v>
      </c>
      <c r="AI24" s="241">
        <v>0</v>
      </c>
      <c r="AJ24" s="241">
        <v>0</v>
      </c>
      <c r="AK24" s="241">
        <v>0</v>
      </c>
      <c r="AL24" s="241">
        <v>0</v>
      </c>
      <c r="AM24" s="241">
        <v>0</v>
      </c>
      <c r="AN24" s="241"/>
      <c r="AO24" s="241"/>
      <c r="AP24" s="241">
        <v>0</v>
      </c>
      <c r="AQ24" s="241">
        <v>0</v>
      </c>
      <c r="AR24" s="325">
        <f t="shared" ref="AR24:AR27" si="34">R24+T24+V24+X24+Z24+AB24+AD24+AF24+AH24+AJ24+AL24+AN24+AP24</f>
        <v>2.1889400000000001</v>
      </c>
      <c r="AS24" s="325">
        <f t="shared" ref="AS24:AS27" si="35">S24+U24+W24+Y24+AA24+AC24+AE24+AG24+AI24+AK24+AM24+AO24+AQ24</f>
        <v>51.549537000000001</v>
      </c>
      <c r="AT24" s="326"/>
      <c r="AU24" s="319"/>
      <c r="AV24" s="327"/>
      <c r="AW24" s="327"/>
      <c r="AX24" s="328"/>
      <c r="AY24" s="329"/>
      <c r="AZ24" s="327">
        <f t="shared" ref="AZ24:AZ27" si="36">IF(AR24&gt;AV24,AR24-AV24,"0")</f>
        <v>2.1889400000000001</v>
      </c>
      <c r="BA24" s="330">
        <f t="shared" ref="BA24:BA27" si="37">IF(AS24&gt;AW24,AS24-AW24,"0")</f>
        <v>51.549537000000001</v>
      </c>
      <c r="BB24" s="331">
        <v>45762</v>
      </c>
      <c r="BC24" s="332"/>
      <c r="BD24" s="332"/>
      <c r="BE24" s="332"/>
      <c r="BF24" s="334"/>
      <c r="BG24" s="327"/>
      <c r="BH24" s="332"/>
      <c r="BI24" s="232"/>
      <c r="BJ24" s="327"/>
      <c r="BK24" s="327"/>
      <c r="BL24" s="327"/>
      <c r="BM24" s="333"/>
      <c r="BN24" s="327">
        <f>SUMIF($J:$J,J24,$BI:$BI)</f>
        <v>0</v>
      </c>
      <c r="BO24" s="327">
        <f>SUMIF($J:$J,J24,$BJ:$BJ)</f>
        <v>0</v>
      </c>
      <c r="BP24" s="320"/>
      <c r="BQ24" s="320"/>
      <c r="BR24" s="334"/>
      <c r="BS24" s="319"/>
      <c r="BT24" s="319"/>
      <c r="BU24" s="327"/>
      <c r="BV24" s="327"/>
      <c r="BW24" s="327"/>
      <c r="BX24" s="327"/>
      <c r="BY24" s="327"/>
      <c r="BZ24" s="327"/>
      <c r="CA24" s="327"/>
      <c r="CB24" s="275"/>
      <c r="CC24" s="335"/>
      <c r="CD24" s="332"/>
      <c r="CE24" s="332"/>
      <c r="CF24" s="332"/>
      <c r="CG24" s="332"/>
      <c r="CH24" s="332"/>
      <c r="CI24" s="332"/>
      <c r="CJ24" s="332"/>
      <c r="CK24" s="332"/>
      <c r="CL24" s="327">
        <f>SUMIF($J:$J,J24,$BZ:$BZ)</f>
        <v>0</v>
      </c>
      <c r="CM24" s="320">
        <f>SUMIF($J:$J,J24,$CA:$CA)</f>
        <v>0</v>
      </c>
      <c r="CN24" s="332"/>
      <c r="CO24" s="332"/>
      <c r="CP24" s="332"/>
      <c r="CQ24" s="332"/>
      <c r="CR24" s="327">
        <f t="shared" ref="CR24:CR27" si="38">BN24+CL24</f>
        <v>0</v>
      </c>
      <c r="CS24" s="327">
        <f t="shared" ref="CS24:CS27" si="39">BO24+CM24</f>
        <v>0</v>
      </c>
      <c r="CT24" s="327">
        <f t="shared" ref="CT24:CT27" si="40">AZ24-CR24</f>
        <v>2.1889400000000001</v>
      </c>
      <c r="CU24" s="327">
        <f t="shared" ref="CU24:CU27" si="41">BA24-CS24</f>
        <v>51.549537000000001</v>
      </c>
      <c r="CV24" s="320" t="str">
        <f t="shared" ref="CV24:CV27" si="42">IF(CT24&lt;0,"Thừa",IF(CT24=0,"Đủ","Thiếu"))</f>
        <v>Thiếu</v>
      </c>
      <c r="CW24" s="336"/>
      <c r="CX24" s="242"/>
      <c r="CY24" s="242"/>
      <c r="CZ24" s="242">
        <v>1.6838</v>
      </c>
      <c r="DA24" s="242">
        <v>39.653489999999998</v>
      </c>
      <c r="DB24" s="242"/>
      <c r="DC24" s="242"/>
      <c r="DD24" s="242"/>
      <c r="DE24" s="242"/>
      <c r="DF24" s="242"/>
      <c r="DG24" s="242"/>
      <c r="DH24" s="242"/>
      <c r="DI24" s="242"/>
      <c r="DJ24" s="242"/>
      <c r="DK24" s="242"/>
      <c r="DL24" s="242"/>
      <c r="DM24" s="242"/>
      <c r="DN24" s="242"/>
      <c r="DO24" s="242"/>
      <c r="DP24" s="242"/>
      <c r="DQ24" s="242"/>
      <c r="DR24" s="242"/>
      <c r="DS24" s="242"/>
      <c r="DT24" s="242"/>
      <c r="DU24" s="242"/>
      <c r="DV24" s="242"/>
      <c r="DW24" s="242"/>
      <c r="DX24" s="242"/>
      <c r="DY24" s="242"/>
      <c r="DZ24" s="242"/>
      <c r="EA24" s="242"/>
    </row>
    <row r="25" spans="1:131" s="337" customFormat="1" ht="30" hidden="1" customHeight="1">
      <c r="A25" s="319" t="str">
        <f t="shared" si="2"/>
        <v>Hiện</v>
      </c>
      <c r="B25" s="320" t="str">
        <f t="shared" si="3"/>
        <v>Thừa</v>
      </c>
      <c r="C25" s="320">
        <f t="shared" si="20"/>
        <v>-0.125</v>
      </c>
      <c r="D25" s="321"/>
      <c r="E25" s="321"/>
      <c r="F25" s="359"/>
      <c r="G25" s="320"/>
      <c r="H25" s="320" t="s">
        <v>1426</v>
      </c>
      <c r="I25" s="320"/>
      <c r="J25" s="322" t="s">
        <v>568</v>
      </c>
      <c r="K25" s="323" t="s">
        <v>552</v>
      </c>
      <c r="L25" s="324" t="s">
        <v>569</v>
      </c>
      <c r="M25" s="322" t="s">
        <v>553</v>
      </c>
      <c r="N25" s="322" t="s">
        <v>61</v>
      </c>
      <c r="O25" s="273">
        <v>11.55</v>
      </c>
      <c r="P25" s="274">
        <v>4.526406926406926</v>
      </c>
      <c r="Q25" s="273">
        <v>52.28</v>
      </c>
      <c r="R25" s="230"/>
      <c r="S25" s="231"/>
      <c r="T25" s="231">
        <v>3</v>
      </c>
      <c r="U25" s="231">
        <v>69.300000000000011</v>
      </c>
      <c r="V25" s="231">
        <f>VLOOKUP(J25,[113]PR!$A:$S,15,0)</f>
        <v>0</v>
      </c>
      <c r="W25" s="231">
        <f>VLOOKUP(J25,[113]PR!$A:$S,16,0)</f>
        <v>0</v>
      </c>
      <c r="X25" s="231">
        <f>VLOOKUP(J25,[114]PR!$A:$U,17,0)</f>
        <v>0</v>
      </c>
      <c r="Y25" s="231">
        <f>VLOOKUP(J25,[114]PR!$A:$U,18,0)</f>
        <v>0</v>
      </c>
      <c r="Z25" s="231">
        <v>0</v>
      </c>
      <c r="AA25" s="231">
        <v>0</v>
      </c>
      <c r="AB25" s="241">
        <v>0</v>
      </c>
      <c r="AC25" s="241">
        <v>0</v>
      </c>
      <c r="AD25" s="241">
        <v>0</v>
      </c>
      <c r="AE25" s="241">
        <v>0</v>
      </c>
      <c r="AF25" s="241">
        <v>0</v>
      </c>
      <c r="AG25" s="241">
        <v>0</v>
      </c>
      <c r="AH25" s="241">
        <v>0</v>
      </c>
      <c r="AI25" s="241">
        <v>0</v>
      </c>
      <c r="AJ25" s="241">
        <v>0</v>
      </c>
      <c r="AK25" s="241">
        <v>0</v>
      </c>
      <c r="AL25" s="241">
        <v>0</v>
      </c>
      <c r="AM25" s="241">
        <v>0</v>
      </c>
      <c r="AN25" s="241"/>
      <c r="AO25" s="241"/>
      <c r="AP25" s="241">
        <v>0</v>
      </c>
      <c r="AQ25" s="241">
        <v>0</v>
      </c>
      <c r="AR25" s="325">
        <f t="shared" si="34"/>
        <v>3</v>
      </c>
      <c r="AS25" s="325">
        <f t="shared" si="35"/>
        <v>69.300000000000011</v>
      </c>
      <c r="AT25" s="326"/>
      <c r="AU25" s="319"/>
      <c r="AV25" s="327"/>
      <c r="AW25" s="327"/>
      <c r="AX25" s="328"/>
      <c r="AY25" s="329"/>
      <c r="AZ25" s="327">
        <f t="shared" si="36"/>
        <v>3</v>
      </c>
      <c r="BA25" s="330">
        <f t="shared" si="37"/>
        <v>69.300000000000011</v>
      </c>
      <c r="BB25" s="331"/>
      <c r="BC25" s="332"/>
      <c r="BD25" s="332"/>
      <c r="BE25" s="332"/>
      <c r="BF25" s="334"/>
      <c r="BG25" s="327"/>
      <c r="BH25" s="332"/>
      <c r="BI25" s="232"/>
      <c r="BJ25" s="327"/>
      <c r="BK25" s="327"/>
      <c r="BL25" s="327"/>
      <c r="BM25" s="333"/>
      <c r="BN25" s="327">
        <f>SUMIF($J:$J,J25,$BI:$BI)</f>
        <v>0</v>
      </c>
      <c r="BO25" s="327">
        <f>SUMIF($J:$J,J25,$BJ:$BJ)</f>
        <v>0</v>
      </c>
      <c r="BP25" s="320"/>
      <c r="BQ25" s="320"/>
      <c r="BR25" s="334"/>
      <c r="BS25" s="319"/>
      <c r="BT25" s="319" t="s">
        <v>1122</v>
      </c>
      <c r="BU25" s="327" t="s">
        <v>936</v>
      </c>
      <c r="BV25" s="375" t="s">
        <v>1011</v>
      </c>
      <c r="BW25" s="327" t="s">
        <v>1121</v>
      </c>
      <c r="BX25" s="281">
        <v>72.1875</v>
      </c>
      <c r="BY25" s="332">
        <v>45873</v>
      </c>
      <c r="BZ25" s="327">
        <f>1.25*2.5*1</f>
        <v>3.125</v>
      </c>
      <c r="CA25" s="281">
        <v>72.1875</v>
      </c>
      <c r="CB25" s="275">
        <v>1.502</v>
      </c>
      <c r="CC25" s="335">
        <f t="shared" ref="CC25:CC26" si="43">CB25*CA25</f>
        <v>108.425625</v>
      </c>
      <c r="CD25" s="332"/>
      <c r="CE25" s="332"/>
      <c r="CF25" s="332"/>
      <c r="CG25" s="332"/>
      <c r="CH25" s="332">
        <v>45797</v>
      </c>
      <c r="CI25" s="332">
        <v>45798</v>
      </c>
      <c r="CJ25" s="332">
        <v>45798</v>
      </c>
      <c r="CK25" s="332">
        <v>45798</v>
      </c>
      <c r="CL25" s="327">
        <f>SUMIF($J:$J,J25,$BZ:$BZ)</f>
        <v>3.125</v>
      </c>
      <c r="CM25" s="320">
        <f>SUMIF($J:$J,J25,$CA:$CA)</f>
        <v>72.1875</v>
      </c>
      <c r="CN25" s="332"/>
      <c r="CO25" s="332"/>
      <c r="CP25" s="332"/>
      <c r="CQ25" s="332"/>
      <c r="CR25" s="327">
        <f t="shared" si="38"/>
        <v>3.125</v>
      </c>
      <c r="CS25" s="327">
        <f t="shared" si="39"/>
        <v>72.1875</v>
      </c>
      <c r="CT25" s="327">
        <f t="shared" si="40"/>
        <v>-0.125</v>
      </c>
      <c r="CU25" s="327">
        <f t="shared" si="41"/>
        <v>-2.8874999999999886</v>
      </c>
      <c r="CV25" s="320" t="str">
        <f t="shared" si="42"/>
        <v>Thừa</v>
      </c>
      <c r="CW25" s="336"/>
      <c r="CX25" s="242"/>
      <c r="CY25" s="242"/>
      <c r="CZ25" s="242"/>
      <c r="DA25" s="242"/>
      <c r="DB25" s="242"/>
      <c r="DC25" s="242"/>
      <c r="DD25" s="242"/>
      <c r="DE25" s="242"/>
      <c r="DF25" s="242"/>
      <c r="DG25" s="242"/>
      <c r="DH25" s="242"/>
      <c r="DI25" s="242"/>
      <c r="DJ25" s="242">
        <v>1</v>
      </c>
      <c r="DK25" s="242">
        <v>23.46</v>
      </c>
      <c r="DL25" s="242">
        <v>0.55000000000000004</v>
      </c>
      <c r="DM25" s="242">
        <v>12.98</v>
      </c>
      <c r="DN25" s="242">
        <v>0.67</v>
      </c>
      <c r="DO25" s="242">
        <v>15.84</v>
      </c>
      <c r="DP25" s="242"/>
      <c r="DQ25" s="242"/>
      <c r="DR25" s="242"/>
      <c r="DS25" s="242"/>
      <c r="DT25" s="242"/>
      <c r="DU25" s="242"/>
      <c r="DV25" s="242"/>
      <c r="DW25" s="242"/>
      <c r="DX25" s="242"/>
      <c r="DY25" s="242"/>
      <c r="DZ25" s="242"/>
      <c r="EA25" s="242"/>
    </row>
    <row r="26" spans="1:131" s="337" customFormat="1" ht="30" hidden="1" customHeight="1">
      <c r="A26" s="319" t="str">
        <f t="shared" si="2"/>
        <v>Hiện</v>
      </c>
      <c r="B26" s="320" t="str">
        <f t="shared" si="3"/>
        <v>Thừa</v>
      </c>
      <c r="C26" s="320">
        <f t="shared" si="20"/>
        <v>-0.125</v>
      </c>
      <c r="D26" s="321"/>
      <c r="E26" s="321"/>
      <c r="F26" s="359"/>
      <c r="G26" s="320"/>
      <c r="H26" s="320" t="s">
        <v>1426</v>
      </c>
      <c r="I26" s="320"/>
      <c r="J26" s="322" t="s">
        <v>570</v>
      </c>
      <c r="K26" s="323" t="s">
        <v>552</v>
      </c>
      <c r="L26" s="324" t="s">
        <v>569</v>
      </c>
      <c r="M26" s="322" t="s">
        <v>557</v>
      </c>
      <c r="N26" s="322" t="s">
        <v>61</v>
      </c>
      <c r="O26" s="273">
        <v>23.25</v>
      </c>
      <c r="P26" s="274">
        <v>2.6615053763440861</v>
      </c>
      <c r="Q26" s="273">
        <v>61.88</v>
      </c>
      <c r="R26" s="230"/>
      <c r="S26" s="231"/>
      <c r="T26" s="231">
        <v>3</v>
      </c>
      <c r="U26" s="231">
        <v>69.75</v>
      </c>
      <c r="V26" s="231">
        <f>VLOOKUP(J26,[113]PR!$A:$S,15,0)</f>
        <v>0</v>
      </c>
      <c r="W26" s="231">
        <f>VLOOKUP(J26,[113]PR!$A:$S,16,0)</f>
        <v>0</v>
      </c>
      <c r="X26" s="231">
        <f>VLOOKUP(J26,[114]PR!$A:$U,17,0)</f>
        <v>0</v>
      </c>
      <c r="Y26" s="231">
        <f>VLOOKUP(J26,[114]PR!$A:$U,18,0)</f>
        <v>0</v>
      </c>
      <c r="Z26" s="231">
        <v>0</v>
      </c>
      <c r="AA26" s="231">
        <v>0</v>
      </c>
      <c r="AB26" s="241">
        <v>0</v>
      </c>
      <c r="AC26" s="241">
        <v>0</v>
      </c>
      <c r="AD26" s="241">
        <v>0</v>
      </c>
      <c r="AE26" s="241">
        <v>0</v>
      </c>
      <c r="AF26" s="241">
        <v>0</v>
      </c>
      <c r="AG26" s="241">
        <v>0</v>
      </c>
      <c r="AH26" s="241">
        <v>0</v>
      </c>
      <c r="AI26" s="241">
        <v>0</v>
      </c>
      <c r="AJ26" s="241">
        <v>0</v>
      </c>
      <c r="AK26" s="241">
        <v>0</v>
      </c>
      <c r="AL26" s="241">
        <v>0</v>
      </c>
      <c r="AM26" s="241">
        <v>0</v>
      </c>
      <c r="AN26" s="241"/>
      <c r="AO26" s="241"/>
      <c r="AP26" s="241">
        <v>0</v>
      </c>
      <c r="AQ26" s="241">
        <v>0</v>
      </c>
      <c r="AR26" s="325">
        <f t="shared" si="34"/>
        <v>3</v>
      </c>
      <c r="AS26" s="325">
        <f t="shared" si="35"/>
        <v>69.75</v>
      </c>
      <c r="AT26" s="326"/>
      <c r="AU26" s="319"/>
      <c r="AV26" s="327"/>
      <c r="AW26" s="327"/>
      <c r="AX26" s="328"/>
      <c r="AY26" s="329"/>
      <c r="AZ26" s="327">
        <f t="shared" si="36"/>
        <v>3</v>
      </c>
      <c r="BA26" s="330">
        <f t="shared" si="37"/>
        <v>69.75</v>
      </c>
      <c r="BB26" s="331"/>
      <c r="BC26" s="332"/>
      <c r="BD26" s="332"/>
      <c r="BE26" s="332"/>
      <c r="BF26" s="334"/>
      <c r="BG26" s="327"/>
      <c r="BH26" s="332"/>
      <c r="BI26" s="232"/>
      <c r="BJ26" s="327"/>
      <c r="BK26" s="327"/>
      <c r="BL26" s="327"/>
      <c r="BM26" s="333"/>
      <c r="BN26" s="327">
        <f>SUMIF($J:$J,J26,$BI:$BI)</f>
        <v>0</v>
      </c>
      <c r="BO26" s="327">
        <f>SUMIF($J:$J,J26,$BJ:$BJ)</f>
        <v>0</v>
      </c>
      <c r="BP26" s="320"/>
      <c r="BQ26" s="320"/>
      <c r="BR26" s="334"/>
      <c r="BS26" s="319"/>
      <c r="BT26" s="319" t="s">
        <v>1157</v>
      </c>
      <c r="BU26" s="327" t="s">
        <v>67</v>
      </c>
      <c r="BV26" s="327" t="s">
        <v>977</v>
      </c>
      <c r="BW26" s="327" t="s">
        <v>974</v>
      </c>
      <c r="BX26" s="327">
        <v>74.8</v>
      </c>
      <c r="BY26" s="333">
        <v>45755</v>
      </c>
      <c r="BZ26" s="327">
        <v>3.125</v>
      </c>
      <c r="CA26" s="327">
        <v>74.8</v>
      </c>
      <c r="CB26" s="275">
        <v>6.11</v>
      </c>
      <c r="CC26" s="335">
        <f t="shared" si="43"/>
        <v>457.02800000000002</v>
      </c>
      <c r="CD26" s="332"/>
      <c r="CE26" s="332"/>
      <c r="CF26" s="332"/>
      <c r="CG26" s="332"/>
      <c r="CH26" s="332"/>
      <c r="CI26" s="332">
        <v>45791</v>
      </c>
      <c r="CJ26" s="332">
        <v>45792</v>
      </c>
      <c r="CK26" s="332"/>
      <c r="CL26" s="327">
        <f>SUMIF($J:$J,J26,$BZ:$BZ)</f>
        <v>3.125</v>
      </c>
      <c r="CM26" s="320">
        <f>SUMIF($J:$J,J26,$CA:$CA)</f>
        <v>74.8</v>
      </c>
      <c r="CN26" s="332"/>
      <c r="CO26" s="332"/>
      <c r="CP26" s="332"/>
      <c r="CQ26" s="332"/>
      <c r="CR26" s="327">
        <f t="shared" si="38"/>
        <v>3.125</v>
      </c>
      <c r="CS26" s="327">
        <f t="shared" si="39"/>
        <v>74.8</v>
      </c>
      <c r="CT26" s="327">
        <f t="shared" si="40"/>
        <v>-0.125</v>
      </c>
      <c r="CU26" s="327">
        <f t="shared" si="41"/>
        <v>-5.0499999999999972</v>
      </c>
      <c r="CV26" s="320" t="str">
        <f t="shared" si="42"/>
        <v>Thừa</v>
      </c>
      <c r="CW26" s="336"/>
      <c r="CX26" s="242"/>
      <c r="CY26" s="242"/>
      <c r="CZ26" s="242"/>
      <c r="DA26" s="242"/>
      <c r="DB26" s="242"/>
      <c r="DC26" s="242"/>
      <c r="DD26" s="242">
        <v>2.6276008492569005</v>
      </c>
      <c r="DE26" s="242">
        <v>61.88</v>
      </c>
      <c r="DF26" s="242"/>
      <c r="DG26" s="242"/>
      <c r="DH26" s="242"/>
      <c r="DI26" s="242"/>
      <c r="DJ26" s="242"/>
      <c r="DK26" s="242"/>
      <c r="DL26" s="242"/>
      <c r="DM26" s="242"/>
      <c r="DN26" s="242"/>
      <c r="DO26" s="242"/>
      <c r="DP26" s="242"/>
      <c r="DQ26" s="242"/>
      <c r="DR26" s="242"/>
      <c r="DS26" s="242"/>
      <c r="DT26" s="242"/>
      <c r="DU26" s="242"/>
      <c r="DV26" s="242"/>
      <c r="DW26" s="242"/>
      <c r="DX26" s="242"/>
      <c r="DY26" s="242"/>
      <c r="DZ26" s="242"/>
      <c r="EA26" s="242"/>
    </row>
    <row r="27" spans="1:131" s="337" customFormat="1" ht="30" hidden="1" customHeight="1">
      <c r="A27" s="319" t="str">
        <f t="shared" si="2"/>
        <v>Hiện</v>
      </c>
      <c r="B27" s="320" t="str">
        <f>CONCATENATE(CV27," Thiếu do tính")</f>
        <v>Thiếu Thiếu do tính</v>
      </c>
      <c r="C27" s="320">
        <f t="shared" si="20"/>
        <v>2.2059447983018288E-3</v>
      </c>
      <c r="D27" s="321"/>
      <c r="E27" s="321"/>
      <c r="F27" s="359"/>
      <c r="G27" s="320"/>
      <c r="H27" s="320" t="s">
        <v>1424</v>
      </c>
      <c r="I27" s="320"/>
      <c r="J27" s="322" t="s">
        <v>571</v>
      </c>
      <c r="K27" s="323" t="s">
        <v>548</v>
      </c>
      <c r="L27" s="324" t="s">
        <v>567</v>
      </c>
      <c r="M27" s="322" t="s">
        <v>559</v>
      </c>
      <c r="N27" s="322" t="s">
        <v>61</v>
      </c>
      <c r="O27" s="273">
        <v>23.549999999999997</v>
      </c>
      <c r="P27" s="274">
        <v>16.622505307855626</v>
      </c>
      <c r="Q27" s="273">
        <v>391.46</v>
      </c>
      <c r="R27" s="230"/>
      <c r="S27" s="231"/>
      <c r="T27" s="231">
        <v>18.617205944798304</v>
      </c>
      <c r="U27" s="231">
        <v>438.43520000000007</v>
      </c>
      <c r="V27" s="231">
        <f>VLOOKUP(J27,[113]PR!$A:$S,15,0)</f>
        <v>0</v>
      </c>
      <c r="W27" s="231">
        <f>VLOOKUP(J27,[113]PR!$A:$S,16,0)</f>
        <v>0</v>
      </c>
      <c r="X27" s="231">
        <f>VLOOKUP(J27,[114]PR!$A:$U,17,0)</f>
        <v>0</v>
      </c>
      <c r="Y27" s="231">
        <f>VLOOKUP(J27,[114]PR!$A:$U,18,0)</f>
        <v>0</v>
      </c>
      <c r="Z27" s="231">
        <v>0</v>
      </c>
      <c r="AA27" s="231">
        <v>0</v>
      </c>
      <c r="AB27" s="241">
        <v>0</v>
      </c>
      <c r="AC27" s="241">
        <v>0</v>
      </c>
      <c r="AD27" s="241">
        <v>0</v>
      </c>
      <c r="AE27" s="241">
        <v>0</v>
      </c>
      <c r="AF27" s="241">
        <v>0</v>
      </c>
      <c r="AG27" s="241">
        <v>0</v>
      </c>
      <c r="AH27" s="241">
        <v>0</v>
      </c>
      <c r="AI27" s="241">
        <v>0</v>
      </c>
      <c r="AJ27" s="241">
        <v>0</v>
      </c>
      <c r="AK27" s="241">
        <v>0</v>
      </c>
      <c r="AL27" s="241">
        <v>0</v>
      </c>
      <c r="AM27" s="241">
        <v>0</v>
      </c>
      <c r="AN27" s="241"/>
      <c r="AO27" s="241"/>
      <c r="AP27" s="241">
        <v>0</v>
      </c>
      <c r="AQ27" s="241">
        <v>0</v>
      </c>
      <c r="AR27" s="325">
        <f t="shared" si="34"/>
        <v>18.617205944798304</v>
      </c>
      <c r="AS27" s="325">
        <f t="shared" si="35"/>
        <v>438.43520000000007</v>
      </c>
      <c r="AT27" s="326"/>
      <c r="AU27" s="319"/>
      <c r="AV27" s="327"/>
      <c r="AW27" s="327"/>
      <c r="AX27" s="328"/>
      <c r="AY27" s="329"/>
      <c r="AZ27" s="327">
        <f t="shared" si="36"/>
        <v>18.617205944798304</v>
      </c>
      <c r="BA27" s="330">
        <f t="shared" si="37"/>
        <v>438.43520000000007</v>
      </c>
      <c r="BB27" s="331"/>
      <c r="BC27" s="365" t="s">
        <v>1191</v>
      </c>
      <c r="BD27" s="357" t="s">
        <v>62</v>
      </c>
      <c r="BE27" s="357" t="s">
        <v>907</v>
      </c>
      <c r="BF27" s="370" t="s">
        <v>60</v>
      </c>
      <c r="BG27" s="353">
        <v>211.95</v>
      </c>
      <c r="BH27" s="332">
        <v>45719</v>
      </c>
      <c r="BI27" s="232">
        <v>9</v>
      </c>
      <c r="BJ27" s="327">
        <v>211.95</v>
      </c>
      <c r="BK27" s="382">
        <v>13181.82</v>
      </c>
      <c r="BL27" s="327">
        <f>BK27*BJ27*1.1</f>
        <v>3073275.4239000003</v>
      </c>
      <c r="BM27" s="333">
        <v>45757</v>
      </c>
      <c r="BN27" s="327">
        <f>SUMIF($J:$J,J27,$BI:$BI)</f>
        <v>18.615000000000002</v>
      </c>
      <c r="BO27" s="327">
        <f>SUMIF($J:$J,J27,$BJ:$BJ)</f>
        <v>438.38</v>
      </c>
      <c r="BP27" s="320" t="s">
        <v>1025</v>
      </c>
      <c r="BQ27" s="320"/>
      <c r="BR27" s="334"/>
      <c r="BS27" s="319"/>
      <c r="BT27" s="319"/>
      <c r="BU27" s="327"/>
      <c r="BV27" s="327"/>
      <c r="BW27" s="327"/>
      <c r="BX27" s="327"/>
      <c r="BY27" s="327"/>
      <c r="BZ27" s="327"/>
      <c r="CA27" s="327"/>
      <c r="CB27" s="275"/>
      <c r="CC27" s="335"/>
      <c r="CD27" s="332"/>
      <c r="CE27" s="332"/>
      <c r="CF27" s="332"/>
      <c r="CG27" s="332"/>
      <c r="CH27" s="332"/>
      <c r="CI27" s="332"/>
      <c r="CJ27" s="332"/>
      <c r="CK27" s="332"/>
      <c r="CL27" s="327">
        <f>SUMIF($J:$J,J27,$BZ:$BZ)</f>
        <v>0</v>
      </c>
      <c r="CM27" s="320">
        <f>SUMIF($J:$J,J27,$CA:$CA)</f>
        <v>0</v>
      </c>
      <c r="CN27" s="332"/>
      <c r="CO27" s="332"/>
      <c r="CP27" s="332"/>
      <c r="CQ27" s="332"/>
      <c r="CR27" s="327">
        <f t="shared" si="38"/>
        <v>18.615000000000002</v>
      </c>
      <c r="CS27" s="327">
        <f t="shared" si="39"/>
        <v>438.38</v>
      </c>
      <c r="CT27" s="327">
        <f t="shared" si="40"/>
        <v>2.2059447983018288E-3</v>
      </c>
      <c r="CU27" s="327">
        <f t="shared" si="41"/>
        <v>5.5200000000070304E-2</v>
      </c>
      <c r="CV27" s="320" t="str">
        <f t="shared" si="42"/>
        <v>Thiếu</v>
      </c>
      <c r="CW27" s="336"/>
      <c r="CX27" s="242"/>
      <c r="CY27" s="242"/>
      <c r="CZ27" s="242"/>
      <c r="DA27" s="242"/>
      <c r="DB27" s="242"/>
      <c r="DC27" s="242"/>
      <c r="DD27" s="242"/>
      <c r="DE27" s="242"/>
      <c r="DF27" s="242"/>
      <c r="DG27" s="242"/>
      <c r="DH27" s="242"/>
      <c r="DI27" s="242"/>
      <c r="DJ27" s="242"/>
      <c r="DK27" s="242"/>
      <c r="DL27" s="242"/>
      <c r="DM27" s="242"/>
      <c r="DN27" s="242"/>
      <c r="DO27" s="242"/>
      <c r="DP27" s="242">
        <v>1.7834394904458598E-2</v>
      </c>
      <c r="DQ27" s="242">
        <v>0.42</v>
      </c>
      <c r="DR27" s="242">
        <v>0.54182590233545647</v>
      </c>
      <c r="DS27" s="242">
        <v>12.76</v>
      </c>
      <c r="DT27" s="242">
        <v>16.06284501061571</v>
      </c>
      <c r="DU27" s="242">
        <v>378.28</v>
      </c>
      <c r="DV27" s="242"/>
      <c r="DW27" s="242"/>
      <c r="DX27" s="242"/>
      <c r="DY27" s="242"/>
      <c r="DZ27" s="242"/>
      <c r="EA27" s="242"/>
    </row>
    <row r="28" spans="1:131" s="337" customFormat="1" ht="30" hidden="1" customHeight="1">
      <c r="A28" s="319" t="str">
        <f t="shared" si="2"/>
        <v>ok</v>
      </c>
      <c r="B28" s="320"/>
      <c r="C28" s="320"/>
      <c r="D28" s="321"/>
      <c r="E28" s="321"/>
      <c r="F28" s="359"/>
      <c r="G28" s="320"/>
      <c r="H28" s="320" t="s">
        <v>1424</v>
      </c>
      <c r="I28" s="320"/>
      <c r="J28" s="322" t="s">
        <v>571</v>
      </c>
      <c r="K28" s="323" t="s">
        <v>548</v>
      </c>
      <c r="L28" s="324" t="s">
        <v>567</v>
      </c>
      <c r="M28" s="322" t="s">
        <v>559</v>
      </c>
      <c r="N28" s="322" t="s">
        <v>61</v>
      </c>
      <c r="O28" s="273">
        <v>23.549999999999997</v>
      </c>
      <c r="P28" s="274">
        <v>16.622505307855626</v>
      </c>
      <c r="Q28" s="273">
        <v>391.46</v>
      </c>
      <c r="R28" s="230"/>
      <c r="S28" s="231"/>
      <c r="T28" s="231"/>
      <c r="U28" s="231"/>
      <c r="V28" s="231"/>
      <c r="W28" s="231"/>
      <c r="X28" s="231"/>
      <c r="Y28" s="231"/>
      <c r="Z28" s="231"/>
      <c r="AA28" s="231"/>
      <c r="AB28" s="241"/>
      <c r="AC28" s="241"/>
      <c r="AD28" s="241"/>
      <c r="AE28" s="241"/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  <c r="AP28" s="241"/>
      <c r="AQ28" s="241"/>
      <c r="AR28" s="325"/>
      <c r="AS28" s="325"/>
      <c r="AT28" s="326"/>
      <c r="AU28" s="319"/>
      <c r="AV28" s="327"/>
      <c r="AW28" s="327"/>
      <c r="AX28" s="328"/>
      <c r="AY28" s="329"/>
      <c r="AZ28" s="330"/>
      <c r="BA28" s="330"/>
      <c r="BB28" s="331"/>
      <c r="BC28" s="365" t="s">
        <v>1191</v>
      </c>
      <c r="BD28" s="357" t="s">
        <v>62</v>
      </c>
      <c r="BE28" s="357" t="s">
        <v>1196</v>
      </c>
      <c r="BF28" s="370" t="s">
        <v>60</v>
      </c>
      <c r="BG28" s="353">
        <v>226.43</v>
      </c>
      <c r="BH28" s="332">
        <v>45719</v>
      </c>
      <c r="BI28" s="232">
        <v>9.6150000000000002</v>
      </c>
      <c r="BJ28" s="327">
        <v>226.43</v>
      </c>
      <c r="BK28" s="382">
        <v>13181.82</v>
      </c>
      <c r="BL28" s="327">
        <f>BK28*BJ28*1.1</f>
        <v>3283235.4528600005</v>
      </c>
      <c r="BM28" s="333">
        <v>45757</v>
      </c>
      <c r="BN28" s="327"/>
      <c r="BO28" s="327"/>
      <c r="BP28" s="320" t="s">
        <v>1025</v>
      </c>
      <c r="BQ28" s="320"/>
      <c r="BR28" s="334"/>
      <c r="BS28" s="319"/>
      <c r="BT28" s="319"/>
      <c r="BU28" s="327"/>
      <c r="BV28" s="327"/>
      <c r="BW28" s="327"/>
      <c r="BX28" s="327"/>
      <c r="BY28" s="327"/>
      <c r="BZ28" s="327"/>
      <c r="CA28" s="327"/>
      <c r="CB28" s="275"/>
      <c r="CC28" s="335"/>
      <c r="CD28" s="332"/>
      <c r="CE28" s="332"/>
      <c r="CF28" s="332"/>
      <c r="CG28" s="332"/>
      <c r="CH28" s="332"/>
      <c r="CI28" s="332"/>
      <c r="CJ28" s="332"/>
      <c r="CK28" s="332"/>
      <c r="CL28" s="327"/>
      <c r="CM28" s="320"/>
      <c r="CN28" s="332"/>
      <c r="CO28" s="332"/>
      <c r="CP28" s="332"/>
      <c r="CQ28" s="332"/>
      <c r="CR28" s="327"/>
      <c r="CS28" s="327"/>
      <c r="CT28" s="327"/>
      <c r="CU28" s="327"/>
      <c r="CV28" s="320"/>
      <c r="CW28" s="336"/>
      <c r="CX28" s="242"/>
      <c r="CY28" s="242"/>
      <c r="CZ28" s="242"/>
      <c r="DA28" s="242"/>
      <c r="DB28" s="242"/>
      <c r="DC28" s="242"/>
      <c r="DD28" s="242"/>
      <c r="DE28" s="242"/>
      <c r="DF28" s="242"/>
      <c r="DG28" s="242"/>
      <c r="DH28" s="242"/>
      <c r="DI28" s="242"/>
      <c r="DJ28" s="242"/>
      <c r="DK28" s="242"/>
      <c r="DL28" s="242"/>
      <c r="DM28" s="242"/>
      <c r="DN28" s="242"/>
      <c r="DO28" s="242"/>
      <c r="DP28" s="242"/>
      <c r="DQ28" s="242"/>
      <c r="DR28" s="242"/>
      <c r="DS28" s="242"/>
      <c r="DT28" s="242"/>
      <c r="DU28" s="242"/>
      <c r="DV28" s="242"/>
      <c r="DW28" s="242"/>
      <c r="DX28" s="242"/>
      <c r="DY28" s="242"/>
      <c r="DZ28" s="242"/>
      <c r="EA28" s="242"/>
    </row>
    <row r="29" spans="1:131" s="337" customFormat="1" ht="30" hidden="1" customHeight="1">
      <c r="A29" s="319" t="str">
        <f t="shared" si="2"/>
        <v>Hiện</v>
      </c>
      <c r="B29" s="320" t="str">
        <f t="shared" ref="B29:B42" si="44">CV29</f>
        <v>Đủ</v>
      </c>
      <c r="C29" s="320">
        <f t="shared" si="20"/>
        <v>0</v>
      </c>
      <c r="D29" s="321"/>
      <c r="E29" s="321"/>
      <c r="F29" s="359"/>
      <c r="G29" s="320" t="s">
        <v>902</v>
      </c>
      <c r="H29" s="320" t="s">
        <v>1426</v>
      </c>
      <c r="I29" s="320"/>
      <c r="J29" s="322" t="s">
        <v>572</v>
      </c>
      <c r="K29" s="323" t="s">
        <v>552</v>
      </c>
      <c r="L29" s="324" t="s">
        <v>573</v>
      </c>
      <c r="M29" s="322" t="s">
        <v>565</v>
      </c>
      <c r="N29" s="322" t="s">
        <v>61</v>
      </c>
      <c r="O29" s="273">
        <v>31.72</v>
      </c>
      <c r="P29" s="274">
        <v>0.36672000000000005</v>
      </c>
      <c r="Q29" s="273">
        <v>11.632358400000001</v>
      </c>
      <c r="R29" s="230"/>
      <c r="S29" s="231"/>
      <c r="T29" s="231">
        <v>0.5</v>
      </c>
      <c r="U29" s="231">
        <v>15.86</v>
      </c>
      <c r="V29" s="231">
        <f>VLOOKUP(J29,[113]PR!$A:$S,15,0)</f>
        <v>0</v>
      </c>
      <c r="W29" s="231">
        <f>VLOOKUP(J29,[113]PR!$A:$S,16,0)</f>
        <v>0</v>
      </c>
      <c r="X29" s="231">
        <f>VLOOKUP(J29,[114]PR!$A:$U,17,0)</f>
        <v>0</v>
      </c>
      <c r="Y29" s="231">
        <f>VLOOKUP(J29,[114]PR!$A:$U,18,0)</f>
        <v>0</v>
      </c>
      <c r="Z29" s="231">
        <v>0</v>
      </c>
      <c r="AA29" s="231">
        <v>0</v>
      </c>
      <c r="AB29" s="241">
        <v>0</v>
      </c>
      <c r="AC29" s="241">
        <v>0</v>
      </c>
      <c r="AD29" s="241">
        <v>0</v>
      </c>
      <c r="AE29" s="241">
        <v>0</v>
      </c>
      <c r="AF29" s="241">
        <v>0</v>
      </c>
      <c r="AG29" s="241">
        <v>0</v>
      </c>
      <c r="AH29" s="241">
        <v>0</v>
      </c>
      <c r="AI29" s="241">
        <v>0</v>
      </c>
      <c r="AJ29" s="241">
        <v>0</v>
      </c>
      <c r="AK29" s="241">
        <v>0</v>
      </c>
      <c r="AL29" s="241">
        <v>0</v>
      </c>
      <c r="AM29" s="241">
        <v>0</v>
      </c>
      <c r="AN29" s="241"/>
      <c r="AO29" s="241"/>
      <c r="AP29" s="241">
        <v>0</v>
      </c>
      <c r="AQ29" s="241">
        <v>0</v>
      </c>
      <c r="AR29" s="325">
        <f t="shared" ref="AR29:AR36" si="45">R29+T29+V29+X29+Z29+AB29+AD29+AF29+AH29+AJ29+AL29+AN29+AP29</f>
        <v>0.5</v>
      </c>
      <c r="AS29" s="325">
        <f t="shared" ref="AS29:AS36" si="46">S29+U29+W29+Y29+AA29+AC29+AE29+AG29+AI29+AK29+AM29+AO29+AQ29</f>
        <v>15.86</v>
      </c>
      <c r="AT29" s="326"/>
      <c r="AU29" s="319"/>
      <c r="AV29" s="327">
        <v>0.5</v>
      </c>
      <c r="AW29" s="327">
        <f>AV29*O29</f>
        <v>15.86</v>
      </c>
      <c r="AX29" s="328"/>
      <c r="AY29" s="329" t="s">
        <v>1221</v>
      </c>
      <c r="AZ29" s="327" t="str">
        <f t="shared" ref="AZ29:AZ36" si="47">IF(AR29&gt;AV29,AR29-AV29,"0")</f>
        <v>0</v>
      </c>
      <c r="BA29" s="330" t="str">
        <f t="shared" ref="BA29:BA36" si="48">IF(AS29&gt;AW29,AS29-AW29,"0")</f>
        <v>0</v>
      </c>
      <c r="BB29" s="331"/>
      <c r="BC29" s="332"/>
      <c r="BD29" s="332"/>
      <c r="BE29" s="332"/>
      <c r="BF29" s="334"/>
      <c r="BG29" s="327"/>
      <c r="BH29" s="332"/>
      <c r="BI29" s="232"/>
      <c r="BJ29" s="327"/>
      <c r="BK29" s="327"/>
      <c r="BL29" s="327"/>
      <c r="BM29" s="333"/>
      <c r="BN29" s="327">
        <f t="shared" ref="BN29:BN36" si="49">SUMIF($J:$J,J29,$BI:$BI)</f>
        <v>0</v>
      </c>
      <c r="BO29" s="327">
        <f t="shared" ref="BO29:BO36" si="50">SUMIF($J:$J,J29,$BJ:$BJ)</f>
        <v>0</v>
      </c>
      <c r="BP29" s="320"/>
      <c r="BQ29" s="320"/>
      <c r="BR29" s="334"/>
      <c r="BS29" s="319"/>
      <c r="BT29" s="319"/>
      <c r="BU29" s="327"/>
      <c r="BV29" s="324"/>
      <c r="BW29" s="322"/>
      <c r="BX29" s="327"/>
      <c r="BY29" s="327"/>
      <c r="BZ29" s="327"/>
      <c r="CA29" s="327"/>
      <c r="CB29" s="275"/>
      <c r="CC29" s="335"/>
      <c r="CD29" s="332"/>
      <c r="CE29" s="332"/>
      <c r="CF29" s="332"/>
      <c r="CG29" s="332"/>
      <c r="CH29" s="332"/>
      <c r="CI29" s="332"/>
      <c r="CJ29" s="332"/>
      <c r="CK29" s="332"/>
      <c r="CL29" s="327">
        <f t="shared" ref="CL29:CL36" si="51">SUMIF($J:$J,J29,$BZ:$BZ)</f>
        <v>0</v>
      </c>
      <c r="CM29" s="320">
        <f t="shared" ref="CM29:CM36" si="52">SUMIF($J:$J,J29,$CA:$CA)</f>
        <v>0</v>
      </c>
      <c r="CN29" s="332"/>
      <c r="CO29" s="332"/>
      <c r="CP29" s="332"/>
      <c r="CQ29" s="332"/>
      <c r="CR29" s="327">
        <f t="shared" ref="CR29:CR36" si="53">BN29+CL29</f>
        <v>0</v>
      </c>
      <c r="CS29" s="327">
        <f t="shared" ref="CS29:CS36" si="54">BO29+CM29</f>
        <v>0</v>
      </c>
      <c r="CT29" s="327">
        <f t="shared" ref="CT29:CT36" si="55">AZ29-CR29</f>
        <v>0</v>
      </c>
      <c r="CU29" s="327">
        <f t="shared" ref="CU29:CU36" si="56">BA29-CS29</f>
        <v>0</v>
      </c>
      <c r="CV29" s="320" t="str">
        <f t="shared" ref="CV29:CV36" si="57">IF(CT29&lt;0,"Thừa",IF(CT29=0,"Đủ","Thiếu"))</f>
        <v>Đủ</v>
      </c>
      <c r="CW29" s="336"/>
      <c r="CX29" s="242"/>
      <c r="CY29" s="242"/>
      <c r="CZ29" s="242"/>
      <c r="DA29" s="242"/>
      <c r="DB29" s="242"/>
      <c r="DC29" s="242"/>
      <c r="DD29" s="242"/>
      <c r="DE29" s="242"/>
      <c r="DF29" s="242">
        <v>0.37045727388535038</v>
      </c>
      <c r="DG29" s="242">
        <v>11.632358400000001</v>
      </c>
      <c r="DH29" s="242"/>
      <c r="DI29" s="242"/>
      <c r="DJ29" s="242"/>
      <c r="DK29" s="242"/>
      <c r="DL29" s="242"/>
      <c r="DM29" s="242"/>
      <c r="DN29" s="242"/>
      <c r="DO29" s="242"/>
      <c r="DP29" s="242"/>
      <c r="DQ29" s="242"/>
      <c r="DR29" s="242"/>
      <c r="DS29" s="242"/>
      <c r="DT29" s="242"/>
      <c r="DU29" s="242"/>
      <c r="DV29" s="242"/>
      <c r="DW29" s="242"/>
      <c r="DX29" s="242"/>
      <c r="DY29" s="242"/>
      <c r="DZ29" s="242"/>
      <c r="EA29" s="242"/>
    </row>
    <row r="30" spans="1:131" s="337" customFormat="1" ht="30" hidden="1" customHeight="1">
      <c r="A30" s="319" t="str">
        <f t="shared" si="2"/>
        <v>Hiện</v>
      </c>
      <c r="B30" s="320" t="str">
        <f t="shared" si="44"/>
        <v>Thừa</v>
      </c>
      <c r="C30" s="320">
        <f t="shared" si="20"/>
        <v>-0.5</v>
      </c>
      <c r="D30" s="321"/>
      <c r="E30" s="321"/>
      <c r="F30" s="359"/>
      <c r="G30" s="320"/>
      <c r="H30" s="320" t="s">
        <v>1424</v>
      </c>
      <c r="I30" s="320"/>
      <c r="J30" s="322" t="s">
        <v>574</v>
      </c>
      <c r="K30" s="323" t="s">
        <v>548</v>
      </c>
      <c r="L30" s="324" t="s">
        <v>575</v>
      </c>
      <c r="M30" s="322" t="s">
        <v>559</v>
      </c>
      <c r="N30" s="322" t="s">
        <v>61</v>
      </c>
      <c r="O30" s="273">
        <v>31.4</v>
      </c>
      <c r="P30" s="274">
        <v>3.4470559999999995</v>
      </c>
      <c r="Q30" s="273">
        <v>108.23755839999998</v>
      </c>
      <c r="R30" s="230"/>
      <c r="S30" s="231"/>
      <c r="T30" s="231">
        <v>4</v>
      </c>
      <c r="U30" s="231">
        <v>125.6</v>
      </c>
      <c r="V30" s="231">
        <f>VLOOKUP(J30,[113]PR!$A:$S,15,0)</f>
        <v>0</v>
      </c>
      <c r="W30" s="231">
        <f>VLOOKUP(J30,[113]PR!$A:$S,16,0)</f>
        <v>0</v>
      </c>
      <c r="X30" s="231">
        <f>VLOOKUP(J30,[114]PR!$A:$U,17,0)</f>
        <v>0</v>
      </c>
      <c r="Y30" s="231">
        <f>VLOOKUP(J30,[114]PR!$A:$U,18,0)</f>
        <v>0</v>
      </c>
      <c r="Z30" s="231">
        <v>0</v>
      </c>
      <c r="AA30" s="231">
        <v>0</v>
      </c>
      <c r="AB30" s="241">
        <v>0</v>
      </c>
      <c r="AC30" s="241">
        <v>0</v>
      </c>
      <c r="AD30" s="241">
        <v>0</v>
      </c>
      <c r="AE30" s="241">
        <v>0</v>
      </c>
      <c r="AF30" s="241">
        <v>0</v>
      </c>
      <c r="AG30" s="241">
        <v>0</v>
      </c>
      <c r="AH30" s="241">
        <v>0</v>
      </c>
      <c r="AI30" s="241">
        <v>0</v>
      </c>
      <c r="AJ30" s="241">
        <v>0</v>
      </c>
      <c r="AK30" s="241">
        <v>0</v>
      </c>
      <c r="AL30" s="241">
        <v>0</v>
      </c>
      <c r="AM30" s="241">
        <v>0</v>
      </c>
      <c r="AN30" s="241"/>
      <c r="AO30" s="241"/>
      <c r="AP30" s="241">
        <v>0</v>
      </c>
      <c r="AQ30" s="241">
        <v>0</v>
      </c>
      <c r="AR30" s="325">
        <f t="shared" si="45"/>
        <v>4</v>
      </c>
      <c r="AS30" s="325">
        <f t="shared" si="46"/>
        <v>125.6</v>
      </c>
      <c r="AT30" s="326"/>
      <c r="AU30" s="319"/>
      <c r="AV30" s="327"/>
      <c r="AW30" s="327"/>
      <c r="AX30" s="328"/>
      <c r="AY30" s="329"/>
      <c r="AZ30" s="327">
        <f t="shared" si="47"/>
        <v>4</v>
      </c>
      <c r="BA30" s="330">
        <f t="shared" si="48"/>
        <v>125.6</v>
      </c>
      <c r="BB30" s="331"/>
      <c r="BC30" s="365" t="s">
        <v>1191</v>
      </c>
      <c r="BD30" s="357" t="s">
        <v>62</v>
      </c>
      <c r="BE30" s="357" t="s">
        <v>1197</v>
      </c>
      <c r="BF30" s="370" t="s">
        <v>60</v>
      </c>
      <c r="BG30" s="353">
        <v>141.30000000000001</v>
      </c>
      <c r="BH30" s="332">
        <v>45719</v>
      </c>
      <c r="BI30" s="232">
        <v>4.5</v>
      </c>
      <c r="BJ30" s="327">
        <v>141.30000000000001</v>
      </c>
      <c r="BK30" s="382">
        <v>13181.82</v>
      </c>
      <c r="BL30" s="327">
        <f>BK30*BJ30*1.1</f>
        <v>2048850.2826000005</v>
      </c>
      <c r="BM30" s="333">
        <v>45757</v>
      </c>
      <c r="BN30" s="327">
        <f t="shared" si="49"/>
        <v>4.5</v>
      </c>
      <c r="BO30" s="327">
        <f t="shared" si="50"/>
        <v>141.30000000000001</v>
      </c>
      <c r="BP30" s="320" t="s">
        <v>1025</v>
      </c>
      <c r="BQ30" s="320"/>
      <c r="BR30" s="334"/>
      <c r="BS30" s="319"/>
      <c r="BT30" s="319"/>
      <c r="BU30" s="327"/>
      <c r="BV30" s="327"/>
      <c r="BW30" s="327"/>
      <c r="BX30" s="327"/>
      <c r="BY30" s="327"/>
      <c r="BZ30" s="327"/>
      <c r="CA30" s="327"/>
      <c r="CB30" s="275"/>
      <c r="CC30" s="335"/>
      <c r="CD30" s="332"/>
      <c r="CE30" s="332"/>
      <c r="CF30" s="332"/>
      <c r="CG30" s="332"/>
      <c r="CH30" s="332"/>
      <c r="CI30" s="332"/>
      <c r="CJ30" s="332"/>
      <c r="CK30" s="332"/>
      <c r="CL30" s="327">
        <f t="shared" si="51"/>
        <v>0</v>
      </c>
      <c r="CM30" s="320">
        <f t="shared" si="52"/>
        <v>0</v>
      </c>
      <c r="CN30" s="332"/>
      <c r="CO30" s="332"/>
      <c r="CP30" s="332"/>
      <c r="CQ30" s="332"/>
      <c r="CR30" s="327">
        <f t="shared" si="53"/>
        <v>4.5</v>
      </c>
      <c r="CS30" s="327">
        <f t="shared" si="54"/>
        <v>141.30000000000001</v>
      </c>
      <c r="CT30" s="327">
        <f t="shared" si="55"/>
        <v>-0.5</v>
      </c>
      <c r="CU30" s="327">
        <f t="shared" si="56"/>
        <v>-15.700000000000017</v>
      </c>
      <c r="CV30" s="320" t="str">
        <f t="shared" si="57"/>
        <v>Thừa</v>
      </c>
      <c r="CW30" s="336"/>
      <c r="CX30" s="242"/>
      <c r="CY30" s="242"/>
      <c r="CZ30" s="242"/>
      <c r="DA30" s="242"/>
      <c r="DB30" s="242">
        <v>3.4470559999999999</v>
      </c>
      <c r="DC30" s="242">
        <v>108.23755839999998</v>
      </c>
      <c r="DD30" s="242"/>
      <c r="DE30" s="242"/>
      <c r="DF30" s="242"/>
      <c r="DG30" s="242"/>
      <c r="DH30" s="242"/>
      <c r="DI30" s="242"/>
      <c r="DJ30" s="242"/>
      <c r="DK30" s="242"/>
      <c r="DL30" s="242"/>
      <c r="DM30" s="242"/>
      <c r="DN30" s="242"/>
      <c r="DO30" s="242"/>
      <c r="DP30" s="242"/>
      <c r="DQ30" s="242"/>
      <c r="DR30" s="242"/>
      <c r="DS30" s="242"/>
      <c r="DT30" s="242"/>
      <c r="DU30" s="242"/>
      <c r="DV30" s="242"/>
      <c r="DW30" s="242"/>
      <c r="DX30" s="242"/>
      <c r="DY30" s="242"/>
      <c r="DZ30" s="242"/>
      <c r="EA30" s="242"/>
    </row>
    <row r="31" spans="1:131" s="337" customFormat="1" ht="30" hidden="1" customHeight="1">
      <c r="A31" s="319" t="str">
        <f t="shared" si="2"/>
        <v>Hiện</v>
      </c>
      <c r="B31" s="320" t="str">
        <f t="shared" si="44"/>
        <v>Đủ</v>
      </c>
      <c r="C31" s="320">
        <f t="shared" si="20"/>
        <v>0</v>
      </c>
      <c r="D31" s="321"/>
      <c r="E31" s="321"/>
      <c r="F31" s="359"/>
      <c r="G31" s="320"/>
      <c r="H31" s="320" t="s">
        <v>1426</v>
      </c>
      <c r="I31" s="320"/>
      <c r="J31" s="322" t="s">
        <v>576</v>
      </c>
      <c r="K31" s="323" t="s">
        <v>552</v>
      </c>
      <c r="L31" s="324" t="s">
        <v>577</v>
      </c>
      <c r="M31" s="322" t="s">
        <v>565</v>
      </c>
      <c r="N31" s="322" t="s">
        <v>61</v>
      </c>
      <c r="O31" s="273">
        <v>39.65</v>
      </c>
      <c r="P31" s="274">
        <v>1.37408</v>
      </c>
      <c r="Q31" s="273">
        <v>54.482271999999995</v>
      </c>
      <c r="R31" s="230"/>
      <c r="S31" s="231"/>
      <c r="T31" s="231">
        <v>1.7999999999999998</v>
      </c>
      <c r="U31" s="231">
        <v>71.36999999999999</v>
      </c>
      <c r="V31" s="231">
        <f>VLOOKUP(J31,[113]PR!$A:$S,15,0)</f>
        <v>0</v>
      </c>
      <c r="W31" s="231">
        <f>VLOOKUP(J31,[113]PR!$A:$S,16,0)</f>
        <v>0</v>
      </c>
      <c r="X31" s="231">
        <f>VLOOKUP(J31,[114]PR!$A:$U,17,0)</f>
        <v>0</v>
      </c>
      <c r="Y31" s="231">
        <f>VLOOKUP(J31,[114]PR!$A:$U,18,0)</f>
        <v>0</v>
      </c>
      <c r="Z31" s="231">
        <v>0</v>
      </c>
      <c r="AA31" s="231">
        <v>0</v>
      </c>
      <c r="AB31" s="241">
        <v>0</v>
      </c>
      <c r="AC31" s="241">
        <v>0</v>
      </c>
      <c r="AD31" s="241">
        <v>0</v>
      </c>
      <c r="AE31" s="241">
        <v>0</v>
      </c>
      <c r="AF31" s="241">
        <v>0</v>
      </c>
      <c r="AG31" s="241">
        <v>0</v>
      </c>
      <c r="AH31" s="241">
        <v>0</v>
      </c>
      <c r="AI31" s="241">
        <v>0</v>
      </c>
      <c r="AJ31" s="241">
        <v>0</v>
      </c>
      <c r="AK31" s="241">
        <v>0</v>
      </c>
      <c r="AL31" s="241">
        <v>0</v>
      </c>
      <c r="AM31" s="241">
        <v>0</v>
      </c>
      <c r="AN31" s="241"/>
      <c r="AO31" s="241"/>
      <c r="AP31" s="241">
        <v>0</v>
      </c>
      <c r="AQ31" s="241">
        <v>0</v>
      </c>
      <c r="AR31" s="325">
        <f t="shared" si="45"/>
        <v>1.7999999999999998</v>
      </c>
      <c r="AS31" s="325">
        <f t="shared" si="46"/>
        <v>71.36999999999999</v>
      </c>
      <c r="AT31" s="326"/>
      <c r="AU31" s="319"/>
      <c r="AV31" s="327"/>
      <c r="AW31" s="327"/>
      <c r="AX31" s="328"/>
      <c r="AY31" s="329"/>
      <c r="AZ31" s="327">
        <f t="shared" si="47"/>
        <v>1.7999999999999998</v>
      </c>
      <c r="BA31" s="330">
        <f t="shared" si="48"/>
        <v>71.36999999999999</v>
      </c>
      <c r="BB31" s="331"/>
      <c r="BC31" s="332"/>
      <c r="BD31" s="357"/>
      <c r="BE31" s="357"/>
      <c r="BF31" s="370"/>
      <c r="BG31" s="353"/>
      <c r="BH31" s="332"/>
      <c r="BI31" s="232"/>
      <c r="BJ31" s="327"/>
      <c r="BK31" s="327"/>
      <c r="BL31" s="327"/>
      <c r="BM31" s="333"/>
      <c r="BN31" s="327">
        <f t="shared" si="49"/>
        <v>0</v>
      </c>
      <c r="BO31" s="327">
        <f t="shared" si="50"/>
        <v>0</v>
      </c>
      <c r="BP31" s="320"/>
      <c r="BQ31" s="320"/>
      <c r="BR31" s="334"/>
      <c r="BS31" s="319"/>
      <c r="BT31" s="319" t="s">
        <v>1157</v>
      </c>
      <c r="BU31" s="327" t="s">
        <v>67</v>
      </c>
      <c r="BV31" s="327" t="s">
        <v>1125</v>
      </c>
      <c r="BW31" s="327" t="s">
        <v>976</v>
      </c>
      <c r="BX31" s="327">
        <v>71.400000000000006</v>
      </c>
      <c r="BY31" s="333">
        <v>45755</v>
      </c>
      <c r="BZ31" s="327">
        <v>1.7999999999999998</v>
      </c>
      <c r="CA31" s="327">
        <v>71.400000000000006</v>
      </c>
      <c r="CB31" s="275">
        <v>2.88</v>
      </c>
      <c r="CC31" s="335">
        <f>CB31*CA31</f>
        <v>205.63200000000001</v>
      </c>
      <c r="CD31" s="332"/>
      <c r="CE31" s="332"/>
      <c r="CF31" s="332"/>
      <c r="CG31" s="332"/>
      <c r="CH31" s="332"/>
      <c r="CI31" s="332">
        <v>45791</v>
      </c>
      <c r="CJ31" s="332">
        <v>45792</v>
      </c>
      <c r="CK31" s="332"/>
      <c r="CL31" s="327">
        <f t="shared" si="51"/>
        <v>1.7999999999999998</v>
      </c>
      <c r="CM31" s="320">
        <f t="shared" si="52"/>
        <v>71.400000000000006</v>
      </c>
      <c r="CN31" s="332"/>
      <c r="CO31" s="332"/>
      <c r="CP31" s="332"/>
      <c r="CQ31" s="332"/>
      <c r="CR31" s="327">
        <f t="shared" si="53"/>
        <v>1.7999999999999998</v>
      </c>
      <c r="CS31" s="327">
        <f t="shared" si="54"/>
        <v>71.400000000000006</v>
      </c>
      <c r="CT31" s="327">
        <f t="shared" si="55"/>
        <v>0</v>
      </c>
      <c r="CU31" s="327">
        <f t="shared" si="56"/>
        <v>-3.0000000000015348E-2</v>
      </c>
      <c r="CV31" s="320" t="str">
        <f t="shared" si="57"/>
        <v>Đủ</v>
      </c>
      <c r="CW31" s="336"/>
      <c r="CX31" s="242"/>
      <c r="CY31" s="242"/>
      <c r="CZ31" s="242"/>
      <c r="DA31" s="242"/>
      <c r="DB31" s="242"/>
      <c r="DC31" s="242"/>
      <c r="DD31" s="242"/>
      <c r="DE31" s="242"/>
      <c r="DF31" s="242">
        <v>1.3880833630573248</v>
      </c>
      <c r="DG31" s="242">
        <v>54.482271999999995</v>
      </c>
      <c r="DH31" s="242"/>
      <c r="DI31" s="242"/>
      <c r="DJ31" s="242"/>
      <c r="DK31" s="242"/>
      <c r="DL31" s="242"/>
      <c r="DM31" s="242"/>
      <c r="DN31" s="242"/>
      <c r="DO31" s="242"/>
      <c r="DP31" s="242"/>
      <c r="DQ31" s="242"/>
      <c r="DR31" s="242"/>
      <c r="DS31" s="242"/>
      <c r="DT31" s="242"/>
      <c r="DU31" s="242"/>
      <c r="DV31" s="242"/>
      <c r="DW31" s="242"/>
      <c r="DX31" s="242"/>
      <c r="DY31" s="242"/>
      <c r="DZ31" s="242"/>
      <c r="EA31" s="242"/>
    </row>
    <row r="32" spans="1:131" s="337" customFormat="1" ht="30" hidden="1" customHeight="1">
      <c r="A32" s="319" t="str">
        <f t="shared" si="2"/>
        <v>Hiện</v>
      </c>
      <c r="B32" s="320" t="str">
        <f t="shared" si="44"/>
        <v>Thừa</v>
      </c>
      <c r="C32" s="320">
        <f t="shared" si="20"/>
        <v>-2.2040886206369428</v>
      </c>
      <c r="D32" s="321"/>
      <c r="E32" s="321"/>
      <c r="F32" s="359"/>
      <c r="G32" s="320"/>
      <c r="H32" s="320" t="s">
        <v>1424</v>
      </c>
      <c r="I32" s="320"/>
      <c r="J32" s="322" t="s">
        <v>578</v>
      </c>
      <c r="K32" s="323" t="s">
        <v>548</v>
      </c>
      <c r="L32" s="324" t="s">
        <v>579</v>
      </c>
      <c r="M32" s="322" t="s">
        <v>559</v>
      </c>
      <c r="N32" s="322" t="s">
        <v>61</v>
      </c>
      <c r="O32" s="273">
        <v>39.25</v>
      </c>
      <c r="P32" s="274">
        <v>1.9964446777070064</v>
      </c>
      <c r="Q32" s="273">
        <v>78.3604536</v>
      </c>
      <c r="R32" s="230"/>
      <c r="S32" s="231"/>
      <c r="T32" s="231">
        <v>2.2959113793630572</v>
      </c>
      <c r="U32" s="231">
        <v>90.114521639999992</v>
      </c>
      <c r="V32" s="231">
        <f>VLOOKUP(J32,[113]PR!$A:$S,15,0)</f>
        <v>0</v>
      </c>
      <c r="W32" s="231">
        <f>VLOOKUP(J32,[113]PR!$A:$S,16,0)</f>
        <v>0</v>
      </c>
      <c r="X32" s="231">
        <f>VLOOKUP(J32,[114]PR!$A:$U,17,0)</f>
        <v>0</v>
      </c>
      <c r="Y32" s="231">
        <f>VLOOKUP(J32,[114]PR!$A:$U,18,0)</f>
        <v>0</v>
      </c>
      <c r="Z32" s="231">
        <v>0</v>
      </c>
      <c r="AA32" s="231">
        <v>0</v>
      </c>
      <c r="AB32" s="241">
        <v>0</v>
      </c>
      <c r="AC32" s="241">
        <v>0</v>
      </c>
      <c r="AD32" s="241">
        <v>0</v>
      </c>
      <c r="AE32" s="241">
        <v>0</v>
      </c>
      <c r="AF32" s="241">
        <v>0</v>
      </c>
      <c r="AG32" s="241">
        <v>0</v>
      </c>
      <c r="AH32" s="241">
        <v>0</v>
      </c>
      <c r="AI32" s="241">
        <v>0</v>
      </c>
      <c r="AJ32" s="241">
        <v>0</v>
      </c>
      <c r="AK32" s="241">
        <v>0</v>
      </c>
      <c r="AL32" s="241">
        <v>0</v>
      </c>
      <c r="AM32" s="241">
        <v>0</v>
      </c>
      <c r="AN32" s="241"/>
      <c r="AO32" s="241"/>
      <c r="AP32" s="241">
        <v>0</v>
      </c>
      <c r="AQ32" s="241">
        <v>0</v>
      </c>
      <c r="AR32" s="325">
        <f t="shared" si="45"/>
        <v>2.2959113793630572</v>
      </c>
      <c r="AS32" s="325">
        <f t="shared" si="46"/>
        <v>90.114521639999992</v>
      </c>
      <c r="AT32" s="326"/>
      <c r="AU32" s="319"/>
      <c r="AV32" s="327"/>
      <c r="AW32" s="327"/>
      <c r="AX32" s="328"/>
      <c r="AY32" s="329"/>
      <c r="AZ32" s="327">
        <f t="shared" si="47"/>
        <v>2.2959113793630572</v>
      </c>
      <c r="BA32" s="330">
        <f t="shared" si="48"/>
        <v>90.114521639999992</v>
      </c>
      <c r="BB32" s="331"/>
      <c r="BC32" s="365" t="s">
        <v>1191</v>
      </c>
      <c r="BD32" s="357" t="s">
        <v>62</v>
      </c>
      <c r="BE32" s="357" t="s">
        <v>1198</v>
      </c>
      <c r="BF32" s="370" t="s">
        <v>60</v>
      </c>
      <c r="BG32" s="353">
        <v>176.63</v>
      </c>
      <c r="BH32" s="332">
        <v>45719</v>
      </c>
      <c r="BI32" s="232">
        <v>4.5</v>
      </c>
      <c r="BJ32" s="327">
        <v>176.63</v>
      </c>
      <c r="BK32" s="382">
        <v>13181.82</v>
      </c>
      <c r="BL32" s="327">
        <f>BK32*BJ32*1.1</f>
        <v>2561135.3532600002</v>
      </c>
      <c r="BM32" s="333">
        <v>45757</v>
      </c>
      <c r="BN32" s="327">
        <f t="shared" si="49"/>
        <v>4.5</v>
      </c>
      <c r="BO32" s="327">
        <f t="shared" si="50"/>
        <v>176.63</v>
      </c>
      <c r="BP32" s="320" t="s">
        <v>1025</v>
      </c>
      <c r="BQ32" s="320"/>
      <c r="BR32" s="334"/>
      <c r="BS32" s="319"/>
      <c r="BT32" s="319"/>
      <c r="BU32" s="327"/>
      <c r="BV32" s="327"/>
      <c r="BW32" s="327"/>
      <c r="BX32" s="327"/>
      <c r="BY32" s="327"/>
      <c r="BZ32" s="327"/>
      <c r="CA32" s="327"/>
      <c r="CB32" s="275"/>
      <c r="CC32" s="335"/>
      <c r="CD32" s="332"/>
      <c r="CE32" s="332"/>
      <c r="CF32" s="332"/>
      <c r="CG32" s="332"/>
      <c r="CH32" s="332"/>
      <c r="CI32" s="332"/>
      <c r="CJ32" s="332"/>
      <c r="CK32" s="332"/>
      <c r="CL32" s="327">
        <f t="shared" si="51"/>
        <v>0</v>
      </c>
      <c r="CM32" s="320">
        <f t="shared" si="52"/>
        <v>0</v>
      </c>
      <c r="CN32" s="332"/>
      <c r="CO32" s="332"/>
      <c r="CP32" s="332"/>
      <c r="CQ32" s="332"/>
      <c r="CR32" s="327">
        <f t="shared" si="53"/>
        <v>4.5</v>
      </c>
      <c r="CS32" s="327">
        <f t="shared" si="54"/>
        <v>176.63</v>
      </c>
      <c r="CT32" s="327">
        <f t="shared" si="55"/>
        <v>-2.2040886206369428</v>
      </c>
      <c r="CU32" s="327">
        <f t="shared" si="56"/>
        <v>-86.515478360000003</v>
      </c>
      <c r="CV32" s="320" t="str">
        <f t="shared" si="57"/>
        <v>Thừa</v>
      </c>
      <c r="CW32" s="336"/>
      <c r="CX32" s="242"/>
      <c r="CY32" s="242"/>
      <c r="CZ32" s="242"/>
      <c r="DA32" s="242"/>
      <c r="DB32" s="242">
        <v>1.9964446777070064</v>
      </c>
      <c r="DC32" s="242">
        <v>78.3604536</v>
      </c>
      <c r="DD32" s="242"/>
      <c r="DE32" s="242"/>
      <c r="DF32" s="242"/>
      <c r="DG32" s="242"/>
      <c r="DH32" s="242"/>
      <c r="DI32" s="242"/>
      <c r="DJ32" s="242"/>
      <c r="DK32" s="242"/>
      <c r="DL32" s="242"/>
      <c r="DM32" s="242"/>
      <c r="DN32" s="242"/>
      <c r="DO32" s="242"/>
      <c r="DP32" s="242"/>
      <c r="DQ32" s="242"/>
      <c r="DR32" s="242"/>
      <c r="DS32" s="242"/>
      <c r="DT32" s="242"/>
      <c r="DU32" s="242"/>
      <c r="DV32" s="242"/>
      <c r="DW32" s="242"/>
      <c r="DX32" s="242"/>
      <c r="DY32" s="242"/>
      <c r="DZ32" s="242"/>
      <c r="EA32" s="242"/>
    </row>
    <row r="33" spans="1:131" s="337" customFormat="1" ht="30" hidden="1" customHeight="1">
      <c r="A33" s="319" t="str">
        <f t="shared" si="2"/>
        <v>Hiện</v>
      </c>
      <c r="B33" s="320" t="str">
        <f t="shared" si="44"/>
        <v>Đủ</v>
      </c>
      <c r="C33" s="320">
        <f t="shared" si="20"/>
        <v>0</v>
      </c>
      <c r="D33" s="321"/>
      <c r="E33" s="321"/>
      <c r="F33" s="359"/>
      <c r="G33" s="320"/>
      <c r="H33" s="320" t="s">
        <v>1426</v>
      </c>
      <c r="I33" s="320"/>
      <c r="J33" s="322" t="s">
        <v>580</v>
      </c>
      <c r="K33" s="323" t="s">
        <v>552</v>
      </c>
      <c r="L33" s="324" t="s">
        <v>581</v>
      </c>
      <c r="M33" s="322" t="s">
        <v>565</v>
      </c>
      <c r="N33" s="322" t="s">
        <v>61</v>
      </c>
      <c r="O33" s="273">
        <v>47.58</v>
      </c>
      <c r="P33" s="274">
        <v>5.5152767885666245</v>
      </c>
      <c r="Q33" s="273">
        <f>250.8368696+11.58</f>
        <v>262.41686959999998</v>
      </c>
      <c r="R33" s="230"/>
      <c r="S33" s="231"/>
      <c r="T33" s="231">
        <v>7.5</v>
      </c>
      <c r="U33" s="231">
        <v>356.84999999999997</v>
      </c>
      <c r="V33" s="231">
        <f>VLOOKUP(J33,[113]PR!$A:$S,15,0)</f>
        <v>0</v>
      </c>
      <c r="W33" s="231">
        <f>VLOOKUP(J33,[113]PR!$A:$S,16,0)</f>
        <v>0</v>
      </c>
      <c r="X33" s="231">
        <f>VLOOKUP(J33,[114]PR!$A:$U,17,0)</f>
        <v>0</v>
      </c>
      <c r="Y33" s="231">
        <f>VLOOKUP(J33,[114]PR!$A:$U,18,0)</f>
        <v>0</v>
      </c>
      <c r="Z33" s="231">
        <v>0</v>
      </c>
      <c r="AA33" s="231">
        <v>0</v>
      </c>
      <c r="AB33" s="241">
        <v>0</v>
      </c>
      <c r="AC33" s="241">
        <v>0</v>
      </c>
      <c r="AD33" s="241">
        <v>0</v>
      </c>
      <c r="AE33" s="241">
        <v>0</v>
      </c>
      <c r="AF33" s="241">
        <v>0</v>
      </c>
      <c r="AG33" s="241">
        <v>0</v>
      </c>
      <c r="AH33" s="241">
        <v>0</v>
      </c>
      <c r="AI33" s="241">
        <v>0</v>
      </c>
      <c r="AJ33" s="241">
        <v>0</v>
      </c>
      <c r="AK33" s="241">
        <v>0</v>
      </c>
      <c r="AL33" s="241">
        <v>0</v>
      </c>
      <c r="AM33" s="241">
        <v>0</v>
      </c>
      <c r="AN33" s="241"/>
      <c r="AO33" s="241"/>
      <c r="AP33" s="241">
        <v>0</v>
      </c>
      <c r="AQ33" s="241">
        <v>0</v>
      </c>
      <c r="AR33" s="325">
        <f t="shared" si="45"/>
        <v>7.5</v>
      </c>
      <c r="AS33" s="325">
        <f t="shared" si="46"/>
        <v>356.84999999999997</v>
      </c>
      <c r="AT33" s="326"/>
      <c r="AU33" s="319"/>
      <c r="AV33" s="327"/>
      <c r="AW33" s="327"/>
      <c r="AX33" s="328"/>
      <c r="AY33" s="329"/>
      <c r="AZ33" s="327">
        <f t="shared" si="47"/>
        <v>7.5</v>
      </c>
      <c r="BA33" s="330">
        <f t="shared" si="48"/>
        <v>356.84999999999997</v>
      </c>
      <c r="BB33" s="331"/>
      <c r="BC33" s="332"/>
      <c r="BD33" s="332"/>
      <c r="BE33" s="332"/>
      <c r="BF33" s="334"/>
      <c r="BG33" s="327"/>
      <c r="BH33" s="332"/>
      <c r="BI33" s="232"/>
      <c r="BJ33" s="327"/>
      <c r="BK33" s="327"/>
      <c r="BL33" s="327"/>
      <c r="BM33" s="333"/>
      <c r="BN33" s="327">
        <f t="shared" si="49"/>
        <v>0</v>
      </c>
      <c r="BO33" s="327">
        <f t="shared" si="50"/>
        <v>0</v>
      </c>
      <c r="BP33" s="320"/>
      <c r="BQ33" s="320"/>
      <c r="BR33" s="334"/>
      <c r="BS33" s="319"/>
      <c r="BT33" s="319" t="s">
        <v>1157</v>
      </c>
      <c r="BU33" s="327" t="s">
        <v>67</v>
      </c>
      <c r="BV33" s="327" t="s">
        <v>1126</v>
      </c>
      <c r="BW33" s="327" t="s">
        <v>976</v>
      </c>
      <c r="BX33" s="327">
        <v>356.9</v>
      </c>
      <c r="BY33" s="333">
        <v>45755</v>
      </c>
      <c r="BZ33" s="327">
        <v>7.5</v>
      </c>
      <c r="CA33" s="327">
        <v>356.9</v>
      </c>
      <c r="CB33" s="275">
        <v>2.88</v>
      </c>
      <c r="CC33" s="335">
        <f t="shared" ref="CC33:CC34" si="58">CB33*CA33</f>
        <v>1027.8719999999998</v>
      </c>
      <c r="CD33" s="332"/>
      <c r="CE33" s="332"/>
      <c r="CF33" s="332"/>
      <c r="CG33" s="332"/>
      <c r="CH33" s="332"/>
      <c r="CI33" s="332">
        <v>45791</v>
      </c>
      <c r="CJ33" s="332">
        <v>45792</v>
      </c>
      <c r="CK33" s="332"/>
      <c r="CL33" s="327">
        <f t="shared" si="51"/>
        <v>7.5</v>
      </c>
      <c r="CM33" s="320">
        <f t="shared" si="52"/>
        <v>356.9</v>
      </c>
      <c r="CN33" s="332"/>
      <c r="CO33" s="332"/>
      <c r="CP33" s="332"/>
      <c r="CQ33" s="332"/>
      <c r="CR33" s="327">
        <f t="shared" si="53"/>
        <v>7.5</v>
      </c>
      <c r="CS33" s="327">
        <f t="shared" si="54"/>
        <v>356.9</v>
      </c>
      <c r="CT33" s="327">
        <f t="shared" si="55"/>
        <v>0</v>
      </c>
      <c r="CU33" s="327">
        <f t="shared" si="56"/>
        <v>-5.0000000000011369E-2</v>
      </c>
      <c r="CV33" s="320" t="str">
        <f t="shared" si="57"/>
        <v>Đủ</v>
      </c>
      <c r="CW33" s="336"/>
      <c r="CX33" s="242"/>
      <c r="CY33" s="242"/>
      <c r="CZ33" s="242"/>
      <c r="DA33" s="242"/>
      <c r="DB33" s="242"/>
      <c r="DC33" s="242"/>
      <c r="DD33" s="242"/>
      <c r="DE33" s="242"/>
      <c r="DF33" s="242">
        <v>5.2551352356687904</v>
      </c>
      <c r="DG33" s="242">
        <v>247.51686960000001</v>
      </c>
      <c r="DH33" s="242">
        <v>7.0488322717622093E-2</v>
      </c>
      <c r="DI33" s="242">
        <v>3.3200000000000003</v>
      </c>
      <c r="DJ33" s="242"/>
      <c r="DK33" s="242"/>
      <c r="DL33" s="242"/>
      <c r="DM33" s="242"/>
      <c r="DN33" s="242"/>
      <c r="DO33" s="242"/>
      <c r="DP33" s="242"/>
      <c r="DQ33" s="242"/>
      <c r="DR33" s="242"/>
      <c r="DS33" s="242"/>
      <c r="DT33" s="242"/>
      <c r="DU33" s="242"/>
      <c r="DV33" s="242"/>
      <c r="DW33" s="242"/>
      <c r="DX33" s="242"/>
      <c r="DY33" s="242"/>
      <c r="DZ33" s="242"/>
      <c r="EA33" s="242"/>
    </row>
    <row r="34" spans="1:131" s="337" customFormat="1" ht="30" hidden="1" customHeight="1">
      <c r="A34" s="319" t="str">
        <f t="shared" si="2"/>
        <v>Hiện</v>
      </c>
      <c r="B34" s="320" t="str">
        <f t="shared" si="44"/>
        <v>Đủ</v>
      </c>
      <c r="C34" s="320">
        <f t="shared" si="20"/>
        <v>0</v>
      </c>
      <c r="D34" s="321"/>
      <c r="E34" s="321"/>
      <c r="F34" s="359"/>
      <c r="G34" s="320"/>
      <c r="H34" s="320" t="s">
        <v>1426</v>
      </c>
      <c r="I34" s="320"/>
      <c r="J34" s="322" t="s">
        <v>582</v>
      </c>
      <c r="K34" s="323" t="s">
        <v>552</v>
      </c>
      <c r="L34" s="324" t="s">
        <v>583</v>
      </c>
      <c r="M34" s="322" t="s">
        <v>584</v>
      </c>
      <c r="N34" s="322" t="s">
        <v>61</v>
      </c>
      <c r="O34" s="273">
        <v>46.5</v>
      </c>
      <c r="P34" s="274">
        <v>2.1713978494623656</v>
      </c>
      <c r="Q34" s="273">
        <v>100.97</v>
      </c>
      <c r="R34" s="230"/>
      <c r="S34" s="231"/>
      <c r="T34" s="231">
        <v>3.75</v>
      </c>
      <c r="U34" s="231">
        <v>174.375</v>
      </c>
      <c r="V34" s="231">
        <f>VLOOKUP(J34,[113]PR!$A:$S,15,0)</f>
        <v>0</v>
      </c>
      <c r="W34" s="231">
        <f>VLOOKUP(J34,[113]PR!$A:$S,16,0)</f>
        <v>0</v>
      </c>
      <c r="X34" s="231">
        <f>VLOOKUP(J34,[114]PR!$A:$U,17,0)</f>
        <v>0</v>
      </c>
      <c r="Y34" s="231">
        <f>VLOOKUP(J34,[114]PR!$A:$U,18,0)</f>
        <v>0</v>
      </c>
      <c r="Z34" s="231">
        <v>0</v>
      </c>
      <c r="AA34" s="231">
        <v>0</v>
      </c>
      <c r="AB34" s="241">
        <v>0</v>
      </c>
      <c r="AC34" s="241">
        <v>0</v>
      </c>
      <c r="AD34" s="241">
        <v>0</v>
      </c>
      <c r="AE34" s="241">
        <v>0</v>
      </c>
      <c r="AF34" s="241">
        <v>0</v>
      </c>
      <c r="AG34" s="241">
        <v>0</v>
      </c>
      <c r="AH34" s="241">
        <v>0</v>
      </c>
      <c r="AI34" s="241">
        <v>0</v>
      </c>
      <c r="AJ34" s="241">
        <v>0</v>
      </c>
      <c r="AK34" s="241">
        <v>0</v>
      </c>
      <c r="AL34" s="241">
        <v>0</v>
      </c>
      <c r="AM34" s="241">
        <v>0</v>
      </c>
      <c r="AN34" s="241"/>
      <c r="AO34" s="241"/>
      <c r="AP34" s="241">
        <v>0</v>
      </c>
      <c r="AQ34" s="241">
        <v>0</v>
      </c>
      <c r="AR34" s="325">
        <f t="shared" si="45"/>
        <v>3.75</v>
      </c>
      <c r="AS34" s="325">
        <f t="shared" si="46"/>
        <v>174.375</v>
      </c>
      <c r="AT34" s="326"/>
      <c r="AU34" s="319"/>
      <c r="AV34" s="327"/>
      <c r="AW34" s="327"/>
      <c r="AX34" s="328"/>
      <c r="AY34" s="329"/>
      <c r="AZ34" s="327">
        <f t="shared" si="47"/>
        <v>3.75</v>
      </c>
      <c r="BA34" s="330">
        <f t="shared" si="48"/>
        <v>174.375</v>
      </c>
      <c r="BB34" s="331"/>
      <c r="BC34" s="332"/>
      <c r="BD34" s="332"/>
      <c r="BE34" s="332"/>
      <c r="BF34" s="334"/>
      <c r="BG34" s="327"/>
      <c r="BH34" s="332"/>
      <c r="BI34" s="232"/>
      <c r="BJ34" s="327"/>
      <c r="BK34" s="327"/>
      <c r="BL34" s="327"/>
      <c r="BM34" s="333"/>
      <c r="BN34" s="327">
        <f t="shared" si="49"/>
        <v>0</v>
      </c>
      <c r="BO34" s="327">
        <f t="shared" si="50"/>
        <v>0</v>
      </c>
      <c r="BP34" s="320"/>
      <c r="BQ34" s="320"/>
      <c r="BR34" s="334"/>
      <c r="BS34" s="319"/>
      <c r="BT34" s="319" t="s">
        <v>1157</v>
      </c>
      <c r="BU34" s="327" t="s">
        <v>67</v>
      </c>
      <c r="BV34" s="327" t="s">
        <v>1127</v>
      </c>
      <c r="BW34" s="327" t="s">
        <v>978</v>
      </c>
      <c r="BX34" s="327">
        <v>180</v>
      </c>
      <c r="BY34" s="333">
        <v>45755</v>
      </c>
      <c r="BZ34" s="327">
        <v>3.75</v>
      </c>
      <c r="CA34" s="327">
        <v>180</v>
      </c>
      <c r="CB34" s="275">
        <v>6.11</v>
      </c>
      <c r="CC34" s="335">
        <f t="shared" si="58"/>
        <v>1099.8</v>
      </c>
      <c r="CD34" s="332"/>
      <c r="CE34" s="332"/>
      <c r="CF34" s="332"/>
      <c r="CG34" s="332"/>
      <c r="CH34" s="332"/>
      <c r="CI34" s="332">
        <v>45791</v>
      </c>
      <c r="CJ34" s="332">
        <v>45792</v>
      </c>
      <c r="CK34" s="332"/>
      <c r="CL34" s="327">
        <f t="shared" si="51"/>
        <v>3.75</v>
      </c>
      <c r="CM34" s="320">
        <f t="shared" si="52"/>
        <v>180</v>
      </c>
      <c r="CN34" s="332"/>
      <c r="CO34" s="332"/>
      <c r="CP34" s="332"/>
      <c r="CQ34" s="332"/>
      <c r="CR34" s="327">
        <f t="shared" si="53"/>
        <v>3.75</v>
      </c>
      <c r="CS34" s="327">
        <f t="shared" si="54"/>
        <v>180</v>
      </c>
      <c r="CT34" s="327">
        <f t="shared" si="55"/>
        <v>0</v>
      </c>
      <c r="CU34" s="327">
        <f t="shared" si="56"/>
        <v>-5.625</v>
      </c>
      <c r="CV34" s="320" t="str">
        <f t="shared" si="57"/>
        <v>Đủ</v>
      </c>
      <c r="CW34" s="336"/>
      <c r="CX34" s="242"/>
      <c r="CY34" s="242"/>
      <c r="CZ34" s="242"/>
      <c r="DA34" s="242"/>
      <c r="DB34" s="242">
        <v>1.8980359031847138</v>
      </c>
      <c r="DC34" s="242">
        <v>89.397491040000006</v>
      </c>
      <c r="DD34" s="242">
        <v>0.24585987261146497</v>
      </c>
      <c r="DE34" s="242">
        <v>11.58</v>
      </c>
      <c r="DF34" s="242"/>
      <c r="DG34" s="242"/>
      <c r="DH34" s="242"/>
      <c r="DI34" s="242"/>
      <c r="DJ34" s="242"/>
      <c r="DK34" s="242"/>
      <c r="DL34" s="242"/>
      <c r="DM34" s="242"/>
      <c r="DN34" s="242"/>
      <c r="DO34" s="242"/>
      <c r="DP34" s="242"/>
      <c r="DQ34" s="242"/>
      <c r="DR34" s="242"/>
      <c r="DS34" s="242"/>
      <c r="DT34" s="242"/>
      <c r="DU34" s="242"/>
      <c r="DV34" s="242"/>
      <c r="DW34" s="242"/>
      <c r="DX34" s="242"/>
      <c r="DY34" s="242"/>
      <c r="DZ34" s="242"/>
      <c r="EA34" s="242"/>
    </row>
    <row r="35" spans="1:131" s="337" customFormat="1" ht="30" hidden="1" customHeight="1">
      <c r="A35" s="319" t="str">
        <f t="shared" si="2"/>
        <v>Hiện</v>
      </c>
      <c r="B35" s="320" t="str">
        <f t="shared" si="44"/>
        <v>Đủ</v>
      </c>
      <c r="C35" s="320">
        <f t="shared" si="20"/>
        <v>0</v>
      </c>
      <c r="D35" s="321"/>
      <c r="E35" s="321"/>
      <c r="F35" s="359"/>
      <c r="G35" s="320"/>
      <c r="H35" s="320" t="s">
        <v>1424</v>
      </c>
      <c r="I35" s="320"/>
      <c r="J35" s="322" t="s">
        <v>585</v>
      </c>
      <c r="K35" s="323" t="s">
        <v>548</v>
      </c>
      <c r="L35" s="324" t="s">
        <v>586</v>
      </c>
      <c r="M35" s="322" t="s">
        <v>587</v>
      </c>
      <c r="N35" s="322" t="s">
        <v>61</v>
      </c>
      <c r="O35" s="273">
        <v>47.099999999999994</v>
      </c>
      <c r="P35" s="274">
        <v>0.3</v>
      </c>
      <c r="Q35" s="273">
        <v>14.129999999999999</v>
      </c>
      <c r="R35" s="230"/>
      <c r="S35" s="231"/>
      <c r="T35" s="231">
        <v>0.5</v>
      </c>
      <c r="U35" s="231">
        <v>23.55</v>
      </c>
      <c r="V35" s="231">
        <f>VLOOKUP(J35,[113]PR!$A:$S,15,0)</f>
        <v>-0.5</v>
      </c>
      <c r="W35" s="231">
        <v>-23.55</v>
      </c>
      <c r="X35" s="231">
        <f>VLOOKUP(J35,[114]PR!$A:$U,17,0)</f>
        <v>0</v>
      </c>
      <c r="Y35" s="231">
        <f>VLOOKUP(J35,[114]PR!$A:$U,18,0)</f>
        <v>0</v>
      </c>
      <c r="Z35" s="231">
        <v>0</v>
      </c>
      <c r="AA35" s="231">
        <v>0</v>
      </c>
      <c r="AB35" s="241">
        <v>0</v>
      </c>
      <c r="AC35" s="241">
        <v>0</v>
      </c>
      <c r="AD35" s="241">
        <v>0</v>
      </c>
      <c r="AE35" s="241">
        <v>0</v>
      </c>
      <c r="AF35" s="241">
        <v>0</v>
      </c>
      <c r="AG35" s="241">
        <v>0</v>
      </c>
      <c r="AH35" s="241">
        <v>0</v>
      </c>
      <c r="AI35" s="241">
        <v>0</v>
      </c>
      <c r="AJ35" s="241">
        <v>0</v>
      </c>
      <c r="AK35" s="241">
        <v>0</v>
      </c>
      <c r="AL35" s="241">
        <v>0</v>
      </c>
      <c r="AM35" s="241">
        <v>0</v>
      </c>
      <c r="AN35" s="241"/>
      <c r="AO35" s="241"/>
      <c r="AP35" s="241">
        <v>0</v>
      </c>
      <c r="AQ35" s="241">
        <v>0</v>
      </c>
      <c r="AR35" s="325">
        <f t="shared" si="45"/>
        <v>0</v>
      </c>
      <c r="AS35" s="325">
        <f t="shared" si="46"/>
        <v>0</v>
      </c>
      <c r="AT35" s="326" t="s">
        <v>1115</v>
      </c>
      <c r="AU35" s="319"/>
      <c r="AV35" s="327"/>
      <c r="AW35" s="327"/>
      <c r="AX35" s="328"/>
      <c r="AY35" s="329"/>
      <c r="AZ35" s="327" t="str">
        <f t="shared" si="47"/>
        <v>0</v>
      </c>
      <c r="BA35" s="330" t="str">
        <f t="shared" si="48"/>
        <v>0</v>
      </c>
      <c r="BB35" s="331"/>
      <c r="BC35" s="332"/>
      <c r="BD35" s="332"/>
      <c r="BE35" s="332"/>
      <c r="BF35" s="334"/>
      <c r="BG35" s="327"/>
      <c r="BH35" s="332"/>
      <c r="BI35" s="232"/>
      <c r="BJ35" s="327"/>
      <c r="BK35" s="327"/>
      <c r="BL35" s="327"/>
      <c r="BM35" s="333"/>
      <c r="BN35" s="327">
        <f t="shared" si="49"/>
        <v>0</v>
      </c>
      <c r="BO35" s="327">
        <f t="shared" si="50"/>
        <v>0</v>
      </c>
      <c r="BP35" s="320"/>
      <c r="BQ35" s="320"/>
      <c r="BR35" s="334"/>
      <c r="BS35" s="319"/>
      <c r="BT35" s="319"/>
      <c r="BU35" s="327"/>
      <c r="BV35" s="327"/>
      <c r="BW35" s="327"/>
      <c r="BX35" s="327"/>
      <c r="BY35" s="327"/>
      <c r="BZ35" s="327"/>
      <c r="CA35" s="327"/>
      <c r="CB35" s="275"/>
      <c r="CC35" s="335"/>
      <c r="CD35" s="332"/>
      <c r="CE35" s="332"/>
      <c r="CF35" s="332"/>
      <c r="CG35" s="332"/>
      <c r="CH35" s="332"/>
      <c r="CI35" s="332"/>
      <c r="CJ35" s="332"/>
      <c r="CK35" s="332"/>
      <c r="CL35" s="327">
        <f t="shared" si="51"/>
        <v>0</v>
      </c>
      <c r="CM35" s="320">
        <f t="shared" si="52"/>
        <v>0</v>
      </c>
      <c r="CN35" s="332"/>
      <c r="CO35" s="332"/>
      <c r="CP35" s="332"/>
      <c r="CQ35" s="332"/>
      <c r="CR35" s="327">
        <f t="shared" si="53"/>
        <v>0</v>
      </c>
      <c r="CS35" s="327">
        <f t="shared" si="54"/>
        <v>0</v>
      </c>
      <c r="CT35" s="327">
        <f t="shared" si="55"/>
        <v>0</v>
      </c>
      <c r="CU35" s="327">
        <f t="shared" si="56"/>
        <v>0</v>
      </c>
      <c r="CV35" s="320" t="str">
        <f t="shared" si="57"/>
        <v>Đủ</v>
      </c>
      <c r="CW35" s="336"/>
      <c r="CX35" s="242"/>
      <c r="CY35" s="242"/>
      <c r="CZ35" s="242"/>
      <c r="DA35" s="242"/>
      <c r="DB35" s="242"/>
      <c r="DC35" s="242"/>
      <c r="DD35" s="242"/>
      <c r="DE35" s="242"/>
      <c r="DF35" s="242"/>
      <c r="DG35" s="242"/>
      <c r="DH35" s="242"/>
      <c r="DI35" s="242"/>
      <c r="DJ35" s="242"/>
      <c r="DK35" s="242"/>
      <c r="DL35" s="242"/>
      <c r="DM35" s="242"/>
      <c r="DN35" s="242"/>
      <c r="DO35" s="242"/>
      <c r="DP35" s="242"/>
      <c r="DQ35" s="242"/>
      <c r="DR35" s="242"/>
      <c r="DS35" s="242"/>
      <c r="DT35" s="242"/>
      <c r="DU35" s="242"/>
      <c r="DV35" s="242"/>
      <c r="DW35" s="242"/>
      <c r="DX35" s="242"/>
      <c r="DY35" s="242"/>
      <c r="DZ35" s="242">
        <v>0.3</v>
      </c>
      <c r="EA35" s="242">
        <v>14.129999999999999</v>
      </c>
    </row>
    <row r="36" spans="1:131" s="337" customFormat="1" ht="30" hidden="1" customHeight="1">
      <c r="A36" s="319" t="str">
        <f t="shared" si="2"/>
        <v>Hiện</v>
      </c>
      <c r="B36" s="320" t="str">
        <f>CONCATENATE(CV36," Mua đủ theo Pr")</f>
        <v>Thiếu Mua đủ theo Pr</v>
      </c>
      <c r="C36" s="320">
        <f t="shared" si="20"/>
        <v>8.4981284680420686</v>
      </c>
      <c r="D36" s="321"/>
      <c r="E36" s="321"/>
      <c r="F36" s="359"/>
      <c r="G36" s="320"/>
      <c r="H36" s="320" t="s">
        <v>1424</v>
      </c>
      <c r="I36" s="320"/>
      <c r="J36" s="322" t="s">
        <v>588</v>
      </c>
      <c r="K36" s="323" t="s">
        <v>548</v>
      </c>
      <c r="L36" s="324" t="s">
        <v>591</v>
      </c>
      <c r="M36" s="322" t="s">
        <v>559</v>
      </c>
      <c r="N36" s="322" t="s">
        <v>61</v>
      </c>
      <c r="O36" s="273">
        <v>47.099999999999994</v>
      </c>
      <c r="P36" s="274">
        <v>1896.7240074938427</v>
      </c>
      <c r="Q36" s="273">
        <v>89335.70075295998</v>
      </c>
      <c r="R36" s="230"/>
      <c r="S36" s="231"/>
      <c r="T36" s="231">
        <v>2143.2981284680418</v>
      </c>
      <c r="U36" s="231">
        <v>100949.34185084476</v>
      </c>
      <c r="V36" s="231">
        <f>VLOOKUP(J36,[113]PR!$A:$S,15,0)</f>
        <v>0</v>
      </c>
      <c r="W36" s="231">
        <f>VLOOKUP(J36,[113]PR!$A:$S,16,0)</f>
        <v>0</v>
      </c>
      <c r="X36" s="231">
        <f>VLOOKUP(J36,[114]PR!$A:$U,17,0)</f>
        <v>0</v>
      </c>
      <c r="Y36" s="231">
        <f>VLOOKUP(J36,[114]PR!$A:$U,18,0)</f>
        <v>0</v>
      </c>
      <c r="Z36" s="231">
        <v>0</v>
      </c>
      <c r="AA36" s="231">
        <v>0</v>
      </c>
      <c r="AB36" s="241">
        <v>0</v>
      </c>
      <c r="AC36" s="241">
        <v>0</v>
      </c>
      <c r="AD36" s="241">
        <v>0</v>
      </c>
      <c r="AE36" s="241">
        <v>0</v>
      </c>
      <c r="AF36" s="241">
        <v>0</v>
      </c>
      <c r="AG36" s="241">
        <v>0</v>
      </c>
      <c r="AH36" s="241">
        <v>0</v>
      </c>
      <c r="AI36" s="241">
        <v>0</v>
      </c>
      <c r="AJ36" s="241">
        <v>0</v>
      </c>
      <c r="AK36" s="241">
        <v>0</v>
      </c>
      <c r="AL36" s="241">
        <v>0</v>
      </c>
      <c r="AM36" s="241">
        <v>0</v>
      </c>
      <c r="AN36" s="241"/>
      <c r="AO36" s="241"/>
      <c r="AP36" s="241">
        <v>0</v>
      </c>
      <c r="AQ36" s="241">
        <v>0</v>
      </c>
      <c r="AR36" s="325">
        <f t="shared" si="45"/>
        <v>2143.2981284680418</v>
      </c>
      <c r="AS36" s="325">
        <f t="shared" si="46"/>
        <v>100949.34185084476</v>
      </c>
      <c r="AT36" s="374" t="s">
        <v>1173</v>
      </c>
      <c r="AU36" s="319"/>
      <c r="AV36" s="327"/>
      <c r="AW36" s="327"/>
      <c r="AX36" s="328"/>
      <c r="AY36" s="329"/>
      <c r="AZ36" s="327">
        <f t="shared" si="47"/>
        <v>2143.2981284680418</v>
      </c>
      <c r="BA36" s="330">
        <f t="shared" si="48"/>
        <v>100949.34185084476</v>
      </c>
      <c r="BB36" s="331"/>
      <c r="BC36" s="365" t="s">
        <v>1191</v>
      </c>
      <c r="BD36" s="357" t="s">
        <v>62</v>
      </c>
      <c r="BE36" s="357" t="s">
        <v>1199</v>
      </c>
      <c r="BF36" s="370" t="s">
        <v>60</v>
      </c>
      <c r="BG36" s="353">
        <v>50868</v>
      </c>
      <c r="BH36" s="332">
        <v>45719</v>
      </c>
      <c r="BI36" s="232">
        <v>1080</v>
      </c>
      <c r="BJ36" s="327">
        <v>50868</v>
      </c>
      <c r="BK36" s="382">
        <v>13363.64</v>
      </c>
      <c r="BL36" s="327">
        <f t="shared" ref="BL36:BL47" si="59">BK36*BJ36*1.1</f>
        <v>747759803.472</v>
      </c>
      <c r="BM36" s="333">
        <v>45757</v>
      </c>
      <c r="BN36" s="327">
        <f t="shared" si="49"/>
        <v>2134.7999999999997</v>
      </c>
      <c r="BO36" s="327">
        <f t="shared" si="50"/>
        <v>100549.08000000002</v>
      </c>
      <c r="BP36" s="320" t="s">
        <v>1025</v>
      </c>
      <c r="BQ36" s="320"/>
      <c r="BR36" s="334"/>
      <c r="BS36" s="319"/>
      <c r="BT36" s="319"/>
      <c r="BU36" s="327"/>
      <c r="BV36" s="327"/>
      <c r="BW36" s="327"/>
      <c r="BX36" s="327"/>
      <c r="BY36" s="327"/>
      <c r="BZ36" s="327"/>
      <c r="CA36" s="327"/>
      <c r="CB36" s="275"/>
      <c r="CC36" s="335"/>
      <c r="CD36" s="332"/>
      <c r="CE36" s="332"/>
      <c r="CF36" s="332"/>
      <c r="CG36" s="332"/>
      <c r="CH36" s="332"/>
      <c r="CI36" s="332"/>
      <c r="CJ36" s="332"/>
      <c r="CK36" s="332"/>
      <c r="CL36" s="327">
        <f t="shared" si="51"/>
        <v>0</v>
      </c>
      <c r="CM36" s="320">
        <f t="shared" si="52"/>
        <v>0</v>
      </c>
      <c r="CN36" s="332"/>
      <c r="CO36" s="332"/>
      <c r="CP36" s="332"/>
      <c r="CQ36" s="332"/>
      <c r="CR36" s="327">
        <f t="shared" si="53"/>
        <v>2134.7999999999997</v>
      </c>
      <c r="CS36" s="327">
        <f t="shared" si="54"/>
        <v>100549.08000000002</v>
      </c>
      <c r="CT36" s="327">
        <f t="shared" si="55"/>
        <v>8.4981284680420686</v>
      </c>
      <c r="CU36" s="327">
        <f t="shared" si="56"/>
        <v>400.26185084474855</v>
      </c>
      <c r="CV36" s="320" t="str">
        <f t="shared" si="57"/>
        <v>Thiếu</v>
      </c>
      <c r="CW36" s="336"/>
      <c r="CX36" s="242"/>
      <c r="CY36" s="242"/>
      <c r="CZ36" s="242"/>
      <c r="DA36" s="242"/>
      <c r="DB36" s="242">
        <v>1.3151001477707007</v>
      </c>
      <c r="DC36" s="242">
        <v>61.941216960000006</v>
      </c>
      <c r="DD36" s="242">
        <v>495.10955414012733</v>
      </c>
      <c r="DE36" s="242">
        <v>23319.66</v>
      </c>
      <c r="DF36" s="242">
        <v>0.62016000000000016</v>
      </c>
      <c r="DG36" s="242">
        <v>29.209536000000003</v>
      </c>
      <c r="DH36" s="242">
        <v>706.96942675159244</v>
      </c>
      <c r="DI36" s="242">
        <v>33298.26</v>
      </c>
      <c r="DJ36" s="242">
        <v>108.66666666666669</v>
      </c>
      <c r="DK36" s="242">
        <v>5118.2000000000007</v>
      </c>
      <c r="DL36" s="242">
        <v>107.50573248407645</v>
      </c>
      <c r="DM36" s="242">
        <v>5063.5200000000004</v>
      </c>
      <c r="DN36" s="242">
        <v>107.34479830148622</v>
      </c>
      <c r="DO36" s="242">
        <v>5055.9400000000005</v>
      </c>
      <c r="DP36" s="242">
        <v>153.85477707006368</v>
      </c>
      <c r="DQ36" s="242">
        <v>7246.5599999999995</v>
      </c>
      <c r="DR36" s="242">
        <v>53.320169851380044</v>
      </c>
      <c r="DS36" s="242">
        <v>2511.3799999999997</v>
      </c>
      <c r="DT36" s="242">
        <v>159.52526539278128</v>
      </c>
      <c r="DU36" s="242">
        <v>7513.6400000000012</v>
      </c>
      <c r="DV36" s="242">
        <v>1.2008492569002123</v>
      </c>
      <c r="DW36" s="242">
        <v>56.559999999999995</v>
      </c>
      <c r="DX36" s="242"/>
      <c r="DY36" s="242"/>
      <c r="DZ36" s="242">
        <v>0.49999999999999994</v>
      </c>
      <c r="EA36" s="242">
        <v>23.549999999999997</v>
      </c>
    </row>
    <row r="37" spans="1:131" s="337" customFormat="1" ht="30" hidden="1" customHeight="1">
      <c r="A37" s="319" t="str">
        <f t="shared" si="2"/>
        <v>ok</v>
      </c>
      <c r="B37" s="320"/>
      <c r="C37" s="320"/>
      <c r="D37" s="321"/>
      <c r="E37" s="321"/>
      <c r="F37" s="359"/>
      <c r="G37" s="320"/>
      <c r="H37" s="320" t="s">
        <v>1424</v>
      </c>
      <c r="I37" s="320"/>
      <c r="J37" s="322" t="s">
        <v>588</v>
      </c>
      <c r="K37" s="323" t="s">
        <v>548</v>
      </c>
      <c r="L37" s="324" t="s">
        <v>591</v>
      </c>
      <c r="M37" s="322" t="s">
        <v>559</v>
      </c>
      <c r="N37" s="322" t="s">
        <v>61</v>
      </c>
      <c r="O37" s="273"/>
      <c r="P37" s="274"/>
      <c r="Q37" s="273"/>
      <c r="R37" s="230"/>
      <c r="S37" s="231"/>
      <c r="T37" s="231"/>
      <c r="U37" s="231"/>
      <c r="V37" s="231"/>
      <c r="W37" s="231"/>
      <c r="X37" s="231"/>
      <c r="Y37" s="231"/>
      <c r="Z37" s="231"/>
      <c r="AA37" s="231"/>
      <c r="AB37" s="241"/>
      <c r="AC37" s="241"/>
      <c r="AD37" s="241"/>
      <c r="AE37" s="241"/>
      <c r="AF37" s="241"/>
      <c r="AG37" s="241"/>
      <c r="AH37" s="241"/>
      <c r="AI37" s="241"/>
      <c r="AJ37" s="241"/>
      <c r="AK37" s="241"/>
      <c r="AL37" s="241"/>
      <c r="AM37" s="241"/>
      <c r="AN37" s="241"/>
      <c r="AO37" s="241"/>
      <c r="AP37" s="241"/>
      <c r="AQ37" s="241"/>
      <c r="AR37" s="325"/>
      <c r="AS37" s="325"/>
      <c r="AT37" s="326"/>
      <c r="AU37" s="319"/>
      <c r="AV37" s="327"/>
      <c r="AW37" s="327"/>
      <c r="AX37" s="328"/>
      <c r="AY37" s="329"/>
      <c r="AZ37" s="330"/>
      <c r="BA37" s="330"/>
      <c r="BB37" s="331"/>
      <c r="BC37" s="365" t="s">
        <v>1147</v>
      </c>
      <c r="BD37" s="332" t="s">
        <v>62</v>
      </c>
      <c r="BE37" s="421" t="s">
        <v>908</v>
      </c>
      <c r="BF37" s="334" t="s">
        <v>60</v>
      </c>
      <c r="BG37" s="327">
        <v>24925.32</v>
      </c>
      <c r="BH37" s="332">
        <v>45762</v>
      </c>
      <c r="BI37" s="232">
        <f>1.5*12.6*28</f>
        <v>529.19999999999993</v>
      </c>
      <c r="BJ37" s="327">
        <v>24925.32</v>
      </c>
      <c r="BK37" s="382">
        <v>13090.91</v>
      </c>
      <c r="BL37" s="327">
        <f t="shared" si="59"/>
        <v>358924632.92532003</v>
      </c>
      <c r="BM37" s="333">
        <v>45765</v>
      </c>
      <c r="BN37" s="327"/>
      <c r="BO37" s="327"/>
      <c r="BP37" s="320" t="s">
        <v>1025</v>
      </c>
      <c r="BQ37" s="320"/>
      <c r="BR37" s="334"/>
      <c r="BS37" s="319"/>
      <c r="BT37" s="319"/>
      <c r="BU37" s="327"/>
      <c r="BV37" s="327"/>
      <c r="BW37" s="327"/>
      <c r="BX37" s="327"/>
      <c r="BY37" s="327"/>
      <c r="BZ37" s="327"/>
      <c r="CA37" s="327"/>
      <c r="CB37" s="275"/>
      <c r="CC37" s="335"/>
      <c r="CD37" s="332"/>
      <c r="CE37" s="332"/>
      <c r="CF37" s="332"/>
      <c r="CG37" s="332"/>
      <c r="CH37" s="332"/>
      <c r="CI37" s="332"/>
      <c r="CJ37" s="332"/>
      <c r="CK37" s="332"/>
      <c r="CL37" s="327"/>
      <c r="CM37" s="320"/>
      <c r="CN37" s="332"/>
      <c r="CO37" s="332"/>
      <c r="CP37" s="332"/>
      <c r="CQ37" s="332"/>
      <c r="CR37" s="327"/>
      <c r="CS37" s="327"/>
      <c r="CT37" s="327"/>
      <c r="CU37" s="327"/>
      <c r="CV37" s="320"/>
      <c r="CW37" s="336"/>
      <c r="CX37" s="242"/>
      <c r="CY37" s="242"/>
      <c r="CZ37" s="242"/>
      <c r="DA37" s="242"/>
      <c r="DB37" s="242"/>
      <c r="DC37" s="242"/>
      <c r="DD37" s="242"/>
      <c r="DE37" s="242"/>
      <c r="DF37" s="242"/>
      <c r="DG37" s="242"/>
      <c r="DH37" s="242"/>
      <c r="DI37" s="242"/>
      <c r="DJ37" s="242"/>
      <c r="DK37" s="242"/>
      <c r="DL37" s="242"/>
      <c r="DM37" s="242"/>
      <c r="DN37" s="242"/>
      <c r="DO37" s="242"/>
      <c r="DP37" s="242"/>
      <c r="DQ37" s="242"/>
      <c r="DR37" s="242"/>
      <c r="DS37" s="242"/>
      <c r="DT37" s="242"/>
      <c r="DU37" s="242"/>
      <c r="DV37" s="242"/>
      <c r="DW37" s="242"/>
      <c r="DX37" s="242"/>
      <c r="DY37" s="242"/>
      <c r="DZ37" s="242"/>
      <c r="EA37" s="242"/>
    </row>
    <row r="38" spans="1:131" s="337" customFormat="1" ht="30" hidden="1" customHeight="1">
      <c r="A38" s="319" t="str">
        <f t="shared" si="2"/>
        <v>ok</v>
      </c>
      <c r="B38" s="320"/>
      <c r="C38" s="320"/>
      <c r="D38" s="321"/>
      <c r="E38" s="321"/>
      <c r="F38" s="359"/>
      <c r="G38" s="320"/>
      <c r="H38" s="320" t="s">
        <v>1424</v>
      </c>
      <c r="I38" s="320"/>
      <c r="J38" s="322" t="s">
        <v>588</v>
      </c>
      <c r="K38" s="323" t="s">
        <v>548</v>
      </c>
      <c r="L38" s="324" t="s">
        <v>591</v>
      </c>
      <c r="M38" s="322" t="s">
        <v>559</v>
      </c>
      <c r="N38" s="322" t="s">
        <v>61</v>
      </c>
      <c r="O38" s="273"/>
      <c r="P38" s="274"/>
      <c r="Q38" s="273"/>
      <c r="R38" s="230"/>
      <c r="S38" s="231"/>
      <c r="T38" s="231"/>
      <c r="U38" s="231"/>
      <c r="V38" s="231"/>
      <c r="W38" s="231"/>
      <c r="X38" s="231"/>
      <c r="Y38" s="231"/>
      <c r="Z38" s="231"/>
      <c r="AA38" s="23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1"/>
      <c r="AN38" s="241"/>
      <c r="AO38" s="241"/>
      <c r="AP38" s="241"/>
      <c r="AQ38" s="241"/>
      <c r="AR38" s="325"/>
      <c r="AS38" s="325"/>
      <c r="AT38" s="326"/>
      <c r="AU38" s="319"/>
      <c r="AV38" s="327"/>
      <c r="AW38" s="327"/>
      <c r="AX38" s="328"/>
      <c r="AY38" s="329"/>
      <c r="AZ38" s="330"/>
      <c r="BA38" s="330"/>
      <c r="BB38" s="331"/>
      <c r="BC38" s="365" t="s">
        <v>1147</v>
      </c>
      <c r="BD38" s="332" t="s">
        <v>62</v>
      </c>
      <c r="BE38" s="421" t="s">
        <v>1148</v>
      </c>
      <c r="BF38" s="334" t="s">
        <v>60</v>
      </c>
      <c r="BG38" s="327">
        <v>5312.88</v>
      </c>
      <c r="BH38" s="332">
        <v>45762</v>
      </c>
      <c r="BI38" s="232">
        <f>1.5*9.4*8</f>
        <v>112.80000000000001</v>
      </c>
      <c r="BJ38" s="327">
        <v>5312.88</v>
      </c>
      <c r="BK38" s="382">
        <v>13090.91</v>
      </c>
      <c r="BL38" s="327">
        <f t="shared" si="59"/>
        <v>76505477.312880009</v>
      </c>
      <c r="BM38" s="333">
        <v>45765</v>
      </c>
      <c r="BN38" s="327"/>
      <c r="BO38" s="327"/>
      <c r="BP38" s="320" t="s">
        <v>1025</v>
      </c>
      <c r="BQ38" s="320"/>
      <c r="BR38" s="334"/>
      <c r="BS38" s="319"/>
      <c r="BT38" s="319"/>
      <c r="BU38" s="327"/>
      <c r="BV38" s="327"/>
      <c r="BW38" s="327"/>
      <c r="BX38" s="327"/>
      <c r="BY38" s="327"/>
      <c r="BZ38" s="327"/>
      <c r="CA38" s="327"/>
      <c r="CB38" s="275"/>
      <c r="CC38" s="335"/>
      <c r="CD38" s="332"/>
      <c r="CE38" s="332"/>
      <c r="CF38" s="332"/>
      <c r="CG38" s="332"/>
      <c r="CH38" s="332"/>
      <c r="CI38" s="332"/>
      <c r="CJ38" s="332"/>
      <c r="CK38" s="332"/>
      <c r="CL38" s="327"/>
      <c r="CM38" s="320"/>
      <c r="CN38" s="332"/>
      <c r="CO38" s="332"/>
      <c r="CP38" s="332"/>
      <c r="CQ38" s="332"/>
      <c r="CR38" s="327"/>
      <c r="CS38" s="327"/>
      <c r="CT38" s="327"/>
      <c r="CU38" s="327"/>
      <c r="CV38" s="320"/>
      <c r="CW38" s="336"/>
      <c r="CX38" s="242"/>
      <c r="CY38" s="242"/>
      <c r="CZ38" s="242"/>
      <c r="DA38" s="242"/>
      <c r="DB38" s="242"/>
      <c r="DC38" s="242"/>
      <c r="DD38" s="242"/>
      <c r="DE38" s="242"/>
      <c r="DF38" s="242"/>
      <c r="DG38" s="242"/>
      <c r="DH38" s="242"/>
      <c r="DI38" s="242"/>
      <c r="DJ38" s="242"/>
      <c r="DK38" s="242"/>
      <c r="DL38" s="242"/>
      <c r="DM38" s="242"/>
      <c r="DN38" s="242"/>
      <c r="DO38" s="242"/>
      <c r="DP38" s="242"/>
      <c r="DQ38" s="242"/>
      <c r="DR38" s="242"/>
      <c r="DS38" s="242"/>
      <c r="DT38" s="242"/>
      <c r="DU38" s="242"/>
      <c r="DV38" s="242"/>
      <c r="DW38" s="242"/>
      <c r="DX38" s="242"/>
      <c r="DY38" s="242"/>
      <c r="DZ38" s="242"/>
      <c r="EA38" s="242"/>
    </row>
    <row r="39" spans="1:131" s="337" customFormat="1" ht="30" hidden="1" customHeight="1">
      <c r="A39" s="319" t="str">
        <f t="shared" si="2"/>
        <v>ok</v>
      </c>
      <c r="B39" s="320"/>
      <c r="C39" s="320"/>
      <c r="D39" s="321"/>
      <c r="E39" s="321"/>
      <c r="F39" s="359"/>
      <c r="G39" s="320"/>
      <c r="H39" s="320" t="s">
        <v>1424</v>
      </c>
      <c r="I39" s="320"/>
      <c r="J39" s="322" t="s">
        <v>588</v>
      </c>
      <c r="K39" s="323" t="s">
        <v>548</v>
      </c>
      <c r="L39" s="324" t="s">
        <v>591</v>
      </c>
      <c r="M39" s="322" t="s">
        <v>559</v>
      </c>
      <c r="N39" s="322" t="s">
        <v>61</v>
      </c>
      <c r="O39" s="273"/>
      <c r="P39" s="274"/>
      <c r="Q39" s="273"/>
      <c r="R39" s="230"/>
      <c r="S39" s="231"/>
      <c r="T39" s="231"/>
      <c r="U39" s="231"/>
      <c r="V39" s="231"/>
      <c r="W39" s="231"/>
      <c r="X39" s="231"/>
      <c r="Y39" s="231"/>
      <c r="Z39" s="231"/>
      <c r="AA39" s="231"/>
      <c r="AB39" s="241"/>
      <c r="AC39" s="241"/>
      <c r="AD39" s="241"/>
      <c r="AE39" s="241"/>
      <c r="AF39" s="241"/>
      <c r="AG39" s="241"/>
      <c r="AH39" s="241"/>
      <c r="AI39" s="241"/>
      <c r="AJ39" s="241"/>
      <c r="AK39" s="241"/>
      <c r="AL39" s="241"/>
      <c r="AM39" s="241"/>
      <c r="AN39" s="241"/>
      <c r="AO39" s="241"/>
      <c r="AP39" s="241"/>
      <c r="AQ39" s="241"/>
      <c r="AR39" s="325"/>
      <c r="AS39" s="325"/>
      <c r="AT39" s="326"/>
      <c r="AU39" s="319"/>
      <c r="AV39" s="327"/>
      <c r="AW39" s="327"/>
      <c r="AX39" s="328"/>
      <c r="AY39" s="329"/>
      <c r="AZ39" s="330"/>
      <c r="BA39" s="330"/>
      <c r="BB39" s="331"/>
      <c r="BC39" s="365" t="s">
        <v>1147</v>
      </c>
      <c r="BD39" s="332" t="s">
        <v>62</v>
      </c>
      <c r="BE39" s="421" t="s">
        <v>1149</v>
      </c>
      <c r="BF39" s="334" t="s">
        <v>60</v>
      </c>
      <c r="BG39" s="327">
        <v>19442.88</v>
      </c>
      <c r="BH39" s="332">
        <v>45762</v>
      </c>
      <c r="BI39" s="232">
        <f>2*12.9*16</f>
        <v>412.8</v>
      </c>
      <c r="BJ39" s="327">
        <v>19442.88</v>
      </c>
      <c r="BK39" s="382">
        <v>13181.82</v>
      </c>
      <c r="BL39" s="327">
        <f t="shared" si="59"/>
        <v>281921798.88576001</v>
      </c>
      <c r="BM39" s="333">
        <v>45765</v>
      </c>
      <c r="BN39" s="327"/>
      <c r="BO39" s="327"/>
      <c r="BP39" s="320" t="s">
        <v>1025</v>
      </c>
      <c r="BQ39" s="320"/>
      <c r="BR39" s="334"/>
      <c r="BS39" s="319"/>
      <c r="BT39" s="319"/>
      <c r="BU39" s="327"/>
      <c r="BV39" s="327"/>
      <c r="BW39" s="327"/>
      <c r="BX39" s="327"/>
      <c r="BY39" s="327"/>
      <c r="BZ39" s="327"/>
      <c r="CA39" s="327"/>
      <c r="CB39" s="275"/>
      <c r="CC39" s="335"/>
      <c r="CD39" s="332"/>
      <c r="CE39" s="332"/>
      <c r="CF39" s="332"/>
      <c r="CG39" s="332"/>
      <c r="CH39" s="332"/>
      <c r="CI39" s="332"/>
      <c r="CJ39" s="332"/>
      <c r="CK39" s="332"/>
      <c r="CL39" s="327"/>
      <c r="CM39" s="320"/>
      <c r="CN39" s="332"/>
      <c r="CO39" s="332"/>
      <c r="CP39" s="332"/>
      <c r="CQ39" s="332"/>
      <c r="CR39" s="327"/>
      <c r="CS39" s="327"/>
      <c r="CT39" s="327"/>
      <c r="CU39" s="327"/>
      <c r="CV39" s="320"/>
      <c r="CW39" s="336"/>
      <c r="CX39" s="242"/>
      <c r="CY39" s="242"/>
      <c r="CZ39" s="242"/>
      <c r="DA39" s="242"/>
      <c r="DB39" s="242"/>
      <c r="DC39" s="242"/>
      <c r="DD39" s="242"/>
      <c r="DE39" s="242"/>
      <c r="DF39" s="242"/>
      <c r="DG39" s="242"/>
      <c r="DH39" s="242"/>
      <c r="DI39" s="242"/>
      <c r="DJ39" s="242"/>
      <c r="DK39" s="242"/>
      <c r="DL39" s="242"/>
      <c r="DM39" s="242"/>
      <c r="DN39" s="242"/>
      <c r="DO39" s="242"/>
      <c r="DP39" s="242"/>
      <c r="DQ39" s="242"/>
      <c r="DR39" s="242"/>
      <c r="DS39" s="242"/>
      <c r="DT39" s="242"/>
      <c r="DU39" s="242"/>
      <c r="DV39" s="242"/>
      <c r="DW39" s="242"/>
      <c r="DX39" s="242"/>
      <c r="DY39" s="242"/>
      <c r="DZ39" s="242"/>
      <c r="EA39" s="242"/>
    </row>
    <row r="40" spans="1:131" s="337" customFormat="1" ht="30" hidden="1" customHeight="1">
      <c r="A40" s="319" t="str">
        <f t="shared" si="2"/>
        <v>Hiện</v>
      </c>
      <c r="B40" s="320" t="str">
        <f t="shared" si="44"/>
        <v>Đủ</v>
      </c>
      <c r="C40" s="320">
        <f t="shared" si="20"/>
        <v>0</v>
      </c>
      <c r="D40" s="321"/>
      <c r="E40" s="321"/>
      <c r="F40" s="359"/>
      <c r="G40" s="320"/>
      <c r="H40" s="320" t="s">
        <v>1424</v>
      </c>
      <c r="I40" s="320"/>
      <c r="J40" s="322" t="s">
        <v>589</v>
      </c>
      <c r="K40" s="323" t="s">
        <v>590</v>
      </c>
      <c r="L40" s="324" t="s">
        <v>591</v>
      </c>
      <c r="M40" s="322" t="s">
        <v>559</v>
      </c>
      <c r="N40" s="322" t="s">
        <v>61</v>
      </c>
      <c r="O40" s="273">
        <v>47.099999999999994</v>
      </c>
      <c r="P40" s="274">
        <v>488.16985138004253</v>
      </c>
      <c r="Q40" s="273">
        <v>22992.799999999999</v>
      </c>
      <c r="R40" s="230"/>
      <c r="S40" s="231"/>
      <c r="T40" s="231">
        <v>510.3</v>
      </c>
      <c r="U40" s="231">
        <v>24035.129999999997</v>
      </c>
      <c r="V40" s="231">
        <f>VLOOKUP(J40,[113]PR!$A:$S,15,0)</f>
        <v>0</v>
      </c>
      <c r="W40" s="231">
        <f>VLOOKUP(J40,[113]PR!$A:$S,16,0)</f>
        <v>0</v>
      </c>
      <c r="X40" s="231">
        <f>VLOOKUP(J40,[114]PR!$A:$U,17,0)</f>
        <v>0</v>
      </c>
      <c r="Y40" s="231">
        <f>VLOOKUP(J40,[114]PR!$A:$U,18,0)</f>
        <v>0</v>
      </c>
      <c r="Z40" s="231">
        <v>0</v>
      </c>
      <c r="AA40" s="231">
        <v>0</v>
      </c>
      <c r="AB40" s="241">
        <v>0</v>
      </c>
      <c r="AC40" s="241">
        <v>0</v>
      </c>
      <c r="AD40" s="241">
        <v>0</v>
      </c>
      <c r="AE40" s="241">
        <v>0</v>
      </c>
      <c r="AF40" s="241">
        <v>0</v>
      </c>
      <c r="AG40" s="241">
        <v>0</v>
      </c>
      <c r="AH40" s="241">
        <v>0</v>
      </c>
      <c r="AI40" s="241">
        <v>0</v>
      </c>
      <c r="AJ40" s="241">
        <v>0</v>
      </c>
      <c r="AK40" s="241">
        <v>0</v>
      </c>
      <c r="AL40" s="241">
        <v>0</v>
      </c>
      <c r="AM40" s="241">
        <v>0</v>
      </c>
      <c r="AN40" s="241"/>
      <c r="AO40" s="241"/>
      <c r="AP40" s="241">
        <v>0</v>
      </c>
      <c r="AQ40" s="241">
        <v>0</v>
      </c>
      <c r="AR40" s="325">
        <f>R40+T40+V40+X40+Z40+AB40+AD40+AF40+AH40+AJ40+AL40+AN40+AP40</f>
        <v>510.3</v>
      </c>
      <c r="AS40" s="325">
        <f>S40+U40+W40+Y40+AA40+AC40+AE40+AG40+AI40+AK40+AM40+AO40+AQ40</f>
        <v>24035.129999999997</v>
      </c>
      <c r="AT40" s="326" t="s">
        <v>898</v>
      </c>
      <c r="AU40" s="319"/>
      <c r="AV40" s="327"/>
      <c r="AW40" s="327"/>
      <c r="AX40" s="328"/>
      <c r="AY40" s="329"/>
      <c r="AZ40" s="327">
        <f>IF(AR40&gt;AV40,AR40-AV40,"0")</f>
        <v>510.3</v>
      </c>
      <c r="BA40" s="330">
        <f>IF(AS40&gt;AW40,AS40-AW40,"0")</f>
        <v>24035.129999999997</v>
      </c>
      <c r="BB40" s="331"/>
      <c r="BC40" s="365" t="s">
        <v>1191</v>
      </c>
      <c r="BD40" s="332" t="s">
        <v>62</v>
      </c>
      <c r="BE40" s="357" t="s">
        <v>908</v>
      </c>
      <c r="BF40" s="370" t="s">
        <v>60</v>
      </c>
      <c r="BG40" s="353">
        <v>16023.42</v>
      </c>
      <c r="BH40" s="332">
        <v>45719</v>
      </c>
      <c r="BI40" s="232">
        <v>340.2</v>
      </c>
      <c r="BJ40" s="327">
        <v>16023.42</v>
      </c>
      <c r="BK40" s="382">
        <v>13181.82</v>
      </c>
      <c r="BL40" s="327">
        <f t="shared" si="59"/>
        <v>232339622.04684001</v>
      </c>
      <c r="BM40" s="333">
        <v>45751</v>
      </c>
      <c r="BN40" s="327">
        <f>SUMIF($J:$J,J40,$BI:$BI)</f>
        <v>510.29999999999995</v>
      </c>
      <c r="BO40" s="327">
        <f>SUMIF($J:$J,J40,$BJ:$BJ)</f>
        <v>24035.13</v>
      </c>
      <c r="BP40" s="320" t="s">
        <v>1025</v>
      </c>
      <c r="BQ40" s="320"/>
      <c r="BR40" s="334"/>
      <c r="BS40" s="319"/>
      <c r="BT40" s="319"/>
      <c r="BU40" s="327"/>
      <c r="BV40" s="327"/>
      <c r="BW40" s="327"/>
      <c r="BX40" s="327"/>
      <c r="BY40" s="327"/>
      <c r="BZ40" s="327"/>
      <c r="CA40" s="327"/>
      <c r="CB40" s="275"/>
      <c r="CC40" s="335"/>
      <c r="CD40" s="332"/>
      <c r="CE40" s="332"/>
      <c r="CF40" s="332"/>
      <c r="CG40" s="332"/>
      <c r="CH40" s="332"/>
      <c r="CI40" s="332"/>
      <c r="CJ40" s="332"/>
      <c r="CK40" s="332"/>
      <c r="CL40" s="327">
        <f>SUMIF($J:$J,J40,$BZ:$BZ)</f>
        <v>0</v>
      </c>
      <c r="CM40" s="320">
        <f>SUMIF($J:$J,J40,$CA:$CA)</f>
        <v>0</v>
      </c>
      <c r="CN40" s="332"/>
      <c r="CO40" s="332"/>
      <c r="CP40" s="332"/>
      <c r="CQ40" s="332"/>
      <c r="CR40" s="327">
        <f>BN40+CL40</f>
        <v>510.29999999999995</v>
      </c>
      <c r="CS40" s="327">
        <f>BO40+CM40</f>
        <v>24035.13</v>
      </c>
      <c r="CT40" s="327">
        <f t="shared" ref="CT40" si="60">AZ40-CR40</f>
        <v>0</v>
      </c>
      <c r="CU40" s="327">
        <f t="shared" ref="CU40" si="61">BA40-CS40</f>
        <v>0</v>
      </c>
      <c r="CV40" s="320" t="str">
        <f>IF(CT40&lt;0,"Thừa",IF(CT40=0,"Đủ","Thiếu"))</f>
        <v>Đủ</v>
      </c>
      <c r="CW40" s="336"/>
      <c r="CX40" s="242"/>
      <c r="CY40" s="242"/>
      <c r="CZ40" s="242"/>
      <c r="DA40" s="242"/>
      <c r="DB40" s="242"/>
      <c r="DC40" s="242"/>
      <c r="DD40" s="242"/>
      <c r="DE40" s="242"/>
      <c r="DF40" s="242"/>
      <c r="DG40" s="242"/>
      <c r="DH40" s="242"/>
      <c r="DI40" s="242"/>
      <c r="DJ40" s="242"/>
      <c r="DK40" s="242"/>
      <c r="DL40" s="242"/>
      <c r="DM40" s="242"/>
      <c r="DN40" s="242"/>
      <c r="DO40" s="242"/>
      <c r="DP40" s="242"/>
      <c r="DQ40" s="242"/>
      <c r="DR40" s="242">
        <v>488.16985138004253</v>
      </c>
      <c r="DS40" s="242">
        <v>22992.799999999999</v>
      </c>
      <c r="DT40" s="242"/>
      <c r="DU40" s="242"/>
      <c r="DV40" s="242"/>
      <c r="DW40" s="242"/>
      <c r="DX40" s="242"/>
      <c r="DY40" s="242"/>
      <c r="DZ40" s="242"/>
      <c r="EA40" s="242"/>
    </row>
    <row r="41" spans="1:131" s="337" customFormat="1" ht="30" hidden="1" customHeight="1">
      <c r="A41" s="319" t="str">
        <f t="shared" si="2"/>
        <v>ok</v>
      </c>
      <c r="B41" s="320"/>
      <c r="C41" s="320"/>
      <c r="D41" s="321"/>
      <c r="E41" s="321"/>
      <c r="F41" s="359"/>
      <c r="G41" s="320"/>
      <c r="H41" s="320" t="s">
        <v>1424</v>
      </c>
      <c r="I41" s="320"/>
      <c r="J41" s="322" t="s">
        <v>589</v>
      </c>
      <c r="K41" s="323" t="s">
        <v>590</v>
      </c>
      <c r="L41" s="324" t="s">
        <v>591</v>
      </c>
      <c r="M41" s="322" t="s">
        <v>559</v>
      </c>
      <c r="N41" s="322" t="s">
        <v>61</v>
      </c>
      <c r="O41" s="273"/>
      <c r="P41" s="274"/>
      <c r="Q41" s="273"/>
      <c r="R41" s="230"/>
      <c r="S41" s="231"/>
      <c r="T41" s="231"/>
      <c r="U41" s="231"/>
      <c r="V41" s="231"/>
      <c r="W41" s="231"/>
      <c r="X41" s="231"/>
      <c r="Y41" s="231"/>
      <c r="Z41" s="231"/>
      <c r="AA41" s="231"/>
      <c r="AB41" s="241"/>
      <c r="AC41" s="241"/>
      <c r="AD41" s="241"/>
      <c r="AE41" s="241"/>
      <c r="AF41" s="241"/>
      <c r="AG41" s="241"/>
      <c r="AH41" s="241"/>
      <c r="AI41" s="241"/>
      <c r="AJ41" s="241"/>
      <c r="AK41" s="241"/>
      <c r="AL41" s="241"/>
      <c r="AM41" s="241"/>
      <c r="AN41" s="241"/>
      <c r="AO41" s="241"/>
      <c r="AP41" s="241"/>
      <c r="AQ41" s="241"/>
      <c r="AR41" s="325"/>
      <c r="AS41" s="325"/>
      <c r="AT41" s="326"/>
      <c r="AU41" s="319"/>
      <c r="AV41" s="327"/>
      <c r="AW41" s="327"/>
      <c r="AX41" s="328"/>
      <c r="AY41" s="329"/>
      <c r="AZ41" s="330"/>
      <c r="BA41" s="330"/>
      <c r="BB41" s="331"/>
      <c r="BC41" s="365" t="s">
        <v>1147</v>
      </c>
      <c r="BD41" s="332" t="s">
        <v>62</v>
      </c>
      <c r="BE41" s="421" t="s">
        <v>908</v>
      </c>
      <c r="BF41" s="334" t="s">
        <v>60</v>
      </c>
      <c r="BG41" s="327">
        <v>8011.71</v>
      </c>
      <c r="BH41" s="332">
        <v>45762</v>
      </c>
      <c r="BI41" s="232">
        <f>9*1.5*12.6</f>
        <v>170.1</v>
      </c>
      <c r="BJ41" s="327">
        <v>8011.71</v>
      </c>
      <c r="BK41" s="382">
        <v>13090.91</v>
      </c>
      <c r="BL41" s="327">
        <f>BK41*BJ41*1.1</f>
        <v>115368632.01171</v>
      </c>
      <c r="BM41" s="333">
        <v>45765</v>
      </c>
      <c r="BN41" s="327"/>
      <c r="BO41" s="327"/>
      <c r="BP41" s="320" t="s">
        <v>1025</v>
      </c>
      <c r="BQ41" s="320"/>
      <c r="BR41" s="334"/>
      <c r="BS41" s="319"/>
      <c r="BT41" s="319"/>
      <c r="BU41" s="327"/>
      <c r="BV41" s="327"/>
      <c r="BW41" s="327"/>
      <c r="BX41" s="327"/>
      <c r="BY41" s="327"/>
      <c r="BZ41" s="327"/>
      <c r="CA41" s="327"/>
      <c r="CB41" s="275"/>
      <c r="CC41" s="335"/>
      <c r="CD41" s="332"/>
      <c r="CE41" s="332"/>
      <c r="CF41" s="332"/>
      <c r="CG41" s="332"/>
      <c r="CH41" s="332"/>
      <c r="CI41" s="332"/>
      <c r="CJ41" s="332"/>
      <c r="CK41" s="332"/>
      <c r="CL41" s="327"/>
      <c r="CM41" s="320"/>
      <c r="CN41" s="332"/>
      <c r="CO41" s="332"/>
      <c r="CP41" s="332"/>
      <c r="CQ41" s="332"/>
      <c r="CR41" s="327"/>
      <c r="CS41" s="327"/>
      <c r="CT41" s="327"/>
      <c r="CU41" s="327"/>
      <c r="CV41" s="320"/>
      <c r="CW41" s="336"/>
      <c r="CX41" s="242"/>
      <c r="CY41" s="242"/>
      <c r="CZ41" s="242"/>
      <c r="DA41" s="242"/>
      <c r="DB41" s="242"/>
      <c r="DC41" s="242"/>
      <c r="DD41" s="242"/>
      <c r="DE41" s="242"/>
      <c r="DF41" s="242"/>
      <c r="DG41" s="242"/>
      <c r="DH41" s="242"/>
      <c r="DI41" s="242"/>
      <c r="DJ41" s="242"/>
      <c r="DK41" s="242"/>
      <c r="DL41" s="242"/>
      <c r="DM41" s="242"/>
      <c r="DN41" s="242"/>
      <c r="DO41" s="242"/>
      <c r="DP41" s="242"/>
      <c r="DQ41" s="242"/>
      <c r="DR41" s="242"/>
      <c r="DS41" s="242"/>
      <c r="DT41" s="242"/>
      <c r="DU41" s="242"/>
      <c r="DV41" s="242"/>
      <c r="DW41" s="242"/>
      <c r="DX41" s="242"/>
      <c r="DY41" s="242"/>
      <c r="DZ41" s="242"/>
      <c r="EA41" s="242"/>
    </row>
    <row r="42" spans="1:131" s="337" customFormat="1" ht="30" hidden="1" customHeight="1">
      <c r="A42" s="319" t="str">
        <f t="shared" si="2"/>
        <v>Hiện</v>
      </c>
      <c r="B42" s="320" t="str">
        <f t="shared" si="44"/>
        <v>Thừa</v>
      </c>
      <c r="C42" s="320">
        <f t="shared" si="20"/>
        <v>-4</v>
      </c>
      <c r="D42" s="321"/>
      <c r="E42" s="321"/>
      <c r="F42" s="359"/>
      <c r="G42" s="320"/>
      <c r="H42" s="320" t="s">
        <v>1424</v>
      </c>
      <c r="I42" s="320"/>
      <c r="J42" s="322" t="s">
        <v>592</v>
      </c>
      <c r="K42" s="323" t="s">
        <v>593</v>
      </c>
      <c r="L42" s="324" t="s">
        <v>594</v>
      </c>
      <c r="M42" s="322" t="s">
        <v>559</v>
      </c>
      <c r="N42" s="322" t="s">
        <v>61</v>
      </c>
      <c r="O42" s="273">
        <v>50.099999999999994</v>
      </c>
      <c r="P42" s="274">
        <v>57.458211056287432</v>
      </c>
      <c r="Q42" s="273">
        <v>2878.6563739200001</v>
      </c>
      <c r="R42" s="230"/>
      <c r="S42" s="231"/>
      <c r="T42" s="231">
        <v>72</v>
      </c>
      <c r="U42" s="231">
        <v>3607.2</v>
      </c>
      <c r="V42" s="231">
        <f>VLOOKUP(J42,[113]PR!$A:$S,15,0)</f>
        <v>0</v>
      </c>
      <c r="W42" s="231">
        <f>VLOOKUP(J42,[113]PR!$A:$S,16,0)</f>
        <v>0</v>
      </c>
      <c r="X42" s="231">
        <f>VLOOKUP(J42,[114]PR!$A:$U,17,0)</f>
        <v>0</v>
      </c>
      <c r="Y42" s="231">
        <f>VLOOKUP(J42,[114]PR!$A:$U,18,0)</f>
        <v>0</v>
      </c>
      <c r="Z42" s="231">
        <v>0</v>
      </c>
      <c r="AA42" s="231">
        <v>0</v>
      </c>
      <c r="AB42" s="241">
        <v>0</v>
      </c>
      <c r="AC42" s="241">
        <v>0</v>
      </c>
      <c r="AD42" s="241">
        <v>0</v>
      </c>
      <c r="AE42" s="241">
        <v>0</v>
      </c>
      <c r="AF42" s="241">
        <v>0</v>
      </c>
      <c r="AG42" s="241">
        <v>0</v>
      </c>
      <c r="AH42" s="241">
        <v>5</v>
      </c>
      <c r="AI42" s="241">
        <v>250.49999999999997</v>
      </c>
      <c r="AJ42" s="241">
        <v>0</v>
      </c>
      <c r="AK42" s="241">
        <v>0</v>
      </c>
      <c r="AL42" s="241">
        <v>0</v>
      </c>
      <c r="AM42" s="241">
        <v>0</v>
      </c>
      <c r="AN42" s="241"/>
      <c r="AO42" s="241"/>
      <c r="AP42" s="241">
        <v>0</v>
      </c>
      <c r="AQ42" s="241">
        <v>0</v>
      </c>
      <c r="AR42" s="325">
        <f>R42+T42+V42+X42+Z42+AB42+AD42+AF42+AH42+AJ42+AL42+AN42+AP42</f>
        <v>77</v>
      </c>
      <c r="AS42" s="325">
        <f>S42+U42+W42+Y42+AA42+AC42+AE42+AG42+AI42+AK42+AM42+AO42+AQ42</f>
        <v>3857.7</v>
      </c>
      <c r="AT42" s="326" t="s">
        <v>1684</v>
      </c>
      <c r="AU42" s="319"/>
      <c r="AV42" s="327"/>
      <c r="AW42" s="327"/>
      <c r="AX42" s="328"/>
      <c r="AY42" s="329"/>
      <c r="AZ42" s="327">
        <f>IF(AR42&gt;AV42,AR42-AV42,"0")</f>
        <v>77</v>
      </c>
      <c r="BA42" s="330">
        <f>IF(AS42&gt;AW42,AS42-AW42,"0")</f>
        <v>3857.7</v>
      </c>
      <c r="BB42" s="331"/>
      <c r="BC42" s="365" t="s">
        <v>1191</v>
      </c>
      <c r="BD42" s="332" t="s">
        <v>62</v>
      </c>
      <c r="BE42" s="357" t="s">
        <v>909</v>
      </c>
      <c r="BF42" s="370" t="s">
        <v>60</v>
      </c>
      <c r="BG42" s="353">
        <v>1803.6</v>
      </c>
      <c r="BH42" s="332">
        <v>45719</v>
      </c>
      <c r="BI42" s="232">
        <v>36</v>
      </c>
      <c r="BJ42" s="327">
        <v>1803.6</v>
      </c>
      <c r="BK42" s="382">
        <v>13909.09</v>
      </c>
      <c r="BL42" s="327">
        <f t="shared" si="59"/>
        <v>27595078.196400002</v>
      </c>
      <c r="BM42" s="333">
        <v>45751</v>
      </c>
      <c r="BN42" s="327">
        <f>SUMIF($J:$J,J42,$BI:$BI)</f>
        <v>81</v>
      </c>
      <c r="BO42" s="327">
        <f>SUMIF($J:$J,J42,$BJ:$BJ)</f>
        <v>4058.1</v>
      </c>
      <c r="BP42" s="320" t="s">
        <v>1025</v>
      </c>
      <c r="BQ42" s="320"/>
      <c r="BR42" s="334"/>
      <c r="BS42" s="319"/>
      <c r="BT42" s="319"/>
      <c r="BU42" s="327"/>
      <c r="BV42" s="327"/>
      <c r="BW42" s="327"/>
      <c r="BX42" s="327"/>
      <c r="BY42" s="327"/>
      <c r="BZ42" s="327"/>
      <c r="CA42" s="327"/>
      <c r="CB42" s="275"/>
      <c r="CC42" s="335"/>
      <c r="CD42" s="332"/>
      <c r="CE42" s="332"/>
      <c r="CF42" s="332"/>
      <c r="CG42" s="332"/>
      <c r="CH42" s="332"/>
      <c r="CI42" s="332"/>
      <c r="CJ42" s="332"/>
      <c r="CK42" s="332"/>
      <c r="CL42" s="327">
        <f>SUMIF($J:$J,J42,$BZ:$BZ)</f>
        <v>0</v>
      </c>
      <c r="CM42" s="320">
        <f>SUMIF($J:$J,J42,$CA:$CA)</f>
        <v>0</v>
      </c>
      <c r="CN42" s="332"/>
      <c r="CO42" s="332"/>
      <c r="CP42" s="332"/>
      <c r="CQ42" s="332"/>
      <c r="CR42" s="327">
        <f>BN42+CL42</f>
        <v>81</v>
      </c>
      <c r="CS42" s="327">
        <f>BO42+CM42</f>
        <v>4058.1</v>
      </c>
      <c r="CT42" s="327">
        <f t="shared" ref="CT42" si="62">AZ42-CR42</f>
        <v>-4</v>
      </c>
      <c r="CU42" s="327">
        <f t="shared" ref="CU42" si="63">BA42-CS42</f>
        <v>-200.40000000000009</v>
      </c>
      <c r="CV42" s="320" t="str">
        <f>IF(CT42&lt;0,"Thừa",IF(CT42=0,"Đủ","Thiếu"))</f>
        <v>Thừa</v>
      </c>
      <c r="CW42" s="336"/>
      <c r="CX42" s="242"/>
      <c r="CY42" s="242"/>
      <c r="CZ42" s="242"/>
      <c r="DA42" s="242"/>
      <c r="DB42" s="242">
        <v>55.954912397452219</v>
      </c>
      <c r="DC42" s="242">
        <v>2635.4763739199998</v>
      </c>
      <c r="DD42" s="242"/>
      <c r="DE42" s="242"/>
      <c r="DF42" s="242"/>
      <c r="DG42" s="242"/>
      <c r="DH42" s="242"/>
      <c r="DI42" s="242"/>
      <c r="DJ42" s="242"/>
      <c r="DK42" s="242"/>
      <c r="DL42" s="242"/>
      <c r="DM42" s="242"/>
      <c r="DN42" s="242"/>
      <c r="DO42" s="242"/>
      <c r="DP42" s="242"/>
      <c r="DQ42" s="242"/>
      <c r="DR42" s="242"/>
      <c r="DS42" s="242"/>
      <c r="DT42" s="242">
        <v>5.1668789808917204</v>
      </c>
      <c r="DU42" s="242">
        <v>243.35999999999999</v>
      </c>
      <c r="DV42" s="242"/>
      <c r="DW42" s="242"/>
      <c r="DX42" s="242"/>
      <c r="DY42" s="242"/>
      <c r="DZ42" s="242"/>
      <c r="EA42" s="242"/>
    </row>
    <row r="43" spans="1:131" s="337" customFormat="1" ht="30" hidden="1" customHeight="1">
      <c r="A43" s="319" t="str">
        <f t="shared" si="2"/>
        <v>ok</v>
      </c>
      <c r="B43" s="320"/>
      <c r="C43" s="320"/>
      <c r="D43" s="321"/>
      <c r="E43" s="321"/>
      <c r="F43" s="359"/>
      <c r="G43" s="320"/>
      <c r="H43" s="320" t="s">
        <v>1424</v>
      </c>
      <c r="I43" s="320"/>
      <c r="J43" s="322" t="s">
        <v>592</v>
      </c>
      <c r="K43" s="323" t="s">
        <v>593</v>
      </c>
      <c r="L43" s="324" t="s">
        <v>594</v>
      </c>
      <c r="M43" s="322" t="s">
        <v>559</v>
      </c>
      <c r="N43" s="322" t="s">
        <v>61</v>
      </c>
      <c r="O43" s="273"/>
      <c r="P43" s="274"/>
      <c r="Q43" s="273"/>
      <c r="R43" s="230"/>
      <c r="S43" s="231"/>
      <c r="T43" s="231"/>
      <c r="U43" s="231"/>
      <c r="V43" s="231"/>
      <c r="W43" s="231"/>
      <c r="X43" s="231"/>
      <c r="Y43" s="231"/>
      <c r="Z43" s="231"/>
      <c r="AA43" s="231"/>
      <c r="AB43" s="241"/>
      <c r="AC43" s="241"/>
      <c r="AD43" s="241"/>
      <c r="AE43" s="241"/>
      <c r="AF43" s="241"/>
      <c r="AG43" s="241"/>
      <c r="AH43" s="241"/>
      <c r="AI43" s="241"/>
      <c r="AJ43" s="241"/>
      <c r="AK43" s="241"/>
      <c r="AL43" s="241"/>
      <c r="AM43" s="241"/>
      <c r="AN43" s="241"/>
      <c r="AO43" s="241"/>
      <c r="AP43" s="241"/>
      <c r="AQ43" s="241"/>
      <c r="AR43" s="325"/>
      <c r="AS43" s="325"/>
      <c r="AT43" s="326"/>
      <c r="AU43" s="319"/>
      <c r="AV43" s="327"/>
      <c r="AW43" s="327"/>
      <c r="AX43" s="328"/>
      <c r="AY43" s="329"/>
      <c r="AZ43" s="330"/>
      <c r="BA43" s="330"/>
      <c r="BB43" s="331"/>
      <c r="BC43" s="365" t="s">
        <v>1147</v>
      </c>
      <c r="BD43" s="332" t="s">
        <v>62</v>
      </c>
      <c r="BE43" s="421" t="s">
        <v>909</v>
      </c>
      <c r="BF43" s="334" t="s">
        <v>60</v>
      </c>
      <c r="BG43" s="327">
        <v>1803.6</v>
      </c>
      <c r="BH43" s="332">
        <v>45762</v>
      </c>
      <c r="BI43" s="232">
        <f>4*9</f>
        <v>36</v>
      </c>
      <c r="BJ43" s="327">
        <v>1803.6</v>
      </c>
      <c r="BK43" s="382">
        <v>13909.09</v>
      </c>
      <c r="BL43" s="327">
        <f>BK43*BJ43*1.1</f>
        <v>27595078.196400002</v>
      </c>
      <c r="BM43" s="333">
        <v>45765</v>
      </c>
      <c r="BN43" s="327"/>
      <c r="BO43" s="327"/>
      <c r="BP43" s="320" t="s">
        <v>1025</v>
      </c>
      <c r="BQ43" s="320"/>
      <c r="BR43" s="334"/>
      <c r="BS43" s="319"/>
      <c r="BT43" s="319"/>
      <c r="BU43" s="327"/>
      <c r="BV43" s="327"/>
      <c r="BW43" s="327"/>
      <c r="BX43" s="327"/>
      <c r="BY43" s="327"/>
      <c r="BZ43" s="327"/>
      <c r="CA43" s="327"/>
      <c r="CB43" s="275"/>
      <c r="CC43" s="335"/>
      <c r="CD43" s="332"/>
      <c r="CE43" s="332"/>
      <c r="CF43" s="332"/>
      <c r="CG43" s="332"/>
      <c r="CH43" s="332"/>
      <c r="CI43" s="332"/>
      <c r="CJ43" s="332"/>
      <c r="CK43" s="332"/>
      <c r="CL43" s="327"/>
      <c r="CM43" s="320"/>
      <c r="CN43" s="332"/>
      <c r="CO43" s="332"/>
      <c r="CP43" s="332"/>
      <c r="CQ43" s="332"/>
      <c r="CR43" s="327"/>
      <c r="CS43" s="327"/>
      <c r="CT43" s="327"/>
      <c r="CU43" s="327"/>
      <c r="CV43" s="320"/>
      <c r="CW43" s="336"/>
      <c r="CX43" s="242"/>
      <c r="CY43" s="242"/>
      <c r="CZ43" s="242"/>
      <c r="DA43" s="242"/>
      <c r="DB43" s="242"/>
      <c r="DC43" s="242"/>
      <c r="DD43" s="242"/>
      <c r="DE43" s="242"/>
      <c r="DF43" s="242"/>
      <c r="DG43" s="242"/>
      <c r="DH43" s="242"/>
      <c r="DI43" s="242"/>
      <c r="DJ43" s="242"/>
      <c r="DK43" s="242"/>
      <c r="DL43" s="242"/>
      <c r="DM43" s="242"/>
      <c r="DN43" s="242"/>
      <c r="DO43" s="242"/>
      <c r="DP43" s="242"/>
      <c r="DQ43" s="242"/>
      <c r="DR43" s="242"/>
      <c r="DS43" s="242"/>
      <c r="DT43" s="242"/>
      <c r="DU43" s="242"/>
      <c r="DV43" s="242"/>
      <c r="DW43" s="242"/>
      <c r="DX43" s="242"/>
      <c r="DY43" s="242"/>
      <c r="DZ43" s="242"/>
      <c r="EA43" s="242"/>
    </row>
    <row r="44" spans="1:131" s="337" customFormat="1" ht="30" hidden="1" customHeight="1">
      <c r="A44" s="319" t="str">
        <f t="shared" si="2"/>
        <v>ok</v>
      </c>
      <c r="B44" s="321"/>
      <c r="C44" s="321"/>
      <c r="D44" s="321"/>
      <c r="E44" s="321"/>
      <c r="F44" s="411"/>
      <c r="G44" s="321"/>
      <c r="H44" s="321"/>
      <c r="I44" s="321"/>
      <c r="J44" s="322" t="s">
        <v>592</v>
      </c>
      <c r="K44" s="323" t="s">
        <v>593</v>
      </c>
      <c r="L44" s="324" t="s">
        <v>594</v>
      </c>
      <c r="M44" s="322" t="s">
        <v>559</v>
      </c>
      <c r="N44" s="322" t="s">
        <v>61</v>
      </c>
      <c r="O44" s="277"/>
      <c r="P44" s="278"/>
      <c r="Q44" s="277"/>
      <c r="R44" s="240"/>
      <c r="S44" s="241"/>
      <c r="T44" s="241"/>
      <c r="U44" s="241"/>
      <c r="V44" s="241"/>
      <c r="W44" s="241"/>
      <c r="X44" s="241"/>
      <c r="Y44" s="241"/>
      <c r="Z44" s="241"/>
      <c r="AA44" s="241"/>
      <c r="AB44" s="241"/>
      <c r="AC44" s="241"/>
      <c r="AD44" s="241"/>
      <c r="AE44" s="241"/>
      <c r="AF44" s="241"/>
      <c r="AG44" s="241"/>
      <c r="AH44" s="241"/>
      <c r="AI44" s="241"/>
      <c r="AJ44" s="241"/>
      <c r="AK44" s="241"/>
      <c r="AL44" s="241"/>
      <c r="AM44" s="241"/>
      <c r="AN44" s="241"/>
      <c r="AO44" s="241"/>
      <c r="AP44" s="241"/>
      <c r="AQ44" s="241"/>
      <c r="AR44" s="351"/>
      <c r="AS44" s="351"/>
      <c r="AT44" s="366"/>
      <c r="AU44" s="352"/>
      <c r="AV44" s="353"/>
      <c r="AW44" s="353"/>
      <c r="AX44" s="367"/>
      <c r="AY44" s="368"/>
      <c r="AZ44" s="354"/>
      <c r="BA44" s="354"/>
      <c r="BB44" s="369"/>
      <c r="BC44" s="378"/>
      <c r="BD44" s="332" t="s">
        <v>62</v>
      </c>
      <c r="BE44" s="376" t="s">
        <v>909</v>
      </c>
      <c r="BF44" s="334" t="s">
        <v>60</v>
      </c>
      <c r="BG44" s="353">
        <v>450.9</v>
      </c>
      <c r="BH44" s="357">
        <v>45937</v>
      </c>
      <c r="BI44" s="268">
        <v>9</v>
      </c>
      <c r="BJ44" s="353">
        <v>450.9</v>
      </c>
      <c r="BK44" s="327">
        <v>13636.6</v>
      </c>
      <c r="BL44" s="327">
        <f>BK44*BJ44*1.1</f>
        <v>6763617.2340000002</v>
      </c>
      <c r="BM44" s="371">
        <v>45943</v>
      </c>
      <c r="BN44" s="353"/>
      <c r="BO44" s="353"/>
      <c r="BP44" s="321"/>
      <c r="BQ44" s="321"/>
      <c r="BR44" s="370"/>
      <c r="BS44" s="352"/>
      <c r="BT44" s="352"/>
      <c r="BU44" s="353"/>
      <c r="BV44" s="353"/>
      <c r="BW44" s="353"/>
      <c r="BX44" s="353"/>
      <c r="BY44" s="353"/>
      <c r="BZ44" s="353"/>
      <c r="CA44" s="353"/>
      <c r="CB44" s="279"/>
      <c r="CC44" s="372"/>
      <c r="CD44" s="357"/>
      <c r="CE44" s="357"/>
      <c r="CF44" s="357"/>
      <c r="CG44" s="357"/>
      <c r="CH44" s="357"/>
      <c r="CI44" s="357"/>
      <c r="CJ44" s="357"/>
      <c r="CK44" s="357"/>
      <c r="CL44" s="353"/>
      <c r="CM44" s="321"/>
      <c r="CN44" s="357"/>
      <c r="CO44" s="357"/>
      <c r="CP44" s="357"/>
      <c r="CQ44" s="357"/>
      <c r="CR44" s="353"/>
      <c r="CS44" s="353"/>
      <c r="CT44" s="353"/>
      <c r="CU44" s="353"/>
      <c r="CV44" s="321"/>
      <c r="CW44" s="373"/>
      <c r="CX44" s="243"/>
      <c r="CY44" s="243"/>
      <c r="CZ44" s="243"/>
      <c r="DA44" s="243"/>
      <c r="DB44" s="243"/>
      <c r="DC44" s="243"/>
      <c r="DD44" s="243"/>
      <c r="DE44" s="243"/>
      <c r="DF44" s="243"/>
      <c r="DG44" s="243"/>
      <c r="DH44" s="243"/>
      <c r="DI44" s="243"/>
      <c r="DJ44" s="243"/>
      <c r="DK44" s="243"/>
      <c r="DL44" s="243"/>
      <c r="DM44" s="243"/>
      <c r="DN44" s="243"/>
      <c r="DO44" s="243"/>
      <c r="DP44" s="243"/>
      <c r="DQ44" s="243"/>
      <c r="DR44" s="243"/>
      <c r="DS44" s="243"/>
      <c r="DT44" s="243"/>
      <c r="DU44" s="243"/>
      <c r="DV44" s="243"/>
      <c r="DW44" s="243"/>
      <c r="DX44" s="243"/>
      <c r="DY44" s="243"/>
      <c r="DZ44" s="243"/>
      <c r="EA44" s="243"/>
    </row>
    <row r="45" spans="1:131" s="337" customFormat="1" ht="30" hidden="1" customHeight="1">
      <c r="A45" s="319" t="str">
        <f t="shared" si="2"/>
        <v>Hiện</v>
      </c>
      <c r="B45" s="320" t="str">
        <f>CONCATENATE(CV45," Thiếu do tính")</f>
        <v>Thiếu Thiếu do tính</v>
      </c>
      <c r="C45" s="320">
        <f t="shared" si="20"/>
        <v>2.004000000000012</v>
      </c>
      <c r="D45" s="321"/>
      <c r="E45" s="321"/>
      <c r="F45" s="359"/>
      <c r="G45" s="320"/>
      <c r="H45" s="320" t="s">
        <v>1424</v>
      </c>
      <c r="I45" s="320"/>
      <c r="J45" s="322" t="s">
        <v>595</v>
      </c>
      <c r="K45" s="323" t="s">
        <v>548</v>
      </c>
      <c r="L45" s="324" t="s">
        <v>596</v>
      </c>
      <c r="M45" s="322" t="s">
        <v>559</v>
      </c>
      <c r="N45" s="322" t="s">
        <v>61</v>
      </c>
      <c r="O45" s="273">
        <v>62.8</v>
      </c>
      <c r="P45" s="274">
        <v>50.2</v>
      </c>
      <c r="Q45" s="273">
        <v>3152.56</v>
      </c>
      <c r="R45" s="230"/>
      <c r="S45" s="231"/>
      <c r="T45" s="231">
        <v>56.224000000000011</v>
      </c>
      <c r="U45" s="231">
        <v>3530.8672000000006</v>
      </c>
      <c r="V45" s="231">
        <f>VLOOKUP(J45,[113]PR!$A:$S,15,0)</f>
        <v>0</v>
      </c>
      <c r="W45" s="231">
        <f>VLOOKUP(J45,[113]PR!$A:$S,16,0)</f>
        <v>0</v>
      </c>
      <c r="X45" s="231">
        <f>VLOOKUP(J45,[114]PR!$A:$U,17,0)</f>
        <v>0</v>
      </c>
      <c r="Y45" s="231">
        <f>VLOOKUP(J45,[114]PR!$A:$U,18,0)</f>
        <v>0</v>
      </c>
      <c r="Z45" s="231">
        <v>0</v>
      </c>
      <c r="AA45" s="231">
        <v>0</v>
      </c>
      <c r="AB45" s="241">
        <v>0</v>
      </c>
      <c r="AC45" s="241">
        <v>0</v>
      </c>
      <c r="AD45" s="241">
        <v>0</v>
      </c>
      <c r="AE45" s="241">
        <v>0</v>
      </c>
      <c r="AF45" s="241">
        <v>0</v>
      </c>
      <c r="AG45" s="241">
        <v>0</v>
      </c>
      <c r="AH45" s="241">
        <v>2</v>
      </c>
      <c r="AI45" s="241">
        <v>125.6</v>
      </c>
      <c r="AJ45" s="241">
        <v>0</v>
      </c>
      <c r="AK45" s="241">
        <v>0</v>
      </c>
      <c r="AL45" s="241">
        <v>0</v>
      </c>
      <c r="AM45" s="241">
        <v>0</v>
      </c>
      <c r="AN45" s="241"/>
      <c r="AO45" s="241"/>
      <c r="AP45" s="241">
        <v>0</v>
      </c>
      <c r="AQ45" s="241">
        <v>0</v>
      </c>
      <c r="AR45" s="325">
        <f>R45+T45+V45+X45+Z45+AB45+AD45+AF45+AH45+AJ45+AL45+AN45+AP45</f>
        <v>58.224000000000011</v>
      </c>
      <c r="AS45" s="325">
        <f>S45+U45+W45+Y45+AA45+AC45+AE45+AG45+AI45+AK45+AM45+AO45+AQ45</f>
        <v>3656.4672000000005</v>
      </c>
      <c r="AT45" s="326" t="s">
        <v>1684</v>
      </c>
      <c r="AU45" s="319"/>
      <c r="AV45" s="327"/>
      <c r="AW45" s="327"/>
      <c r="AX45" s="328"/>
      <c r="AY45" s="329"/>
      <c r="AZ45" s="327">
        <f>IF(AR45&gt;AV45,AR45-AV45,"0")</f>
        <v>58.224000000000011</v>
      </c>
      <c r="BA45" s="330">
        <f>IF(AS45&gt;AW45,AS45-AW45,"0")</f>
        <v>3656.4672000000005</v>
      </c>
      <c r="BB45" s="331"/>
      <c r="BC45" s="365" t="s">
        <v>1191</v>
      </c>
      <c r="BD45" s="332" t="s">
        <v>62</v>
      </c>
      <c r="BE45" s="357" t="s">
        <v>1200</v>
      </c>
      <c r="BF45" s="370" t="s">
        <v>60</v>
      </c>
      <c r="BG45" s="353">
        <v>3014.4</v>
      </c>
      <c r="BH45" s="332">
        <v>45719</v>
      </c>
      <c r="BI45" s="232">
        <v>48</v>
      </c>
      <c r="BJ45" s="327">
        <v>3014.4</v>
      </c>
      <c r="BK45" s="382">
        <v>13363.64</v>
      </c>
      <c r="BL45" s="327">
        <f t="shared" si="59"/>
        <v>44311692.057600006</v>
      </c>
      <c r="BM45" s="333">
        <v>45751</v>
      </c>
      <c r="BN45" s="327">
        <f>SUMIF($J:$J,J45,$BI:$BI)</f>
        <v>56.22</v>
      </c>
      <c r="BO45" s="327">
        <f>SUMIF($J:$J,J45,$BJ:$BJ)</f>
        <v>3530.62</v>
      </c>
      <c r="BP45" s="320" t="s">
        <v>1025</v>
      </c>
      <c r="BQ45" s="320"/>
      <c r="BR45" s="334"/>
      <c r="BS45" s="319"/>
      <c r="BT45" s="319"/>
      <c r="BU45" s="327"/>
      <c r="BV45" s="327"/>
      <c r="BW45" s="327"/>
      <c r="BX45" s="327"/>
      <c r="BY45" s="327"/>
      <c r="BZ45" s="327"/>
      <c r="CA45" s="327"/>
      <c r="CB45" s="275"/>
      <c r="CC45" s="335"/>
      <c r="CD45" s="332"/>
      <c r="CE45" s="332"/>
      <c r="CF45" s="332"/>
      <c r="CG45" s="332"/>
      <c r="CH45" s="332"/>
      <c r="CI45" s="332"/>
      <c r="CJ45" s="332"/>
      <c r="CK45" s="332"/>
      <c r="CL45" s="327">
        <f>SUMIF($J:$J,J45,$BZ:$BZ)</f>
        <v>0</v>
      </c>
      <c r="CM45" s="320">
        <f>SUMIF($J:$J,J45,$CA:$CA)</f>
        <v>0</v>
      </c>
      <c r="CN45" s="332"/>
      <c r="CO45" s="332"/>
      <c r="CP45" s="332"/>
      <c r="CQ45" s="332"/>
      <c r="CR45" s="327">
        <f>BN45+CL45</f>
        <v>56.22</v>
      </c>
      <c r="CS45" s="327">
        <f>BO45+CM45</f>
        <v>3530.62</v>
      </c>
      <c r="CT45" s="327">
        <f t="shared" ref="CT45" si="64">AZ45-CR45</f>
        <v>2.004000000000012</v>
      </c>
      <c r="CU45" s="327">
        <f t="shared" ref="CU45" si="65">BA45-CS45</f>
        <v>125.84720000000061</v>
      </c>
      <c r="CV45" s="320" t="str">
        <f>IF(CT45&lt;0,"Thừa",IF(CT45=0,"Đủ","Thiếu"))</f>
        <v>Thiếu</v>
      </c>
      <c r="CW45" s="336"/>
      <c r="CX45" s="242"/>
      <c r="CY45" s="242"/>
      <c r="CZ45" s="242"/>
      <c r="DA45" s="242"/>
      <c r="DB45" s="242">
        <v>12.150000000000002</v>
      </c>
      <c r="DC45" s="242">
        <v>763.02</v>
      </c>
      <c r="DD45" s="242"/>
      <c r="DE45" s="242"/>
      <c r="DF45" s="242"/>
      <c r="DG45" s="242"/>
      <c r="DH45" s="242">
        <v>0.91050955414012746</v>
      </c>
      <c r="DI45" s="242">
        <v>57.18</v>
      </c>
      <c r="DJ45" s="242"/>
      <c r="DK45" s="242"/>
      <c r="DL45" s="242"/>
      <c r="DM45" s="242"/>
      <c r="DN45" s="242"/>
      <c r="DO45" s="242"/>
      <c r="DP45" s="242"/>
      <c r="DQ45" s="242"/>
      <c r="DR45" s="242">
        <v>35.785987261146495</v>
      </c>
      <c r="DS45" s="242">
        <v>2247.3599999999997</v>
      </c>
      <c r="DT45" s="242">
        <v>1.3535031847133758</v>
      </c>
      <c r="DU45" s="242">
        <v>85</v>
      </c>
      <c r="DV45" s="242"/>
      <c r="DW45" s="242"/>
      <c r="DX45" s="242"/>
      <c r="DY45" s="242"/>
      <c r="DZ45" s="242"/>
      <c r="EA45" s="242"/>
    </row>
    <row r="46" spans="1:131" s="337" customFormat="1" ht="30" hidden="1" customHeight="1">
      <c r="A46" s="319" t="str">
        <f t="shared" si="2"/>
        <v>ok</v>
      </c>
      <c r="B46" s="320"/>
      <c r="C46" s="320"/>
      <c r="D46" s="321"/>
      <c r="E46" s="321"/>
      <c r="F46" s="359"/>
      <c r="G46" s="320"/>
      <c r="H46" s="320" t="s">
        <v>1424</v>
      </c>
      <c r="I46" s="320"/>
      <c r="J46" s="322" t="s">
        <v>595</v>
      </c>
      <c r="K46" s="323" t="s">
        <v>548</v>
      </c>
      <c r="L46" s="324" t="s">
        <v>596</v>
      </c>
      <c r="M46" s="322" t="s">
        <v>559</v>
      </c>
      <c r="N46" s="322" t="s">
        <v>61</v>
      </c>
      <c r="O46" s="273">
        <v>62.8</v>
      </c>
      <c r="P46" s="274">
        <v>50.2</v>
      </c>
      <c r="Q46" s="273">
        <v>3152.56</v>
      </c>
      <c r="R46" s="230"/>
      <c r="S46" s="231"/>
      <c r="T46" s="231"/>
      <c r="U46" s="231"/>
      <c r="V46" s="231"/>
      <c r="W46" s="231"/>
      <c r="X46" s="231"/>
      <c r="Y46" s="231"/>
      <c r="Z46" s="231"/>
      <c r="AA46" s="231"/>
      <c r="AB46" s="241"/>
      <c r="AC46" s="241"/>
      <c r="AD46" s="241"/>
      <c r="AE46" s="241"/>
      <c r="AF46" s="241"/>
      <c r="AG46" s="241"/>
      <c r="AH46" s="241"/>
      <c r="AI46" s="241"/>
      <c r="AJ46" s="241"/>
      <c r="AK46" s="241"/>
      <c r="AL46" s="241"/>
      <c r="AM46" s="241"/>
      <c r="AN46" s="241"/>
      <c r="AO46" s="241"/>
      <c r="AP46" s="241"/>
      <c r="AQ46" s="241"/>
      <c r="AR46" s="325"/>
      <c r="AS46" s="325"/>
      <c r="AT46" s="326"/>
      <c r="AU46" s="319"/>
      <c r="AV46" s="327"/>
      <c r="AW46" s="327"/>
      <c r="AX46" s="328"/>
      <c r="AY46" s="329"/>
      <c r="AZ46" s="330"/>
      <c r="BA46" s="330"/>
      <c r="BB46" s="331"/>
      <c r="BC46" s="365" t="s">
        <v>1191</v>
      </c>
      <c r="BD46" s="332" t="s">
        <v>62</v>
      </c>
      <c r="BE46" s="357" t="s">
        <v>1201</v>
      </c>
      <c r="BF46" s="370" t="s">
        <v>60</v>
      </c>
      <c r="BG46" s="353">
        <v>516.22</v>
      </c>
      <c r="BH46" s="332">
        <v>45719</v>
      </c>
      <c r="BI46" s="232">
        <v>8.2200000000000006</v>
      </c>
      <c r="BJ46" s="327">
        <v>516.22</v>
      </c>
      <c r="BK46" s="382">
        <v>13363.64</v>
      </c>
      <c r="BL46" s="327">
        <f t="shared" si="59"/>
        <v>7588436.0648800004</v>
      </c>
      <c r="BM46" s="333">
        <v>45757</v>
      </c>
      <c r="BN46" s="327"/>
      <c r="BO46" s="327"/>
      <c r="BP46" s="320" t="s">
        <v>1025</v>
      </c>
      <c r="BQ46" s="320"/>
      <c r="BR46" s="334"/>
      <c r="BS46" s="319"/>
      <c r="BT46" s="319"/>
      <c r="BU46" s="327"/>
      <c r="BV46" s="327"/>
      <c r="BW46" s="327"/>
      <c r="BX46" s="327"/>
      <c r="BY46" s="327"/>
      <c r="BZ46" s="327"/>
      <c r="CA46" s="327"/>
      <c r="CB46" s="275"/>
      <c r="CC46" s="335"/>
      <c r="CD46" s="332"/>
      <c r="CE46" s="332"/>
      <c r="CF46" s="332"/>
      <c r="CG46" s="332"/>
      <c r="CH46" s="332"/>
      <c r="CI46" s="332"/>
      <c r="CJ46" s="332"/>
      <c r="CK46" s="332"/>
      <c r="CL46" s="327"/>
      <c r="CM46" s="320"/>
      <c r="CN46" s="332"/>
      <c r="CO46" s="332"/>
      <c r="CP46" s="332"/>
      <c r="CQ46" s="332"/>
      <c r="CR46" s="327"/>
      <c r="CS46" s="327"/>
      <c r="CT46" s="327"/>
      <c r="CU46" s="327"/>
      <c r="CV46" s="320"/>
      <c r="CW46" s="336"/>
      <c r="CX46" s="242"/>
      <c r="CY46" s="242"/>
      <c r="CZ46" s="242"/>
      <c r="DA46" s="242"/>
      <c r="DB46" s="242"/>
      <c r="DC46" s="242"/>
      <c r="DD46" s="242"/>
      <c r="DE46" s="242"/>
      <c r="DF46" s="242"/>
      <c r="DG46" s="242"/>
      <c r="DH46" s="242"/>
      <c r="DI46" s="242"/>
      <c r="DJ46" s="242"/>
      <c r="DK46" s="242"/>
      <c r="DL46" s="242"/>
      <c r="DM46" s="242"/>
      <c r="DN46" s="242"/>
      <c r="DO46" s="242"/>
      <c r="DP46" s="242"/>
      <c r="DQ46" s="242"/>
      <c r="DR46" s="242"/>
      <c r="DS46" s="242"/>
      <c r="DT46" s="242"/>
      <c r="DU46" s="242"/>
      <c r="DV46" s="242"/>
      <c r="DW46" s="242"/>
      <c r="DX46" s="242"/>
      <c r="DY46" s="242"/>
      <c r="DZ46" s="242"/>
      <c r="EA46" s="242"/>
    </row>
    <row r="47" spans="1:131" s="337" customFormat="1" ht="70" hidden="1" customHeight="1">
      <c r="A47" s="319" t="str">
        <f t="shared" si="2"/>
        <v>Hiện</v>
      </c>
      <c r="B47" s="320" t="str">
        <f>CV47</f>
        <v>Đủ</v>
      </c>
      <c r="C47" s="320">
        <f t="shared" si="20"/>
        <v>0</v>
      </c>
      <c r="D47" s="321"/>
      <c r="E47" s="321"/>
      <c r="F47" s="359"/>
      <c r="G47" s="320"/>
      <c r="H47" s="320" t="s">
        <v>1424</v>
      </c>
      <c r="I47" s="320"/>
      <c r="J47" s="322" t="s">
        <v>597</v>
      </c>
      <c r="K47" s="323" t="s">
        <v>590</v>
      </c>
      <c r="L47" s="324" t="s">
        <v>598</v>
      </c>
      <c r="M47" s="322" t="s">
        <v>559</v>
      </c>
      <c r="N47" s="322" t="s">
        <v>61</v>
      </c>
      <c r="O47" s="273">
        <v>62.8</v>
      </c>
      <c r="P47" s="274">
        <v>378.38566878980896</v>
      </c>
      <c r="Q47" s="273">
        <v>23762.620000000003</v>
      </c>
      <c r="R47" s="230"/>
      <c r="S47" s="231"/>
      <c r="T47" s="231">
        <v>395.69999999999993</v>
      </c>
      <c r="U47" s="231">
        <v>24849.959999999995</v>
      </c>
      <c r="V47" s="231">
        <f>VLOOKUP(J47,[113]PR!$A:$S,15,0)</f>
        <v>0</v>
      </c>
      <c r="W47" s="231">
        <f>VLOOKUP(J47,[113]PR!$A:$S,16,0)</f>
        <v>0</v>
      </c>
      <c r="X47" s="231">
        <f>VLOOKUP(J47,[114]PR!$A:$U,17,0)</f>
        <v>0</v>
      </c>
      <c r="Y47" s="231">
        <f>VLOOKUP(J47,[114]PR!$A:$U,18,0)</f>
        <v>0</v>
      </c>
      <c r="Z47" s="231">
        <v>0</v>
      </c>
      <c r="AA47" s="231">
        <v>0</v>
      </c>
      <c r="AB47" s="241">
        <v>0</v>
      </c>
      <c r="AC47" s="241">
        <v>0</v>
      </c>
      <c r="AD47" s="241">
        <v>0</v>
      </c>
      <c r="AE47" s="241">
        <v>0</v>
      </c>
      <c r="AF47" s="241">
        <v>0</v>
      </c>
      <c r="AG47" s="241">
        <v>0</v>
      </c>
      <c r="AH47" s="241">
        <v>0</v>
      </c>
      <c r="AI47" s="241">
        <v>0</v>
      </c>
      <c r="AJ47" s="241">
        <v>0</v>
      </c>
      <c r="AK47" s="241">
        <v>0</v>
      </c>
      <c r="AL47" s="241">
        <v>0</v>
      </c>
      <c r="AM47" s="241">
        <v>0</v>
      </c>
      <c r="AN47" s="241"/>
      <c r="AO47" s="241"/>
      <c r="AP47" s="241">
        <v>0</v>
      </c>
      <c r="AQ47" s="241">
        <v>0</v>
      </c>
      <c r="AR47" s="325">
        <f>R47+T47+V47+X47+Z47+AB47+AD47+AF47+AH47+AJ47+AL47+AN47+AP47</f>
        <v>395.69999999999993</v>
      </c>
      <c r="AS47" s="325">
        <f>S47+U47+W47+Y47+AA47+AC47+AE47+AG47+AI47+AK47+AM47+AO47+AQ47</f>
        <v>24849.959999999995</v>
      </c>
      <c r="AT47" s="231" t="s">
        <v>1174</v>
      </c>
      <c r="AU47" s="319"/>
      <c r="AV47" s="327"/>
      <c r="AW47" s="327"/>
      <c r="AX47" s="328"/>
      <c r="AY47" s="329"/>
      <c r="AZ47" s="327">
        <f>IF(AR47&gt;AV47,AR47-AV47,"0")</f>
        <v>395.69999999999993</v>
      </c>
      <c r="BA47" s="330">
        <f>IF(AS47&gt;AW47,AS47-AW47,"0")</f>
        <v>24849.959999999995</v>
      </c>
      <c r="BB47" s="331"/>
      <c r="BC47" s="365" t="s">
        <v>1191</v>
      </c>
      <c r="BD47" s="332" t="s">
        <v>62</v>
      </c>
      <c r="BE47" s="357" t="s">
        <v>1202</v>
      </c>
      <c r="BF47" s="370" t="s">
        <v>60</v>
      </c>
      <c r="BG47" s="353">
        <v>4747.68</v>
      </c>
      <c r="BH47" s="332">
        <v>45719</v>
      </c>
      <c r="BI47" s="232">
        <v>75.599999999999994</v>
      </c>
      <c r="BJ47" s="327">
        <v>4747.68</v>
      </c>
      <c r="BK47" s="382">
        <v>13181.82</v>
      </c>
      <c r="BL47" s="327">
        <f t="shared" si="59"/>
        <v>68841369.495360017</v>
      </c>
      <c r="BM47" s="333">
        <v>45752</v>
      </c>
      <c r="BN47" s="327">
        <f>SUMIF($J:$J,J47,$BI:$BI)</f>
        <v>395.7</v>
      </c>
      <c r="BO47" s="327">
        <f>SUMIF($J:$J,J47,$BJ:$BJ)</f>
        <v>24849.96</v>
      </c>
      <c r="BP47" s="320" t="s">
        <v>1025</v>
      </c>
      <c r="BQ47" s="320"/>
      <c r="BR47" s="334"/>
      <c r="BS47" s="319"/>
      <c r="BT47" s="319"/>
      <c r="BU47" s="327"/>
      <c r="BV47" s="327"/>
      <c r="BW47" s="327"/>
      <c r="BX47" s="327"/>
      <c r="BY47" s="327"/>
      <c r="BZ47" s="327"/>
      <c r="CA47" s="327"/>
      <c r="CB47" s="275"/>
      <c r="CC47" s="335"/>
      <c r="CD47" s="332"/>
      <c r="CE47" s="332"/>
      <c r="CF47" s="332"/>
      <c r="CG47" s="332"/>
      <c r="CH47" s="332"/>
      <c r="CI47" s="332"/>
      <c r="CJ47" s="332"/>
      <c r="CK47" s="332"/>
      <c r="CL47" s="327">
        <f>SUMIF($J:$J,J47,$BZ:$BZ)</f>
        <v>0</v>
      </c>
      <c r="CM47" s="320">
        <f>SUMIF($J:$J,J47,$CA:$CA)</f>
        <v>0</v>
      </c>
      <c r="CN47" s="332"/>
      <c r="CO47" s="332"/>
      <c r="CP47" s="332"/>
      <c r="CQ47" s="332"/>
      <c r="CR47" s="327">
        <f>BN47+CL47</f>
        <v>395.7</v>
      </c>
      <c r="CS47" s="327">
        <f>BO47+CM47</f>
        <v>24849.96</v>
      </c>
      <c r="CT47" s="327">
        <f t="shared" ref="CT47" si="66">AZ47-CR47</f>
        <v>0</v>
      </c>
      <c r="CU47" s="327">
        <f t="shared" ref="CU47" si="67">BA47-CS47</f>
        <v>0</v>
      </c>
      <c r="CV47" s="320" t="str">
        <f>IF(CT47&lt;0,"Thừa",IF(CT47=0,"Đủ","Thiếu"))</f>
        <v>Đủ</v>
      </c>
      <c r="CW47" s="336"/>
      <c r="CX47" s="242"/>
      <c r="CY47" s="242"/>
      <c r="CZ47" s="242"/>
      <c r="DA47" s="242"/>
      <c r="DB47" s="242"/>
      <c r="DC47" s="242"/>
      <c r="DD47" s="242"/>
      <c r="DE47" s="242"/>
      <c r="DF47" s="242"/>
      <c r="DG47" s="242"/>
      <c r="DH47" s="242"/>
      <c r="DI47" s="242"/>
      <c r="DJ47" s="242"/>
      <c r="DK47" s="242"/>
      <c r="DL47" s="242"/>
      <c r="DM47" s="242"/>
      <c r="DN47" s="242"/>
      <c r="DO47" s="242"/>
      <c r="DP47" s="242"/>
      <c r="DQ47" s="242"/>
      <c r="DR47" s="242">
        <v>378.38566878980896</v>
      </c>
      <c r="DS47" s="242">
        <v>23762.620000000003</v>
      </c>
      <c r="DT47" s="242"/>
      <c r="DU47" s="242"/>
      <c r="DV47" s="242"/>
      <c r="DW47" s="242"/>
      <c r="DX47" s="242"/>
      <c r="DY47" s="242"/>
      <c r="DZ47" s="242"/>
      <c r="EA47" s="242"/>
    </row>
    <row r="48" spans="1:131" s="337" customFormat="1" ht="30" hidden="1" customHeight="1">
      <c r="A48" s="319" t="str">
        <f t="shared" si="2"/>
        <v>ok</v>
      </c>
      <c r="B48" s="320"/>
      <c r="C48" s="320"/>
      <c r="D48" s="321"/>
      <c r="E48" s="321"/>
      <c r="F48" s="359"/>
      <c r="G48" s="320"/>
      <c r="H48" s="320" t="s">
        <v>1424</v>
      </c>
      <c r="I48" s="320"/>
      <c r="J48" s="322" t="s">
        <v>597</v>
      </c>
      <c r="K48" s="323" t="s">
        <v>590</v>
      </c>
      <c r="L48" s="324" t="s">
        <v>598</v>
      </c>
      <c r="M48" s="322" t="s">
        <v>559</v>
      </c>
      <c r="N48" s="322" t="s">
        <v>61</v>
      </c>
      <c r="O48" s="273"/>
      <c r="P48" s="274"/>
      <c r="Q48" s="273"/>
      <c r="R48" s="230"/>
      <c r="S48" s="231"/>
      <c r="T48" s="231"/>
      <c r="U48" s="231"/>
      <c r="V48" s="231"/>
      <c r="W48" s="231"/>
      <c r="X48" s="231"/>
      <c r="Y48" s="231"/>
      <c r="Z48" s="231"/>
      <c r="AA48" s="23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1"/>
      <c r="AN48" s="241"/>
      <c r="AO48" s="241"/>
      <c r="AP48" s="241"/>
      <c r="AQ48" s="241"/>
      <c r="AR48" s="325"/>
      <c r="AS48" s="325"/>
      <c r="AT48" s="374"/>
      <c r="AU48" s="319"/>
      <c r="AV48" s="327"/>
      <c r="AW48" s="327"/>
      <c r="AX48" s="328"/>
      <c r="AY48" s="329"/>
      <c r="AZ48" s="330"/>
      <c r="BA48" s="330"/>
      <c r="BB48" s="331"/>
      <c r="BC48" s="365" t="s">
        <v>1147</v>
      </c>
      <c r="BD48" s="332" t="s">
        <v>62</v>
      </c>
      <c r="BE48" s="421" t="s">
        <v>910</v>
      </c>
      <c r="BF48" s="334" t="s">
        <v>60</v>
      </c>
      <c r="BG48" s="327">
        <v>9137.4</v>
      </c>
      <c r="BH48" s="332">
        <v>45762</v>
      </c>
      <c r="BI48" s="232">
        <f>10*1.5*9.7</f>
        <v>145.5</v>
      </c>
      <c r="BJ48" s="327">
        <v>9137.4</v>
      </c>
      <c r="BK48" s="382">
        <v>13181.82</v>
      </c>
      <c r="BL48" s="327">
        <f>BK48*BJ48*1.1</f>
        <v>132492318.2748</v>
      </c>
      <c r="BM48" s="333">
        <v>45765</v>
      </c>
      <c r="BN48" s="327"/>
      <c r="BO48" s="327"/>
      <c r="BP48" s="320" t="s">
        <v>1025</v>
      </c>
      <c r="BQ48" s="320"/>
      <c r="BR48" s="334"/>
      <c r="BS48" s="319"/>
      <c r="BT48" s="319"/>
      <c r="BU48" s="327"/>
      <c r="BV48" s="327"/>
      <c r="BW48" s="327"/>
      <c r="BX48" s="327"/>
      <c r="BY48" s="327"/>
      <c r="BZ48" s="327"/>
      <c r="CA48" s="327"/>
      <c r="CB48" s="275"/>
      <c r="CC48" s="335"/>
      <c r="CD48" s="332"/>
      <c r="CE48" s="332"/>
      <c r="CF48" s="332"/>
      <c r="CG48" s="332"/>
      <c r="CH48" s="332"/>
      <c r="CI48" s="332"/>
      <c r="CJ48" s="332"/>
      <c r="CK48" s="332"/>
      <c r="CL48" s="327"/>
      <c r="CM48" s="320"/>
      <c r="CN48" s="332"/>
      <c r="CO48" s="332"/>
      <c r="CP48" s="332"/>
      <c r="CQ48" s="332"/>
      <c r="CR48" s="327"/>
      <c r="CS48" s="327"/>
      <c r="CT48" s="327"/>
      <c r="CU48" s="327"/>
      <c r="CV48" s="320"/>
      <c r="CW48" s="336"/>
      <c r="CX48" s="242"/>
      <c r="CY48" s="242"/>
      <c r="CZ48" s="242"/>
      <c r="DA48" s="242"/>
      <c r="DB48" s="242"/>
      <c r="DC48" s="242"/>
      <c r="DD48" s="242"/>
      <c r="DE48" s="242"/>
      <c r="DF48" s="242"/>
      <c r="DG48" s="242"/>
      <c r="DH48" s="242"/>
      <c r="DI48" s="242"/>
      <c r="DJ48" s="242"/>
      <c r="DK48" s="242"/>
      <c r="DL48" s="242"/>
      <c r="DM48" s="242"/>
      <c r="DN48" s="242"/>
      <c r="DO48" s="242"/>
      <c r="DP48" s="242"/>
      <c r="DQ48" s="242"/>
      <c r="DR48" s="242"/>
      <c r="DS48" s="242"/>
      <c r="DT48" s="242"/>
      <c r="DU48" s="242"/>
      <c r="DV48" s="242"/>
      <c r="DW48" s="242"/>
      <c r="DX48" s="242"/>
      <c r="DY48" s="242"/>
      <c r="DZ48" s="242"/>
      <c r="EA48" s="242"/>
    </row>
    <row r="49" spans="1:131" s="337" customFormat="1" ht="30" hidden="1" customHeight="1">
      <c r="A49" s="319" t="str">
        <f t="shared" si="2"/>
        <v>ok</v>
      </c>
      <c r="B49" s="320"/>
      <c r="C49" s="320"/>
      <c r="D49" s="321"/>
      <c r="E49" s="321"/>
      <c r="F49" s="359"/>
      <c r="G49" s="320"/>
      <c r="H49" s="320" t="s">
        <v>1424</v>
      </c>
      <c r="I49" s="320"/>
      <c r="J49" s="322" t="s">
        <v>597</v>
      </c>
      <c r="K49" s="323" t="s">
        <v>590</v>
      </c>
      <c r="L49" s="324" t="s">
        <v>598</v>
      </c>
      <c r="M49" s="322" t="s">
        <v>559</v>
      </c>
      <c r="N49" s="322" t="s">
        <v>61</v>
      </c>
      <c r="O49" s="273">
        <v>62.8</v>
      </c>
      <c r="P49" s="274">
        <v>378.38566878980896</v>
      </c>
      <c r="Q49" s="273">
        <v>23762.620000000003</v>
      </c>
      <c r="R49" s="230"/>
      <c r="S49" s="231"/>
      <c r="T49" s="231"/>
      <c r="U49" s="231"/>
      <c r="V49" s="231"/>
      <c r="W49" s="231"/>
      <c r="X49" s="231"/>
      <c r="Y49" s="231"/>
      <c r="Z49" s="231"/>
      <c r="AA49" s="231"/>
      <c r="AB49" s="241"/>
      <c r="AC49" s="241"/>
      <c r="AD49" s="241"/>
      <c r="AE49" s="241"/>
      <c r="AF49" s="241"/>
      <c r="AG49" s="241"/>
      <c r="AH49" s="241"/>
      <c r="AI49" s="241"/>
      <c r="AJ49" s="241"/>
      <c r="AK49" s="241"/>
      <c r="AL49" s="241"/>
      <c r="AM49" s="241"/>
      <c r="AN49" s="241"/>
      <c r="AO49" s="241"/>
      <c r="AP49" s="241"/>
      <c r="AQ49" s="241"/>
      <c r="AR49" s="325"/>
      <c r="AS49" s="325"/>
      <c r="AT49" s="374"/>
      <c r="AU49" s="319"/>
      <c r="AV49" s="327"/>
      <c r="AW49" s="327"/>
      <c r="AX49" s="328"/>
      <c r="AY49" s="329"/>
      <c r="AZ49" s="330"/>
      <c r="BA49" s="330"/>
      <c r="BB49" s="331"/>
      <c r="BC49" s="365" t="s">
        <v>1191</v>
      </c>
      <c r="BD49" s="332" t="s">
        <v>62</v>
      </c>
      <c r="BE49" s="377" t="s">
        <v>910</v>
      </c>
      <c r="BF49" s="370" t="s">
        <v>60</v>
      </c>
      <c r="BG49" s="353">
        <v>10964.88</v>
      </c>
      <c r="BH49" s="332">
        <v>45719</v>
      </c>
      <c r="BI49" s="232">
        <v>174.6</v>
      </c>
      <c r="BJ49" s="327">
        <v>10964.88</v>
      </c>
      <c r="BK49" s="382">
        <v>13181.82</v>
      </c>
      <c r="BL49" s="327">
        <f t="shared" ref="BL49" si="68">BK49*BJ49*1.1</f>
        <v>158990781.92976001</v>
      </c>
      <c r="BM49" s="333">
        <v>45752</v>
      </c>
      <c r="BN49" s="327"/>
      <c r="BO49" s="327"/>
      <c r="BP49" s="320" t="s">
        <v>1025</v>
      </c>
      <c r="BQ49" s="320"/>
      <c r="BR49" s="334"/>
      <c r="BS49" s="319"/>
      <c r="BT49" s="319"/>
      <c r="BU49" s="327"/>
      <c r="BV49" s="327"/>
      <c r="BW49" s="327"/>
      <c r="BX49" s="327"/>
      <c r="BY49" s="327"/>
      <c r="BZ49" s="327"/>
      <c r="CA49" s="327"/>
      <c r="CB49" s="275"/>
      <c r="CC49" s="335"/>
      <c r="CD49" s="332"/>
      <c r="CE49" s="332"/>
      <c r="CF49" s="332"/>
      <c r="CG49" s="332"/>
      <c r="CH49" s="332"/>
      <c r="CI49" s="332"/>
      <c r="CJ49" s="332"/>
      <c r="CK49" s="332"/>
      <c r="CL49" s="327"/>
      <c r="CM49" s="320"/>
      <c r="CN49" s="332"/>
      <c r="CO49" s="332"/>
      <c r="CP49" s="332"/>
      <c r="CQ49" s="332"/>
      <c r="CR49" s="327"/>
      <c r="CS49" s="327"/>
      <c r="CT49" s="327"/>
      <c r="CU49" s="327"/>
      <c r="CV49" s="320"/>
      <c r="CW49" s="336"/>
      <c r="CX49" s="242"/>
      <c r="CY49" s="242"/>
      <c r="CZ49" s="242"/>
      <c r="DA49" s="242"/>
      <c r="DB49" s="242"/>
      <c r="DC49" s="242"/>
      <c r="DD49" s="242"/>
      <c r="DE49" s="242"/>
      <c r="DF49" s="242"/>
      <c r="DG49" s="242"/>
      <c r="DH49" s="242"/>
      <c r="DI49" s="242"/>
      <c r="DJ49" s="242"/>
      <c r="DK49" s="242"/>
      <c r="DL49" s="242"/>
      <c r="DM49" s="242"/>
      <c r="DN49" s="242"/>
      <c r="DO49" s="242"/>
      <c r="DP49" s="242"/>
      <c r="DQ49" s="242"/>
      <c r="DR49" s="242"/>
      <c r="DS49" s="242"/>
      <c r="DT49" s="242"/>
      <c r="DU49" s="242"/>
      <c r="DV49" s="242"/>
      <c r="DW49" s="242"/>
      <c r="DX49" s="242"/>
      <c r="DY49" s="242"/>
      <c r="DZ49" s="242"/>
      <c r="EA49" s="242"/>
    </row>
    <row r="50" spans="1:131" s="337" customFormat="1" ht="30" hidden="1" customHeight="1">
      <c r="A50" s="319" t="str">
        <f t="shared" si="2"/>
        <v>Hiện</v>
      </c>
      <c r="B50" s="320" t="str">
        <f>CV50</f>
        <v>Đủ</v>
      </c>
      <c r="C50" s="320">
        <f t="shared" si="20"/>
        <v>0</v>
      </c>
      <c r="D50" s="321"/>
      <c r="E50" s="321" t="s">
        <v>1158</v>
      </c>
      <c r="F50" s="359"/>
      <c r="G50" s="320"/>
      <c r="H50" s="320" t="s">
        <v>1426</v>
      </c>
      <c r="I50" s="320"/>
      <c r="J50" s="322" t="s">
        <v>599</v>
      </c>
      <c r="K50" s="323" t="s">
        <v>552</v>
      </c>
      <c r="L50" s="324" t="s">
        <v>600</v>
      </c>
      <c r="M50" s="322" t="s">
        <v>565</v>
      </c>
      <c r="N50" s="322" t="s">
        <v>61</v>
      </c>
      <c r="O50" s="273">
        <v>79.3</v>
      </c>
      <c r="P50" s="274">
        <v>0.83973296343001258</v>
      </c>
      <c r="Q50" s="273">
        <v>66.590823999999998</v>
      </c>
      <c r="R50" s="230"/>
      <c r="S50" s="231"/>
      <c r="T50" s="231">
        <v>1.2000000000000002</v>
      </c>
      <c r="U50" s="231">
        <v>95.160000000000011</v>
      </c>
      <c r="V50" s="231">
        <f>VLOOKUP(J50,[113]PR!$A:$S,15,0)</f>
        <v>0</v>
      </c>
      <c r="W50" s="231">
        <f>VLOOKUP(J50,[113]PR!$A:$S,16,0)</f>
        <v>0</v>
      </c>
      <c r="X50" s="231">
        <f>VLOOKUP(J50,[114]PR!$A:$U,17,0)</f>
        <v>0</v>
      </c>
      <c r="Y50" s="231">
        <f>VLOOKUP(J50,[114]PR!$A:$U,18,0)</f>
        <v>0</v>
      </c>
      <c r="Z50" s="231">
        <v>0</v>
      </c>
      <c r="AA50" s="231">
        <v>0</v>
      </c>
      <c r="AB50" s="241">
        <v>0</v>
      </c>
      <c r="AC50" s="241">
        <v>0</v>
      </c>
      <c r="AD50" s="241">
        <v>0</v>
      </c>
      <c r="AE50" s="241">
        <v>0</v>
      </c>
      <c r="AF50" s="241">
        <v>0</v>
      </c>
      <c r="AG50" s="241">
        <v>0</v>
      </c>
      <c r="AH50" s="241">
        <v>0</v>
      </c>
      <c r="AI50" s="241">
        <v>0</v>
      </c>
      <c r="AJ50" s="241">
        <v>0</v>
      </c>
      <c r="AK50" s="241">
        <v>0</v>
      </c>
      <c r="AL50" s="241">
        <v>0</v>
      </c>
      <c r="AM50" s="241">
        <v>0</v>
      </c>
      <c r="AN50" s="241"/>
      <c r="AO50" s="241"/>
      <c r="AP50" s="241">
        <v>0</v>
      </c>
      <c r="AQ50" s="241">
        <v>0</v>
      </c>
      <c r="AR50" s="325">
        <f t="shared" ref="AR50:AR53" si="69">R50+T50+V50+X50+Z50+AB50+AD50+AF50+AH50+AJ50+AL50+AN50+AP50</f>
        <v>1.2000000000000002</v>
      </c>
      <c r="AS50" s="325">
        <f t="shared" ref="AS50:AS53" si="70">S50+U50+W50+Y50+AA50+AC50+AE50+AG50+AI50+AK50+AM50+AO50+AQ50</f>
        <v>95.160000000000011</v>
      </c>
      <c r="AT50" s="374"/>
      <c r="AU50" s="319"/>
      <c r="AV50" s="327"/>
      <c r="AW50" s="327"/>
      <c r="AX50" s="328"/>
      <c r="AY50" s="329"/>
      <c r="AZ50" s="327">
        <f t="shared" ref="AZ50:AZ53" si="71">IF(AR50&gt;AV50,AR50-AV50,"0")</f>
        <v>1.2000000000000002</v>
      </c>
      <c r="BA50" s="330">
        <f t="shared" ref="BA50:BA53" si="72">IF(AS50&gt;AW50,AS50-AW50,"0")</f>
        <v>95.160000000000011</v>
      </c>
      <c r="BB50" s="331"/>
      <c r="BC50" s="365"/>
      <c r="BD50" s="332"/>
      <c r="BE50" s="377"/>
      <c r="BF50" s="370"/>
      <c r="BG50" s="353"/>
      <c r="BH50" s="332"/>
      <c r="BI50" s="232"/>
      <c r="BJ50" s="327"/>
      <c r="BK50" s="327"/>
      <c r="BL50" s="327"/>
      <c r="BM50" s="333"/>
      <c r="BN50" s="327">
        <f>SUMIF($J:$J,J50,$BI:$BI)</f>
        <v>0</v>
      </c>
      <c r="BO50" s="327">
        <f>SUMIF($J:$J,J50,$BJ:$BJ)</f>
        <v>0</v>
      </c>
      <c r="BP50" s="320"/>
      <c r="BQ50" s="320"/>
      <c r="BR50" s="334"/>
      <c r="BS50" s="319"/>
      <c r="BT50" s="319" t="s">
        <v>1157</v>
      </c>
      <c r="BU50" s="327" t="s">
        <v>67</v>
      </c>
      <c r="BV50" s="327" t="s">
        <v>1128</v>
      </c>
      <c r="BW50" s="327" t="s">
        <v>976</v>
      </c>
      <c r="BX50" s="327">
        <v>478.8</v>
      </c>
      <c r="BY50" s="327">
        <v>45755</v>
      </c>
      <c r="BZ50" s="327">
        <v>1.2000000000000002</v>
      </c>
      <c r="CA50" s="327">
        <v>478.8</v>
      </c>
      <c r="CB50" s="275">
        <v>2.88</v>
      </c>
      <c r="CC50" s="335">
        <f>CB50*CA50</f>
        <v>1378.944</v>
      </c>
      <c r="CD50" s="332"/>
      <c r="CE50" s="332"/>
      <c r="CF50" s="332"/>
      <c r="CG50" s="332"/>
      <c r="CH50" s="332"/>
      <c r="CI50" s="332">
        <v>45791</v>
      </c>
      <c r="CJ50" s="332">
        <v>45792</v>
      </c>
      <c r="CK50" s="332"/>
      <c r="CL50" s="327">
        <f>SUMIF($J:$J,J50,$BZ:$BZ)</f>
        <v>1.2000000000000002</v>
      </c>
      <c r="CM50" s="320">
        <f>SUMIF($J:$J,J50,$CA:$CA)</f>
        <v>478.8</v>
      </c>
      <c r="CN50" s="332"/>
      <c r="CO50" s="332"/>
      <c r="CP50" s="332"/>
      <c r="CQ50" s="332"/>
      <c r="CR50" s="327">
        <f t="shared" ref="CR50:CR53" si="73">BN50+CL50</f>
        <v>1.2000000000000002</v>
      </c>
      <c r="CS50" s="327">
        <f t="shared" ref="CS50:CS53" si="74">BO50+CM50</f>
        <v>478.8</v>
      </c>
      <c r="CT50" s="327">
        <f t="shared" ref="CT50:CT53" si="75">AZ50-CR50</f>
        <v>0</v>
      </c>
      <c r="CU50" s="327">
        <f t="shared" ref="CU50:CU53" si="76">BA50-CS50</f>
        <v>-383.64</v>
      </c>
      <c r="CV50" s="320" t="str">
        <f t="shared" ref="CV50:CV53" si="77">IF(CT50&lt;0,"Thừa",IF(CT50=0,"Đủ","Thiếu"))</f>
        <v>Đủ</v>
      </c>
      <c r="CW50" s="336"/>
      <c r="CX50" s="242"/>
      <c r="CY50" s="242"/>
      <c r="CZ50" s="242"/>
      <c r="DA50" s="242"/>
      <c r="DB50" s="242"/>
      <c r="DC50" s="242"/>
      <c r="DD50" s="242"/>
      <c r="DE50" s="242"/>
      <c r="DF50" s="242">
        <v>0.64013788535031846</v>
      </c>
      <c r="DG50" s="242">
        <v>50.250823999999994</v>
      </c>
      <c r="DH50" s="242">
        <v>0.20815286624203824</v>
      </c>
      <c r="DI50" s="242">
        <v>16.34</v>
      </c>
      <c r="DJ50" s="242"/>
      <c r="DK50" s="242"/>
      <c r="DL50" s="242"/>
      <c r="DM50" s="242"/>
      <c r="DN50" s="242"/>
      <c r="DO50" s="242"/>
      <c r="DP50" s="242"/>
      <c r="DQ50" s="242"/>
      <c r="DR50" s="242"/>
      <c r="DS50" s="242"/>
      <c r="DT50" s="242"/>
      <c r="DU50" s="242"/>
      <c r="DV50" s="242"/>
      <c r="DW50" s="242"/>
      <c r="DX50" s="242"/>
      <c r="DY50" s="242"/>
      <c r="DZ50" s="242"/>
      <c r="EA50" s="242"/>
    </row>
    <row r="51" spans="1:131" s="337" customFormat="1" ht="30" hidden="1" customHeight="1">
      <c r="A51" s="319" t="str">
        <f t="shared" si="2"/>
        <v>Hiện</v>
      </c>
      <c r="B51" s="320" t="str">
        <f>CV51</f>
        <v>Đủ</v>
      </c>
      <c r="C51" s="320">
        <f t="shared" si="20"/>
        <v>0</v>
      </c>
      <c r="D51" s="321"/>
      <c r="E51" s="321"/>
      <c r="F51" s="359"/>
      <c r="G51" s="320"/>
      <c r="H51" s="320" t="s">
        <v>1424</v>
      </c>
      <c r="I51" s="320"/>
      <c r="J51" s="322" t="s">
        <v>601</v>
      </c>
      <c r="K51" s="323" t="s">
        <v>548</v>
      </c>
      <c r="L51" s="324" t="s">
        <v>602</v>
      </c>
      <c r="M51" s="322" t="s">
        <v>550</v>
      </c>
      <c r="N51" s="322" t="s">
        <v>61</v>
      </c>
      <c r="O51" s="273">
        <v>78.5</v>
      </c>
      <c r="P51" s="274">
        <v>5.4397452229299361</v>
      </c>
      <c r="Q51" s="273">
        <v>427.02</v>
      </c>
      <c r="R51" s="230"/>
      <c r="S51" s="231"/>
      <c r="T51" s="231">
        <v>6.75</v>
      </c>
      <c r="U51" s="231">
        <v>529.875</v>
      </c>
      <c r="V51" s="231">
        <f>VLOOKUP(J51,[113]PR!$A:$S,15,0)</f>
        <v>0</v>
      </c>
      <c r="W51" s="231">
        <f>VLOOKUP(J51,[113]PR!$A:$S,16,0)</f>
        <v>0</v>
      </c>
      <c r="X51" s="231">
        <f>VLOOKUP(J51,[114]PR!$A:$U,17,0)</f>
        <v>0</v>
      </c>
      <c r="Y51" s="231">
        <f>VLOOKUP(J51,[114]PR!$A:$U,18,0)</f>
        <v>0</v>
      </c>
      <c r="Z51" s="231">
        <v>0</v>
      </c>
      <c r="AA51" s="231">
        <v>0</v>
      </c>
      <c r="AB51" s="241">
        <v>0</v>
      </c>
      <c r="AC51" s="241">
        <v>0</v>
      </c>
      <c r="AD51" s="241">
        <v>0</v>
      </c>
      <c r="AE51" s="241">
        <v>0</v>
      </c>
      <c r="AF51" s="241">
        <v>0</v>
      </c>
      <c r="AG51" s="241">
        <v>0</v>
      </c>
      <c r="AH51" s="241">
        <v>0</v>
      </c>
      <c r="AI51" s="241">
        <v>0</v>
      </c>
      <c r="AJ51" s="241">
        <v>0</v>
      </c>
      <c r="AK51" s="241">
        <v>0</v>
      </c>
      <c r="AL51" s="241">
        <v>0</v>
      </c>
      <c r="AM51" s="241">
        <v>0</v>
      </c>
      <c r="AN51" s="241"/>
      <c r="AO51" s="241"/>
      <c r="AP51" s="241">
        <v>0</v>
      </c>
      <c r="AQ51" s="241">
        <v>0</v>
      </c>
      <c r="AR51" s="325">
        <f t="shared" si="69"/>
        <v>6.75</v>
      </c>
      <c r="AS51" s="325">
        <f t="shared" si="70"/>
        <v>529.875</v>
      </c>
      <c r="AT51" s="326"/>
      <c r="AU51" s="319"/>
      <c r="AV51" s="327"/>
      <c r="AW51" s="327"/>
      <c r="AX51" s="328"/>
      <c r="AY51" s="329"/>
      <c r="AZ51" s="327">
        <f t="shared" si="71"/>
        <v>6.75</v>
      </c>
      <c r="BA51" s="330">
        <f t="shared" si="72"/>
        <v>529.875</v>
      </c>
      <c r="BB51" s="331">
        <v>45762</v>
      </c>
      <c r="BC51" s="365" t="s">
        <v>1191</v>
      </c>
      <c r="BD51" s="332" t="s">
        <v>62</v>
      </c>
      <c r="BE51" s="357" t="s">
        <v>1203</v>
      </c>
      <c r="BF51" s="370" t="s">
        <v>911</v>
      </c>
      <c r="BG51" s="353">
        <v>529.88</v>
      </c>
      <c r="BH51" s="332">
        <v>45719</v>
      </c>
      <c r="BI51" s="232">
        <v>6.75</v>
      </c>
      <c r="BJ51" s="327">
        <v>529.88</v>
      </c>
      <c r="BK51" s="429">
        <v>13818.18</v>
      </c>
      <c r="BL51" s="327">
        <f>BK51*BJ51*1.1</f>
        <v>8054174.9402400004</v>
      </c>
      <c r="BM51" s="333">
        <v>45750</v>
      </c>
      <c r="BN51" s="327">
        <f>SUMIF($J:$J,J51,$BI:$BI)</f>
        <v>6.75</v>
      </c>
      <c r="BO51" s="327">
        <f>SUMIF($J:$J,J51,$BJ:$BJ)</f>
        <v>529.88</v>
      </c>
      <c r="BP51" s="320" t="s">
        <v>1025</v>
      </c>
      <c r="BQ51" s="320"/>
      <c r="BR51" s="334"/>
      <c r="BS51" s="319"/>
      <c r="BT51" s="319"/>
      <c r="BU51" s="327"/>
      <c r="BV51" s="327"/>
      <c r="BW51" s="327"/>
      <c r="BX51" s="327"/>
      <c r="BY51" s="327"/>
      <c r="BZ51" s="327"/>
      <c r="CA51" s="327"/>
      <c r="CB51" s="275"/>
      <c r="CC51" s="335"/>
      <c r="CD51" s="332"/>
      <c r="CE51" s="332"/>
      <c r="CF51" s="332"/>
      <c r="CG51" s="332"/>
      <c r="CH51" s="332"/>
      <c r="CI51" s="332"/>
      <c r="CJ51" s="332"/>
      <c r="CK51" s="332"/>
      <c r="CL51" s="327">
        <f>SUMIF($J:$J,J51,$BZ:$BZ)</f>
        <v>0</v>
      </c>
      <c r="CM51" s="320">
        <f>SUMIF($J:$J,J51,$CA:$CA)</f>
        <v>0</v>
      </c>
      <c r="CN51" s="332"/>
      <c r="CO51" s="332"/>
      <c r="CP51" s="332"/>
      <c r="CQ51" s="332"/>
      <c r="CR51" s="327">
        <f t="shared" si="73"/>
        <v>6.75</v>
      </c>
      <c r="CS51" s="327">
        <f t="shared" si="74"/>
        <v>529.88</v>
      </c>
      <c r="CT51" s="327">
        <f t="shared" si="75"/>
        <v>0</v>
      </c>
      <c r="CU51" s="327">
        <f t="shared" si="76"/>
        <v>-4.9999999999954525E-3</v>
      </c>
      <c r="CV51" s="320" t="str">
        <f t="shared" si="77"/>
        <v>Đủ</v>
      </c>
      <c r="CW51" s="336"/>
      <c r="CX51" s="242"/>
      <c r="CY51" s="242"/>
      <c r="CZ51" s="242"/>
      <c r="DA51" s="242"/>
      <c r="DB51" s="242"/>
      <c r="DC51" s="242"/>
      <c r="DD51" s="242"/>
      <c r="DE51" s="242"/>
      <c r="DF51" s="242"/>
      <c r="DG51" s="242"/>
      <c r="DH51" s="242">
        <v>5.4397452229299361</v>
      </c>
      <c r="DI51" s="242">
        <v>427.02</v>
      </c>
      <c r="DJ51" s="242"/>
      <c r="DK51" s="242"/>
      <c r="DL51" s="242"/>
      <c r="DM51" s="242"/>
      <c r="DN51" s="242"/>
      <c r="DO51" s="242"/>
      <c r="DP51" s="242"/>
      <c r="DQ51" s="242"/>
      <c r="DR51" s="242"/>
      <c r="DS51" s="242"/>
      <c r="DT51" s="242"/>
      <c r="DU51" s="242"/>
      <c r="DV51" s="242"/>
      <c r="DW51" s="242"/>
      <c r="DX51" s="242"/>
      <c r="DY51" s="242"/>
      <c r="DZ51" s="242"/>
      <c r="EA51" s="242"/>
    </row>
    <row r="52" spans="1:131" s="337" customFormat="1" ht="30" hidden="1" customHeight="1">
      <c r="A52" s="319" t="str">
        <f t="shared" si="2"/>
        <v>Hiện</v>
      </c>
      <c r="B52" s="320" t="str">
        <f>CV52</f>
        <v>Thừa</v>
      </c>
      <c r="C52" s="320">
        <f t="shared" si="20"/>
        <v>-0.13194904458598611</v>
      </c>
      <c r="D52" s="321"/>
      <c r="E52" s="321" t="s">
        <v>1158</v>
      </c>
      <c r="F52" s="359"/>
      <c r="G52" s="320"/>
      <c r="H52" s="320" t="s">
        <v>1426</v>
      </c>
      <c r="I52" s="320"/>
      <c r="J52" s="322" t="s">
        <v>603</v>
      </c>
      <c r="K52" s="323" t="s">
        <v>552</v>
      </c>
      <c r="L52" s="324" t="s">
        <v>602</v>
      </c>
      <c r="M52" s="322" t="s">
        <v>557</v>
      </c>
      <c r="N52" s="322" t="s">
        <v>61</v>
      </c>
      <c r="O52" s="273">
        <v>77.5</v>
      </c>
      <c r="P52" s="274">
        <v>4.572129032258065</v>
      </c>
      <c r="Q52" s="273">
        <v>354.34000000000003</v>
      </c>
      <c r="R52" s="230"/>
      <c r="S52" s="231"/>
      <c r="T52" s="231">
        <v>5.8680509554140139</v>
      </c>
      <c r="U52" s="231">
        <v>454.77394904458606</v>
      </c>
      <c r="V52" s="231">
        <f>VLOOKUP(J52,[113]PR!$A:$S,15,0)</f>
        <v>0</v>
      </c>
      <c r="W52" s="231">
        <f>VLOOKUP(J52,[113]PR!$A:$S,16,0)</f>
        <v>0</v>
      </c>
      <c r="X52" s="231">
        <f>VLOOKUP(J52,[114]PR!$A:$U,17,0)</f>
        <v>0</v>
      </c>
      <c r="Y52" s="231">
        <f>VLOOKUP(J52,[114]PR!$A:$U,18,0)</f>
        <v>0</v>
      </c>
      <c r="Z52" s="231">
        <v>0</v>
      </c>
      <c r="AA52" s="231">
        <v>0</v>
      </c>
      <c r="AB52" s="241">
        <v>0</v>
      </c>
      <c r="AC52" s="241">
        <v>0</v>
      </c>
      <c r="AD52" s="241">
        <v>0</v>
      </c>
      <c r="AE52" s="241">
        <v>0</v>
      </c>
      <c r="AF52" s="241">
        <v>0</v>
      </c>
      <c r="AG52" s="241">
        <v>0</v>
      </c>
      <c r="AH52" s="241">
        <v>0</v>
      </c>
      <c r="AI52" s="241">
        <v>0</v>
      </c>
      <c r="AJ52" s="241">
        <v>0</v>
      </c>
      <c r="AK52" s="241">
        <v>0</v>
      </c>
      <c r="AL52" s="241">
        <v>0</v>
      </c>
      <c r="AM52" s="241">
        <v>0</v>
      </c>
      <c r="AN52" s="241"/>
      <c r="AO52" s="241"/>
      <c r="AP52" s="241">
        <v>0</v>
      </c>
      <c r="AQ52" s="241">
        <v>0</v>
      </c>
      <c r="AR52" s="325">
        <f t="shared" si="69"/>
        <v>5.8680509554140139</v>
      </c>
      <c r="AS52" s="325">
        <f t="shared" si="70"/>
        <v>454.77394904458606</v>
      </c>
      <c r="AT52" s="326"/>
      <c r="AU52" s="319"/>
      <c r="AV52" s="327"/>
      <c r="AW52" s="327"/>
      <c r="AX52" s="328"/>
      <c r="AY52" s="329"/>
      <c r="AZ52" s="327">
        <f t="shared" si="71"/>
        <v>5.8680509554140139</v>
      </c>
      <c r="BA52" s="330">
        <f t="shared" si="72"/>
        <v>454.77394904458606</v>
      </c>
      <c r="BB52" s="331"/>
      <c r="BC52" s="332"/>
      <c r="BD52" s="332"/>
      <c r="BE52" s="357"/>
      <c r="BF52" s="370"/>
      <c r="BG52" s="353"/>
      <c r="BH52" s="332"/>
      <c r="BI52" s="232"/>
      <c r="BJ52" s="327"/>
      <c r="BK52" s="327"/>
      <c r="BL52" s="327"/>
      <c r="BM52" s="333"/>
      <c r="BN52" s="327">
        <f>SUMIF($J:$J,J52,$BI:$BI)</f>
        <v>0</v>
      </c>
      <c r="BO52" s="327">
        <f>SUMIF($J:$J,J52,$BJ:$BJ)</f>
        <v>0</v>
      </c>
      <c r="BP52" s="320"/>
      <c r="BQ52" s="320"/>
      <c r="BR52" s="334"/>
      <c r="BS52" s="319"/>
      <c r="BT52" s="319" t="s">
        <v>1157</v>
      </c>
      <c r="BU52" s="327" t="s">
        <v>67</v>
      </c>
      <c r="BV52" s="327" t="s">
        <v>1129</v>
      </c>
      <c r="BW52" s="327" t="s">
        <v>974</v>
      </c>
      <c r="BX52" s="327">
        <v>478.8</v>
      </c>
      <c r="BY52" s="333">
        <v>45755</v>
      </c>
      <c r="BZ52" s="327">
        <v>6</v>
      </c>
      <c r="CA52" s="327">
        <v>478.8</v>
      </c>
      <c r="CB52" s="275">
        <v>6.11</v>
      </c>
      <c r="CC52" s="335">
        <f>CB52*CA52</f>
        <v>2925.4680000000003</v>
      </c>
      <c r="CD52" s="332"/>
      <c r="CE52" s="332"/>
      <c r="CF52" s="332"/>
      <c r="CG52" s="332"/>
      <c r="CH52" s="332"/>
      <c r="CI52" s="332">
        <v>45791</v>
      </c>
      <c r="CJ52" s="332">
        <v>45792</v>
      </c>
      <c r="CK52" s="332"/>
      <c r="CL52" s="327">
        <f>SUMIF($J:$J,J52,$BZ:$BZ)</f>
        <v>6</v>
      </c>
      <c r="CM52" s="320">
        <f>SUMIF($J:$J,J52,$CA:$CA)</f>
        <v>478.8</v>
      </c>
      <c r="CN52" s="332"/>
      <c r="CO52" s="332"/>
      <c r="CP52" s="332"/>
      <c r="CQ52" s="332"/>
      <c r="CR52" s="327">
        <f t="shared" si="73"/>
        <v>6</v>
      </c>
      <c r="CS52" s="327">
        <f t="shared" si="74"/>
        <v>478.8</v>
      </c>
      <c r="CT52" s="327">
        <f t="shared" si="75"/>
        <v>-0.13194904458598611</v>
      </c>
      <c r="CU52" s="327">
        <f t="shared" si="76"/>
        <v>-24.02605095541395</v>
      </c>
      <c r="CV52" s="320" t="str">
        <f t="shared" si="77"/>
        <v>Thừa</v>
      </c>
      <c r="CW52" s="336"/>
      <c r="CX52" s="242"/>
      <c r="CY52" s="242"/>
      <c r="CZ52" s="242"/>
      <c r="DA52" s="242"/>
      <c r="DB52" s="242"/>
      <c r="DC52" s="242"/>
      <c r="DD52" s="242">
        <v>4.5138853503184722</v>
      </c>
      <c r="DE52" s="242">
        <v>354.34000000000003</v>
      </c>
      <c r="DF52" s="242"/>
      <c r="DG52" s="242"/>
      <c r="DH52" s="242"/>
      <c r="DI52" s="242"/>
      <c r="DJ52" s="242"/>
      <c r="DK52" s="242"/>
      <c r="DL52" s="242"/>
      <c r="DM52" s="242"/>
      <c r="DN52" s="242"/>
      <c r="DO52" s="242"/>
      <c r="DP52" s="242"/>
      <c r="DQ52" s="242"/>
      <c r="DR52" s="242"/>
      <c r="DS52" s="242"/>
      <c r="DT52" s="242"/>
      <c r="DU52" s="242"/>
      <c r="DV52" s="242"/>
      <c r="DW52" s="242"/>
      <c r="DX52" s="242"/>
      <c r="DY52" s="242"/>
      <c r="DZ52" s="242"/>
      <c r="EA52" s="242"/>
    </row>
    <row r="53" spans="1:131" s="337" customFormat="1" ht="30" hidden="1" customHeight="1">
      <c r="A53" s="319" t="str">
        <f t="shared" si="2"/>
        <v>Hiện</v>
      </c>
      <c r="B53" s="320" t="str">
        <f>CV53</f>
        <v>Thừa</v>
      </c>
      <c r="C53" s="320">
        <f t="shared" si="20"/>
        <v>-2.331587261153345E-3</v>
      </c>
      <c r="D53" s="321"/>
      <c r="E53" s="321"/>
      <c r="F53" s="359"/>
      <c r="G53" s="320"/>
      <c r="H53" s="320" t="s">
        <v>1424</v>
      </c>
      <c r="I53" s="320"/>
      <c r="J53" s="322" t="s">
        <v>604</v>
      </c>
      <c r="K53" s="323" t="s">
        <v>548</v>
      </c>
      <c r="L53" s="324" t="s">
        <v>95</v>
      </c>
      <c r="M53" s="322" t="s">
        <v>559</v>
      </c>
      <c r="N53" s="322" t="s">
        <v>61</v>
      </c>
      <c r="O53" s="273">
        <v>78.5</v>
      </c>
      <c r="P53" s="274">
        <v>200.4123138853503</v>
      </c>
      <c r="Q53" s="273">
        <v>15732.366639999998</v>
      </c>
      <c r="R53" s="230"/>
      <c r="S53" s="231"/>
      <c r="T53" s="231">
        <v>222.45766841273885</v>
      </c>
      <c r="U53" s="231">
        <v>17462.9269704</v>
      </c>
      <c r="V53" s="231">
        <f>VLOOKUP(J53,[113]PR!$A:$S,15,0)</f>
        <v>0</v>
      </c>
      <c r="W53" s="231">
        <f>VLOOKUP(J53,[113]PR!$A:$S,16,0)</f>
        <v>0</v>
      </c>
      <c r="X53" s="231">
        <f>VLOOKUP(J53,[114]PR!$A:$U,17,0)</f>
        <v>0</v>
      </c>
      <c r="Y53" s="231">
        <f>VLOOKUP(J53,[114]PR!$A:$U,18,0)</f>
        <v>0</v>
      </c>
      <c r="Z53" s="231">
        <v>0</v>
      </c>
      <c r="AA53" s="231">
        <v>0</v>
      </c>
      <c r="AB53" s="241">
        <v>18</v>
      </c>
      <c r="AC53" s="241">
        <v>1413</v>
      </c>
      <c r="AD53" s="241">
        <v>0</v>
      </c>
      <c r="AE53" s="241">
        <v>0</v>
      </c>
      <c r="AF53" s="241">
        <v>0</v>
      </c>
      <c r="AG53" s="241">
        <v>0</v>
      </c>
      <c r="AH53" s="241">
        <v>0</v>
      </c>
      <c r="AI53" s="241">
        <v>0</v>
      </c>
      <c r="AJ53" s="241">
        <v>0</v>
      </c>
      <c r="AK53" s="241">
        <v>0</v>
      </c>
      <c r="AL53" s="241">
        <v>0</v>
      </c>
      <c r="AM53" s="241">
        <v>0</v>
      </c>
      <c r="AN53" s="241"/>
      <c r="AO53" s="241"/>
      <c r="AP53" s="241">
        <v>0</v>
      </c>
      <c r="AQ53" s="241">
        <v>0</v>
      </c>
      <c r="AR53" s="325">
        <f t="shared" si="69"/>
        <v>240.45766841273885</v>
      </c>
      <c r="AS53" s="325">
        <f t="shared" si="70"/>
        <v>18875.9269704</v>
      </c>
      <c r="AT53" s="326" t="s">
        <v>1411</v>
      </c>
      <c r="AU53" s="319"/>
      <c r="AV53" s="327"/>
      <c r="AW53" s="327"/>
      <c r="AX53" s="328"/>
      <c r="AY53" s="329"/>
      <c r="AZ53" s="327">
        <f t="shared" si="71"/>
        <v>240.45766841273885</v>
      </c>
      <c r="BA53" s="330">
        <f t="shared" si="72"/>
        <v>18875.9269704</v>
      </c>
      <c r="BB53" s="331">
        <v>45762</v>
      </c>
      <c r="BC53" s="365" t="s">
        <v>1191</v>
      </c>
      <c r="BD53" s="332" t="s">
        <v>62</v>
      </c>
      <c r="BE53" s="357" t="s">
        <v>1204</v>
      </c>
      <c r="BF53" s="370" t="s">
        <v>60</v>
      </c>
      <c r="BG53" s="353">
        <v>16956</v>
      </c>
      <c r="BH53" s="332">
        <v>45719</v>
      </c>
      <c r="BI53" s="232">
        <v>216</v>
      </c>
      <c r="BJ53" s="327">
        <v>16956</v>
      </c>
      <c r="BK53" s="429">
        <v>13272.73</v>
      </c>
      <c r="BL53" s="327">
        <f>BK53*BJ53*1.1</f>
        <v>247557650.868</v>
      </c>
      <c r="BM53" s="333">
        <v>45750</v>
      </c>
      <c r="BN53" s="327">
        <f>SUMIF($J:$J,J53,$BI:$BI)</f>
        <v>240.46</v>
      </c>
      <c r="BO53" s="327">
        <f>SUMIF($J:$J,J53,$BJ:$BJ)</f>
        <v>18876.109999999997</v>
      </c>
      <c r="BP53" s="320" t="s">
        <v>1025</v>
      </c>
      <c r="BQ53" s="320"/>
      <c r="BR53" s="334"/>
      <c r="BS53" s="319"/>
      <c r="BT53" s="319"/>
      <c r="BU53" s="327"/>
      <c r="BV53" s="327"/>
      <c r="BW53" s="327"/>
      <c r="BX53" s="327"/>
      <c r="BY53" s="327"/>
      <c r="BZ53" s="327"/>
      <c r="CA53" s="327"/>
      <c r="CB53" s="275"/>
      <c r="CC53" s="335"/>
      <c r="CD53" s="332"/>
      <c r="CE53" s="332"/>
      <c r="CF53" s="332"/>
      <c r="CG53" s="332"/>
      <c r="CH53" s="332"/>
      <c r="CI53" s="332"/>
      <c r="CJ53" s="332"/>
      <c r="CK53" s="332"/>
      <c r="CL53" s="327">
        <f>SUMIF($J:$J,J53,$BZ:$BZ)</f>
        <v>0</v>
      </c>
      <c r="CM53" s="320">
        <f>SUMIF($J:$J,J53,$CA:$CA)</f>
        <v>0</v>
      </c>
      <c r="CN53" s="332"/>
      <c r="CO53" s="332"/>
      <c r="CP53" s="332"/>
      <c r="CQ53" s="332"/>
      <c r="CR53" s="327">
        <f t="shared" si="73"/>
        <v>240.46</v>
      </c>
      <c r="CS53" s="327">
        <f t="shared" si="74"/>
        <v>18876.109999999997</v>
      </c>
      <c r="CT53" s="327">
        <f t="shared" si="75"/>
        <v>-2.331587261153345E-3</v>
      </c>
      <c r="CU53" s="327">
        <f t="shared" si="76"/>
        <v>-0.18302959999709856</v>
      </c>
      <c r="CV53" s="320" t="str">
        <f t="shared" si="77"/>
        <v>Thừa</v>
      </c>
      <c r="CW53" s="336"/>
      <c r="CX53" s="242">
        <v>12.05104</v>
      </c>
      <c r="CY53" s="242">
        <v>946.00663999999995</v>
      </c>
      <c r="CZ53" s="242"/>
      <c r="DA53" s="242"/>
      <c r="DB53" s="242"/>
      <c r="DC53" s="242"/>
      <c r="DD53" s="242">
        <v>9.3926114649681551</v>
      </c>
      <c r="DE53" s="242">
        <v>737.32</v>
      </c>
      <c r="DF53" s="242"/>
      <c r="DG53" s="242"/>
      <c r="DH53" s="242">
        <v>25.215541401273885</v>
      </c>
      <c r="DI53" s="242">
        <v>1979.4199999999998</v>
      </c>
      <c r="DJ53" s="242">
        <v>9.6221656050955424</v>
      </c>
      <c r="DK53" s="242">
        <v>755.34</v>
      </c>
      <c r="DL53" s="242">
        <v>9.6208917197452237</v>
      </c>
      <c r="DM53" s="242">
        <v>755.24</v>
      </c>
      <c r="DN53" s="242">
        <v>9.6170700636942676</v>
      </c>
      <c r="DO53" s="242">
        <v>754.93999999999994</v>
      </c>
      <c r="DP53" s="242">
        <v>4.387770700636942</v>
      </c>
      <c r="DQ53" s="242">
        <v>344.44</v>
      </c>
      <c r="DR53" s="242">
        <v>28.909808917197456</v>
      </c>
      <c r="DS53" s="242">
        <v>2269.42</v>
      </c>
      <c r="DT53" s="242">
        <v>91.503184713375802</v>
      </c>
      <c r="DU53" s="242">
        <v>7183.0000000000027</v>
      </c>
      <c r="DV53" s="242"/>
      <c r="DW53" s="242"/>
      <c r="DX53" s="242"/>
      <c r="DY53" s="242"/>
      <c r="DZ53" s="242"/>
      <c r="EA53" s="242"/>
    </row>
    <row r="54" spans="1:131" s="337" customFormat="1" ht="30" hidden="1" customHeight="1">
      <c r="A54" s="319" t="str">
        <f t="shared" si="2"/>
        <v>ok</v>
      </c>
      <c r="B54" s="321"/>
      <c r="C54" s="321"/>
      <c r="D54" s="321"/>
      <c r="E54" s="321"/>
      <c r="F54" s="359"/>
      <c r="G54" s="321"/>
      <c r="H54" s="320" t="s">
        <v>1424</v>
      </c>
      <c r="I54" s="321"/>
      <c r="J54" s="322" t="s">
        <v>604</v>
      </c>
      <c r="K54" s="323" t="s">
        <v>548</v>
      </c>
      <c r="L54" s="324" t="s">
        <v>95</v>
      </c>
      <c r="M54" s="322" t="s">
        <v>559</v>
      </c>
      <c r="N54" s="322" t="s">
        <v>61</v>
      </c>
      <c r="O54" s="277">
        <v>78.5</v>
      </c>
      <c r="P54" s="278">
        <v>200.4123138853503</v>
      </c>
      <c r="Q54" s="277">
        <v>15732.366639999998</v>
      </c>
      <c r="R54" s="240"/>
      <c r="S54" s="241"/>
      <c r="T54" s="241"/>
      <c r="U54" s="241"/>
      <c r="V54" s="231"/>
      <c r="W54" s="231"/>
      <c r="X54" s="231"/>
      <c r="Y54" s="231"/>
      <c r="Z54" s="231"/>
      <c r="AA54" s="231"/>
      <c r="AB54" s="241"/>
      <c r="AC54" s="241"/>
      <c r="AD54" s="241"/>
      <c r="AE54" s="241"/>
      <c r="AF54" s="241"/>
      <c r="AG54" s="241"/>
      <c r="AH54" s="241"/>
      <c r="AI54" s="241"/>
      <c r="AJ54" s="241"/>
      <c r="AK54" s="241"/>
      <c r="AL54" s="241"/>
      <c r="AM54" s="241"/>
      <c r="AN54" s="241"/>
      <c r="AO54" s="241"/>
      <c r="AP54" s="241"/>
      <c r="AQ54" s="241"/>
      <c r="AR54" s="351"/>
      <c r="AS54" s="351"/>
      <c r="AT54" s="366"/>
      <c r="AU54" s="352"/>
      <c r="AV54" s="353"/>
      <c r="AW54" s="353"/>
      <c r="AX54" s="367"/>
      <c r="AY54" s="368"/>
      <c r="AZ54" s="354"/>
      <c r="BA54" s="354"/>
      <c r="BB54" s="369"/>
      <c r="BC54" s="365" t="s">
        <v>1191</v>
      </c>
      <c r="BD54" s="332" t="s">
        <v>62</v>
      </c>
      <c r="BE54" s="357" t="s">
        <v>1205</v>
      </c>
      <c r="BF54" s="370" t="s">
        <v>60</v>
      </c>
      <c r="BG54" s="353">
        <v>676.67</v>
      </c>
      <c r="BH54" s="332">
        <v>45719</v>
      </c>
      <c r="BI54" s="232">
        <v>8.6199999999999992</v>
      </c>
      <c r="BJ54" s="327">
        <v>676.67</v>
      </c>
      <c r="BK54" s="429">
        <v>13272.73</v>
      </c>
      <c r="BL54" s="327">
        <f>BK54*BJ54*1.1</f>
        <v>9879384.0300099999</v>
      </c>
      <c r="BM54" s="333">
        <v>45750</v>
      </c>
      <c r="BN54" s="353"/>
      <c r="BO54" s="353"/>
      <c r="BP54" s="320" t="s">
        <v>1025</v>
      </c>
      <c r="BQ54" s="321"/>
      <c r="BR54" s="370"/>
      <c r="BS54" s="352"/>
      <c r="BT54" s="352"/>
      <c r="BU54" s="353"/>
      <c r="BV54" s="353"/>
      <c r="BW54" s="353"/>
      <c r="BX54" s="353"/>
      <c r="BY54" s="353"/>
      <c r="BZ54" s="353"/>
      <c r="CA54" s="353"/>
      <c r="CB54" s="275"/>
      <c r="CC54" s="372"/>
      <c r="CD54" s="357"/>
      <c r="CE54" s="357"/>
      <c r="CF54" s="357"/>
      <c r="CG54" s="357"/>
      <c r="CH54" s="357"/>
      <c r="CI54" s="357"/>
      <c r="CJ54" s="357"/>
      <c r="CK54" s="357"/>
      <c r="CL54" s="353"/>
      <c r="CM54" s="321"/>
      <c r="CN54" s="357"/>
      <c r="CO54" s="357"/>
      <c r="CP54" s="357"/>
      <c r="CQ54" s="357"/>
      <c r="CR54" s="353"/>
      <c r="CS54" s="353"/>
      <c r="CT54" s="353"/>
      <c r="CU54" s="353"/>
      <c r="CV54" s="321"/>
      <c r="CW54" s="373"/>
      <c r="CX54" s="243"/>
      <c r="CY54" s="243"/>
      <c r="CZ54" s="243"/>
      <c r="DA54" s="243"/>
      <c r="DB54" s="243"/>
      <c r="DC54" s="243"/>
      <c r="DD54" s="243"/>
      <c r="DE54" s="243"/>
      <c r="DF54" s="243"/>
      <c r="DG54" s="243"/>
      <c r="DH54" s="243"/>
      <c r="DI54" s="243"/>
      <c r="DJ54" s="243"/>
      <c r="DK54" s="243"/>
      <c r="DL54" s="243"/>
      <c r="DM54" s="243"/>
      <c r="DN54" s="243"/>
      <c r="DO54" s="243"/>
      <c r="DP54" s="243"/>
      <c r="DQ54" s="243"/>
      <c r="DR54" s="243"/>
      <c r="DS54" s="243"/>
      <c r="DT54" s="243"/>
      <c r="DU54" s="243"/>
      <c r="DV54" s="243"/>
      <c r="DW54" s="243"/>
      <c r="DX54" s="243"/>
      <c r="DY54" s="243"/>
      <c r="DZ54" s="243"/>
      <c r="EA54" s="243"/>
    </row>
    <row r="55" spans="1:131" s="337" customFormat="1" ht="30" hidden="1" customHeight="1">
      <c r="A55" s="319" t="str">
        <f t="shared" si="2"/>
        <v>ok</v>
      </c>
      <c r="B55" s="321"/>
      <c r="C55" s="321"/>
      <c r="D55" s="321"/>
      <c r="E55" s="321"/>
      <c r="F55" s="359"/>
      <c r="G55" s="321"/>
      <c r="H55" s="320" t="s">
        <v>1424</v>
      </c>
      <c r="I55" s="321"/>
      <c r="J55" s="322" t="s">
        <v>604</v>
      </c>
      <c r="K55" s="323" t="s">
        <v>548</v>
      </c>
      <c r="L55" s="324" t="s">
        <v>95</v>
      </c>
      <c r="M55" s="322" t="s">
        <v>559</v>
      </c>
      <c r="N55" s="322" t="s">
        <v>61</v>
      </c>
      <c r="O55" s="277"/>
      <c r="P55" s="278"/>
      <c r="Q55" s="277"/>
      <c r="R55" s="240"/>
      <c r="S55" s="241"/>
      <c r="T55" s="241"/>
      <c r="U55" s="241"/>
      <c r="V55" s="241"/>
      <c r="W55" s="241"/>
      <c r="X55" s="241"/>
      <c r="Y55" s="241"/>
      <c r="Z55" s="241"/>
      <c r="AA55" s="241"/>
      <c r="AB55" s="241"/>
      <c r="AC55" s="241"/>
      <c r="AD55" s="241"/>
      <c r="AE55" s="241"/>
      <c r="AF55" s="241"/>
      <c r="AG55" s="241"/>
      <c r="AH55" s="241"/>
      <c r="AI55" s="241"/>
      <c r="AJ55" s="241"/>
      <c r="AK55" s="241"/>
      <c r="AL55" s="241"/>
      <c r="AM55" s="241"/>
      <c r="AN55" s="241"/>
      <c r="AO55" s="241"/>
      <c r="AP55" s="241"/>
      <c r="AQ55" s="241"/>
      <c r="AR55" s="351"/>
      <c r="AS55" s="351"/>
      <c r="AT55" s="366"/>
      <c r="AU55" s="352"/>
      <c r="AV55" s="353"/>
      <c r="AW55" s="353"/>
      <c r="AX55" s="367"/>
      <c r="AY55" s="368"/>
      <c r="AZ55" s="354"/>
      <c r="BA55" s="354"/>
      <c r="BB55" s="369"/>
      <c r="BC55" s="378" t="s">
        <v>1421</v>
      </c>
      <c r="BD55" s="332" t="s">
        <v>62</v>
      </c>
      <c r="BE55" s="357" t="s">
        <v>1422</v>
      </c>
      <c r="BF55" s="370" t="s">
        <v>60</v>
      </c>
      <c r="BG55" s="353">
        <v>1243.44</v>
      </c>
      <c r="BH55" s="357">
        <v>45813</v>
      </c>
      <c r="BI55" s="268">
        <f>2*7.92</f>
        <v>15.84</v>
      </c>
      <c r="BJ55" s="353">
        <v>1243.44</v>
      </c>
      <c r="BK55" s="430">
        <v>13090.91</v>
      </c>
      <c r="BL55" s="327">
        <f>BK55*BJ55*1.1</f>
        <v>17905537.243440002</v>
      </c>
      <c r="BM55" s="371">
        <v>45815</v>
      </c>
      <c r="BN55" s="353"/>
      <c r="BO55" s="353"/>
      <c r="BP55" s="321"/>
      <c r="BQ55" s="321"/>
      <c r="BR55" s="370"/>
      <c r="BS55" s="352"/>
      <c r="BT55" s="352"/>
      <c r="BU55" s="353"/>
      <c r="BV55" s="353"/>
      <c r="BW55" s="353"/>
      <c r="BX55" s="353"/>
      <c r="BY55" s="353"/>
      <c r="BZ55" s="353"/>
      <c r="CA55" s="353"/>
      <c r="CB55" s="279"/>
      <c r="CC55" s="372"/>
      <c r="CD55" s="357"/>
      <c r="CE55" s="357"/>
      <c r="CF55" s="357"/>
      <c r="CG55" s="357"/>
      <c r="CH55" s="357"/>
      <c r="CI55" s="357"/>
      <c r="CJ55" s="357"/>
      <c r="CK55" s="357"/>
      <c r="CL55" s="353"/>
      <c r="CM55" s="321"/>
      <c r="CN55" s="357"/>
      <c r="CO55" s="357"/>
      <c r="CP55" s="357"/>
      <c r="CQ55" s="357"/>
      <c r="CR55" s="353"/>
      <c r="CS55" s="353"/>
      <c r="CT55" s="353"/>
      <c r="CU55" s="353"/>
      <c r="CV55" s="321"/>
      <c r="CW55" s="373"/>
      <c r="CX55" s="243"/>
      <c r="CY55" s="243"/>
      <c r="CZ55" s="243"/>
      <c r="DA55" s="243"/>
      <c r="DB55" s="243"/>
      <c r="DC55" s="243"/>
      <c r="DD55" s="243"/>
      <c r="DE55" s="243"/>
      <c r="DF55" s="243"/>
      <c r="DG55" s="243"/>
      <c r="DH55" s="243"/>
      <c r="DI55" s="243"/>
      <c r="DJ55" s="243"/>
      <c r="DK55" s="243"/>
      <c r="DL55" s="243"/>
      <c r="DM55" s="243"/>
      <c r="DN55" s="243"/>
      <c r="DO55" s="243"/>
      <c r="DP55" s="243"/>
      <c r="DQ55" s="243"/>
      <c r="DR55" s="243"/>
      <c r="DS55" s="243"/>
      <c r="DT55" s="243"/>
      <c r="DU55" s="243"/>
      <c r="DV55" s="243"/>
      <c r="DW55" s="243"/>
      <c r="DX55" s="243"/>
      <c r="DY55" s="243"/>
      <c r="DZ55" s="243"/>
      <c r="EA55" s="243"/>
    </row>
    <row r="56" spans="1:131" s="337" customFormat="1" ht="30" hidden="1" customHeight="1">
      <c r="A56" s="319" t="str">
        <f t="shared" si="2"/>
        <v>Hiện</v>
      </c>
      <c r="B56" s="320" t="str">
        <f>CV56</f>
        <v>Đủ</v>
      </c>
      <c r="C56" s="320">
        <f t="shared" si="20"/>
        <v>0</v>
      </c>
      <c r="D56" s="321"/>
      <c r="E56" s="321"/>
      <c r="F56" s="359"/>
      <c r="G56" s="320"/>
      <c r="H56" s="320" t="s">
        <v>1424</v>
      </c>
      <c r="I56" s="320"/>
      <c r="J56" s="322" t="s">
        <v>605</v>
      </c>
      <c r="K56" s="323" t="s">
        <v>548</v>
      </c>
      <c r="L56" s="324" t="s">
        <v>606</v>
      </c>
      <c r="M56" s="322" t="s">
        <v>559</v>
      </c>
      <c r="N56" s="322" t="s">
        <v>61</v>
      </c>
      <c r="O56" s="273">
        <v>78.5</v>
      </c>
      <c r="P56" s="274">
        <v>46.922038216560509</v>
      </c>
      <c r="Q56" s="273">
        <v>3683.38</v>
      </c>
      <c r="R56" s="230"/>
      <c r="S56" s="231"/>
      <c r="T56" s="231">
        <v>50.4</v>
      </c>
      <c r="U56" s="231">
        <v>3956.3999999999992</v>
      </c>
      <c r="V56" s="231">
        <f>VLOOKUP(J56,[113]PR!$A:$S,15,0)</f>
        <v>0</v>
      </c>
      <c r="W56" s="231">
        <f>VLOOKUP(J56,[113]PR!$A:$S,16,0)</f>
        <v>0</v>
      </c>
      <c r="X56" s="231">
        <f>VLOOKUP(J56,[114]PR!$A:$U,17,0)</f>
        <v>0</v>
      </c>
      <c r="Y56" s="231">
        <f>VLOOKUP(J56,[114]PR!$A:$U,18,0)</f>
        <v>0</v>
      </c>
      <c r="Z56" s="231">
        <v>0</v>
      </c>
      <c r="AA56" s="231">
        <v>0</v>
      </c>
      <c r="AB56" s="241">
        <v>0</v>
      </c>
      <c r="AC56" s="241">
        <v>0</v>
      </c>
      <c r="AD56" s="241">
        <v>0</v>
      </c>
      <c r="AE56" s="241">
        <v>0</v>
      </c>
      <c r="AF56" s="241">
        <v>0</v>
      </c>
      <c r="AG56" s="241">
        <v>0</v>
      </c>
      <c r="AH56" s="241">
        <v>0</v>
      </c>
      <c r="AI56" s="241">
        <v>0</v>
      </c>
      <c r="AJ56" s="241">
        <v>0</v>
      </c>
      <c r="AK56" s="241">
        <v>0</v>
      </c>
      <c r="AL56" s="241">
        <v>0</v>
      </c>
      <c r="AM56" s="241">
        <v>0</v>
      </c>
      <c r="AN56" s="241"/>
      <c r="AO56" s="241"/>
      <c r="AP56" s="241">
        <v>0</v>
      </c>
      <c r="AQ56" s="241">
        <v>0</v>
      </c>
      <c r="AR56" s="325">
        <f t="shared" ref="AR56:AR58" si="78">R56+T56+V56+X56+Z56+AB56+AD56+AF56+AH56+AJ56+AL56+AN56+AP56</f>
        <v>50.4</v>
      </c>
      <c r="AS56" s="325">
        <f t="shared" ref="AS56:AS58" si="79">S56+U56+W56+Y56+AA56+AC56+AE56+AG56+AI56+AK56+AM56+AO56+AQ56</f>
        <v>3956.3999999999992</v>
      </c>
      <c r="AT56" s="326" t="s">
        <v>899</v>
      </c>
      <c r="AU56" s="319"/>
      <c r="AV56" s="327"/>
      <c r="AW56" s="327"/>
      <c r="AX56" s="328"/>
      <c r="AY56" s="329"/>
      <c r="AZ56" s="327">
        <f t="shared" ref="AZ56:AZ58" si="80">IF(AR56&gt;AV56,AR56-AV56,"0")</f>
        <v>50.4</v>
      </c>
      <c r="BA56" s="330">
        <f t="shared" ref="BA56:BA58" si="81">IF(AS56&gt;AW56,AS56-AW56,"0")</f>
        <v>3956.3999999999992</v>
      </c>
      <c r="BB56" s="331"/>
      <c r="BC56" s="365" t="s">
        <v>1191</v>
      </c>
      <c r="BD56" s="332" t="s">
        <v>62</v>
      </c>
      <c r="BE56" s="357" t="s">
        <v>1206</v>
      </c>
      <c r="BF56" s="370" t="s">
        <v>60</v>
      </c>
      <c r="BG56" s="353">
        <v>3956.4</v>
      </c>
      <c r="BH56" s="332">
        <v>45719</v>
      </c>
      <c r="BI56" s="232">
        <v>50.4</v>
      </c>
      <c r="BJ56" s="327">
        <v>3956.4</v>
      </c>
      <c r="BK56" s="382">
        <v>13363.64</v>
      </c>
      <c r="BL56" s="327">
        <f>BK56*BJ56*1.1</f>
        <v>58159095.825599998</v>
      </c>
      <c r="BM56" s="333">
        <v>45752</v>
      </c>
      <c r="BN56" s="327">
        <f>SUMIF($J:$J,J56,$BI:$BI)</f>
        <v>50.4</v>
      </c>
      <c r="BO56" s="327">
        <f>SUMIF($J:$J,J56,$BJ:$BJ)</f>
        <v>3956.4</v>
      </c>
      <c r="BP56" s="320" t="s">
        <v>1025</v>
      </c>
      <c r="BQ56" s="320"/>
      <c r="BR56" s="334"/>
      <c r="BS56" s="319"/>
      <c r="BT56" s="319"/>
      <c r="BU56" s="327"/>
      <c r="BV56" s="327"/>
      <c r="BW56" s="327"/>
      <c r="BX56" s="327"/>
      <c r="BY56" s="327"/>
      <c r="BZ56" s="327"/>
      <c r="CA56" s="327"/>
      <c r="CB56" s="275"/>
      <c r="CC56" s="335"/>
      <c r="CD56" s="332"/>
      <c r="CE56" s="332"/>
      <c r="CF56" s="332"/>
      <c r="CG56" s="332"/>
      <c r="CH56" s="332"/>
      <c r="CI56" s="332"/>
      <c r="CJ56" s="332"/>
      <c r="CK56" s="332"/>
      <c r="CL56" s="327">
        <f>SUMIF($J:$J,J56,$BZ:$BZ)</f>
        <v>0</v>
      </c>
      <c r="CM56" s="320">
        <f>SUMIF($J:$J,J56,$CA:$CA)</f>
        <v>0</v>
      </c>
      <c r="CN56" s="332"/>
      <c r="CO56" s="332"/>
      <c r="CP56" s="332"/>
      <c r="CQ56" s="332"/>
      <c r="CR56" s="327">
        <f t="shared" ref="CR56:CR58" si="82">BN56+CL56</f>
        <v>50.4</v>
      </c>
      <c r="CS56" s="327">
        <f t="shared" ref="CS56:CS58" si="83">BO56+CM56</f>
        <v>3956.4</v>
      </c>
      <c r="CT56" s="327">
        <f t="shared" ref="CT56:CT58" si="84">AZ56-CR56</f>
        <v>0</v>
      </c>
      <c r="CU56" s="327">
        <f t="shared" ref="CU56:CU58" si="85">BA56-CS56</f>
        <v>0</v>
      </c>
      <c r="CV56" s="320" t="str">
        <f t="shared" ref="CV56:CV58" si="86">IF(CT56&lt;0,"Thừa",IF(CT56=0,"Đủ","Thiếu"))</f>
        <v>Đủ</v>
      </c>
      <c r="CW56" s="336"/>
      <c r="CX56" s="242"/>
      <c r="CY56" s="242"/>
      <c r="CZ56" s="242"/>
      <c r="DA56" s="242"/>
      <c r="DB56" s="242"/>
      <c r="DC56" s="242"/>
      <c r="DD56" s="242"/>
      <c r="DE56" s="242"/>
      <c r="DF56" s="242"/>
      <c r="DG56" s="242"/>
      <c r="DH56" s="242"/>
      <c r="DI56" s="242"/>
      <c r="DJ56" s="242"/>
      <c r="DK56" s="242"/>
      <c r="DL56" s="242"/>
      <c r="DM56" s="242"/>
      <c r="DN56" s="242"/>
      <c r="DO56" s="242"/>
      <c r="DP56" s="242"/>
      <c r="DQ56" s="242"/>
      <c r="DR56" s="242">
        <v>46.922038216560516</v>
      </c>
      <c r="DS56" s="242">
        <v>3683.38</v>
      </c>
      <c r="DT56" s="242"/>
      <c r="DU56" s="242"/>
      <c r="DV56" s="242"/>
      <c r="DW56" s="242"/>
      <c r="DX56" s="242"/>
      <c r="DY56" s="242"/>
      <c r="DZ56" s="242"/>
      <c r="EA56" s="242"/>
    </row>
    <row r="57" spans="1:131" s="337" customFormat="1" ht="17.5" hidden="1" customHeight="1">
      <c r="A57" s="319" t="str">
        <f t="shared" si="2"/>
        <v>Hiện</v>
      </c>
      <c r="B57" s="320" t="str">
        <f>CV57</f>
        <v>Đủ</v>
      </c>
      <c r="C57" s="320">
        <f t="shared" si="20"/>
        <v>0</v>
      </c>
      <c r="D57" s="321"/>
      <c r="E57" s="321" t="s">
        <v>1158</v>
      </c>
      <c r="F57" s="359"/>
      <c r="G57" s="320"/>
      <c r="H57" s="320" t="s">
        <v>1426</v>
      </c>
      <c r="I57" s="320"/>
      <c r="J57" s="322" t="s">
        <v>607</v>
      </c>
      <c r="K57" s="323" t="s">
        <v>552</v>
      </c>
      <c r="L57" s="324" t="s">
        <v>608</v>
      </c>
      <c r="M57" s="322" t="s">
        <v>565</v>
      </c>
      <c r="N57" s="322" t="s">
        <v>61</v>
      </c>
      <c r="O57" s="273">
        <v>95.16</v>
      </c>
      <c r="P57" s="274">
        <v>1.3622197898276587</v>
      </c>
      <c r="Q57" s="273">
        <v>129.6288352</v>
      </c>
      <c r="R57" s="230"/>
      <c r="S57" s="231"/>
      <c r="T57" s="231">
        <v>2</v>
      </c>
      <c r="U57" s="231">
        <v>190.32</v>
      </c>
      <c r="V57" s="231">
        <f>VLOOKUP(J57,[113]PR!$A:$S,15,0)</f>
        <v>0</v>
      </c>
      <c r="W57" s="231">
        <f>VLOOKUP(J57,[113]PR!$A:$S,16,0)</f>
        <v>0</v>
      </c>
      <c r="X57" s="231">
        <f>VLOOKUP(J57,[114]PR!$A:$U,17,0)</f>
        <v>0</v>
      </c>
      <c r="Y57" s="231">
        <f>VLOOKUP(J57,[114]PR!$A:$U,18,0)</f>
        <v>0</v>
      </c>
      <c r="Z57" s="231">
        <v>0</v>
      </c>
      <c r="AA57" s="231">
        <v>0</v>
      </c>
      <c r="AB57" s="241">
        <v>0</v>
      </c>
      <c r="AC57" s="241">
        <v>0</v>
      </c>
      <c r="AD57" s="241">
        <v>0</v>
      </c>
      <c r="AE57" s="241">
        <v>0</v>
      </c>
      <c r="AF57" s="241">
        <v>0</v>
      </c>
      <c r="AG57" s="241">
        <v>0</v>
      </c>
      <c r="AH57" s="241">
        <v>0</v>
      </c>
      <c r="AI57" s="241">
        <v>0</v>
      </c>
      <c r="AJ57" s="241">
        <v>0</v>
      </c>
      <c r="AK57" s="241">
        <v>0</v>
      </c>
      <c r="AL57" s="241">
        <v>0</v>
      </c>
      <c r="AM57" s="241">
        <v>0</v>
      </c>
      <c r="AN57" s="241"/>
      <c r="AO57" s="241"/>
      <c r="AP57" s="241">
        <v>0</v>
      </c>
      <c r="AQ57" s="241">
        <v>0</v>
      </c>
      <c r="AR57" s="325">
        <f t="shared" si="78"/>
        <v>2</v>
      </c>
      <c r="AS57" s="325">
        <f t="shared" si="79"/>
        <v>190.32</v>
      </c>
      <c r="AT57" s="326"/>
      <c r="AU57" s="319"/>
      <c r="AV57" s="327"/>
      <c r="AW57" s="327"/>
      <c r="AX57" s="328"/>
      <c r="AY57" s="329"/>
      <c r="AZ57" s="327">
        <f t="shared" si="80"/>
        <v>2</v>
      </c>
      <c r="BA57" s="330">
        <f t="shared" si="81"/>
        <v>190.32</v>
      </c>
      <c r="BB57" s="331"/>
      <c r="BC57" s="332"/>
      <c r="BD57" s="332"/>
      <c r="BE57" s="357"/>
      <c r="BF57" s="370"/>
      <c r="BG57" s="353"/>
      <c r="BH57" s="332"/>
      <c r="BI57" s="232"/>
      <c r="BJ57" s="327"/>
      <c r="BK57" s="327"/>
      <c r="BL57" s="327"/>
      <c r="BM57" s="333"/>
      <c r="BN57" s="327">
        <f>SUMIF($J:$J,J57,$BI:$BI)</f>
        <v>0</v>
      </c>
      <c r="BO57" s="327">
        <f>SUMIF($J:$J,J57,$BJ:$BJ)</f>
        <v>0</v>
      </c>
      <c r="BP57" s="320"/>
      <c r="BQ57" s="320"/>
      <c r="BR57" s="334"/>
      <c r="BS57" s="319"/>
      <c r="BT57" s="319" t="s">
        <v>1157</v>
      </c>
      <c r="BU57" s="327" t="s">
        <v>67</v>
      </c>
      <c r="BV57" s="327" t="s">
        <v>1130</v>
      </c>
      <c r="BW57" s="327" t="s">
        <v>976</v>
      </c>
      <c r="BX57" s="327">
        <v>190.3</v>
      </c>
      <c r="BY57" s="333">
        <v>45755</v>
      </c>
      <c r="BZ57" s="327">
        <v>2</v>
      </c>
      <c r="CA57" s="327">
        <v>190.3</v>
      </c>
      <c r="CB57" s="275">
        <v>3.04</v>
      </c>
      <c r="CC57" s="335">
        <f>CB57*CA57</f>
        <v>578.51200000000006</v>
      </c>
      <c r="CD57" s="332"/>
      <c r="CE57" s="332"/>
      <c r="CF57" s="332"/>
      <c r="CG57" s="332"/>
      <c r="CH57" s="332"/>
      <c r="CI57" s="332">
        <v>45791</v>
      </c>
      <c r="CJ57" s="332">
        <v>45792</v>
      </c>
      <c r="CK57" s="332"/>
      <c r="CL57" s="327">
        <f>SUMIF($J:$J,J57,$BZ:$BZ)</f>
        <v>2</v>
      </c>
      <c r="CM57" s="320">
        <f>SUMIF($J:$J,J57,$CA:$CA)</f>
        <v>190.3</v>
      </c>
      <c r="CN57" s="332"/>
      <c r="CO57" s="332"/>
      <c r="CP57" s="332"/>
      <c r="CQ57" s="332"/>
      <c r="CR57" s="327">
        <f t="shared" si="82"/>
        <v>2</v>
      </c>
      <c r="CS57" s="327">
        <f t="shared" si="83"/>
        <v>190.3</v>
      </c>
      <c r="CT57" s="327">
        <f t="shared" si="84"/>
        <v>0</v>
      </c>
      <c r="CU57" s="327">
        <f t="shared" si="85"/>
        <v>1.999999999998181E-2</v>
      </c>
      <c r="CV57" s="320" t="str">
        <f t="shared" si="86"/>
        <v>Đủ</v>
      </c>
      <c r="CW57" s="336"/>
      <c r="CX57" s="242"/>
      <c r="CY57" s="242"/>
      <c r="CZ57" s="242"/>
      <c r="DA57" s="242"/>
      <c r="DB57" s="242"/>
      <c r="DC57" s="242"/>
      <c r="DD57" s="242">
        <v>0.61571125265392779</v>
      </c>
      <c r="DE57" s="242">
        <v>58</v>
      </c>
      <c r="DF57" s="242">
        <v>0.76039103184713386</v>
      </c>
      <c r="DG57" s="242">
        <v>71.628835199999997</v>
      </c>
      <c r="DH57" s="242"/>
      <c r="DI57" s="242"/>
      <c r="DJ57" s="242"/>
      <c r="DK57" s="242"/>
      <c r="DL57" s="242"/>
      <c r="DM57" s="242"/>
      <c r="DN57" s="242"/>
      <c r="DO57" s="242"/>
      <c r="DP57" s="242"/>
      <c r="DQ57" s="242"/>
      <c r="DR57" s="242"/>
      <c r="DS57" s="242"/>
      <c r="DT57" s="242"/>
      <c r="DU57" s="242"/>
      <c r="DV57" s="242"/>
      <c r="DW57" s="242"/>
      <c r="DX57" s="242"/>
      <c r="DY57" s="242"/>
      <c r="DZ57" s="242"/>
      <c r="EA57" s="242"/>
    </row>
    <row r="58" spans="1:131" s="337" customFormat="1" ht="30" hidden="1" customHeight="1">
      <c r="A58" s="319" t="str">
        <f t="shared" si="2"/>
        <v>Hiện</v>
      </c>
      <c r="B58" s="320" t="str">
        <f>CV58</f>
        <v>Thừa</v>
      </c>
      <c r="C58" s="320">
        <f t="shared" si="20"/>
        <v>-2.5996297416560452</v>
      </c>
      <c r="D58" s="321"/>
      <c r="E58" s="321"/>
      <c r="F58" s="359"/>
      <c r="G58" s="320"/>
      <c r="H58" s="320" t="s">
        <v>1424</v>
      </c>
      <c r="I58" s="320"/>
      <c r="J58" s="322" t="s">
        <v>609</v>
      </c>
      <c r="K58" s="323" t="s">
        <v>548</v>
      </c>
      <c r="L58" s="324" t="s">
        <v>99</v>
      </c>
      <c r="M58" s="322" t="s">
        <v>550</v>
      </c>
      <c r="N58" s="322" t="s">
        <v>61</v>
      </c>
      <c r="O58" s="273">
        <v>94.199999999999989</v>
      </c>
      <c r="P58" s="274">
        <v>21.384259159235672</v>
      </c>
      <c r="Q58" s="273">
        <v>2014.3972128</v>
      </c>
      <c r="R58" s="230"/>
      <c r="S58" s="231"/>
      <c r="T58" s="231">
        <v>23.950370258343955</v>
      </c>
      <c r="U58" s="231">
        <v>2256.1248783360002</v>
      </c>
      <c r="V58" s="231">
        <f>VLOOKUP(J58,[113]PR!$A:$S,15,0)</f>
        <v>0</v>
      </c>
      <c r="W58" s="231">
        <f>VLOOKUP(J58,[113]PR!$A:$S,16,0)</f>
        <v>0</v>
      </c>
      <c r="X58" s="231">
        <f>VLOOKUP(J58,[114]PR!$A:$U,17,0)</f>
        <v>0</v>
      </c>
      <c r="Y58" s="231">
        <f>VLOOKUP(J58,[114]PR!$A:$U,18,0)</f>
        <v>0</v>
      </c>
      <c r="Z58" s="231">
        <v>6.4499999999999993</v>
      </c>
      <c r="AA58" s="231">
        <v>607.5899999999998</v>
      </c>
      <c r="AB58" s="241">
        <v>0</v>
      </c>
      <c r="AC58" s="241">
        <v>0</v>
      </c>
      <c r="AD58" s="241">
        <v>0</v>
      </c>
      <c r="AE58" s="241">
        <v>0</v>
      </c>
      <c r="AF58" s="241">
        <v>0</v>
      </c>
      <c r="AG58" s="241">
        <v>0</v>
      </c>
      <c r="AH58" s="241">
        <v>0</v>
      </c>
      <c r="AI58" s="241">
        <v>0</v>
      </c>
      <c r="AJ58" s="241">
        <v>0</v>
      </c>
      <c r="AK58" s="241">
        <v>0</v>
      </c>
      <c r="AL58" s="241">
        <v>0</v>
      </c>
      <c r="AM58" s="241">
        <v>0</v>
      </c>
      <c r="AN58" s="241"/>
      <c r="AO58" s="241"/>
      <c r="AP58" s="241">
        <v>0</v>
      </c>
      <c r="AQ58" s="241">
        <v>0</v>
      </c>
      <c r="AR58" s="325">
        <f t="shared" si="78"/>
        <v>30.400370258343955</v>
      </c>
      <c r="AS58" s="325">
        <f t="shared" si="79"/>
        <v>2863.7148783359999</v>
      </c>
      <c r="AT58" s="326" t="s">
        <v>1175</v>
      </c>
      <c r="AU58" s="319"/>
      <c r="AV58" s="327"/>
      <c r="AW58" s="327"/>
      <c r="AX58" s="328"/>
      <c r="AY58" s="329"/>
      <c r="AZ58" s="327">
        <f t="shared" si="80"/>
        <v>30.400370258343955</v>
      </c>
      <c r="BA58" s="330">
        <f t="shared" si="81"/>
        <v>2863.7148783359999</v>
      </c>
      <c r="BB58" s="331">
        <v>45762</v>
      </c>
      <c r="BC58" s="365" t="s">
        <v>1191</v>
      </c>
      <c r="BD58" s="332" t="s">
        <v>62</v>
      </c>
      <c r="BE58" s="357" t="s">
        <v>1207</v>
      </c>
      <c r="BF58" s="370" t="s">
        <v>911</v>
      </c>
      <c r="BG58" s="353">
        <v>2260.8000000000002</v>
      </c>
      <c r="BH58" s="332">
        <v>45719</v>
      </c>
      <c r="BI58" s="232">
        <v>24</v>
      </c>
      <c r="BJ58" s="327">
        <v>2260.8000000000002</v>
      </c>
      <c r="BK58" s="429">
        <v>14000</v>
      </c>
      <c r="BL58" s="327">
        <f>BK58*BJ58*1.1</f>
        <v>34816320.000000007</v>
      </c>
      <c r="BM58" s="333">
        <v>45750</v>
      </c>
      <c r="BN58" s="327">
        <f>SUMIF($J:$J,J58,$BI:$BI)</f>
        <v>33</v>
      </c>
      <c r="BO58" s="327">
        <f>SUMIF($J:$J,J58,$BJ:$BJ)</f>
        <v>3391.2000000000003</v>
      </c>
      <c r="BP58" s="320" t="s">
        <v>1025</v>
      </c>
      <c r="BQ58" s="320"/>
      <c r="BR58" s="334"/>
      <c r="BS58" s="319"/>
      <c r="BT58" s="319"/>
      <c r="BU58" s="327"/>
      <c r="BV58" s="327"/>
      <c r="BW58" s="327"/>
      <c r="BX58" s="327"/>
      <c r="BY58" s="327"/>
      <c r="BZ58" s="327"/>
      <c r="CA58" s="327"/>
      <c r="CB58" s="275"/>
      <c r="CC58" s="335"/>
      <c r="CD58" s="332"/>
      <c r="CE58" s="332"/>
      <c r="CF58" s="332"/>
      <c r="CG58" s="332"/>
      <c r="CH58" s="332"/>
      <c r="CI58" s="332"/>
      <c r="CJ58" s="332"/>
      <c r="CK58" s="332"/>
      <c r="CL58" s="327">
        <f>SUMIF($J:$J,J58,$BZ:$BZ)</f>
        <v>0</v>
      </c>
      <c r="CM58" s="320">
        <f>SUMIF($J:$J,J58,$CA:$CA)</f>
        <v>0</v>
      </c>
      <c r="CN58" s="332"/>
      <c r="CO58" s="332"/>
      <c r="CP58" s="332"/>
      <c r="CQ58" s="332"/>
      <c r="CR58" s="327">
        <f t="shared" si="82"/>
        <v>33</v>
      </c>
      <c r="CS58" s="327">
        <f t="shared" si="83"/>
        <v>3391.2000000000003</v>
      </c>
      <c r="CT58" s="327">
        <f t="shared" si="84"/>
        <v>-2.5996297416560452</v>
      </c>
      <c r="CU58" s="327">
        <f t="shared" si="85"/>
        <v>-527.48512166400042</v>
      </c>
      <c r="CV58" s="320" t="str">
        <f t="shared" si="86"/>
        <v>Thừa</v>
      </c>
      <c r="CW58" s="336"/>
      <c r="CX58" s="242"/>
      <c r="CY58" s="242"/>
      <c r="CZ58" s="242"/>
      <c r="DA58" s="242"/>
      <c r="DB58" s="242">
        <v>1.4415840000000002</v>
      </c>
      <c r="DC58" s="242">
        <v>135.79721280000001</v>
      </c>
      <c r="DD58" s="242"/>
      <c r="DE58" s="242"/>
      <c r="DF58" s="242"/>
      <c r="DG58" s="242"/>
      <c r="DH58" s="242">
        <v>19.942675159235666</v>
      </c>
      <c r="DI58" s="242">
        <v>1878.6</v>
      </c>
      <c r="DJ58" s="242"/>
      <c r="DK58" s="242"/>
      <c r="DL58" s="242"/>
      <c r="DM58" s="242"/>
      <c r="DN58" s="242"/>
      <c r="DO58" s="242"/>
      <c r="DP58" s="242"/>
      <c r="DQ58" s="242"/>
      <c r="DR58" s="242"/>
      <c r="DS58" s="242"/>
      <c r="DT58" s="242"/>
      <c r="DU58" s="242"/>
      <c r="DV58" s="242"/>
      <c r="DW58" s="242"/>
      <c r="DX58" s="242"/>
      <c r="DY58" s="242"/>
      <c r="DZ58" s="242"/>
      <c r="EA58" s="242"/>
    </row>
    <row r="59" spans="1:131" s="337" customFormat="1" ht="30" hidden="1" customHeight="1">
      <c r="A59" s="319" t="str">
        <f t="shared" si="2"/>
        <v>ok</v>
      </c>
      <c r="B59" s="321"/>
      <c r="C59" s="321"/>
      <c r="D59" s="321"/>
      <c r="E59" s="321"/>
      <c r="F59" s="359"/>
      <c r="G59" s="321"/>
      <c r="H59" s="320" t="s">
        <v>1424</v>
      </c>
      <c r="I59" s="321"/>
      <c r="J59" s="322" t="s">
        <v>609</v>
      </c>
      <c r="K59" s="323" t="s">
        <v>548</v>
      </c>
      <c r="L59" s="324" t="s">
        <v>99</v>
      </c>
      <c r="M59" s="322" t="s">
        <v>550</v>
      </c>
      <c r="N59" s="322" t="s">
        <v>61</v>
      </c>
      <c r="O59" s="277"/>
      <c r="P59" s="278"/>
      <c r="Q59" s="277"/>
      <c r="R59" s="240"/>
      <c r="S59" s="241"/>
      <c r="T59" s="241"/>
      <c r="U59" s="241"/>
      <c r="V59" s="241"/>
      <c r="W59" s="241"/>
      <c r="X59" s="241"/>
      <c r="Y59" s="241"/>
      <c r="Z59" s="241"/>
      <c r="AA59" s="241"/>
      <c r="AB59" s="241"/>
      <c r="AC59" s="241"/>
      <c r="AD59" s="241"/>
      <c r="AE59" s="241"/>
      <c r="AF59" s="241"/>
      <c r="AG59" s="241"/>
      <c r="AH59" s="241"/>
      <c r="AI59" s="241"/>
      <c r="AJ59" s="241"/>
      <c r="AK59" s="241"/>
      <c r="AL59" s="241"/>
      <c r="AM59" s="241"/>
      <c r="AN59" s="241"/>
      <c r="AO59" s="241"/>
      <c r="AP59" s="241"/>
      <c r="AQ59" s="241"/>
      <c r="AR59" s="351"/>
      <c r="AS59" s="351"/>
      <c r="AT59" s="366"/>
      <c r="AU59" s="352"/>
      <c r="AV59" s="353"/>
      <c r="AW59" s="353"/>
      <c r="AX59" s="367"/>
      <c r="AY59" s="368"/>
      <c r="AZ59" s="354"/>
      <c r="BA59" s="354"/>
      <c r="BB59" s="369"/>
      <c r="BC59" s="365" t="s">
        <v>1193</v>
      </c>
      <c r="BD59" s="332" t="s">
        <v>62</v>
      </c>
      <c r="BE59" s="377" t="s">
        <v>1178</v>
      </c>
      <c r="BF59" s="370"/>
      <c r="BG59" s="353">
        <v>1130.4000000000001</v>
      </c>
      <c r="BH59" s="357">
        <v>45765</v>
      </c>
      <c r="BI59" s="268">
        <v>9</v>
      </c>
      <c r="BJ59" s="353">
        <v>1130.4000000000001</v>
      </c>
      <c r="BK59" s="430">
        <v>14000</v>
      </c>
      <c r="BL59" s="327">
        <f>BK59*BJ59*1.1</f>
        <v>17408160.000000004</v>
      </c>
      <c r="BM59" s="371">
        <v>45768</v>
      </c>
      <c r="BN59" s="353">
        <f>SUMIF($J:$J,J59,$BI:$BI)</f>
        <v>33</v>
      </c>
      <c r="BO59" s="353"/>
      <c r="BP59" s="321"/>
      <c r="BQ59" s="321"/>
      <c r="BR59" s="370"/>
      <c r="BS59" s="352"/>
      <c r="BT59" s="352"/>
      <c r="BU59" s="353"/>
      <c r="BV59" s="353"/>
      <c r="BW59" s="353"/>
      <c r="BX59" s="353"/>
      <c r="BY59" s="353"/>
      <c r="BZ59" s="353"/>
      <c r="CA59" s="353"/>
      <c r="CB59" s="275"/>
      <c r="CC59" s="372"/>
      <c r="CD59" s="357"/>
      <c r="CE59" s="357"/>
      <c r="CF59" s="357"/>
      <c r="CG59" s="357"/>
      <c r="CH59" s="357"/>
      <c r="CI59" s="357"/>
      <c r="CJ59" s="357"/>
      <c r="CK59" s="357"/>
      <c r="CL59" s="353"/>
      <c r="CM59" s="321"/>
      <c r="CN59" s="357"/>
      <c r="CO59" s="357"/>
      <c r="CP59" s="357"/>
      <c r="CQ59" s="357"/>
      <c r="CR59" s="353"/>
      <c r="CS59" s="353"/>
      <c r="CT59" s="353"/>
      <c r="CU59" s="353"/>
      <c r="CV59" s="321"/>
      <c r="CW59" s="373"/>
      <c r="CX59" s="243"/>
      <c r="CY59" s="243"/>
      <c r="CZ59" s="243"/>
      <c r="DA59" s="243"/>
      <c r="DB59" s="243"/>
      <c r="DC59" s="243"/>
      <c r="DD59" s="243"/>
      <c r="DE59" s="243"/>
      <c r="DF59" s="243"/>
      <c r="DG59" s="243"/>
      <c r="DH59" s="243"/>
      <c r="DI59" s="243"/>
      <c r="DJ59" s="243"/>
      <c r="DK59" s="243"/>
      <c r="DL59" s="243"/>
      <c r="DM59" s="243"/>
      <c r="DN59" s="243"/>
      <c r="DO59" s="243"/>
      <c r="DP59" s="243"/>
      <c r="DQ59" s="243"/>
      <c r="DR59" s="243"/>
      <c r="DS59" s="243"/>
      <c r="DT59" s="243"/>
      <c r="DU59" s="243"/>
      <c r="DV59" s="243"/>
      <c r="DW59" s="243"/>
      <c r="DX59" s="243"/>
      <c r="DY59" s="243"/>
      <c r="DZ59" s="243"/>
      <c r="EA59" s="243"/>
    </row>
    <row r="60" spans="1:131" s="337" customFormat="1" ht="30" hidden="1" customHeight="1">
      <c r="A60" s="319" t="str">
        <f t="shared" si="2"/>
        <v>Hiện</v>
      </c>
      <c r="B60" s="320" t="str">
        <f>CONCATENATE(CV60," Thiếu do tính")</f>
        <v>Thiếu Thiếu do tính</v>
      </c>
      <c r="C60" s="320">
        <f t="shared" si="20"/>
        <v>3.0450751592780989E-3</v>
      </c>
      <c r="D60" s="321"/>
      <c r="E60" s="321"/>
      <c r="F60" s="359"/>
      <c r="G60" s="320"/>
      <c r="H60" s="320" t="s">
        <v>1424</v>
      </c>
      <c r="I60" s="320"/>
      <c r="J60" s="322" t="s">
        <v>610</v>
      </c>
      <c r="K60" s="323" t="s">
        <v>548</v>
      </c>
      <c r="L60" s="324" t="s">
        <v>99</v>
      </c>
      <c r="M60" s="322" t="s">
        <v>559</v>
      </c>
      <c r="N60" s="322" t="s">
        <v>61</v>
      </c>
      <c r="O60" s="273">
        <v>94.199999999999989</v>
      </c>
      <c r="P60" s="274">
        <v>90.011647388535081</v>
      </c>
      <c r="Q60" s="273">
        <v>8479.0971840000038</v>
      </c>
      <c r="R60" s="230"/>
      <c r="S60" s="231"/>
      <c r="T60" s="231">
        <v>100.81304507515928</v>
      </c>
      <c r="U60" s="231">
        <v>9496.5888460800033</v>
      </c>
      <c r="V60" s="231">
        <f>VLOOKUP(J60,[113]PR!$A:$S,15,0)</f>
        <v>0</v>
      </c>
      <c r="W60" s="231">
        <f>VLOOKUP(J60,[113]PR!$A:$S,16,0)</f>
        <v>0</v>
      </c>
      <c r="X60" s="231">
        <f>VLOOKUP(J60,[114]PR!$A:$U,17,0)</f>
        <v>0</v>
      </c>
      <c r="Y60" s="231">
        <f>VLOOKUP(J60,[114]PR!$A:$U,18,0)</f>
        <v>0</v>
      </c>
      <c r="Z60" s="231">
        <v>0</v>
      </c>
      <c r="AA60" s="231">
        <v>0</v>
      </c>
      <c r="AB60" s="241">
        <v>0</v>
      </c>
      <c r="AC60" s="241">
        <v>0</v>
      </c>
      <c r="AD60" s="241">
        <v>0</v>
      </c>
      <c r="AE60" s="241">
        <v>0</v>
      </c>
      <c r="AF60" s="241">
        <v>0</v>
      </c>
      <c r="AG60" s="241">
        <v>0</v>
      </c>
      <c r="AH60" s="241">
        <v>0</v>
      </c>
      <c r="AI60" s="241">
        <v>0</v>
      </c>
      <c r="AJ60" s="241">
        <v>0</v>
      </c>
      <c r="AK60" s="241">
        <v>0</v>
      </c>
      <c r="AL60" s="241">
        <v>0</v>
      </c>
      <c r="AM60" s="241">
        <v>0</v>
      </c>
      <c r="AN60" s="241"/>
      <c r="AO60" s="241"/>
      <c r="AP60" s="241">
        <v>0</v>
      </c>
      <c r="AQ60" s="241">
        <v>0</v>
      </c>
      <c r="AR60" s="325">
        <f>R60+T60+V60+X60+Z60+AB60+AD60+AF60+AH60+AJ60+AL60+AN60+AP60</f>
        <v>100.81304507515928</v>
      </c>
      <c r="AS60" s="325">
        <f>S60+U60+W60+Y60+AA60+AC60+AE60+AG60+AI60+AK60+AM60+AO60+AQ60</f>
        <v>9496.5888460800033</v>
      </c>
      <c r="AT60" s="326"/>
      <c r="AU60" s="319"/>
      <c r="AV60" s="327"/>
      <c r="AW60" s="327"/>
      <c r="AX60" s="328"/>
      <c r="AY60" s="329"/>
      <c r="AZ60" s="327">
        <f>IF(AR60&gt;AV60,AR60-AV60,"0")</f>
        <v>100.81304507515928</v>
      </c>
      <c r="BA60" s="330">
        <f>IF(AS60&gt;AW60,AS60-AW60,"0")</f>
        <v>9496.5888460800033</v>
      </c>
      <c r="BB60" s="331"/>
      <c r="BC60" s="365" t="s">
        <v>1191</v>
      </c>
      <c r="BD60" s="332" t="s">
        <v>62</v>
      </c>
      <c r="BE60" s="357" t="s">
        <v>1630</v>
      </c>
      <c r="BF60" s="370" t="s">
        <v>60</v>
      </c>
      <c r="BG60" s="353">
        <v>9043.2000000000007</v>
      </c>
      <c r="BH60" s="332">
        <v>45719</v>
      </c>
      <c r="BI60" s="232">
        <v>96</v>
      </c>
      <c r="BJ60" s="327">
        <v>9043.2000000000007</v>
      </c>
      <c r="BK60" s="382">
        <v>13363.64</v>
      </c>
      <c r="BL60" s="327">
        <f t="shared" ref="BL60:BL61" si="87">BK60*BJ60*1.1</f>
        <v>132935076.17280002</v>
      </c>
      <c r="BM60" s="333">
        <v>45752</v>
      </c>
      <c r="BN60" s="327">
        <f>SUMIF($J:$J,J60,$BI:$BI)</f>
        <v>100.81</v>
      </c>
      <c r="BO60" s="327">
        <f>SUMIF($J:$J,J60,$BJ:$BJ)</f>
        <v>9496.3000000000011</v>
      </c>
      <c r="BP60" s="320" t="s">
        <v>1025</v>
      </c>
      <c r="BQ60" s="320"/>
      <c r="BR60" s="334"/>
      <c r="BS60" s="319"/>
      <c r="BT60" s="319"/>
      <c r="BU60" s="327"/>
      <c r="BV60" s="327"/>
      <c r="BW60" s="327"/>
      <c r="BX60" s="327"/>
      <c r="BY60" s="327"/>
      <c r="BZ60" s="327"/>
      <c r="CA60" s="327"/>
      <c r="CB60" s="275"/>
      <c r="CC60" s="335"/>
      <c r="CD60" s="332"/>
      <c r="CE60" s="332"/>
      <c r="CF60" s="332"/>
      <c r="CG60" s="332"/>
      <c r="CH60" s="332"/>
      <c r="CI60" s="332"/>
      <c r="CJ60" s="332"/>
      <c r="CK60" s="332"/>
      <c r="CL60" s="327">
        <f>SUMIF($J:$J,J60,$BZ:$BZ)</f>
        <v>0</v>
      </c>
      <c r="CM60" s="320">
        <f>SUMIF($J:$J,J60,$CA:$CA)</f>
        <v>0</v>
      </c>
      <c r="CN60" s="332"/>
      <c r="CO60" s="332"/>
      <c r="CP60" s="332"/>
      <c r="CQ60" s="332"/>
      <c r="CR60" s="327">
        <f>BN60+CL60</f>
        <v>100.81</v>
      </c>
      <c r="CS60" s="327">
        <f>BO60+CM60</f>
        <v>9496.3000000000011</v>
      </c>
      <c r="CT60" s="327">
        <f t="shared" ref="CT60" si="88">AZ60-CR60</f>
        <v>3.0450751592780989E-3</v>
      </c>
      <c r="CU60" s="327">
        <f t="shared" ref="CU60" si="89">BA60-CS60</f>
        <v>0.28884608000225853</v>
      </c>
      <c r="CV60" s="320" t="str">
        <f>IF(CT60&lt;0,"Thừa",IF(CT60=0,"Đủ","Thiếu"))</f>
        <v>Thiếu</v>
      </c>
      <c r="CW60" s="336"/>
      <c r="CX60" s="242"/>
      <c r="CY60" s="242"/>
      <c r="CZ60" s="242"/>
      <c r="DA60" s="242"/>
      <c r="DB60" s="242">
        <v>0.62640000000000007</v>
      </c>
      <c r="DC60" s="242">
        <v>59.006880000000002</v>
      </c>
      <c r="DD60" s="242"/>
      <c r="DE60" s="242"/>
      <c r="DF60" s="242"/>
      <c r="DG60" s="242"/>
      <c r="DH60" s="242">
        <v>4.5804670912951169</v>
      </c>
      <c r="DI60" s="242">
        <v>431.48</v>
      </c>
      <c r="DJ60" s="242"/>
      <c r="DK60" s="242"/>
      <c r="DL60" s="242"/>
      <c r="DM60" s="242"/>
      <c r="DN60" s="242"/>
      <c r="DO60" s="242"/>
      <c r="DP60" s="242">
        <v>0.12526539278131635</v>
      </c>
      <c r="DQ60" s="242">
        <v>11.8</v>
      </c>
      <c r="DR60" s="242">
        <v>7.5214437367303608</v>
      </c>
      <c r="DS60" s="242">
        <v>708.52</v>
      </c>
      <c r="DT60" s="242">
        <v>42.775796178343967</v>
      </c>
      <c r="DU60" s="242">
        <v>4029.4799999999991</v>
      </c>
      <c r="DV60" s="242">
        <v>13.737154989384292</v>
      </c>
      <c r="DW60" s="242">
        <v>1294.0399999999993</v>
      </c>
      <c r="DX60" s="242"/>
      <c r="DY60" s="242"/>
      <c r="DZ60" s="242">
        <v>20.645120000000002</v>
      </c>
      <c r="EA60" s="242">
        <v>1944.7703040000001</v>
      </c>
    </row>
    <row r="61" spans="1:131" s="337" customFormat="1" ht="30" hidden="1" customHeight="1">
      <c r="A61" s="319" t="str">
        <f t="shared" si="2"/>
        <v>ok</v>
      </c>
      <c r="B61" s="320"/>
      <c r="C61" s="320"/>
      <c r="D61" s="321"/>
      <c r="E61" s="321"/>
      <c r="F61" s="359"/>
      <c r="G61" s="320"/>
      <c r="H61" s="320" t="s">
        <v>1424</v>
      </c>
      <c r="I61" s="320"/>
      <c r="J61" s="322" t="s">
        <v>610</v>
      </c>
      <c r="K61" s="323" t="s">
        <v>548</v>
      </c>
      <c r="L61" s="324" t="s">
        <v>99</v>
      </c>
      <c r="M61" s="322" t="s">
        <v>559</v>
      </c>
      <c r="N61" s="322" t="s">
        <v>61</v>
      </c>
      <c r="O61" s="273">
        <v>94.199999999999989</v>
      </c>
      <c r="P61" s="274">
        <v>90.011647388535081</v>
      </c>
      <c r="Q61" s="273">
        <v>8479.0971840000038</v>
      </c>
      <c r="R61" s="230"/>
      <c r="S61" s="231"/>
      <c r="T61" s="231"/>
      <c r="U61" s="231"/>
      <c r="V61" s="231"/>
      <c r="W61" s="231"/>
      <c r="X61" s="231"/>
      <c r="Y61" s="231"/>
      <c r="Z61" s="231"/>
      <c r="AA61" s="231"/>
      <c r="AB61" s="241"/>
      <c r="AC61" s="241"/>
      <c r="AD61" s="241"/>
      <c r="AE61" s="241"/>
      <c r="AF61" s="241"/>
      <c r="AG61" s="241"/>
      <c r="AH61" s="241"/>
      <c r="AI61" s="241"/>
      <c r="AJ61" s="241"/>
      <c r="AK61" s="241"/>
      <c r="AL61" s="241"/>
      <c r="AM61" s="241"/>
      <c r="AN61" s="241"/>
      <c r="AO61" s="241"/>
      <c r="AP61" s="241"/>
      <c r="AQ61" s="241"/>
      <c r="AR61" s="325"/>
      <c r="AS61" s="325"/>
      <c r="AT61" s="326"/>
      <c r="AU61" s="319"/>
      <c r="AV61" s="327"/>
      <c r="AW61" s="327"/>
      <c r="AX61" s="328"/>
      <c r="AY61" s="329"/>
      <c r="AZ61" s="330"/>
      <c r="BA61" s="330"/>
      <c r="BB61" s="331"/>
      <c r="BC61" s="365" t="s">
        <v>1191</v>
      </c>
      <c r="BD61" s="332" t="s">
        <v>62</v>
      </c>
      <c r="BE61" s="357" t="s">
        <v>1208</v>
      </c>
      <c r="BF61" s="370" t="s">
        <v>60</v>
      </c>
      <c r="BG61" s="353">
        <v>453.1</v>
      </c>
      <c r="BH61" s="332">
        <v>45719</v>
      </c>
      <c r="BI61" s="232">
        <v>4.8099999999999996</v>
      </c>
      <c r="BJ61" s="327">
        <v>453.1</v>
      </c>
      <c r="BK61" s="382">
        <v>13363.64</v>
      </c>
      <c r="BL61" s="327">
        <f t="shared" si="87"/>
        <v>6660571.8124000002</v>
      </c>
      <c r="BM61" s="333">
        <v>45752</v>
      </c>
      <c r="BN61" s="327"/>
      <c r="BO61" s="327"/>
      <c r="BP61" s="320" t="s">
        <v>1025</v>
      </c>
      <c r="BQ61" s="320"/>
      <c r="BR61" s="334"/>
      <c r="BS61" s="319"/>
      <c r="BT61" s="319"/>
      <c r="BU61" s="327"/>
      <c r="BV61" s="327"/>
      <c r="BW61" s="327"/>
      <c r="BX61" s="327"/>
      <c r="BY61" s="327"/>
      <c r="BZ61" s="327"/>
      <c r="CA61" s="327"/>
      <c r="CB61" s="275"/>
      <c r="CC61" s="335"/>
      <c r="CD61" s="332"/>
      <c r="CE61" s="332"/>
      <c r="CF61" s="332"/>
      <c r="CG61" s="332"/>
      <c r="CH61" s="332"/>
      <c r="CI61" s="332"/>
      <c r="CJ61" s="332"/>
      <c r="CK61" s="332"/>
      <c r="CL61" s="327"/>
      <c r="CM61" s="320"/>
      <c r="CN61" s="332"/>
      <c r="CO61" s="332"/>
      <c r="CP61" s="332"/>
      <c r="CQ61" s="332"/>
      <c r="CR61" s="327"/>
      <c r="CS61" s="327"/>
      <c r="CT61" s="327"/>
      <c r="CU61" s="327"/>
      <c r="CV61" s="320"/>
      <c r="CW61" s="336"/>
      <c r="CX61" s="242"/>
      <c r="CY61" s="242"/>
      <c r="CZ61" s="242"/>
      <c r="DA61" s="242"/>
      <c r="DB61" s="242"/>
      <c r="DC61" s="242"/>
      <c r="DD61" s="242"/>
      <c r="DE61" s="242"/>
      <c r="DF61" s="242"/>
      <c r="DG61" s="242"/>
      <c r="DH61" s="242"/>
      <c r="DI61" s="242"/>
      <c r="DJ61" s="242"/>
      <c r="DK61" s="242"/>
      <c r="DL61" s="242"/>
      <c r="DM61" s="242"/>
      <c r="DN61" s="242"/>
      <c r="DO61" s="242"/>
      <c r="DP61" s="242"/>
      <c r="DQ61" s="242"/>
      <c r="DR61" s="242"/>
      <c r="DS61" s="242"/>
      <c r="DT61" s="242"/>
      <c r="DU61" s="242"/>
      <c r="DV61" s="242"/>
      <c r="DW61" s="242"/>
      <c r="DX61" s="242"/>
      <c r="DY61" s="242"/>
      <c r="DZ61" s="242"/>
      <c r="EA61" s="242"/>
    </row>
    <row r="62" spans="1:131" s="337" customFormat="1" ht="30" hidden="1" customHeight="1">
      <c r="A62" s="319" t="str">
        <f t="shared" si="2"/>
        <v>Hiện</v>
      </c>
      <c r="B62" s="320" t="str">
        <f>CV62</f>
        <v>Đủ</v>
      </c>
      <c r="C62" s="320">
        <f t="shared" si="20"/>
        <v>0</v>
      </c>
      <c r="D62" s="321"/>
      <c r="E62" s="321"/>
      <c r="F62" s="359"/>
      <c r="G62" s="320"/>
      <c r="H62" s="320" t="s">
        <v>1424</v>
      </c>
      <c r="I62" s="320"/>
      <c r="J62" s="322" t="s">
        <v>611</v>
      </c>
      <c r="K62" s="323" t="s">
        <v>548</v>
      </c>
      <c r="L62" s="324" t="s">
        <v>612</v>
      </c>
      <c r="M62" s="322" t="s">
        <v>550</v>
      </c>
      <c r="N62" s="322" t="s">
        <v>61</v>
      </c>
      <c r="O62" s="273">
        <v>109.89999999999999</v>
      </c>
      <c r="P62" s="274">
        <v>12.569426751592356</v>
      </c>
      <c r="Q62" s="273">
        <v>1381.3799999999999</v>
      </c>
      <c r="R62" s="230"/>
      <c r="S62" s="231"/>
      <c r="T62" s="231">
        <v>15</v>
      </c>
      <c r="U62" s="231">
        <v>1648.4999999999998</v>
      </c>
      <c r="V62" s="231">
        <f>VLOOKUP(J62,[113]PR!$A:$S,15,0)</f>
        <v>0</v>
      </c>
      <c r="W62" s="231">
        <f>VLOOKUP(J62,[113]PR!$A:$S,16,0)</f>
        <v>0</v>
      </c>
      <c r="X62" s="231">
        <f>VLOOKUP(J62,[114]PR!$A:$U,17,0)</f>
        <v>0</v>
      </c>
      <c r="Y62" s="231">
        <f>VLOOKUP(J62,[114]PR!$A:$U,18,0)</f>
        <v>0</v>
      </c>
      <c r="Z62" s="231">
        <v>0</v>
      </c>
      <c r="AA62" s="231">
        <v>0</v>
      </c>
      <c r="AB62" s="241">
        <v>0</v>
      </c>
      <c r="AC62" s="241">
        <v>0</v>
      </c>
      <c r="AD62" s="241">
        <v>0</v>
      </c>
      <c r="AE62" s="241">
        <v>0</v>
      </c>
      <c r="AF62" s="241">
        <v>0</v>
      </c>
      <c r="AG62" s="241">
        <v>0</v>
      </c>
      <c r="AH62" s="241">
        <v>0</v>
      </c>
      <c r="AI62" s="241">
        <v>0</v>
      </c>
      <c r="AJ62" s="241">
        <v>0</v>
      </c>
      <c r="AK62" s="241">
        <v>0</v>
      </c>
      <c r="AL62" s="241">
        <v>0</v>
      </c>
      <c r="AM62" s="241">
        <v>0</v>
      </c>
      <c r="AN62" s="241"/>
      <c r="AO62" s="241"/>
      <c r="AP62" s="241">
        <v>0</v>
      </c>
      <c r="AQ62" s="241">
        <v>0</v>
      </c>
      <c r="AR62" s="325">
        <f t="shared" ref="AR62:AR64" si="90">R62+T62+V62+X62+Z62+AB62+AD62+AF62+AH62+AJ62+AL62+AN62+AP62</f>
        <v>15</v>
      </c>
      <c r="AS62" s="325">
        <f t="shared" ref="AS62:AS64" si="91">S62+U62+W62+Y62+AA62+AC62+AE62+AG62+AI62+AK62+AM62+AO62+AQ62</f>
        <v>1648.4999999999998</v>
      </c>
      <c r="AT62" s="326"/>
      <c r="AU62" s="319"/>
      <c r="AV62" s="327"/>
      <c r="AW62" s="327"/>
      <c r="AX62" s="328"/>
      <c r="AY62" s="329"/>
      <c r="AZ62" s="327">
        <f t="shared" ref="AZ62:AZ64" si="92">IF(AR62&gt;AV62,AR62-AV62,"0")</f>
        <v>15</v>
      </c>
      <c r="BA62" s="330">
        <f t="shared" ref="BA62:BA64" si="93">IF(AS62&gt;AW62,AS62-AW62,"0")</f>
        <v>1648.4999999999998</v>
      </c>
      <c r="BB62" s="331">
        <v>45762</v>
      </c>
      <c r="BC62" s="365" t="s">
        <v>1191</v>
      </c>
      <c r="BD62" s="332" t="s">
        <v>62</v>
      </c>
      <c r="BE62" s="357" t="s">
        <v>1209</v>
      </c>
      <c r="BF62" s="370" t="s">
        <v>911</v>
      </c>
      <c r="BG62" s="353">
        <v>1648.5</v>
      </c>
      <c r="BH62" s="332">
        <v>45719</v>
      </c>
      <c r="BI62" s="232">
        <v>15</v>
      </c>
      <c r="BJ62" s="327">
        <v>1648.5</v>
      </c>
      <c r="BK62" s="429">
        <v>14363.64</v>
      </c>
      <c r="BL62" s="327">
        <f>BK62*BJ62*1.1</f>
        <v>26046306.594000001</v>
      </c>
      <c r="BM62" s="333">
        <v>45747</v>
      </c>
      <c r="BN62" s="327">
        <f t="shared" ref="BN62:BN79" si="94">SUMIF($J:$J,J62,$BI:$BI)</f>
        <v>15</v>
      </c>
      <c r="BO62" s="327">
        <f>SUMIF($J:$J,J62,$BJ:$BJ)</f>
        <v>1648.5</v>
      </c>
      <c r="BP62" s="320" t="s">
        <v>1025</v>
      </c>
      <c r="BQ62" s="320"/>
      <c r="BR62" s="334"/>
      <c r="BS62" s="319"/>
      <c r="BT62" s="319"/>
      <c r="BU62" s="327"/>
      <c r="BV62" s="327"/>
      <c r="BW62" s="327"/>
      <c r="BX62" s="327"/>
      <c r="BY62" s="327"/>
      <c r="BZ62" s="327"/>
      <c r="CA62" s="327"/>
      <c r="CB62" s="275"/>
      <c r="CC62" s="335"/>
      <c r="CD62" s="332"/>
      <c r="CE62" s="332"/>
      <c r="CF62" s="332"/>
      <c r="CG62" s="332"/>
      <c r="CH62" s="332"/>
      <c r="CI62" s="332"/>
      <c r="CJ62" s="332"/>
      <c r="CK62" s="332"/>
      <c r="CL62" s="327">
        <f>SUMIF($J:$J,J62,$BZ:$BZ)</f>
        <v>0</v>
      </c>
      <c r="CM62" s="320">
        <f>SUMIF($J:$J,J62,$CA:$CA)</f>
        <v>0</v>
      </c>
      <c r="CN62" s="332"/>
      <c r="CO62" s="332"/>
      <c r="CP62" s="332"/>
      <c r="CQ62" s="332"/>
      <c r="CR62" s="327">
        <f t="shared" ref="CR62:CR64" si="95">BN62+CL62</f>
        <v>15</v>
      </c>
      <c r="CS62" s="327">
        <f t="shared" ref="CS62:CS64" si="96">BO62+CM62</f>
        <v>1648.5</v>
      </c>
      <c r="CT62" s="327">
        <f t="shared" ref="CT62:CT64" si="97">AZ62-CR62</f>
        <v>0</v>
      </c>
      <c r="CU62" s="327">
        <f t="shared" ref="CU62:CU64" si="98">BA62-CS62</f>
        <v>0</v>
      </c>
      <c r="CV62" s="320" t="str">
        <f t="shared" ref="CV62:CV64" si="99">IF(CT62&lt;0,"Thừa",IF(CT62=0,"Đủ","Thiếu"))</f>
        <v>Đủ</v>
      </c>
      <c r="CW62" s="336"/>
      <c r="CX62" s="242"/>
      <c r="CY62" s="242"/>
      <c r="CZ62" s="242"/>
      <c r="DA62" s="242"/>
      <c r="DB62" s="242"/>
      <c r="DC62" s="242"/>
      <c r="DD62" s="242"/>
      <c r="DE62" s="242"/>
      <c r="DF62" s="242"/>
      <c r="DG62" s="242"/>
      <c r="DH62" s="242">
        <v>12.569426751592356</v>
      </c>
      <c r="DI62" s="242">
        <v>1381.3799999999999</v>
      </c>
      <c r="DJ62" s="242"/>
      <c r="DK62" s="242"/>
      <c r="DL62" s="242"/>
      <c r="DM62" s="242"/>
      <c r="DN62" s="242"/>
      <c r="DO62" s="242"/>
      <c r="DP62" s="242"/>
      <c r="DQ62" s="242"/>
      <c r="DR62" s="242"/>
      <c r="DS62" s="242"/>
      <c r="DT62" s="242"/>
      <c r="DU62" s="242"/>
      <c r="DV62" s="242"/>
      <c r="DW62" s="242"/>
      <c r="DX62" s="242"/>
      <c r="DY62" s="242"/>
      <c r="DZ62" s="242"/>
      <c r="EA62" s="242"/>
    </row>
    <row r="63" spans="1:131" s="337" customFormat="1" ht="30" hidden="1" customHeight="1">
      <c r="A63" s="319" t="str">
        <f t="shared" si="2"/>
        <v>Hiện</v>
      </c>
      <c r="B63" s="320" t="str">
        <f>CV63</f>
        <v>Đủ</v>
      </c>
      <c r="C63" s="320">
        <f t="shared" si="20"/>
        <v>0</v>
      </c>
      <c r="D63" s="321"/>
      <c r="E63" s="321"/>
      <c r="F63" s="359"/>
      <c r="G63" s="320"/>
      <c r="H63" s="320" t="s">
        <v>1424</v>
      </c>
      <c r="I63" s="320"/>
      <c r="J63" s="322" t="s">
        <v>613</v>
      </c>
      <c r="K63" s="323" t="s">
        <v>548</v>
      </c>
      <c r="L63" s="324" t="s">
        <v>614</v>
      </c>
      <c r="M63" s="322" t="s">
        <v>550</v>
      </c>
      <c r="N63" s="322" t="s">
        <v>61</v>
      </c>
      <c r="O63" s="273">
        <v>109.89999999999999</v>
      </c>
      <c r="P63" s="274">
        <v>8.1532302092811655</v>
      </c>
      <c r="Q63" s="273">
        <v>896.04</v>
      </c>
      <c r="R63" s="230"/>
      <c r="S63" s="231"/>
      <c r="T63" s="231">
        <v>9</v>
      </c>
      <c r="U63" s="231">
        <v>989.1</v>
      </c>
      <c r="V63" s="231">
        <f>VLOOKUP(J63,[113]PR!$A:$S,15,0)</f>
        <v>0</v>
      </c>
      <c r="W63" s="231">
        <f>VLOOKUP(J63,[113]PR!$A:$S,16,0)</f>
        <v>0</v>
      </c>
      <c r="X63" s="231">
        <f>VLOOKUP(J63,[114]PR!$A:$U,17,0)</f>
        <v>0</v>
      </c>
      <c r="Y63" s="231">
        <f>VLOOKUP(J63,[114]PR!$A:$U,18,0)</f>
        <v>0</v>
      </c>
      <c r="Z63" s="231">
        <v>0</v>
      </c>
      <c r="AA63" s="231">
        <v>0</v>
      </c>
      <c r="AB63" s="241">
        <v>0</v>
      </c>
      <c r="AC63" s="241">
        <v>0</v>
      </c>
      <c r="AD63" s="241">
        <v>0</v>
      </c>
      <c r="AE63" s="241">
        <v>0</v>
      </c>
      <c r="AF63" s="241">
        <v>0</v>
      </c>
      <c r="AG63" s="241">
        <v>0</v>
      </c>
      <c r="AH63" s="241">
        <v>0</v>
      </c>
      <c r="AI63" s="241">
        <v>0</v>
      </c>
      <c r="AJ63" s="241">
        <v>0</v>
      </c>
      <c r="AK63" s="241">
        <v>0</v>
      </c>
      <c r="AL63" s="241">
        <v>0</v>
      </c>
      <c r="AM63" s="241">
        <v>0</v>
      </c>
      <c r="AN63" s="241"/>
      <c r="AO63" s="241"/>
      <c r="AP63" s="241">
        <v>0</v>
      </c>
      <c r="AQ63" s="241">
        <v>0</v>
      </c>
      <c r="AR63" s="325">
        <f t="shared" si="90"/>
        <v>9</v>
      </c>
      <c r="AS63" s="325">
        <f t="shared" si="91"/>
        <v>989.1</v>
      </c>
      <c r="AT63" s="326" t="s">
        <v>1116</v>
      </c>
      <c r="AU63" s="319"/>
      <c r="AV63" s="327"/>
      <c r="AW63" s="327"/>
      <c r="AX63" s="328"/>
      <c r="AY63" s="329"/>
      <c r="AZ63" s="327">
        <f t="shared" si="92"/>
        <v>9</v>
      </c>
      <c r="BA63" s="330">
        <f t="shared" si="93"/>
        <v>989.1</v>
      </c>
      <c r="BB63" s="331"/>
      <c r="BC63" s="365" t="s">
        <v>1191</v>
      </c>
      <c r="BD63" s="332" t="s">
        <v>62</v>
      </c>
      <c r="BE63" s="357" t="s">
        <v>1195</v>
      </c>
      <c r="BF63" s="370" t="s">
        <v>911</v>
      </c>
      <c r="BG63" s="353">
        <v>989.1</v>
      </c>
      <c r="BH63" s="332">
        <v>45719</v>
      </c>
      <c r="BI63" s="232">
        <v>9</v>
      </c>
      <c r="BJ63" s="327">
        <v>989.1</v>
      </c>
      <c r="BK63" s="382">
        <v>14181.82</v>
      </c>
      <c r="BL63" s="327">
        <f>BK63*BJ63*1.1</f>
        <v>15429961.978200002</v>
      </c>
      <c r="BM63" s="333">
        <v>45757</v>
      </c>
      <c r="BN63" s="327">
        <f t="shared" si="94"/>
        <v>9</v>
      </c>
      <c r="BO63" s="327">
        <f>SUMIF($J:$J,J63,$BJ:$BJ)</f>
        <v>989.1</v>
      </c>
      <c r="BP63" s="320" t="s">
        <v>1024</v>
      </c>
      <c r="BQ63" s="320"/>
      <c r="BR63" s="334"/>
      <c r="BS63" s="319"/>
      <c r="BT63" s="319"/>
      <c r="BU63" s="327"/>
      <c r="BV63" s="327"/>
      <c r="BW63" s="327"/>
      <c r="BX63" s="327"/>
      <c r="BY63" s="327"/>
      <c r="BZ63" s="327"/>
      <c r="CA63" s="327"/>
      <c r="CB63" s="275"/>
      <c r="CC63" s="335"/>
      <c r="CD63" s="332"/>
      <c r="CE63" s="332"/>
      <c r="CF63" s="332"/>
      <c r="CG63" s="332"/>
      <c r="CH63" s="332"/>
      <c r="CI63" s="332"/>
      <c r="CJ63" s="332"/>
      <c r="CK63" s="332"/>
      <c r="CL63" s="327">
        <f>SUMIF($J:$J,J63,$BZ:$BZ)</f>
        <v>0</v>
      </c>
      <c r="CM63" s="320">
        <f>SUMIF($J:$J,J63,$CA:$CA)</f>
        <v>0</v>
      </c>
      <c r="CN63" s="332"/>
      <c r="CO63" s="332"/>
      <c r="CP63" s="332"/>
      <c r="CQ63" s="332"/>
      <c r="CR63" s="327">
        <f t="shared" si="95"/>
        <v>9</v>
      </c>
      <c r="CS63" s="327">
        <f t="shared" si="96"/>
        <v>989.1</v>
      </c>
      <c r="CT63" s="327">
        <f t="shared" si="97"/>
        <v>0</v>
      </c>
      <c r="CU63" s="327">
        <f t="shared" si="98"/>
        <v>0</v>
      </c>
      <c r="CV63" s="320" t="str">
        <f t="shared" si="99"/>
        <v>Đủ</v>
      </c>
      <c r="CW63" s="336"/>
      <c r="CX63" s="242"/>
      <c r="CY63" s="242"/>
      <c r="CZ63" s="242"/>
      <c r="DA63" s="242"/>
      <c r="DB63" s="242"/>
      <c r="DC63" s="242"/>
      <c r="DD63" s="242">
        <v>7.8989990900818929</v>
      </c>
      <c r="DE63" s="242">
        <v>868.1</v>
      </c>
      <c r="DF63" s="242"/>
      <c r="DG63" s="242"/>
      <c r="DH63" s="242"/>
      <c r="DI63" s="242"/>
      <c r="DJ63" s="242">
        <v>0.25113739763421294</v>
      </c>
      <c r="DK63" s="242">
        <v>27.6</v>
      </c>
      <c r="DL63" s="242"/>
      <c r="DM63" s="242"/>
      <c r="DN63" s="242"/>
      <c r="DO63" s="242"/>
      <c r="DP63" s="242"/>
      <c r="DQ63" s="242"/>
      <c r="DR63" s="242"/>
      <c r="DS63" s="242"/>
      <c r="DT63" s="242"/>
      <c r="DU63" s="242"/>
      <c r="DV63" s="242"/>
      <c r="DW63" s="242"/>
      <c r="DX63" s="242"/>
      <c r="DY63" s="242"/>
      <c r="DZ63" s="242"/>
      <c r="EA63" s="242"/>
    </row>
    <row r="64" spans="1:131" s="337" customFormat="1" ht="30" hidden="1" customHeight="1">
      <c r="A64" s="319" t="str">
        <f t="shared" si="2"/>
        <v>Hiện</v>
      </c>
      <c r="B64" s="320" t="str">
        <f>CV64</f>
        <v>Đủ</v>
      </c>
      <c r="C64" s="320">
        <f t="shared" si="20"/>
        <v>0</v>
      </c>
      <c r="D64" s="321"/>
      <c r="E64" s="321" t="s">
        <v>1176</v>
      </c>
      <c r="F64" s="359"/>
      <c r="G64" s="320"/>
      <c r="H64" s="320" t="s">
        <v>1424</v>
      </c>
      <c r="I64" s="320"/>
      <c r="J64" s="322" t="s">
        <v>615</v>
      </c>
      <c r="K64" s="323" t="s">
        <v>548</v>
      </c>
      <c r="L64" s="324" t="s">
        <v>102</v>
      </c>
      <c r="M64" s="322" t="s">
        <v>550</v>
      </c>
      <c r="N64" s="322" t="s">
        <v>61</v>
      </c>
      <c r="O64" s="273">
        <v>125.6</v>
      </c>
      <c r="P64" s="274">
        <v>65.908121019108293</v>
      </c>
      <c r="Q64" s="273">
        <v>8278.0600000000013</v>
      </c>
      <c r="R64" s="230"/>
      <c r="S64" s="231"/>
      <c r="T64" s="231">
        <v>72</v>
      </c>
      <c r="U64" s="231">
        <v>9043.1999999999989</v>
      </c>
      <c r="V64" s="231">
        <f>VLOOKUP(J64,[113]PR!$A:$S,15,0)</f>
        <v>9</v>
      </c>
      <c r="W64" s="231">
        <f>VLOOKUP(J64,[113]PR!$A:$S,16,0)</f>
        <v>1130.3999999999999</v>
      </c>
      <c r="X64" s="231">
        <f>VLOOKUP(J64,[114]PR!$A:$U,17,0)</f>
        <v>0</v>
      </c>
      <c r="Y64" s="231">
        <f>VLOOKUP(J64,[114]PR!$A:$U,18,0)</f>
        <v>0</v>
      </c>
      <c r="Z64" s="231">
        <v>0</v>
      </c>
      <c r="AA64" s="231">
        <v>0</v>
      </c>
      <c r="AB64" s="241">
        <v>0</v>
      </c>
      <c r="AC64" s="241">
        <v>0</v>
      </c>
      <c r="AD64" s="241">
        <v>0</v>
      </c>
      <c r="AE64" s="241">
        <v>0</v>
      </c>
      <c r="AF64" s="241">
        <v>0</v>
      </c>
      <c r="AG64" s="241">
        <v>0</v>
      </c>
      <c r="AH64" s="241">
        <v>0</v>
      </c>
      <c r="AI64" s="241">
        <v>0</v>
      </c>
      <c r="AJ64" s="241">
        <v>0</v>
      </c>
      <c r="AK64" s="241">
        <v>0</v>
      </c>
      <c r="AL64" s="241">
        <v>0</v>
      </c>
      <c r="AM64" s="241">
        <v>0</v>
      </c>
      <c r="AN64" s="241"/>
      <c r="AO64" s="241"/>
      <c r="AP64" s="241">
        <v>0</v>
      </c>
      <c r="AQ64" s="241">
        <v>0</v>
      </c>
      <c r="AR64" s="325">
        <f t="shared" si="90"/>
        <v>81</v>
      </c>
      <c r="AS64" s="325">
        <f t="shared" si="91"/>
        <v>10173.599999999999</v>
      </c>
      <c r="AT64" s="326" t="s">
        <v>1117</v>
      </c>
      <c r="AU64" s="319"/>
      <c r="AV64" s="327"/>
      <c r="AW64" s="327"/>
      <c r="AX64" s="328"/>
      <c r="AY64" s="329"/>
      <c r="AZ64" s="327">
        <f t="shared" si="92"/>
        <v>81</v>
      </c>
      <c r="BA64" s="330">
        <f t="shared" si="93"/>
        <v>10173.599999999999</v>
      </c>
      <c r="BB64" s="331">
        <v>45762</v>
      </c>
      <c r="BC64" s="365" t="s">
        <v>1191</v>
      </c>
      <c r="BD64" s="332" t="s">
        <v>62</v>
      </c>
      <c r="BE64" s="357" t="s">
        <v>1210</v>
      </c>
      <c r="BF64" s="370" t="s">
        <v>911</v>
      </c>
      <c r="BG64" s="353">
        <v>9043.2000000000007</v>
      </c>
      <c r="BH64" s="332">
        <v>45719</v>
      </c>
      <c r="BI64" s="232">
        <v>72</v>
      </c>
      <c r="BJ64" s="327">
        <v>9043.2000000000007</v>
      </c>
      <c r="BK64" s="429">
        <v>14545.45</v>
      </c>
      <c r="BL64" s="327">
        <f>BK64*BJ64*1.1</f>
        <v>144691154.78400004</v>
      </c>
      <c r="BM64" s="333">
        <v>45747</v>
      </c>
      <c r="BN64" s="327">
        <f t="shared" si="94"/>
        <v>81</v>
      </c>
      <c r="BO64" s="327">
        <f>SUMIF($J:$J,J64,$BJ:$BJ)</f>
        <v>9891</v>
      </c>
      <c r="BP64" s="320" t="s">
        <v>1025</v>
      </c>
      <c r="BQ64" s="320"/>
      <c r="BR64" s="334"/>
      <c r="BS64" s="319"/>
      <c r="BT64" s="319"/>
      <c r="BU64" s="327"/>
      <c r="BV64" s="327"/>
      <c r="BW64" s="327"/>
      <c r="BX64" s="327"/>
      <c r="BY64" s="327"/>
      <c r="BZ64" s="327"/>
      <c r="CA64" s="327"/>
      <c r="CB64" s="275"/>
      <c r="CC64" s="335"/>
      <c r="CD64" s="332"/>
      <c r="CE64" s="332"/>
      <c r="CF64" s="332"/>
      <c r="CG64" s="332"/>
      <c r="CH64" s="332"/>
      <c r="CI64" s="332"/>
      <c r="CJ64" s="332"/>
      <c r="CK64" s="332"/>
      <c r="CL64" s="327">
        <f>SUMIF($J:$J,J64,$BZ:$BZ)</f>
        <v>0</v>
      </c>
      <c r="CM64" s="320">
        <f>SUMIF($J:$J,J64,$CA:$CA)</f>
        <v>0</v>
      </c>
      <c r="CN64" s="332"/>
      <c r="CO64" s="332"/>
      <c r="CP64" s="332"/>
      <c r="CQ64" s="332"/>
      <c r="CR64" s="327">
        <f t="shared" si="95"/>
        <v>81</v>
      </c>
      <c r="CS64" s="327">
        <f t="shared" si="96"/>
        <v>9891</v>
      </c>
      <c r="CT64" s="327">
        <f t="shared" si="97"/>
        <v>0</v>
      </c>
      <c r="CU64" s="327">
        <f t="shared" si="98"/>
        <v>282.59999999999854</v>
      </c>
      <c r="CV64" s="320" t="str">
        <f t="shared" si="99"/>
        <v>Đủ</v>
      </c>
      <c r="CW64" s="336"/>
      <c r="CX64" s="242"/>
      <c r="CY64" s="242"/>
      <c r="CZ64" s="242"/>
      <c r="DA64" s="242"/>
      <c r="DB64" s="242"/>
      <c r="DC64" s="242"/>
      <c r="DD64" s="242">
        <v>0.68917197452229306</v>
      </c>
      <c r="DE64" s="242">
        <v>86.56</v>
      </c>
      <c r="DF64" s="242"/>
      <c r="DG64" s="242"/>
      <c r="DH64" s="242">
        <v>65.218949044585983</v>
      </c>
      <c r="DI64" s="242">
        <v>8191.4999999999991</v>
      </c>
      <c r="DJ64" s="242"/>
      <c r="DK64" s="242"/>
      <c r="DL64" s="242"/>
      <c r="DM64" s="242"/>
      <c r="DN64" s="242"/>
      <c r="DO64" s="242"/>
      <c r="DP64" s="242"/>
      <c r="DQ64" s="242"/>
      <c r="DR64" s="242"/>
      <c r="DS64" s="242"/>
      <c r="DT64" s="242"/>
      <c r="DU64" s="242"/>
      <c r="DV64" s="242"/>
      <c r="DW64" s="242"/>
      <c r="DX64" s="242"/>
      <c r="DY64" s="242"/>
      <c r="DZ64" s="242"/>
      <c r="EA64" s="242"/>
    </row>
    <row r="65" spans="1:131" s="337" customFormat="1" ht="30" hidden="1" customHeight="1">
      <c r="A65" s="319" t="str">
        <f t="shared" si="2"/>
        <v>ok</v>
      </c>
      <c r="B65" s="321"/>
      <c r="C65" s="321"/>
      <c r="D65" s="321"/>
      <c r="E65" s="321"/>
      <c r="F65" s="359"/>
      <c r="G65" s="321"/>
      <c r="H65" s="320" t="s">
        <v>1424</v>
      </c>
      <c r="I65" s="321"/>
      <c r="J65" s="322" t="s">
        <v>615</v>
      </c>
      <c r="K65" s="323" t="s">
        <v>548</v>
      </c>
      <c r="L65" s="324" t="s">
        <v>102</v>
      </c>
      <c r="M65" s="322" t="s">
        <v>550</v>
      </c>
      <c r="N65" s="322" t="s">
        <v>61</v>
      </c>
      <c r="O65" s="277"/>
      <c r="P65" s="278"/>
      <c r="Q65" s="277"/>
      <c r="R65" s="240"/>
      <c r="S65" s="241"/>
      <c r="T65" s="241"/>
      <c r="U65" s="241"/>
      <c r="V65" s="241"/>
      <c r="W65" s="241"/>
      <c r="X65" s="241"/>
      <c r="Y65" s="241"/>
      <c r="Z65" s="241"/>
      <c r="AA65" s="241"/>
      <c r="AB65" s="241"/>
      <c r="AC65" s="241"/>
      <c r="AD65" s="241"/>
      <c r="AE65" s="241"/>
      <c r="AF65" s="241"/>
      <c r="AG65" s="241"/>
      <c r="AH65" s="241"/>
      <c r="AI65" s="241"/>
      <c r="AJ65" s="241"/>
      <c r="AK65" s="241"/>
      <c r="AL65" s="241"/>
      <c r="AM65" s="241"/>
      <c r="AN65" s="241"/>
      <c r="AO65" s="241"/>
      <c r="AP65" s="241"/>
      <c r="AQ65" s="241"/>
      <c r="AR65" s="351"/>
      <c r="AS65" s="351"/>
      <c r="AT65" s="366"/>
      <c r="AU65" s="352"/>
      <c r="AV65" s="353"/>
      <c r="AW65" s="353"/>
      <c r="AX65" s="367"/>
      <c r="AY65" s="368"/>
      <c r="AZ65" s="354"/>
      <c r="BA65" s="354"/>
      <c r="BB65" s="369"/>
      <c r="BC65" s="365" t="s">
        <v>1193</v>
      </c>
      <c r="BD65" s="332" t="s">
        <v>62</v>
      </c>
      <c r="BE65" s="377" t="s">
        <v>1177</v>
      </c>
      <c r="BF65" s="334" t="s">
        <v>911</v>
      </c>
      <c r="BG65" s="353">
        <v>847.8</v>
      </c>
      <c r="BH65" s="357">
        <v>45765</v>
      </c>
      <c r="BI65" s="268">
        <v>9</v>
      </c>
      <c r="BJ65" s="353">
        <v>847.8</v>
      </c>
      <c r="BK65" s="430">
        <v>14818.18</v>
      </c>
      <c r="BL65" s="327">
        <f>BK65*BJ65*1.1</f>
        <v>13819138.304399999</v>
      </c>
      <c r="BM65" s="371">
        <v>45768</v>
      </c>
      <c r="BN65" s="353">
        <f t="shared" si="94"/>
        <v>81</v>
      </c>
      <c r="BO65" s="353"/>
      <c r="BP65" s="321"/>
      <c r="BQ65" s="321"/>
      <c r="BR65" s="370"/>
      <c r="BS65" s="352"/>
      <c r="BT65" s="352"/>
      <c r="BU65" s="353"/>
      <c r="BV65" s="353"/>
      <c r="BW65" s="353"/>
      <c r="BX65" s="353"/>
      <c r="BY65" s="353"/>
      <c r="BZ65" s="353"/>
      <c r="CA65" s="353"/>
      <c r="CB65" s="275"/>
      <c r="CC65" s="372"/>
      <c r="CD65" s="357"/>
      <c r="CE65" s="357"/>
      <c r="CF65" s="357"/>
      <c r="CG65" s="357"/>
      <c r="CH65" s="357"/>
      <c r="CI65" s="357"/>
      <c r="CJ65" s="357"/>
      <c r="CK65" s="357"/>
      <c r="CL65" s="353"/>
      <c r="CM65" s="321"/>
      <c r="CN65" s="357"/>
      <c r="CO65" s="357"/>
      <c r="CP65" s="357"/>
      <c r="CQ65" s="357"/>
      <c r="CR65" s="353"/>
      <c r="CS65" s="353"/>
      <c r="CT65" s="353"/>
      <c r="CU65" s="353"/>
      <c r="CV65" s="321"/>
      <c r="CW65" s="373"/>
      <c r="CX65" s="243"/>
      <c r="CY65" s="243"/>
      <c r="CZ65" s="243"/>
      <c r="DA65" s="243"/>
      <c r="DB65" s="243"/>
      <c r="DC65" s="243"/>
      <c r="DD65" s="243"/>
      <c r="DE65" s="243"/>
      <c r="DF65" s="243"/>
      <c r="DG65" s="243"/>
      <c r="DH65" s="243"/>
      <c r="DI65" s="243"/>
      <c r="DJ65" s="243"/>
      <c r="DK65" s="243"/>
      <c r="DL65" s="243"/>
      <c r="DM65" s="243"/>
      <c r="DN65" s="243"/>
      <c r="DO65" s="243"/>
      <c r="DP65" s="243"/>
      <c r="DQ65" s="243"/>
      <c r="DR65" s="243"/>
      <c r="DS65" s="243"/>
      <c r="DT65" s="243"/>
      <c r="DU65" s="243"/>
      <c r="DV65" s="243"/>
      <c r="DW65" s="243"/>
      <c r="DX65" s="243"/>
      <c r="DY65" s="243"/>
      <c r="DZ65" s="243"/>
      <c r="EA65" s="243"/>
    </row>
    <row r="66" spans="1:131" s="337" customFormat="1" ht="51" hidden="1" customHeight="1">
      <c r="A66" s="319" t="str">
        <f t="shared" si="2"/>
        <v>Hiện</v>
      </c>
      <c r="B66" s="320" t="str">
        <f>CONCATENATE(CV66," Thiếu do tính")</f>
        <v>Thiếu Thiếu do tính</v>
      </c>
      <c r="C66" s="320">
        <f t="shared" si="20"/>
        <v>1.520700636941541E-3</v>
      </c>
      <c r="D66" s="321"/>
      <c r="E66" s="321"/>
      <c r="F66" s="359"/>
      <c r="G66" s="321"/>
      <c r="H66" s="320" t="s">
        <v>1424</v>
      </c>
      <c r="I66" s="320"/>
      <c r="J66" s="322" t="s">
        <v>616</v>
      </c>
      <c r="K66" s="323" t="s">
        <v>548</v>
      </c>
      <c r="L66" s="324" t="s">
        <v>102</v>
      </c>
      <c r="M66" s="322" t="s">
        <v>559</v>
      </c>
      <c r="N66" s="322" t="s">
        <v>61</v>
      </c>
      <c r="O66" s="273">
        <v>125.6</v>
      </c>
      <c r="P66" s="274">
        <v>18.695063694267514</v>
      </c>
      <c r="Q66" s="273">
        <v>2348.0999999999995</v>
      </c>
      <c r="R66" s="230"/>
      <c r="S66" s="231"/>
      <c r="T66" s="231">
        <v>20.751520700636942</v>
      </c>
      <c r="U66" s="231">
        <v>2606.3909999999996</v>
      </c>
      <c r="V66" s="231">
        <f>VLOOKUP(J66,[113]PR!$A:$S,15,0)</f>
        <v>0</v>
      </c>
      <c r="W66" s="231">
        <f>VLOOKUP(J66,[113]PR!$A:$S,16,0)</f>
        <v>0</v>
      </c>
      <c r="X66" s="231">
        <f>VLOOKUP(J66,[114]PR!$A:$U,17,0)</f>
        <v>0</v>
      </c>
      <c r="Y66" s="231">
        <f>VLOOKUP(J66,[114]PR!$A:$U,18,0)</f>
        <v>0</v>
      </c>
      <c r="Z66" s="231">
        <v>0</v>
      </c>
      <c r="AA66" s="231">
        <v>0</v>
      </c>
      <c r="AB66" s="241">
        <v>0</v>
      </c>
      <c r="AC66" s="241">
        <v>0</v>
      </c>
      <c r="AD66" s="241">
        <v>0</v>
      </c>
      <c r="AE66" s="241">
        <v>0</v>
      </c>
      <c r="AF66" s="241">
        <v>0</v>
      </c>
      <c r="AG66" s="241">
        <v>0</v>
      </c>
      <c r="AH66" s="241">
        <v>0</v>
      </c>
      <c r="AI66" s="241">
        <v>0</v>
      </c>
      <c r="AJ66" s="241">
        <v>0</v>
      </c>
      <c r="AK66" s="241">
        <v>0</v>
      </c>
      <c r="AL66" s="241">
        <v>0</v>
      </c>
      <c r="AM66" s="241">
        <v>0</v>
      </c>
      <c r="AN66" s="241"/>
      <c r="AO66" s="241"/>
      <c r="AP66" s="241">
        <v>0</v>
      </c>
      <c r="AQ66" s="241">
        <v>0</v>
      </c>
      <c r="AR66" s="325">
        <f t="shared" ref="AR66:AR67" si="100">R66+T66+V66+X66+Z66+AB66+AD66+AF66+AH66+AJ66+AL66+AN66+AP66</f>
        <v>20.751520700636942</v>
      </c>
      <c r="AS66" s="325">
        <f t="shared" ref="AS66:AS67" si="101">S66+U66+W66+Y66+AA66+AC66+AE66+AG66+AI66+AK66+AM66+AO66+AQ66</f>
        <v>2606.3909999999996</v>
      </c>
      <c r="AT66" s="326"/>
      <c r="AU66" s="319"/>
      <c r="AV66" s="327"/>
      <c r="AW66" s="327"/>
      <c r="AX66" s="328"/>
      <c r="AY66" s="329"/>
      <c r="AZ66" s="327">
        <f t="shared" ref="AZ66:AZ67" si="102">IF(AR66&gt;AV66,AR66-AV66,"0")</f>
        <v>20.751520700636942</v>
      </c>
      <c r="BA66" s="330">
        <f t="shared" ref="BA66:BA67" si="103">IF(AS66&gt;AW66,AS66-AW66,"0")</f>
        <v>2606.3909999999996</v>
      </c>
      <c r="BB66" s="331"/>
      <c r="BC66" s="365" t="s">
        <v>1191</v>
      </c>
      <c r="BD66" s="332" t="s">
        <v>62</v>
      </c>
      <c r="BE66" s="357" t="s">
        <v>1211</v>
      </c>
      <c r="BF66" s="370" t="s">
        <v>60</v>
      </c>
      <c r="BG66" s="353">
        <v>2606.1999999999998</v>
      </c>
      <c r="BH66" s="332">
        <v>45719</v>
      </c>
      <c r="BI66" s="232">
        <v>20.75</v>
      </c>
      <c r="BJ66" s="327">
        <v>2606.1999999999998</v>
      </c>
      <c r="BK66" s="382">
        <v>13909.09</v>
      </c>
      <c r="BL66" s="327">
        <f t="shared" ref="BL66:BL68" si="104">BK66*BJ66*1.1</f>
        <v>39874857.393799998</v>
      </c>
      <c r="BM66" s="333">
        <v>45751</v>
      </c>
      <c r="BN66" s="327">
        <f t="shared" si="94"/>
        <v>20.75</v>
      </c>
      <c r="BO66" s="327">
        <f>SUMIF($J:$J,J66,$BJ:$BJ)</f>
        <v>2606.1999999999998</v>
      </c>
      <c r="BP66" s="320" t="s">
        <v>1025</v>
      </c>
      <c r="BQ66" s="320"/>
      <c r="BR66" s="334"/>
      <c r="BS66" s="319"/>
      <c r="BT66" s="319"/>
      <c r="BU66" s="327"/>
      <c r="BV66" s="327"/>
      <c r="BW66" s="327"/>
      <c r="BX66" s="327"/>
      <c r="BY66" s="327"/>
      <c r="BZ66" s="327"/>
      <c r="CA66" s="327"/>
      <c r="CB66" s="275"/>
      <c r="CC66" s="335"/>
      <c r="CD66" s="332"/>
      <c r="CE66" s="332"/>
      <c r="CF66" s="332"/>
      <c r="CG66" s="332"/>
      <c r="CH66" s="332"/>
      <c r="CI66" s="332"/>
      <c r="CJ66" s="332"/>
      <c r="CK66" s="332"/>
      <c r="CL66" s="327">
        <f>SUMIF($J:$J,J66,$BZ:$BZ)</f>
        <v>0</v>
      </c>
      <c r="CM66" s="320">
        <f>SUMIF($J:$J,J66,$CA:$CA)</f>
        <v>0</v>
      </c>
      <c r="CN66" s="332"/>
      <c r="CO66" s="332"/>
      <c r="CP66" s="332"/>
      <c r="CQ66" s="332"/>
      <c r="CR66" s="327">
        <f t="shared" ref="CR66:CR67" si="105">BN66+CL66</f>
        <v>20.75</v>
      </c>
      <c r="CS66" s="327">
        <f t="shared" ref="CS66:CS67" si="106">BO66+CM66</f>
        <v>2606.1999999999998</v>
      </c>
      <c r="CT66" s="327">
        <f t="shared" ref="CT66:CT67" si="107">AZ66-CR66</f>
        <v>1.520700636941541E-3</v>
      </c>
      <c r="CU66" s="327">
        <f t="shared" ref="CU66:CU67" si="108">BA66-CS66</f>
        <v>0.19099999999980355</v>
      </c>
      <c r="CV66" s="320" t="str">
        <f t="shared" ref="CV66:CV67" si="109">IF(CT66&lt;0,"Thừa",IF(CT66=0,"Đủ","Thiếu"))</f>
        <v>Thiếu</v>
      </c>
      <c r="CW66" s="336"/>
      <c r="CX66" s="242"/>
      <c r="CY66" s="242"/>
      <c r="CZ66" s="242"/>
      <c r="DA66" s="242"/>
      <c r="DB66" s="242"/>
      <c r="DC66" s="242"/>
      <c r="DD66" s="242"/>
      <c r="DE66" s="242"/>
      <c r="DF66" s="242"/>
      <c r="DG66" s="242"/>
      <c r="DH66" s="242"/>
      <c r="DI66" s="242"/>
      <c r="DJ66" s="242"/>
      <c r="DK66" s="242"/>
      <c r="DL66" s="242"/>
      <c r="DM66" s="242"/>
      <c r="DN66" s="242"/>
      <c r="DO66" s="242"/>
      <c r="DP66" s="242"/>
      <c r="DQ66" s="242"/>
      <c r="DR66" s="242">
        <v>1.5211783439490447</v>
      </c>
      <c r="DS66" s="242">
        <v>191.06</v>
      </c>
      <c r="DT66" s="242">
        <v>17.173885350318471</v>
      </c>
      <c r="DU66" s="242">
        <v>2157.0399999999995</v>
      </c>
      <c r="DV66" s="242"/>
      <c r="DW66" s="242"/>
      <c r="DX66" s="242"/>
      <c r="DY66" s="242"/>
      <c r="DZ66" s="242"/>
      <c r="EA66" s="242"/>
    </row>
    <row r="67" spans="1:131" s="337" customFormat="1" ht="46.5" hidden="1" customHeight="1">
      <c r="A67" s="319" t="str">
        <f t="shared" si="2"/>
        <v>Hiện</v>
      </c>
      <c r="B67" s="320" t="str">
        <f>CV67</f>
        <v>Thừa</v>
      </c>
      <c r="C67" s="320">
        <f t="shared" si="20"/>
        <v>-69</v>
      </c>
      <c r="D67" s="321"/>
      <c r="E67" s="321"/>
      <c r="F67" s="359"/>
      <c r="G67" s="321"/>
      <c r="H67" s="320" t="s">
        <v>1424</v>
      </c>
      <c r="I67" s="320"/>
      <c r="J67" s="322" t="s">
        <v>617</v>
      </c>
      <c r="K67" s="323" t="s">
        <v>548</v>
      </c>
      <c r="L67" s="324" t="s">
        <v>618</v>
      </c>
      <c r="M67" s="322" t="s">
        <v>550</v>
      </c>
      <c r="N67" s="322" t="s">
        <v>61</v>
      </c>
      <c r="O67" s="273">
        <v>149.15</v>
      </c>
      <c r="P67" s="274">
        <v>48.365001676164937</v>
      </c>
      <c r="Q67" s="273">
        <v>7213.64</v>
      </c>
      <c r="R67" s="230"/>
      <c r="S67" s="231"/>
      <c r="T67" s="231">
        <v>54.168801877304738</v>
      </c>
      <c r="U67" s="231">
        <v>8079.2768000000015</v>
      </c>
      <c r="V67" s="231">
        <f>VLOOKUP(J67,[113]PR!$A:$S,15,0)</f>
        <v>10.231198122695268</v>
      </c>
      <c r="W67" s="231">
        <f>VLOOKUP(J67,[113]PR!$A:$S,16,0)</f>
        <v>1525.9831999999992</v>
      </c>
      <c r="X67" s="231">
        <f>VLOOKUP(J67,[114]PR!$A:$U,17,0)</f>
        <v>0</v>
      </c>
      <c r="Y67" s="231">
        <f>VLOOKUP(J67,[114]PR!$A:$U,18,0)</f>
        <v>0</v>
      </c>
      <c r="Z67" s="231">
        <v>0</v>
      </c>
      <c r="AA67" s="231">
        <v>0</v>
      </c>
      <c r="AB67" s="241">
        <v>-64.400000000000006</v>
      </c>
      <c r="AC67" s="241">
        <v>-9605.260000000002</v>
      </c>
      <c r="AD67" s="241">
        <v>0</v>
      </c>
      <c r="AE67" s="241">
        <v>0</v>
      </c>
      <c r="AF67" s="241">
        <v>0</v>
      </c>
      <c r="AG67" s="241">
        <v>0</v>
      </c>
      <c r="AH67" s="241">
        <v>0</v>
      </c>
      <c r="AI67" s="241">
        <v>0</v>
      </c>
      <c r="AJ67" s="241">
        <v>0</v>
      </c>
      <c r="AK67" s="241">
        <v>0</v>
      </c>
      <c r="AL67" s="241">
        <v>0</v>
      </c>
      <c r="AM67" s="241">
        <v>0</v>
      </c>
      <c r="AN67" s="241"/>
      <c r="AO67" s="241"/>
      <c r="AP67" s="241">
        <v>0</v>
      </c>
      <c r="AQ67" s="241">
        <v>0</v>
      </c>
      <c r="AR67" s="325">
        <f t="shared" si="100"/>
        <v>0</v>
      </c>
      <c r="AS67" s="325">
        <f t="shared" si="101"/>
        <v>-1.8189894035458565E-12</v>
      </c>
      <c r="AT67" s="326" t="s">
        <v>1412</v>
      </c>
      <c r="AU67" s="319"/>
      <c r="AV67" s="327"/>
      <c r="AW67" s="327"/>
      <c r="AX67" s="328"/>
      <c r="AY67" s="329"/>
      <c r="AZ67" s="327" t="str">
        <f t="shared" si="102"/>
        <v>0</v>
      </c>
      <c r="BA67" s="330" t="str">
        <f t="shared" si="103"/>
        <v>0</v>
      </c>
      <c r="BB67" s="331">
        <v>45762</v>
      </c>
      <c r="BC67" s="365" t="s">
        <v>1191</v>
      </c>
      <c r="BD67" s="332" t="s">
        <v>62</v>
      </c>
      <c r="BE67" s="357" t="s">
        <v>1212</v>
      </c>
      <c r="BF67" s="370" t="s">
        <v>96</v>
      </c>
      <c r="BG67" s="353">
        <f>11304/3</f>
        <v>3768</v>
      </c>
      <c r="BH67" s="332">
        <v>45719</v>
      </c>
      <c r="BI67" s="232">
        <f>24</f>
        <v>24</v>
      </c>
      <c r="BJ67" s="327">
        <f>11304/3</f>
        <v>3768</v>
      </c>
      <c r="BK67" s="382">
        <v>15272.73</v>
      </c>
      <c r="BL67" s="327">
        <f t="shared" si="104"/>
        <v>63302411.304000005</v>
      </c>
      <c r="BM67" s="333">
        <v>45751</v>
      </c>
      <c r="BN67" s="327">
        <f t="shared" si="94"/>
        <v>69</v>
      </c>
      <c r="BO67" s="327">
        <f>SUMIF($J:$J,J67,$BJ:$BJ)</f>
        <v>10126.5</v>
      </c>
      <c r="BP67" s="320" t="s">
        <v>1137</v>
      </c>
      <c r="BQ67" s="320"/>
      <c r="BR67" s="334"/>
      <c r="BS67" s="319"/>
      <c r="BT67" s="319"/>
      <c r="BU67" s="327"/>
      <c r="BV67" s="327"/>
      <c r="BW67" s="327"/>
      <c r="BX67" s="327"/>
      <c r="BY67" s="327"/>
      <c r="BZ67" s="327"/>
      <c r="CA67" s="327"/>
      <c r="CB67" s="275"/>
      <c r="CC67" s="335"/>
      <c r="CD67" s="332"/>
      <c r="CE67" s="332"/>
      <c r="CF67" s="332"/>
      <c r="CG67" s="332"/>
      <c r="CH67" s="332"/>
      <c r="CI67" s="332"/>
      <c r="CJ67" s="332"/>
      <c r="CK67" s="332"/>
      <c r="CL67" s="327">
        <f>SUMIF($J:$J,J67,$BZ:$BZ)</f>
        <v>0</v>
      </c>
      <c r="CM67" s="320">
        <f>SUMIF($J:$J,J67,$CA:$CA)</f>
        <v>0</v>
      </c>
      <c r="CN67" s="332"/>
      <c r="CO67" s="332"/>
      <c r="CP67" s="332"/>
      <c r="CQ67" s="332"/>
      <c r="CR67" s="327">
        <f t="shared" si="105"/>
        <v>69</v>
      </c>
      <c r="CS67" s="327">
        <f t="shared" si="106"/>
        <v>10126.5</v>
      </c>
      <c r="CT67" s="327">
        <f t="shared" si="107"/>
        <v>-69</v>
      </c>
      <c r="CU67" s="327">
        <f t="shared" si="108"/>
        <v>-10126.5</v>
      </c>
      <c r="CV67" s="320" t="str">
        <f t="shared" si="109"/>
        <v>Thừa</v>
      </c>
      <c r="CW67" s="336"/>
      <c r="CX67" s="242"/>
      <c r="CY67" s="242"/>
      <c r="CZ67" s="242"/>
      <c r="DA67" s="242"/>
      <c r="DB67" s="242"/>
      <c r="DC67" s="242"/>
      <c r="DD67" s="242">
        <v>16.211062688568557</v>
      </c>
      <c r="DE67" s="242">
        <v>2417.88</v>
      </c>
      <c r="DF67" s="242"/>
      <c r="DG67" s="242"/>
      <c r="DH67" s="242">
        <v>32.153938987596383</v>
      </c>
      <c r="DI67" s="242">
        <v>4795.76</v>
      </c>
      <c r="DJ67" s="242"/>
      <c r="DK67" s="242"/>
      <c r="DL67" s="242"/>
      <c r="DM67" s="242"/>
      <c r="DN67" s="242"/>
      <c r="DO67" s="242"/>
      <c r="DP67" s="242"/>
      <c r="DQ67" s="242"/>
      <c r="DR67" s="242"/>
      <c r="DS67" s="242"/>
      <c r="DT67" s="242"/>
      <c r="DU67" s="242"/>
      <c r="DV67" s="242"/>
      <c r="DW67" s="242"/>
      <c r="DX67" s="242"/>
      <c r="DY67" s="242"/>
      <c r="DZ67" s="242"/>
      <c r="EA67" s="242"/>
    </row>
    <row r="68" spans="1:131" s="337" customFormat="1" ht="46.5" hidden="1" customHeight="1">
      <c r="A68" s="319" t="str">
        <f t="shared" si="2"/>
        <v>ok</v>
      </c>
      <c r="B68" s="321"/>
      <c r="C68" s="321"/>
      <c r="D68" s="321"/>
      <c r="E68" s="321"/>
      <c r="F68" s="359"/>
      <c r="G68" s="321"/>
      <c r="H68" s="320" t="s">
        <v>1424</v>
      </c>
      <c r="I68" s="321"/>
      <c r="J68" s="322" t="s">
        <v>617</v>
      </c>
      <c r="K68" s="323" t="s">
        <v>548</v>
      </c>
      <c r="L68" s="324" t="s">
        <v>618</v>
      </c>
      <c r="M68" s="322" t="s">
        <v>550</v>
      </c>
      <c r="N68" s="322" t="s">
        <v>61</v>
      </c>
      <c r="O68" s="277"/>
      <c r="P68" s="278"/>
      <c r="Q68" s="277"/>
      <c r="R68" s="240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  <c r="AR68" s="351"/>
      <c r="AS68" s="351"/>
      <c r="AT68" s="366"/>
      <c r="AU68" s="352"/>
      <c r="AV68" s="353"/>
      <c r="AW68" s="353"/>
      <c r="AX68" s="367"/>
      <c r="AY68" s="368"/>
      <c r="AZ68" s="354"/>
      <c r="BA68" s="354"/>
      <c r="BB68" s="369"/>
      <c r="BC68" s="365" t="s">
        <v>1194</v>
      </c>
      <c r="BD68" s="332" t="s">
        <v>62</v>
      </c>
      <c r="BE68" s="332" t="s">
        <v>1180</v>
      </c>
      <c r="BF68" s="334" t="s">
        <v>911</v>
      </c>
      <c r="BG68" s="353">
        <v>6358.5</v>
      </c>
      <c r="BH68" s="357">
        <v>45770</v>
      </c>
      <c r="BI68" s="268">
        <f>1.5*12*2+1.5*6</f>
        <v>45</v>
      </c>
      <c r="BJ68" s="353">
        <v>6358.5</v>
      </c>
      <c r="BK68" s="431">
        <v>14909.09</v>
      </c>
      <c r="BL68" s="327">
        <f t="shared" si="104"/>
        <v>104279393.64150001</v>
      </c>
      <c r="BM68" s="371">
        <v>45771</v>
      </c>
      <c r="BN68" s="353">
        <f t="shared" si="94"/>
        <v>69</v>
      </c>
      <c r="BO68" s="353"/>
      <c r="BP68" s="321"/>
      <c r="BQ68" s="321"/>
      <c r="BR68" s="370"/>
      <c r="BS68" s="352"/>
      <c r="BT68" s="352"/>
      <c r="BU68" s="353"/>
      <c r="BV68" s="353"/>
      <c r="BW68" s="353"/>
      <c r="BX68" s="353"/>
      <c r="BY68" s="353"/>
      <c r="BZ68" s="353"/>
      <c r="CA68" s="353"/>
      <c r="CB68" s="275"/>
      <c r="CC68" s="372"/>
      <c r="CD68" s="357"/>
      <c r="CE68" s="357"/>
      <c r="CF68" s="357"/>
      <c r="CG68" s="357"/>
      <c r="CH68" s="357"/>
      <c r="CI68" s="357"/>
      <c r="CJ68" s="357"/>
      <c r="CK68" s="357"/>
      <c r="CL68" s="353"/>
      <c r="CM68" s="321"/>
      <c r="CN68" s="357"/>
      <c r="CO68" s="357"/>
      <c r="CP68" s="357"/>
      <c r="CQ68" s="357"/>
      <c r="CR68" s="353"/>
      <c r="CS68" s="353"/>
      <c r="CT68" s="353"/>
      <c r="CU68" s="353"/>
      <c r="CV68" s="321"/>
      <c r="CW68" s="373"/>
      <c r="CX68" s="243"/>
      <c r="CY68" s="243"/>
      <c r="CZ68" s="243"/>
      <c r="DA68" s="243"/>
      <c r="DB68" s="243"/>
      <c r="DC68" s="243"/>
      <c r="DD68" s="243"/>
      <c r="DE68" s="243"/>
      <c r="DF68" s="243"/>
      <c r="DG68" s="243"/>
      <c r="DH68" s="243"/>
      <c r="DI68" s="243"/>
      <c r="DJ68" s="243"/>
      <c r="DK68" s="243"/>
      <c r="DL68" s="243"/>
      <c r="DM68" s="243"/>
      <c r="DN68" s="243"/>
      <c r="DO68" s="243"/>
      <c r="DP68" s="243"/>
      <c r="DQ68" s="243"/>
      <c r="DR68" s="243"/>
      <c r="DS68" s="243"/>
      <c r="DT68" s="243"/>
      <c r="DU68" s="243"/>
      <c r="DV68" s="243"/>
      <c r="DW68" s="243"/>
      <c r="DX68" s="243"/>
      <c r="DY68" s="243"/>
      <c r="DZ68" s="243"/>
      <c r="EA68" s="243"/>
    </row>
    <row r="69" spans="1:131" s="337" customFormat="1" ht="21" hidden="1" customHeight="1">
      <c r="A69" s="319" t="str">
        <f t="shared" si="2"/>
        <v>Hiện</v>
      </c>
      <c r="B69" s="320" t="str">
        <f>CV69</f>
        <v>Đủ</v>
      </c>
      <c r="C69" s="320">
        <f t="shared" si="20"/>
        <v>0</v>
      </c>
      <c r="D69" s="321"/>
      <c r="E69" s="321" t="s">
        <v>1420</v>
      </c>
      <c r="F69" s="359"/>
      <c r="G69" s="321"/>
      <c r="H69" s="320" t="s">
        <v>1424</v>
      </c>
      <c r="I69" s="320" t="s">
        <v>1416</v>
      </c>
      <c r="J69" s="322" t="s">
        <v>619</v>
      </c>
      <c r="K69" s="323" t="s">
        <v>548</v>
      </c>
      <c r="L69" s="324" t="s">
        <v>1686</v>
      </c>
      <c r="M69" s="322" t="s">
        <v>559</v>
      </c>
      <c r="N69" s="322" t="s">
        <v>61</v>
      </c>
      <c r="O69" s="273">
        <v>157</v>
      </c>
      <c r="P69" s="274">
        <v>8.0858598726114668</v>
      </c>
      <c r="Q69" s="273">
        <v>1269.4800000000002</v>
      </c>
      <c r="R69" s="230"/>
      <c r="S69" s="231"/>
      <c r="T69" s="231">
        <v>9</v>
      </c>
      <c r="U69" s="231">
        <v>1413</v>
      </c>
      <c r="V69" s="231">
        <f>VLOOKUP(J69,[113]PR!$A:$S,15,0)</f>
        <v>-9</v>
      </c>
      <c r="W69" s="231">
        <f>VLOOKUP(J69,[113]PR!$A:$S,16,0)</f>
        <v>-1413</v>
      </c>
      <c r="X69" s="231">
        <f>VLOOKUP(J69,[114]PR!$A:$U,17,0)</f>
        <v>0</v>
      </c>
      <c r="Y69" s="231">
        <f>VLOOKUP(J69,[114]PR!$A:$U,18,0)</f>
        <v>0</v>
      </c>
      <c r="Z69" s="231">
        <v>0</v>
      </c>
      <c r="AA69" s="231">
        <v>0</v>
      </c>
      <c r="AB69" s="241">
        <v>3</v>
      </c>
      <c r="AC69" s="241">
        <v>471</v>
      </c>
      <c r="AD69" s="241">
        <v>0</v>
      </c>
      <c r="AE69" s="241">
        <v>0</v>
      </c>
      <c r="AF69" s="241">
        <v>0</v>
      </c>
      <c r="AG69" s="241">
        <v>0</v>
      </c>
      <c r="AH69" s="241">
        <v>0</v>
      </c>
      <c r="AI69" s="241">
        <v>0</v>
      </c>
      <c r="AJ69" s="241">
        <v>0</v>
      </c>
      <c r="AK69" s="241">
        <v>0</v>
      </c>
      <c r="AL69" s="241">
        <v>0</v>
      </c>
      <c r="AM69" s="241">
        <v>0</v>
      </c>
      <c r="AN69" s="241"/>
      <c r="AO69" s="241"/>
      <c r="AP69" s="241">
        <v>0</v>
      </c>
      <c r="AQ69" s="241">
        <v>0</v>
      </c>
      <c r="AR69" s="325">
        <f t="shared" ref="AR69:AR79" si="110">R69+T69+V69+X69+Z69+AB69+AD69+AF69+AH69+AJ69+AL69+AN69+AP69</f>
        <v>3</v>
      </c>
      <c r="AS69" s="325">
        <f t="shared" ref="AS69:AS79" si="111">S69+U69+W69+Y69+AA69+AC69+AE69+AG69+AI69+AK69+AM69+AO69+AQ69</f>
        <v>471</v>
      </c>
      <c r="AT69" s="326" t="s">
        <v>1412</v>
      </c>
      <c r="AU69" s="319"/>
      <c r="AV69" s="327">
        <v>3</v>
      </c>
      <c r="AW69" s="327">
        <v>471</v>
      </c>
      <c r="AX69" s="328"/>
      <c r="AY69" s="329" t="s">
        <v>1429</v>
      </c>
      <c r="AZ69" s="327" t="str">
        <f t="shared" ref="AZ69:AZ79" si="112">IF(AR69&gt;AV69,AR69-AV69,"0")</f>
        <v>0</v>
      </c>
      <c r="BA69" s="330" t="str">
        <f t="shared" ref="BA69:BA79" si="113">IF(AS69&gt;AW69,AS69-AW69,"0")</f>
        <v>0</v>
      </c>
      <c r="BB69" s="331"/>
      <c r="BC69" s="332"/>
      <c r="BD69" s="332"/>
      <c r="BE69" s="332"/>
      <c r="BF69" s="334"/>
      <c r="BG69" s="327"/>
      <c r="BH69" s="332"/>
      <c r="BI69" s="232"/>
      <c r="BJ69" s="327"/>
      <c r="BK69" s="327"/>
      <c r="BL69" s="327"/>
      <c r="BM69" s="333"/>
      <c r="BN69" s="327">
        <f t="shared" si="94"/>
        <v>0</v>
      </c>
      <c r="BO69" s="327">
        <f t="shared" ref="BO69:BO79" si="114">SUMIF($J:$J,J69,$BJ:$BJ)</f>
        <v>0</v>
      </c>
      <c r="BP69" s="320"/>
      <c r="BQ69" s="320"/>
      <c r="BR69" s="334"/>
      <c r="BS69" s="319"/>
      <c r="BT69" s="319"/>
      <c r="BU69" s="327"/>
      <c r="BV69" s="327"/>
      <c r="BW69" s="327"/>
      <c r="BX69" s="327"/>
      <c r="BY69" s="327"/>
      <c r="BZ69" s="327"/>
      <c r="CA69" s="327"/>
      <c r="CB69" s="275"/>
      <c r="CC69" s="335"/>
      <c r="CD69" s="332"/>
      <c r="CE69" s="332"/>
      <c r="CF69" s="332"/>
      <c r="CG69" s="332"/>
      <c r="CH69" s="332"/>
      <c r="CI69" s="332"/>
      <c r="CJ69" s="332"/>
      <c r="CK69" s="332"/>
      <c r="CL69" s="327">
        <f t="shared" ref="CL69:CL79" si="115">SUMIF($J:$J,J69,$BZ:$BZ)</f>
        <v>0</v>
      </c>
      <c r="CM69" s="320">
        <f t="shared" ref="CM69:CM79" si="116">SUMIF($J:$J,J69,$CA:$CA)</f>
        <v>0</v>
      </c>
      <c r="CN69" s="332"/>
      <c r="CO69" s="332"/>
      <c r="CP69" s="332"/>
      <c r="CQ69" s="332"/>
      <c r="CR69" s="327">
        <f t="shared" ref="CR69:CR79" si="117">BN69+CL69</f>
        <v>0</v>
      </c>
      <c r="CS69" s="327">
        <f t="shared" ref="CS69:CS79" si="118">BO69+CM69</f>
        <v>0</v>
      </c>
      <c r="CT69" s="327">
        <f t="shared" ref="CT69:CT79" si="119">AZ69-CR69</f>
        <v>0</v>
      </c>
      <c r="CU69" s="327">
        <f t="shared" ref="CU69:CU79" si="120">BA69-CS69</f>
        <v>0</v>
      </c>
      <c r="CV69" s="320" t="str">
        <f t="shared" ref="CV69:CV79" si="121">IF(CT69&lt;0,"Thừa",IF(CT69=0,"Đủ","Thiếu"))</f>
        <v>Đủ</v>
      </c>
      <c r="CW69" s="336"/>
      <c r="CX69" s="242"/>
      <c r="CY69" s="242"/>
      <c r="CZ69" s="242"/>
      <c r="DA69" s="242"/>
      <c r="DB69" s="242"/>
      <c r="DC69" s="242"/>
      <c r="DD69" s="242">
        <v>0.68420382165605109</v>
      </c>
      <c r="DE69" s="242">
        <v>107.42</v>
      </c>
      <c r="DF69" s="242"/>
      <c r="DG69" s="242"/>
      <c r="DH69" s="242"/>
      <c r="DI69" s="242"/>
      <c r="DJ69" s="242"/>
      <c r="DK69" s="242"/>
      <c r="DL69" s="242"/>
      <c r="DM69" s="242"/>
      <c r="DN69" s="242"/>
      <c r="DO69" s="242"/>
      <c r="DP69" s="242"/>
      <c r="DQ69" s="242"/>
      <c r="DR69" s="242"/>
      <c r="DS69" s="242"/>
      <c r="DT69" s="242">
        <v>7.4016560509554159</v>
      </c>
      <c r="DU69" s="242">
        <v>1162.0600000000002</v>
      </c>
      <c r="DV69" s="242"/>
      <c r="DW69" s="242"/>
      <c r="DX69" s="242"/>
      <c r="DY69" s="242"/>
      <c r="DZ69" s="242"/>
      <c r="EA69" s="242"/>
    </row>
    <row r="70" spans="1:131" s="337" customFormat="1" ht="48" hidden="1" customHeight="1">
      <c r="A70" s="319" t="str">
        <f t="shared" si="2"/>
        <v>Hiện</v>
      </c>
      <c r="B70" s="320" t="str">
        <f>CV70</f>
        <v>Thừa</v>
      </c>
      <c r="C70" s="320">
        <f t="shared" si="20"/>
        <v>-4.4000000000000004</v>
      </c>
      <c r="D70" s="321"/>
      <c r="E70" s="321"/>
      <c r="F70" s="359"/>
      <c r="G70" s="321"/>
      <c r="H70" s="320" t="s">
        <v>1424</v>
      </c>
      <c r="I70" s="320"/>
      <c r="J70" s="322" t="s">
        <v>620</v>
      </c>
      <c r="K70" s="323" t="s">
        <v>548</v>
      </c>
      <c r="L70" s="324" t="s">
        <v>621</v>
      </c>
      <c r="M70" s="322" t="s">
        <v>550</v>
      </c>
      <c r="N70" s="322" t="s">
        <v>61</v>
      </c>
      <c r="O70" s="273">
        <v>172.7</v>
      </c>
      <c r="P70" s="274">
        <v>6.841368000000001</v>
      </c>
      <c r="Q70" s="273">
        <v>1181.5042536000001</v>
      </c>
      <c r="R70" s="230"/>
      <c r="S70" s="231"/>
      <c r="T70" s="231">
        <v>7.6</v>
      </c>
      <c r="U70" s="231">
        <v>1312.52</v>
      </c>
      <c r="V70" s="231">
        <f>VLOOKUP(J70,[113]PR!$A:$S,15,0)</f>
        <v>0</v>
      </c>
      <c r="W70" s="231">
        <f>VLOOKUP(J70,[113]PR!$A:$S,16,0)</f>
        <v>0</v>
      </c>
      <c r="X70" s="231">
        <f>VLOOKUP(J70,[114]PR!$A:$U,17,0)</f>
        <v>0</v>
      </c>
      <c r="Y70" s="231">
        <f>VLOOKUP(J70,[114]PR!$A:$U,18,0)</f>
        <v>0</v>
      </c>
      <c r="Z70" s="231">
        <v>0</v>
      </c>
      <c r="AA70" s="231">
        <v>0</v>
      </c>
      <c r="AB70" s="241">
        <v>0</v>
      </c>
      <c r="AC70" s="241">
        <v>0</v>
      </c>
      <c r="AD70" s="241">
        <v>0</v>
      </c>
      <c r="AE70" s="241">
        <v>0</v>
      </c>
      <c r="AF70" s="241">
        <v>0</v>
      </c>
      <c r="AG70" s="241">
        <v>0</v>
      </c>
      <c r="AH70" s="241">
        <v>0</v>
      </c>
      <c r="AI70" s="241">
        <v>0</v>
      </c>
      <c r="AJ70" s="241">
        <v>0</v>
      </c>
      <c r="AK70" s="241">
        <v>0</v>
      </c>
      <c r="AL70" s="241">
        <v>0</v>
      </c>
      <c r="AM70" s="241">
        <v>0</v>
      </c>
      <c r="AN70" s="241"/>
      <c r="AO70" s="241"/>
      <c r="AP70" s="241">
        <v>0</v>
      </c>
      <c r="AQ70" s="241">
        <v>0</v>
      </c>
      <c r="AR70" s="325">
        <f t="shared" si="110"/>
        <v>7.6</v>
      </c>
      <c r="AS70" s="325">
        <f t="shared" si="111"/>
        <v>1312.52</v>
      </c>
      <c r="AT70" s="326"/>
      <c r="AU70" s="319"/>
      <c r="AV70" s="327"/>
      <c r="AW70" s="327"/>
      <c r="AX70" s="328"/>
      <c r="AY70" s="329"/>
      <c r="AZ70" s="327">
        <f t="shared" si="112"/>
        <v>7.6</v>
      </c>
      <c r="BA70" s="330">
        <f t="shared" si="113"/>
        <v>1312.52</v>
      </c>
      <c r="BB70" s="331">
        <v>45762</v>
      </c>
      <c r="BC70" s="365" t="s">
        <v>1191</v>
      </c>
      <c r="BD70" s="332" t="s">
        <v>62</v>
      </c>
      <c r="BE70" s="357" t="s">
        <v>1213</v>
      </c>
      <c r="BF70" s="370" t="s">
        <v>1214</v>
      </c>
      <c r="BG70" s="353">
        <v>2072.4</v>
      </c>
      <c r="BH70" s="332">
        <v>45719</v>
      </c>
      <c r="BI70" s="232">
        <v>12</v>
      </c>
      <c r="BJ70" s="327">
        <v>2072.4</v>
      </c>
      <c r="BK70" s="429">
        <v>15090.91</v>
      </c>
      <c r="BL70" s="327">
        <f>BK70*BJ70*1.1</f>
        <v>34401842.072400004</v>
      </c>
      <c r="BM70" s="333">
        <v>45747</v>
      </c>
      <c r="BN70" s="327">
        <f t="shared" si="94"/>
        <v>12</v>
      </c>
      <c r="BO70" s="327">
        <f t="shared" si="114"/>
        <v>2072.4</v>
      </c>
      <c r="BP70" s="320" t="s">
        <v>1025</v>
      </c>
      <c r="BQ70" s="320"/>
      <c r="BR70" s="334"/>
      <c r="BS70" s="319"/>
      <c r="BT70" s="319"/>
      <c r="BU70" s="327"/>
      <c r="BV70" s="327"/>
      <c r="BW70" s="327"/>
      <c r="BX70" s="327"/>
      <c r="BY70" s="327"/>
      <c r="BZ70" s="327"/>
      <c r="CA70" s="327"/>
      <c r="CB70" s="275"/>
      <c r="CC70" s="335"/>
      <c r="CD70" s="332"/>
      <c r="CE70" s="332"/>
      <c r="CF70" s="332"/>
      <c r="CG70" s="332"/>
      <c r="CH70" s="332"/>
      <c r="CI70" s="332"/>
      <c r="CJ70" s="332"/>
      <c r="CK70" s="332"/>
      <c r="CL70" s="327">
        <f t="shared" si="115"/>
        <v>0</v>
      </c>
      <c r="CM70" s="320">
        <f t="shared" si="116"/>
        <v>0</v>
      </c>
      <c r="CN70" s="332"/>
      <c r="CO70" s="332"/>
      <c r="CP70" s="332"/>
      <c r="CQ70" s="332"/>
      <c r="CR70" s="327">
        <f t="shared" si="117"/>
        <v>12</v>
      </c>
      <c r="CS70" s="327">
        <f t="shared" si="118"/>
        <v>2072.4</v>
      </c>
      <c r="CT70" s="327">
        <f t="shared" si="119"/>
        <v>-4.4000000000000004</v>
      </c>
      <c r="CU70" s="327">
        <f t="shared" si="120"/>
        <v>-759.88000000000011</v>
      </c>
      <c r="CV70" s="320" t="str">
        <f t="shared" si="121"/>
        <v>Thừa</v>
      </c>
      <c r="CW70" s="336"/>
      <c r="CX70" s="242"/>
      <c r="CY70" s="242"/>
      <c r="CZ70" s="242"/>
      <c r="DA70" s="242"/>
      <c r="DB70" s="242">
        <v>6.841368000000001</v>
      </c>
      <c r="DC70" s="242">
        <v>1181.5042536000001</v>
      </c>
      <c r="DD70" s="242"/>
      <c r="DE70" s="242"/>
      <c r="DF70" s="242"/>
      <c r="DG70" s="242"/>
      <c r="DH70" s="242"/>
      <c r="DI70" s="242"/>
      <c r="DJ70" s="242"/>
      <c r="DK70" s="242"/>
      <c r="DL70" s="242"/>
      <c r="DM70" s="242"/>
      <c r="DN70" s="242"/>
      <c r="DO70" s="242"/>
      <c r="DP70" s="242"/>
      <c r="DQ70" s="242"/>
      <c r="DR70" s="242"/>
      <c r="DS70" s="242"/>
      <c r="DT70" s="242"/>
      <c r="DU70" s="242"/>
      <c r="DV70" s="242"/>
      <c r="DW70" s="242"/>
      <c r="DX70" s="242"/>
      <c r="DY70" s="242"/>
      <c r="DZ70" s="242"/>
      <c r="EA70" s="242"/>
    </row>
    <row r="71" spans="1:131" s="337" customFormat="1" ht="30" hidden="1" customHeight="1">
      <c r="A71" s="319" t="str">
        <f t="shared" si="2"/>
        <v>Hiện</v>
      </c>
      <c r="B71" s="320" t="str">
        <f>CONCATENATE(CV71," Dùng lẫn A572, A-43")</f>
        <v>Thiếu Dùng lẫn A572, A-43</v>
      </c>
      <c r="C71" s="320">
        <f t="shared" si="20"/>
        <v>3</v>
      </c>
      <c r="D71" s="321"/>
      <c r="E71" s="321" t="s">
        <v>1111</v>
      </c>
      <c r="F71" s="359"/>
      <c r="G71" s="321"/>
      <c r="H71" s="320" t="s">
        <v>1424</v>
      </c>
      <c r="I71" s="320"/>
      <c r="J71" s="322" t="s">
        <v>622</v>
      </c>
      <c r="K71" s="323" t="s">
        <v>548</v>
      </c>
      <c r="L71" s="324" t="s">
        <v>623</v>
      </c>
      <c r="M71" s="322" t="s">
        <v>550</v>
      </c>
      <c r="N71" s="322" t="s">
        <v>61</v>
      </c>
      <c r="O71" s="273">
        <v>172.7</v>
      </c>
      <c r="P71" s="274">
        <v>2.3814707585408224</v>
      </c>
      <c r="Q71" s="273">
        <v>411.28</v>
      </c>
      <c r="R71" s="230"/>
      <c r="S71" s="231"/>
      <c r="T71" s="231">
        <v>3</v>
      </c>
      <c r="U71" s="231">
        <v>518.1</v>
      </c>
      <c r="V71" s="231">
        <f>VLOOKUP(J71,[113]PR!$A:$S,15,0)</f>
        <v>0</v>
      </c>
      <c r="W71" s="231">
        <f>VLOOKUP(J71,[113]PR!$A:$S,16,0)</f>
        <v>0</v>
      </c>
      <c r="X71" s="231">
        <f>VLOOKUP(J71,[114]PR!$A:$U,17,0)</f>
        <v>0</v>
      </c>
      <c r="Y71" s="231">
        <f>VLOOKUP(J71,[114]PR!$A:$U,18,0)</f>
        <v>0</v>
      </c>
      <c r="Z71" s="231">
        <v>0</v>
      </c>
      <c r="AA71" s="231">
        <v>0</v>
      </c>
      <c r="AB71" s="241">
        <v>0</v>
      </c>
      <c r="AC71" s="241">
        <v>0</v>
      </c>
      <c r="AD71" s="241">
        <v>0</v>
      </c>
      <c r="AE71" s="241">
        <v>0</v>
      </c>
      <c r="AF71" s="241">
        <v>0</v>
      </c>
      <c r="AG71" s="241">
        <v>0</v>
      </c>
      <c r="AH71" s="241">
        <v>0</v>
      </c>
      <c r="AI71" s="241">
        <v>0</v>
      </c>
      <c r="AJ71" s="241">
        <v>0</v>
      </c>
      <c r="AK71" s="241">
        <v>0</v>
      </c>
      <c r="AL71" s="241">
        <v>0</v>
      </c>
      <c r="AM71" s="241">
        <v>0</v>
      </c>
      <c r="AN71" s="241"/>
      <c r="AO71" s="241"/>
      <c r="AP71" s="241">
        <v>0</v>
      </c>
      <c r="AQ71" s="241">
        <v>0</v>
      </c>
      <c r="AR71" s="325">
        <f t="shared" si="110"/>
        <v>3</v>
      </c>
      <c r="AS71" s="325">
        <f t="shared" si="111"/>
        <v>518.1</v>
      </c>
      <c r="AT71" s="326" t="s">
        <v>1118</v>
      </c>
      <c r="AU71" s="319"/>
      <c r="AV71" s="327"/>
      <c r="AW71" s="327"/>
      <c r="AX71" s="328"/>
      <c r="AY71" s="329"/>
      <c r="AZ71" s="327">
        <f t="shared" si="112"/>
        <v>3</v>
      </c>
      <c r="BA71" s="330">
        <f t="shared" si="113"/>
        <v>518.1</v>
      </c>
      <c r="BB71" s="331"/>
      <c r="BC71" s="332"/>
      <c r="BD71" s="332"/>
      <c r="BE71" s="357"/>
      <c r="BF71" s="370"/>
      <c r="BG71" s="353"/>
      <c r="BH71" s="332"/>
      <c r="BI71" s="232"/>
      <c r="BJ71" s="327"/>
      <c r="BK71" s="327"/>
      <c r="BL71" s="327"/>
      <c r="BM71" s="333"/>
      <c r="BN71" s="327">
        <f t="shared" si="94"/>
        <v>0</v>
      </c>
      <c r="BO71" s="327">
        <f t="shared" si="114"/>
        <v>0</v>
      </c>
      <c r="BP71" s="320"/>
      <c r="BQ71" s="320"/>
      <c r="BR71" s="334"/>
      <c r="BS71" s="319"/>
      <c r="BT71" s="319"/>
      <c r="BU71" s="327"/>
      <c r="BV71" s="327"/>
      <c r="BW71" s="327"/>
      <c r="BX71" s="327"/>
      <c r="BY71" s="327"/>
      <c r="BZ71" s="327"/>
      <c r="CA71" s="327"/>
      <c r="CB71" s="275"/>
      <c r="CC71" s="335"/>
      <c r="CD71" s="332"/>
      <c r="CE71" s="332"/>
      <c r="CF71" s="332"/>
      <c r="CG71" s="332"/>
      <c r="CH71" s="332"/>
      <c r="CI71" s="332"/>
      <c r="CJ71" s="332"/>
      <c r="CK71" s="332"/>
      <c r="CL71" s="327">
        <f t="shared" si="115"/>
        <v>0</v>
      </c>
      <c r="CM71" s="320">
        <f t="shared" si="116"/>
        <v>0</v>
      </c>
      <c r="CN71" s="332"/>
      <c r="CO71" s="332"/>
      <c r="CP71" s="332"/>
      <c r="CQ71" s="332"/>
      <c r="CR71" s="327">
        <f t="shared" si="117"/>
        <v>0</v>
      </c>
      <c r="CS71" s="327">
        <f t="shared" si="118"/>
        <v>0</v>
      </c>
      <c r="CT71" s="327">
        <f t="shared" si="119"/>
        <v>3</v>
      </c>
      <c r="CU71" s="327">
        <f t="shared" si="120"/>
        <v>518.1</v>
      </c>
      <c r="CV71" s="320" t="str">
        <f t="shared" si="121"/>
        <v>Thiếu</v>
      </c>
      <c r="CW71" s="336"/>
      <c r="CX71" s="242"/>
      <c r="CY71" s="242"/>
      <c r="CZ71" s="242"/>
      <c r="DA71" s="242"/>
      <c r="DB71" s="242"/>
      <c r="DC71" s="242"/>
      <c r="DD71" s="242">
        <v>2.3814707585408219</v>
      </c>
      <c r="DE71" s="242">
        <v>411.28</v>
      </c>
      <c r="DF71" s="242"/>
      <c r="DG71" s="242"/>
      <c r="DH71" s="242"/>
      <c r="DI71" s="242"/>
      <c r="DJ71" s="242"/>
      <c r="DK71" s="242"/>
      <c r="DL71" s="242"/>
      <c r="DM71" s="242"/>
      <c r="DN71" s="242"/>
      <c r="DO71" s="242"/>
      <c r="DP71" s="242"/>
      <c r="DQ71" s="242"/>
      <c r="DR71" s="242"/>
      <c r="DS71" s="242"/>
      <c r="DT71" s="242"/>
      <c r="DU71" s="242"/>
      <c r="DV71" s="242"/>
      <c r="DW71" s="242"/>
      <c r="DX71" s="242"/>
      <c r="DY71" s="242"/>
      <c r="DZ71" s="242"/>
      <c r="EA71" s="242"/>
    </row>
    <row r="72" spans="1:131" s="337" customFormat="1" ht="30" hidden="1" customHeight="1">
      <c r="A72" s="319" t="str">
        <f t="shared" si="2"/>
        <v>Hiện</v>
      </c>
      <c r="B72" s="320" t="str">
        <f>CV72</f>
        <v>Đủ</v>
      </c>
      <c r="C72" s="320">
        <f t="shared" si="20"/>
        <v>0</v>
      </c>
      <c r="D72" s="321"/>
      <c r="E72" s="321"/>
      <c r="F72" s="359"/>
      <c r="G72" s="321"/>
      <c r="H72" s="320" t="s">
        <v>1426</v>
      </c>
      <c r="I72" s="320"/>
      <c r="J72" s="322" t="s">
        <v>624</v>
      </c>
      <c r="K72" s="323" t="s">
        <v>552</v>
      </c>
      <c r="L72" s="324" t="s">
        <v>625</v>
      </c>
      <c r="M72" s="322" t="s">
        <v>565</v>
      </c>
      <c r="N72" s="322" t="s">
        <v>61</v>
      </c>
      <c r="O72" s="273">
        <v>198.25</v>
      </c>
      <c r="P72" s="274">
        <v>2.5347200000000001</v>
      </c>
      <c r="Q72" s="273">
        <v>502.50824</v>
      </c>
      <c r="R72" s="230"/>
      <c r="S72" s="231"/>
      <c r="T72" s="231">
        <v>3</v>
      </c>
      <c r="U72" s="231">
        <v>594.75</v>
      </c>
      <c r="V72" s="231">
        <f>VLOOKUP(J72,[113]PR!$A:$S,15,0)</f>
        <v>0</v>
      </c>
      <c r="W72" s="231">
        <f>VLOOKUP(J72,[113]PR!$A:$S,16,0)</f>
        <v>0</v>
      </c>
      <c r="X72" s="231">
        <f>VLOOKUP(J72,[114]PR!$A:$U,17,0)</f>
        <v>0</v>
      </c>
      <c r="Y72" s="231">
        <f>VLOOKUP(J72,[114]PR!$A:$U,18,0)</f>
        <v>0</v>
      </c>
      <c r="Z72" s="231">
        <v>0</v>
      </c>
      <c r="AA72" s="231">
        <v>0</v>
      </c>
      <c r="AB72" s="241">
        <v>0</v>
      </c>
      <c r="AC72" s="241">
        <v>0</v>
      </c>
      <c r="AD72" s="241">
        <v>0</v>
      </c>
      <c r="AE72" s="241">
        <v>0</v>
      </c>
      <c r="AF72" s="241">
        <v>0</v>
      </c>
      <c r="AG72" s="241">
        <v>0</v>
      </c>
      <c r="AH72" s="241">
        <v>0</v>
      </c>
      <c r="AI72" s="241">
        <v>0</v>
      </c>
      <c r="AJ72" s="241">
        <v>0</v>
      </c>
      <c r="AK72" s="241">
        <v>0</v>
      </c>
      <c r="AL72" s="241">
        <v>0</v>
      </c>
      <c r="AM72" s="241">
        <v>0</v>
      </c>
      <c r="AN72" s="241"/>
      <c r="AO72" s="241"/>
      <c r="AP72" s="241">
        <v>0</v>
      </c>
      <c r="AQ72" s="241">
        <v>0</v>
      </c>
      <c r="AR72" s="325">
        <f t="shared" si="110"/>
        <v>3</v>
      </c>
      <c r="AS72" s="325">
        <f t="shared" si="111"/>
        <v>594.75</v>
      </c>
      <c r="AT72" s="326"/>
      <c r="AU72" s="319"/>
      <c r="AV72" s="327"/>
      <c r="AW72" s="327"/>
      <c r="AX72" s="328"/>
      <c r="AY72" s="329"/>
      <c r="AZ72" s="327">
        <f t="shared" si="112"/>
        <v>3</v>
      </c>
      <c r="BA72" s="330">
        <f t="shared" si="113"/>
        <v>594.75</v>
      </c>
      <c r="BB72" s="331"/>
      <c r="BC72" s="332"/>
      <c r="BD72" s="332"/>
      <c r="BE72" s="357"/>
      <c r="BF72" s="370"/>
      <c r="BG72" s="353"/>
      <c r="BH72" s="332"/>
      <c r="BI72" s="232"/>
      <c r="BJ72" s="327"/>
      <c r="BK72" s="327"/>
      <c r="BL72" s="327"/>
      <c r="BM72" s="333"/>
      <c r="BN72" s="327">
        <f t="shared" si="94"/>
        <v>0</v>
      </c>
      <c r="BO72" s="327">
        <f t="shared" si="114"/>
        <v>0</v>
      </c>
      <c r="BP72" s="320"/>
      <c r="BQ72" s="320"/>
      <c r="BR72" s="334"/>
      <c r="BS72" s="319"/>
      <c r="BT72" s="319" t="s">
        <v>1157</v>
      </c>
      <c r="BU72" s="327" t="s">
        <v>67</v>
      </c>
      <c r="BV72" s="327" t="s">
        <v>979</v>
      </c>
      <c r="BW72" s="327" t="s">
        <v>976</v>
      </c>
      <c r="BX72" s="327">
        <v>594.79999999999995</v>
      </c>
      <c r="BY72" s="333">
        <v>45755</v>
      </c>
      <c r="BZ72" s="327">
        <v>3</v>
      </c>
      <c r="CA72" s="327">
        <v>594.79999999999995</v>
      </c>
      <c r="CB72" s="275">
        <v>3.23</v>
      </c>
      <c r="CC72" s="335">
        <f>CB72*CA72</f>
        <v>1921.204</v>
      </c>
      <c r="CD72" s="332"/>
      <c r="CE72" s="332"/>
      <c r="CF72" s="332"/>
      <c r="CG72" s="332"/>
      <c r="CH72" s="332"/>
      <c r="CI72" s="332">
        <v>45791</v>
      </c>
      <c r="CJ72" s="332">
        <v>45792</v>
      </c>
      <c r="CK72" s="332"/>
      <c r="CL72" s="327">
        <f t="shared" si="115"/>
        <v>3</v>
      </c>
      <c r="CM72" s="320">
        <f t="shared" si="116"/>
        <v>594.79999999999995</v>
      </c>
      <c r="CN72" s="332"/>
      <c r="CO72" s="332"/>
      <c r="CP72" s="332"/>
      <c r="CQ72" s="332"/>
      <c r="CR72" s="327">
        <f t="shared" si="117"/>
        <v>3</v>
      </c>
      <c r="CS72" s="327">
        <f t="shared" si="118"/>
        <v>594.79999999999995</v>
      </c>
      <c r="CT72" s="327">
        <f t="shared" si="119"/>
        <v>0</v>
      </c>
      <c r="CU72" s="327">
        <f t="shared" si="120"/>
        <v>-4.9999999999954525E-2</v>
      </c>
      <c r="CV72" s="320" t="str">
        <f t="shared" si="121"/>
        <v>Đủ</v>
      </c>
      <c r="CW72" s="336"/>
      <c r="CX72" s="242"/>
      <c r="CY72" s="242"/>
      <c r="CZ72" s="242"/>
      <c r="DA72" s="242"/>
      <c r="DB72" s="242"/>
      <c r="DC72" s="242"/>
      <c r="DD72" s="242"/>
      <c r="DE72" s="242"/>
      <c r="DF72" s="242">
        <v>2.5605515414012738</v>
      </c>
      <c r="DG72" s="242">
        <v>502.50824</v>
      </c>
      <c r="DH72" s="242"/>
      <c r="DI72" s="242"/>
      <c r="DJ72" s="242"/>
      <c r="DK72" s="242"/>
      <c r="DL72" s="242"/>
      <c r="DM72" s="242"/>
      <c r="DN72" s="242"/>
      <c r="DO72" s="242"/>
      <c r="DP72" s="242"/>
      <c r="DQ72" s="242"/>
      <c r="DR72" s="242"/>
      <c r="DS72" s="242"/>
      <c r="DT72" s="242"/>
      <c r="DU72" s="242"/>
      <c r="DV72" s="242"/>
      <c r="DW72" s="242"/>
      <c r="DX72" s="242"/>
      <c r="DY72" s="242"/>
      <c r="DZ72" s="242"/>
      <c r="EA72" s="242"/>
    </row>
    <row r="73" spans="1:131" s="337" customFormat="1" ht="30" hidden="1" customHeight="1">
      <c r="A73" s="319" t="str">
        <f t="shared" si="2"/>
        <v>Hiện</v>
      </c>
      <c r="B73" s="320" t="str">
        <f>CV73</f>
        <v>Thừa</v>
      </c>
      <c r="C73" s="320">
        <f t="shared" si="20"/>
        <v>-1.8754558440764697</v>
      </c>
      <c r="D73" s="321"/>
      <c r="E73" s="321"/>
      <c r="F73" s="359"/>
      <c r="G73" s="321"/>
      <c r="H73" s="320" t="s">
        <v>1424</v>
      </c>
      <c r="I73" s="320"/>
      <c r="J73" s="322" t="s">
        <v>626</v>
      </c>
      <c r="K73" s="323" t="s">
        <v>548</v>
      </c>
      <c r="L73" s="324" t="s">
        <v>627</v>
      </c>
      <c r="M73" s="322" t="s">
        <v>550</v>
      </c>
      <c r="N73" s="322" t="s">
        <v>61</v>
      </c>
      <c r="O73" s="273">
        <v>196.25</v>
      </c>
      <c r="P73" s="274">
        <v>214.52661635668784</v>
      </c>
      <c r="Q73" s="273">
        <v>42100.848459999987</v>
      </c>
      <c r="R73" s="230"/>
      <c r="S73" s="231"/>
      <c r="T73" s="231">
        <v>238.12454415592353</v>
      </c>
      <c r="U73" s="231">
        <v>46731.941790599994</v>
      </c>
      <c r="V73" s="231">
        <f>VLOOKUP(J73,[113]PR!$A:$S,15,0)</f>
        <v>0</v>
      </c>
      <c r="W73" s="231">
        <f>VLOOKUP(J73,[113]PR!$A:$S,16,0)</f>
        <v>0</v>
      </c>
      <c r="X73" s="231">
        <f>VLOOKUP(J73,[114]PR!$A:$U,17,0)</f>
        <v>0</v>
      </c>
      <c r="Y73" s="231">
        <f>VLOOKUP(J73,[114]PR!$A:$U,18,0)</f>
        <v>0</v>
      </c>
      <c r="Z73" s="231">
        <v>0</v>
      </c>
      <c r="AA73" s="231">
        <v>0</v>
      </c>
      <c r="AB73" s="241">
        <v>0</v>
      </c>
      <c r="AC73" s="241">
        <v>0</v>
      </c>
      <c r="AD73" s="241">
        <v>0</v>
      </c>
      <c r="AE73" s="241">
        <v>0</v>
      </c>
      <c r="AF73" s="241">
        <v>0</v>
      </c>
      <c r="AG73" s="241">
        <v>0</v>
      </c>
      <c r="AH73" s="241">
        <v>0</v>
      </c>
      <c r="AI73" s="241">
        <v>0</v>
      </c>
      <c r="AJ73" s="241">
        <v>0</v>
      </c>
      <c r="AK73" s="241">
        <v>0</v>
      </c>
      <c r="AL73" s="241">
        <v>0</v>
      </c>
      <c r="AM73" s="241">
        <v>0</v>
      </c>
      <c r="AN73" s="241"/>
      <c r="AO73" s="241"/>
      <c r="AP73" s="241">
        <v>0</v>
      </c>
      <c r="AQ73" s="241">
        <v>0</v>
      </c>
      <c r="AR73" s="325">
        <f t="shared" si="110"/>
        <v>238.12454415592353</v>
      </c>
      <c r="AS73" s="325">
        <f t="shared" si="111"/>
        <v>46731.941790599994</v>
      </c>
      <c r="AT73" s="326"/>
      <c r="AU73" s="319"/>
      <c r="AV73" s="327"/>
      <c r="AW73" s="327"/>
      <c r="AX73" s="328"/>
      <c r="AY73" s="329"/>
      <c r="AZ73" s="327">
        <f t="shared" si="112"/>
        <v>238.12454415592353</v>
      </c>
      <c r="BA73" s="330">
        <f t="shared" si="113"/>
        <v>46731.941790599994</v>
      </c>
      <c r="BB73" s="331">
        <v>45762</v>
      </c>
      <c r="BC73" s="365" t="s">
        <v>1191</v>
      </c>
      <c r="BD73" s="332" t="s">
        <v>62</v>
      </c>
      <c r="BE73" s="357" t="s">
        <v>1215</v>
      </c>
      <c r="BF73" s="370" t="s">
        <v>1214</v>
      </c>
      <c r="BG73" s="353">
        <v>47100</v>
      </c>
      <c r="BH73" s="332">
        <v>45719</v>
      </c>
      <c r="BI73" s="232">
        <v>240</v>
      </c>
      <c r="BJ73" s="327">
        <v>47100</v>
      </c>
      <c r="BK73" s="429">
        <v>15090.91</v>
      </c>
      <c r="BL73" s="327">
        <f>BK73*BJ73*1.1</f>
        <v>781860047.10000002</v>
      </c>
      <c r="BM73" s="333">
        <v>45747</v>
      </c>
      <c r="BN73" s="327">
        <f t="shared" si="94"/>
        <v>240</v>
      </c>
      <c r="BO73" s="327">
        <f t="shared" si="114"/>
        <v>47100</v>
      </c>
      <c r="BP73" s="320" t="s">
        <v>1025</v>
      </c>
      <c r="BQ73" s="320"/>
      <c r="BR73" s="334"/>
      <c r="BS73" s="319"/>
      <c r="BT73" s="319"/>
      <c r="BU73" s="327"/>
      <c r="BV73" s="327"/>
      <c r="BW73" s="327"/>
      <c r="BX73" s="327"/>
      <c r="BY73" s="327"/>
      <c r="BZ73" s="327"/>
      <c r="CA73" s="327"/>
      <c r="CB73" s="275"/>
      <c r="CC73" s="335"/>
      <c r="CD73" s="332"/>
      <c r="CE73" s="332"/>
      <c r="CF73" s="332"/>
      <c r="CG73" s="332"/>
      <c r="CH73" s="332"/>
      <c r="CI73" s="332"/>
      <c r="CJ73" s="332"/>
      <c r="CK73" s="332"/>
      <c r="CL73" s="327">
        <f t="shared" si="115"/>
        <v>0</v>
      </c>
      <c r="CM73" s="320">
        <f t="shared" si="116"/>
        <v>0</v>
      </c>
      <c r="CN73" s="332"/>
      <c r="CO73" s="332"/>
      <c r="CP73" s="332"/>
      <c r="CQ73" s="332"/>
      <c r="CR73" s="327">
        <f t="shared" si="117"/>
        <v>240</v>
      </c>
      <c r="CS73" s="327">
        <f t="shared" si="118"/>
        <v>47100</v>
      </c>
      <c r="CT73" s="327">
        <f t="shared" si="119"/>
        <v>-1.8754558440764697</v>
      </c>
      <c r="CU73" s="327">
        <f t="shared" si="120"/>
        <v>-368.05820940000558</v>
      </c>
      <c r="CV73" s="320" t="str">
        <f t="shared" si="121"/>
        <v>Thừa</v>
      </c>
      <c r="CW73" s="336"/>
      <c r="CX73" s="242"/>
      <c r="CY73" s="242"/>
      <c r="CZ73" s="242">
        <v>11.965968</v>
      </c>
      <c r="DA73" s="242">
        <v>2348.3212199999998</v>
      </c>
      <c r="DB73" s="242">
        <v>0.96105600000000002</v>
      </c>
      <c r="DC73" s="242">
        <v>188.60723999999999</v>
      </c>
      <c r="DD73" s="242">
        <v>110.89722292993631</v>
      </c>
      <c r="DE73" s="242">
        <v>21763.579999999998</v>
      </c>
      <c r="DF73" s="242"/>
      <c r="DG73" s="242"/>
      <c r="DH73" s="242">
        <v>90.702369426751602</v>
      </c>
      <c r="DI73" s="242">
        <v>17800.34</v>
      </c>
      <c r="DJ73" s="242"/>
      <c r="DK73" s="242"/>
      <c r="DL73" s="242"/>
      <c r="DM73" s="242"/>
      <c r="DN73" s="242"/>
      <c r="DO73" s="242"/>
      <c r="DP73" s="242"/>
      <c r="DQ73" s="242"/>
      <c r="DR73" s="242"/>
      <c r="DS73" s="242"/>
      <c r="DT73" s="242"/>
      <c r="DU73" s="242"/>
      <c r="DV73" s="242"/>
      <c r="DW73" s="242"/>
      <c r="DX73" s="242"/>
      <c r="DY73" s="242"/>
      <c r="DZ73" s="242"/>
      <c r="EA73" s="242"/>
    </row>
    <row r="74" spans="1:131" s="337" customFormat="1" ht="49" hidden="1" customHeight="1">
      <c r="A74" s="319" t="str">
        <f t="shared" si="2"/>
        <v>Hiện</v>
      </c>
      <c r="B74" s="320" t="str">
        <f>CV74</f>
        <v>Thừa</v>
      </c>
      <c r="C74" s="320">
        <f t="shared" si="20"/>
        <v>-3.1598389808917204</v>
      </c>
      <c r="D74" s="321"/>
      <c r="E74" s="321"/>
      <c r="F74" s="359"/>
      <c r="G74" s="321"/>
      <c r="H74" s="320" t="s">
        <v>1424</v>
      </c>
      <c r="I74" s="320"/>
      <c r="J74" s="322" t="s">
        <v>628</v>
      </c>
      <c r="K74" s="323" t="s">
        <v>548</v>
      </c>
      <c r="L74" s="324" t="s">
        <v>627</v>
      </c>
      <c r="M74" s="322" t="s">
        <v>559</v>
      </c>
      <c r="N74" s="322" t="s">
        <v>61</v>
      </c>
      <c r="O74" s="273">
        <v>196.25</v>
      </c>
      <c r="P74" s="274">
        <v>18.60728662420382</v>
      </c>
      <c r="Q74" s="273">
        <v>3651.6799999999994</v>
      </c>
      <c r="R74" s="230"/>
      <c r="S74" s="231"/>
      <c r="T74" s="231">
        <v>20.84016101910828</v>
      </c>
      <c r="U74" s="231">
        <v>4089.8815999999997</v>
      </c>
      <c r="V74" s="231">
        <f>VLOOKUP(J74,[113]PR!$A:$S,15,0)</f>
        <v>0</v>
      </c>
      <c r="W74" s="231">
        <f>VLOOKUP(J74,[113]PR!$A:$S,16,0)</f>
        <v>0</v>
      </c>
      <c r="X74" s="231">
        <f>VLOOKUP(J74,[114]PR!$A:$U,17,0)</f>
        <v>0</v>
      </c>
      <c r="Y74" s="231">
        <f>VLOOKUP(J74,[114]PR!$A:$U,18,0)</f>
        <v>0</v>
      </c>
      <c r="Z74" s="231">
        <v>0</v>
      </c>
      <c r="AA74" s="231">
        <v>0</v>
      </c>
      <c r="AB74" s="241">
        <v>0</v>
      </c>
      <c r="AC74" s="241">
        <v>0</v>
      </c>
      <c r="AD74" s="241">
        <v>0</v>
      </c>
      <c r="AE74" s="241">
        <v>0</v>
      </c>
      <c r="AF74" s="241">
        <v>0</v>
      </c>
      <c r="AG74" s="241">
        <v>0</v>
      </c>
      <c r="AH74" s="241">
        <v>0</v>
      </c>
      <c r="AI74" s="241">
        <v>0</v>
      </c>
      <c r="AJ74" s="241">
        <v>0</v>
      </c>
      <c r="AK74" s="241">
        <v>0</v>
      </c>
      <c r="AL74" s="241">
        <v>0</v>
      </c>
      <c r="AM74" s="241">
        <v>0</v>
      </c>
      <c r="AN74" s="241"/>
      <c r="AO74" s="241"/>
      <c r="AP74" s="241">
        <v>0</v>
      </c>
      <c r="AQ74" s="241">
        <v>0</v>
      </c>
      <c r="AR74" s="325">
        <f t="shared" si="110"/>
        <v>20.84016101910828</v>
      </c>
      <c r="AS74" s="325">
        <f t="shared" si="111"/>
        <v>4089.8815999999997</v>
      </c>
      <c r="AT74" s="326"/>
      <c r="AU74" s="319"/>
      <c r="AV74" s="327"/>
      <c r="AW74" s="327"/>
      <c r="AX74" s="328"/>
      <c r="AY74" s="329"/>
      <c r="AZ74" s="327">
        <f t="shared" si="112"/>
        <v>20.84016101910828</v>
      </c>
      <c r="BA74" s="330">
        <f t="shared" si="113"/>
        <v>4089.8815999999997</v>
      </c>
      <c r="BB74" s="331"/>
      <c r="BC74" s="365" t="s">
        <v>1191</v>
      </c>
      <c r="BD74" s="332" t="s">
        <v>62</v>
      </c>
      <c r="BE74" s="357" t="s">
        <v>1215</v>
      </c>
      <c r="BF74" s="370" t="s">
        <v>342</v>
      </c>
      <c r="BG74" s="353">
        <v>4710</v>
      </c>
      <c r="BH74" s="332">
        <v>45719</v>
      </c>
      <c r="BI74" s="232">
        <v>24</v>
      </c>
      <c r="BJ74" s="327">
        <v>4710</v>
      </c>
      <c r="BK74" s="382">
        <v>14000</v>
      </c>
      <c r="BL74" s="327">
        <f>BK74*BJ74*1.1</f>
        <v>72534000</v>
      </c>
      <c r="BM74" s="333">
        <v>45752</v>
      </c>
      <c r="BN74" s="327">
        <f t="shared" si="94"/>
        <v>24</v>
      </c>
      <c r="BO74" s="327">
        <f t="shared" si="114"/>
        <v>4710</v>
      </c>
      <c r="BP74" s="320" t="s">
        <v>1025</v>
      </c>
      <c r="BQ74" s="320"/>
      <c r="BR74" s="334"/>
      <c r="BS74" s="319"/>
      <c r="BT74" s="319"/>
      <c r="BU74" s="327"/>
      <c r="BV74" s="327"/>
      <c r="BW74" s="327"/>
      <c r="BX74" s="327"/>
      <c r="BY74" s="327"/>
      <c r="BZ74" s="327"/>
      <c r="CA74" s="327"/>
      <c r="CB74" s="275"/>
      <c r="CC74" s="335"/>
      <c r="CD74" s="332"/>
      <c r="CE74" s="332"/>
      <c r="CF74" s="332"/>
      <c r="CG74" s="332"/>
      <c r="CH74" s="332"/>
      <c r="CI74" s="332"/>
      <c r="CJ74" s="332"/>
      <c r="CK74" s="332"/>
      <c r="CL74" s="327">
        <f t="shared" si="115"/>
        <v>0</v>
      </c>
      <c r="CM74" s="320">
        <f t="shared" si="116"/>
        <v>0</v>
      </c>
      <c r="CN74" s="332"/>
      <c r="CO74" s="332"/>
      <c r="CP74" s="332"/>
      <c r="CQ74" s="332"/>
      <c r="CR74" s="327">
        <f t="shared" si="117"/>
        <v>24</v>
      </c>
      <c r="CS74" s="327">
        <f t="shared" si="118"/>
        <v>4710</v>
      </c>
      <c r="CT74" s="327">
        <f t="shared" si="119"/>
        <v>-3.1598389808917204</v>
      </c>
      <c r="CU74" s="327">
        <f t="shared" si="120"/>
        <v>-620.11840000000029</v>
      </c>
      <c r="CV74" s="320" t="str">
        <f t="shared" si="121"/>
        <v>Thừa</v>
      </c>
      <c r="CW74" s="336"/>
      <c r="CX74" s="242"/>
      <c r="CY74" s="242"/>
      <c r="CZ74" s="242"/>
      <c r="DA74" s="242"/>
      <c r="DB74" s="242"/>
      <c r="DC74" s="242"/>
      <c r="DD74" s="242">
        <v>3.9776815286624201</v>
      </c>
      <c r="DE74" s="242">
        <v>780.62</v>
      </c>
      <c r="DF74" s="242"/>
      <c r="DG74" s="242"/>
      <c r="DH74" s="242">
        <v>0.29951592356687901</v>
      </c>
      <c r="DI74" s="242">
        <v>58.78</v>
      </c>
      <c r="DJ74" s="242">
        <v>0.10629299363057326</v>
      </c>
      <c r="DK74" s="242">
        <v>20.86</v>
      </c>
      <c r="DL74" s="242">
        <v>0.10629299363057326</v>
      </c>
      <c r="DM74" s="242">
        <v>20.86</v>
      </c>
      <c r="DN74" s="242">
        <v>0.10629299363057326</v>
      </c>
      <c r="DO74" s="242">
        <v>20.86</v>
      </c>
      <c r="DP74" s="242">
        <v>7.4904458598726117E-2</v>
      </c>
      <c r="DQ74" s="242">
        <v>14.7</v>
      </c>
      <c r="DR74" s="242"/>
      <c r="DS74" s="242"/>
      <c r="DT74" s="242">
        <v>13.936305732484078</v>
      </c>
      <c r="DU74" s="242">
        <v>2735</v>
      </c>
      <c r="DV74" s="242"/>
      <c r="DW74" s="242"/>
      <c r="DX74" s="242"/>
      <c r="DY74" s="242"/>
      <c r="DZ74" s="242"/>
      <c r="EA74" s="242"/>
    </row>
    <row r="75" spans="1:131" s="337" customFormat="1" ht="30" hidden="1" customHeight="1">
      <c r="A75" s="319" t="str">
        <f t="shared" si="2"/>
        <v>Hiện</v>
      </c>
      <c r="B75" s="320" t="str">
        <f>CV75</f>
        <v>Thừa</v>
      </c>
      <c r="C75" s="320">
        <f t="shared" si="20"/>
        <v>-5</v>
      </c>
      <c r="D75" s="321"/>
      <c r="E75" s="321"/>
      <c r="F75" s="359"/>
      <c r="G75" s="321"/>
      <c r="H75" s="320" t="s">
        <v>1424</v>
      </c>
      <c r="I75" s="320"/>
      <c r="J75" s="322" t="s">
        <v>629</v>
      </c>
      <c r="K75" s="323" t="s">
        <v>548</v>
      </c>
      <c r="L75" s="324" t="s">
        <v>630</v>
      </c>
      <c r="M75" s="322" t="s">
        <v>550</v>
      </c>
      <c r="N75" s="322" t="s">
        <v>61</v>
      </c>
      <c r="O75" s="273">
        <v>251.2</v>
      </c>
      <c r="P75" s="274">
        <v>16.832052433121021</v>
      </c>
      <c r="Q75" s="273">
        <v>4228.2115712000004</v>
      </c>
      <c r="R75" s="230"/>
      <c r="S75" s="231"/>
      <c r="T75" s="231">
        <v>19</v>
      </c>
      <c r="U75" s="231">
        <v>4772.8</v>
      </c>
      <c r="V75" s="231">
        <f>VLOOKUP(J75,[113]PR!$A:$S,15,0)</f>
        <v>0</v>
      </c>
      <c r="W75" s="231">
        <f>VLOOKUP(J75,[113]PR!$A:$S,16,0)</f>
        <v>0</v>
      </c>
      <c r="X75" s="231">
        <f>VLOOKUP(J75,[114]PR!$A:$U,17,0)</f>
        <v>0</v>
      </c>
      <c r="Y75" s="231">
        <f>VLOOKUP(J75,[114]PR!$A:$U,18,0)</f>
        <v>0</v>
      </c>
      <c r="Z75" s="231">
        <v>0</v>
      </c>
      <c r="AA75" s="231">
        <v>0</v>
      </c>
      <c r="AB75" s="241">
        <v>0</v>
      </c>
      <c r="AC75" s="241">
        <v>0</v>
      </c>
      <c r="AD75" s="241">
        <v>0</v>
      </c>
      <c r="AE75" s="241">
        <v>0</v>
      </c>
      <c r="AF75" s="241">
        <v>0</v>
      </c>
      <c r="AG75" s="241">
        <v>0</v>
      </c>
      <c r="AH75" s="241">
        <v>0</v>
      </c>
      <c r="AI75" s="241">
        <v>0</v>
      </c>
      <c r="AJ75" s="241">
        <v>0</v>
      </c>
      <c r="AK75" s="241">
        <v>0</v>
      </c>
      <c r="AL75" s="241">
        <v>0</v>
      </c>
      <c r="AM75" s="241">
        <v>0</v>
      </c>
      <c r="AN75" s="241"/>
      <c r="AO75" s="241"/>
      <c r="AP75" s="241">
        <v>0</v>
      </c>
      <c r="AQ75" s="241">
        <v>0</v>
      </c>
      <c r="AR75" s="325">
        <f t="shared" si="110"/>
        <v>19</v>
      </c>
      <c r="AS75" s="325">
        <f t="shared" si="111"/>
        <v>4772.8</v>
      </c>
      <c r="AT75" s="326"/>
      <c r="AU75" s="319"/>
      <c r="AV75" s="327"/>
      <c r="AW75" s="327"/>
      <c r="AX75" s="328"/>
      <c r="AY75" s="329"/>
      <c r="AZ75" s="327">
        <f t="shared" si="112"/>
        <v>19</v>
      </c>
      <c r="BA75" s="330">
        <f t="shared" si="113"/>
        <v>4772.8</v>
      </c>
      <c r="BB75" s="331">
        <v>45762</v>
      </c>
      <c r="BC75" s="365" t="s">
        <v>1191</v>
      </c>
      <c r="BD75" s="332" t="s">
        <v>62</v>
      </c>
      <c r="BE75" s="357" t="s">
        <v>1216</v>
      </c>
      <c r="BF75" s="370" t="s">
        <v>1214</v>
      </c>
      <c r="BG75" s="353">
        <v>6028.8</v>
      </c>
      <c r="BH75" s="332">
        <v>45719</v>
      </c>
      <c r="BI75" s="232">
        <v>24</v>
      </c>
      <c r="BJ75" s="327">
        <v>6028.8</v>
      </c>
      <c r="BK75" s="429">
        <v>15272.73</v>
      </c>
      <c r="BL75" s="327">
        <f>BK75*BJ75*1.1</f>
        <v>101283858.0864</v>
      </c>
      <c r="BM75" s="333">
        <v>45747</v>
      </c>
      <c r="BN75" s="327">
        <f t="shared" si="94"/>
        <v>24</v>
      </c>
      <c r="BO75" s="327">
        <f t="shared" si="114"/>
        <v>6028.8</v>
      </c>
      <c r="BP75" s="320" t="s">
        <v>1025</v>
      </c>
      <c r="BQ75" s="320"/>
      <c r="BR75" s="334"/>
      <c r="BS75" s="319"/>
      <c r="BT75" s="319"/>
      <c r="BU75" s="327"/>
      <c r="BV75" s="327"/>
      <c r="BW75" s="327"/>
      <c r="BX75" s="327"/>
      <c r="BY75" s="327"/>
      <c r="BZ75" s="327"/>
      <c r="CA75" s="327"/>
      <c r="CB75" s="275"/>
      <c r="CC75" s="335"/>
      <c r="CD75" s="332"/>
      <c r="CE75" s="332"/>
      <c r="CF75" s="332"/>
      <c r="CG75" s="332"/>
      <c r="CH75" s="332"/>
      <c r="CI75" s="332"/>
      <c r="CJ75" s="332"/>
      <c r="CK75" s="332"/>
      <c r="CL75" s="327">
        <f t="shared" si="115"/>
        <v>0</v>
      </c>
      <c r="CM75" s="320">
        <f t="shared" si="116"/>
        <v>0</v>
      </c>
      <c r="CN75" s="332"/>
      <c r="CO75" s="332"/>
      <c r="CP75" s="332"/>
      <c r="CQ75" s="332"/>
      <c r="CR75" s="327">
        <f t="shared" si="117"/>
        <v>24</v>
      </c>
      <c r="CS75" s="327">
        <f t="shared" si="118"/>
        <v>6028.8</v>
      </c>
      <c r="CT75" s="327">
        <f t="shared" si="119"/>
        <v>-5</v>
      </c>
      <c r="CU75" s="327">
        <f t="shared" si="120"/>
        <v>-1256</v>
      </c>
      <c r="CV75" s="320" t="str">
        <f t="shared" si="121"/>
        <v>Thừa</v>
      </c>
      <c r="CW75" s="336"/>
      <c r="CX75" s="242"/>
      <c r="CY75" s="242"/>
      <c r="CZ75" s="242">
        <v>7.8479760000000001</v>
      </c>
      <c r="DA75" s="242">
        <v>1971.4115712</v>
      </c>
      <c r="DB75" s="242"/>
      <c r="DC75" s="242"/>
      <c r="DD75" s="242"/>
      <c r="DE75" s="242"/>
      <c r="DF75" s="242"/>
      <c r="DG75" s="242"/>
      <c r="DH75" s="242">
        <v>8.9840764331210199</v>
      </c>
      <c r="DI75" s="242">
        <v>2256.8000000000002</v>
      </c>
      <c r="DJ75" s="242"/>
      <c r="DK75" s="242"/>
      <c r="DL75" s="242"/>
      <c r="DM75" s="242"/>
      <c r="DN75" s="242"/>
      <c r="DO75" s="242"/>
      <c r="DP75" s="242"/>
      <c r="DQ75" s="242"/>
      <c r="DR75" s="242"/>
      <c r="DS75" s="242"/>
      <c r="DT75" s="242"/>
      <c r="DU75" s="242"/>
      <c r="DV75" s="242"/>
      <c r="DW75" s="242"/>
      <c r="DX75" s="242"/>
      <c r="DY75" s="242"/>
      <c r="DZ75" s="242"/>
      <c r="EA75" s="242"/>
    </row>
    <row r="76" spans="1:131" s="337" customFormat="1" ht="30" hidden="1" customHeight="1">
      <c r="A76" s="319" t="str">
        <f t="shared" si="2"/>
        <v>Hiện</v>
      </c>
      <c r="B76" s="320" t="str">
        <f>CONCATENATE(CV76," Dùng lẫn A572, A-48")</f>
        <v>Thiếu Dùng lẫn A572, A-48</v>
      </c>
      <c r="C76" s="320">
        <f t="shared" si="20"/>
        <v>4</v>
      </c>
      <c r="D76" s="321"/>
      <c r="E76" s="321" t="s">
        <v>1012</v>
      </c>
      <c r="F76" s="359"/>
      <c r="G76" s="321"/>
      <c r="H76" s="320" t="s">
        <v>1424</v>
      </c>
      <c r="I76" s="320"/>
      <c r="J76" s="322" t="s">
        <v>631</v>
      </c>
      <c r="K76" s="323" t="s">
        <v>548</v>
      </c>
      <c r="L76" s="324" t="s">
        <v>632</v>
      </c>
      <c r="M76" s="322" t="s">
        <v>550</v>
      </c>
      <c r="N76" s="322" t="s">
        <v>61</v>
      </c>
      <c r="O76" s="273">
        <v>251.2</v>
      </c>
      <c r="P76" s="274">
        <v>3.4042993630573251</v>
      </c>
      <c r="Q76" s="273">
        <v>855.16</v>
      </c>
      <c r="R76" s="230"/>
      <c r="S76" s="231"/>
      <c r="T76" s="231">
        <v>4</v>
      </c>
      <c r="U76" s="231">
        <v>1004.8</v>
      </c>
      <c r="V76" s="231">
        <f>VLOOKUP(J76,[113]PR!$A:$S,15,0)</f>
        <v>0</v>
      </c>
      <c r="W76" s="231">
        <f>VLOOKUP(J76,[113]PR!$A:$S,16,0)</f>
        <v>0</v>
      </c>
      <c r="X76" s="231">
        <f>VLOOKUP(J76,[114]PR!$A:$U,17,0)</f>
        <v>0</v>
      </c>
      <c r="Y76" s="231">
        <f>VLOOKUP(J76,[114]PR!$A:$U,18,0)</f>
        <v>0</v>
      </c>
      <c r="Z76" s="231">
        <v>0</v>
      </c>
      <c r="AA76" s="23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41">
        <v>0</v>
      </c>
      <c r="AH76" s="241">
        <v>0</v>
      </c>
      <c r="AI76" s="241">
        <v>0</v>
      </c>
      <c r="AJ76" s="241">
        <v>0</v>
      </c>
      <c r="AK76" s="241">
        <v>0</v>
      </c>
      <c r="AL76" s="241">
        <v>0</v>
      </c>
      <c r="AM76" s="241">
        <v>0</v>
      </c>
      <c r="AN76" s="241"/>
      <c r="AO76" s="241"/>
      <c r="AP76" s="241">
        <v>0</v>
      </c>
      <c r="AQ76" s="241">
        <v>0</v>
      </c>
      <c r="AR76" s="325">
        <f t="shared" si="110"/>
        <v>4</v>
      </c>
      <c r="AS76" s="325">
        <f t="shared" si="111"/>
        <v>1004.8</v>
      </c>
      <c r="AT76" s="326" t="s">
        <v>1118</v>
      </c>
      <c r="AU76" s="319"/>
      <c r="AV76" s="327"/>
      <c r="AW76" s="327"/>
      <c r="AX76" s="328"/>
      <c r="AY76" s="329"/>
      <c r="AZ76" s="327">
        <f t="shared" si="112"/>
        <v>4</v>
      </c>
      <c r="BA76" s="330">
        <f t="shared" si="113"/>
        <v>1004.8</v>
      </c>
      <c r="BB76" s="331"/>
      <c r="BC76" s="332"/>
      <c r="BD76" s="332"/>
      <c r="BE76" s="332"/>
      <c r="BF76" s="334"/>
      <c r="BG76" s="327"/>
      <c r="BH76" s="332"/>
      <c r="BI76" s="232"/>
      <c r="BJ76" s="327"/>
      <c r="BK76" s="327"/>
      <c r="BL76" s="327"/>
      <c r="BM76" s="333"/>
      <c r="BN76" s="327">
        <f t="shared" si="94"/>
        <v>0</v>
      </c>
      <c r="BO76" s="327">
        <f t="shared" si="114"/>
        <v>0</v>
      </c>
      <c r="BP76" s="320"/>
      <c r="BQ76" s="320"/>
      <c r="BR76" s="334"/>
      <c r="BS76" s="319"/>
      <c r="BT76" s="319"/>
      <c r="BU76" s="327"/>
      <c r="BV76" s="327"/>
      <c r="BW76" s="327"/>
      <c r="BX76" s="327"/>
      <c r="BY76" s="327"/>
      <c r="BZ76" s="327"/>
      <c r="CA76" s="327"/>
      <c r="CB76" s="275"/>
      <c r="CC76" s="335"/>
      <c r="CD76" s="332"/>
      <c r="CE76" s="332"/>
      <c r="CF76" s="332"/>
      <c r="CG76" s="332"/>
      <c r="CH76" s="332"/>
      <c r="CI76" s="332"/>
      <c r="CJ76" s="332"/>
      <c r="CK76" s="332"/>
      <c r="CL76" s="327">
        <f t="shared" si="115"/>
        <v>0</v>
      </c>
      <c r="CM76" s="320">
        <f t="shared" si="116"/>
        <v>0</v>
      </c>
      <c r="CN76" s="332"/>
      <c r="CO76" s="332"/>
      <c r="CP76" s="332"/>
      <c r="CQ76" s="332"/>
      <c r="CR76" s="327">
        <f t="shared" si="117"/>
        <v>0</v>
      </c>
      <c r="CS76" s="327">
        <f t="shared" si="118"/>
        <v>0</v>
      </c>
      <c r="CT76" s="327">
        <f t="shared" si="119"/>
        <v>4</v>
      </c>
      <c r="CU76" s="327">
        <f t="shared" si="120"/>
        <v>1004.8</v>
      </c>
      <c r="CV76" s="320" t="str">
        <f t="shared" si="121"/>
        <v>Thiếu</v>
      </c>
      <c r="CW76" s="336"/>
      <c r="CX76" s="242"/>
      <c r="CY76" s="242"/>
      <c r="CZ76" s="242"/>
      <c r="DA76" s="242"/>
      <c r="DB76" s="242"/>
      <c r="DC76" s="242"/>
      <c r="DD76" s="242">
        <v>1.9629777070063696</v>
      </c>
      <c r="DE76" s="242">
        <v>493.1</v>
      </c>
      <c r="DF76" s="242"/>
      <c r="DG76" s="242"/>
      <c r="DH76" s="242"/>
      <c r="DI76" s="242"/>
      <c r="DJ76" s="242"/>
      <c r="DK76" s="242"/>
      <c r="DL76" s="242"/>
      <c r="DM76" s="242"/>
      <c r="DN76" s="242"/>
      <c r="DO76" s="242"/>
      <c r="DP76" s="242"/>
      <c r="DQ76" s="242"/>
      <c r="DR76" s="242">
        <v>1.4413216560509554</v>
      </c>
      <c r="DS76" s="242">
        <v>362.06</v>
      </c>
      <c r="DT76" s="242"/>
      <c r="DU76" s="242"/>
      <c r="DV76" s="242"/>
      <c r="DW76" s="242"/>
      <c r="DX76" s="242"/>
      <c r="DY76" s="242"/>
      <c r="DZ76" s="242"/>
      <c r="EA76" s="242"/>
    </row>
    <row r="77" spans="1:131" s="337" customFormat="1" ht="30" hidden="1" customHeight="1">
      <c r="A77" s="319" t="str">
        <f t="shared" si="2"/>
        <v>Hiện</v>
      </c>
      <c r="B77" s="320" t="str">
        <f>CV77</f>
        <v>Thừa</v>
      </c>
      <c r="C77" s="320">
        <f t="shared" si="20"/>
        <v>-1.6000000000000014</v>
      </c>
      <c r="D77" s="321"/>
      <c r="E77" s="321"/>
      <c r="F77" s="359"/>
      <c r="G77" s="321" t="s">
        <v>1020</v>
      </c>
      <c r="H77" s="320" t="s">
        <v>1424</v>
      </c>
      <c r="I77" s="320"/>
      <c r="J77" s="322" t="s">
        <v>633</v>
      </c>
      <c r="K77" s="323" t="s">
        <v>548</v>
      </c>
      <c r="L77" s="324" t="s">
        <v>634</v>
      </c>
      <c r="M77" s="322" t="s">
        <v>559</v>
      </c>
      <c r="N77" s="322" t="s">
        <v>61</v>
      </c>
      <c r="O77" s="273">
        <v>274.75</v>
      </c>
      <c r="P77" s="274">
        <v>13.42252957233849</v>
      </c>
      <c r="Q77" s="273">
        <v>3687.84</v>
      </c>
      <c r="R77" s="230"/>
      <c r="S77" s="231"/>
      <c r="T77" s="231">
        <v>22.4</v>
      </c>
      <c r="U77" s="231">
        <v>6154.4</v>
      </c>
      <c r="V77" s="231">
        <f>VLOOKUP(J77,[113]PR!$A:$S,15,0)</f>
        <v>0</v>
      </c>
      <c r="W77" s="231">
        <f>VLOOKUP(J77,[113]PR!$A:$S,16,0)</f>
        <v>0</v>
      </c>
      <c r="X77" s="231">
        <f>VLOOKUP(J77,[114]PR!$A:$U,17,0)</f>
        <v>0</v>
      </c>
      <c r="Y77" s="231">
        <f>VLOOKUP(J77,[114]PR!$A:$U,18,0)</f>
        <v>0</v>
      </c>
      <c r="Z77" s="231">
        <v>0</v>
      </c>
      <c r="AA77" s="231">
        <v>0</v>
      </c>
      <c r="AB77" s="241">
        <v>0</v>
      </c>
      <c r="AC77" s="241">
        <v>0</v>
      </c>
      <c r="AD77" s="241">
        <v>0</v>
      </c>
      <c r="AE77" s="241">
        <v>0</v>
      </c>
      <c r="AF77" s="241">
        <v>0</v>
      </c>
      <c r="AG77" s="241">
        <v>0</v>
      </c>
      <c r="AH77" s="241">
        <v>0</v>
      </c>
      <c r="AI77" s="241">
        <v>0</v>
      </c>
      <c r="AJ77" s="241">
        <v>0</v>
      </c>
      <c r="AK77" s="241">
        <v>0</v>
      </c>
      <c r="AL77" s="241">
        <v>0</v>
      </c>
      <c r="AM77" s="241">
        <v>0</v>
      </c>
      <c r="AN77" s="241"/>
      <c r="AO77" s="241"/>
      <c r="AP77" s="241">
        <v>0</v>
      </c>
      <c r="AQ77" s="241">
        <v>0</v>
      </c>
      <c r="AR77" s="325">
        <f t="shared" si="110"/>
        <v>22.4</v>
      </c>
      <c r="AS77" s="325">
        <f t="shared" si="111"/>
        <v>6154.4</v>
      </c>
      <c r="AT77" s="326"/>
      <c r="AU77" s="319"/>
      <c r="AV77" s="327"/>
      <c r="AW77" s="327"/>
      <c r="AX77" s="328"/>
      <c r="AY77" s="329"/>
      <c r="AZ77" s="327">
        <f t="shared" si="112"/>
        <v>22.4</v>
      </c>
      <c r="BA77" s="330">
        <f t="shared" si="113"/>
        <v>6154.4</v>
      </c>
      <c r="BB77" s="331"/>
      <c r="BC77" s="332" t="s">
        <v>1150</v>
      </c>
      <c r="BD77" s="332" t="s">
        <v>1151</v>
      </c>
      <c r="BE77" s="332" t="s">
        <v>1152</v>
      </c>
      <c r="BF77" s="334" t="s">
        <v>60</v>
      </c>
      <c r="BG77" s="327">
        <v>6594</v>
      </c>
      <c r="BH77" s="332">
        <v>45750</v>
      </c>
      <c r="BI77" s="232">
        <f>24</f>
        <v>24</v>
      </c>
      <c r="BJ77" s="327">
        <v>6594</v>
      </c>
      <c r="BK77" s="382">
        <f>15300/1.1</f>
        <v>13909.090909090908</v>
      </c>
      <c r="BL77" s="327">
        <f>BK77*BJ77*1.1</f>
        <v>100888200</v>
      </c>
      <c r="BM77" s="333">
        <v>45765</v>
      </c>
      <c r="BN77" s="327">
        <f t="shared" si="94"/>
        <v>24</v>
      </c>
      <c r="BO77" s="327">
        <f t="shared" si="114"/>
        <v>6594</v>
      </c>
      <c r="BP77" s="320" t="s">
        <v>1025</v>
      </c>
      <c r="BQ77" s="320"/>
      <c r="BR77" s="334"/>
      <c r="BS77" s="319"/>
      <c r="BT77" s="319"/>
      <c r="BU77" s="327"/>
      <c r="BV77" s="327"/>
      <c r="BW77" s="327"/>
      <c r="BX77" s="327"/>
      <c r="BY77" s="327"/>
      <c r="BZ77" s="327"/>
      <c r="CA77" s="327"/>
      <c r="CB77" s="275"/>
      <c r="CC77" s="335"/>
      <c r="CD77" s="332"/>
      <c r="CE77" s="332"/>
      <c r="CF77" s="332"/>
      <c r="CG77" s="332"/>
      <c r="CH77" s="332"/>
      <c r="CI77" s="332"/>
      <c r="CJ77" s="332"/>
      <c r="CK77" s="332"/>
      <c r="CL77" s="327">
        <f t="shared" si="115"/>
        <v>0</v>
      </c>
      <c r="CM77" s="320">
        <f t="shared" si="116"/>
        <v>0</v>
      </c>
      <c r="CN77" s="332"/>
      <c r="CO77" s="332"/>
      <c r="CP77" s="332"/>
      <c r="CQ77" s="332"/>
      <c r="CR77" s="327">
        <f t="shared" si="117"/>
        <v>24</v>
      </c>
      <c r="CS77" s="327">
        <f t="shared" si="118"/>
        <v>6594</v>
      </c>
      <c r="CT77" s="327">
        <f t="shared" si="119"/>
        <v>-1.6000000000000014</v>
      </c>
      <c r="CU77" s="327">
        <f t="shared" si="120"/>
        <v>-439.60000000000036</v>
      </c>
      <c r="CV77" s="320" t="str">
        <f t="shared" si="121"/>
        <v>Thừa</v>
      </c>
      <c r="CW77" s="336"/>
      <c r="CX77" s="242"/>
      <c r="CY77" s="242"/>
      <c r="CZ77" s="242"/>
      <c r="DA77" s="242"/>
      <c r="DB77" s="242"/>
      <c r="DC77" s="242"/>
      <c r="DD77" s="242"/>
      <c r="DE77" s="242"/>
      <c r="DF77" s="242"/>
      <c r="DG77" s="242"/>
      <c r="DH77" s="242"/>
      <c r="DI77" s="242"/>
      <c r="DJ77" s="242"/>
      <c r="DK77" s="242"/>
      <c r="DL77" s="242"/>
      <c r="DM77" s="242"/>
      <c r="DN77" s="242"/>
      <c r="DO77" s="242"/>
      <c r="DP77" s="242"/>
      <c r="DQ77" s="242"/>
      <c r="DR77" s="242">
        <v>13.42252957233849</v>
      </c>
      <c r="DS77" s="242">
        <v>3687.84</v>
      </c>
      <c r="DT77" s="242"/>
      <c r="DU77" s="242"/>
      <c r="DV77" s="242"/>
      <c r="DW77" s="242"/>
      <c r="DX77" s="242"/>
      <c r="DY77" s="242"/>
      <c r="DZ77" s="242"/>
      <c r="EA77" s="242"/>
    </row>
    <row r="78" spans="1:131" s="337" customFormat="1" ht="30" hidden="1" customHeight="1" thickBot="1">
      <c r="A78" s="319" t="str">
        <f t="shared" si="2"/>
        <v>Hiện</v>
      </c>
      <c r="B78" s="320" t="str">
        <f>CONCATENATE(CV78," TK báo đủ nếu gia công không hỏng")</f>
        <v>Thiếu TK báo đủ nếu gia công không hỏng</v>
      </c>
      <c r="C78" s="320">
        <f t="shared" si="20"/>
        <v>1</v>
      </c>
      <c r="D78" s="321"/>
      <c r="E78" s="321"/>
      <c r="F78" s="359"/>
      <c r="G78" s="321" t="s">
        <v>1008</v>
      </c>
      <c r="H78" s="320" t="s">
        <v>1424</v>
      </c>
      <c r="I78" s="320"/>
      <c r="J78" s="322" t="s">
        <v>635</v>
      </c>
      <c r="K78" s="323" t="s">
        <v>548</v>
      </c>
      <c r="L78" s="324" t="s">
        <v>636</v>
      </c>
      <c r="M78" s="322" t="s">
        <v>550</v>
      </c>
      <c r="N78" s="322" t="s">
        <v>61</v>
      </c>
      <c r="O78" s="273">
        <v>376.79999999999995</v>
      </c>
      <c r="P78" s="274">
        <v>22.203776000000001</v>
      </c>
      <c r="Q78" s="273">
        <v>8366.3827968000005</v>
      </c>
      <c r="R78" s="230"/>
      <c r="S78" s="231"/>
      <c r="T78" s="231">
        <v>25</v>
      </c>
      <c r="U78" s="231">
        <v>9420</v>
      </c>
      <c r="V78" s="231">
        <f>VLOOKUP(J78,[113]PR!$A:$S,15,0)</f>
        <v>0</v>
      </c>
      <c r="W78" s="231">
        <f>VLOOKUP(J78,[113]PR!$A:$S,16,0)</f>
        <v>0</v>
      </c>
      <c r="X78" s="231">
        <f>VLOOKUP(J78,[114]PR!$A:$U,17,0)</f>
        <v>0</v>
      </c>
      <c r="Y78" s="231">
        <f>VLOOKUP(J78,[114]PR!$A:$U,18,0)</f>
        <v>0</v>
      </c>
      <c r="Z78" s="231">
        <v>0</v>
      </c>
      <c r="AA78" s="231">
        <v>0</v>
      </c>
      <c r="AB78" s="241">
        <v>0</v>
      </c>
      <c r="AC78" s="241">
        <v>0</v>
      </c>
      <c r="AD78" s="241">
        <v>0</v>
      </c>
      <c r="AE78" s="241">
        <v>0</v>
      </c>
      <c r="AF78" s="241">
        <v>0</v>
      </c>
      <c r="AG78" s="241">
        <v>0</v>
      </c>
      <c r="AH78" s="241">
        <v>0</v>
      </c>
      <c r="AI78" s="241">
        <v>0</v>
      </c>
      <c r="AJ78" s="241">
        <v>0</v>
      </c>
      <c r="AK78" s="241">
        <v>0</v>
      </c>
      <c r="AL78" s="241">
        <v>0</v>
      </c>
      <c r="AM78" s="241">
        <v>0</v>
      </c>
      <c r="AN78" s="241"/>
      <c r="AO78" s="241"/>
      <c r="AP78" s="241">
        <v>0</v>
      </c>
      <c r="AQ78" s="241">
        <v>0</v>
      </c>
      <c r="AR78" s="325">
        <f t="shared" si="110"/>
        <v>25</v>
      </c>
      <c r="AS78" s="325">
        <f t="shared" si="111"/>
        <v>9420</v>
      </c>
      <c r="AT78" s="326"/>
      <c r="AU78" s="319"/>
      <c r="AV78" s="327"/>
      <c r="AW78" s="327"/>
      <c r="AX78" s="328"/>
      <c r="AY78" s="329"/>
      <c r="AZ78" s="327">
        <f t="shared" si="112"/>
        <v>25</v>
      </c>
      <c r="BA78" s="330">
        <f t="shared" si="113"/>
        <v>9420</v>
      </c>
      <c r="BB78" s="331">
        <v>45762</v>
      </c>
      <c r="BC78" s="365" t="s">
        <v>1191</v>
      </c>
      <c r="BD78" s="332" t="s">
        <v>62</v>
      </c>
      <c r="BE78" s="357" t="s">
        <v>1217</v>
      </c>
      <c r="BF78" s="370" t="s">
        <v>96</v>
      </c>
      <c r="BG78" s="353">
        <v>9420</v>
      </c>
      <c r="BH78" s="332">
        <v>45719</v>
      </c>
      <c r="BI78" s="232">
        <v>24</v>
      </c>
      <c r="BJ78" s="327">
        <v>9420</v>
      </c>
      <c r="BK78" s="382">
        <v>15272.73</v>
      </c>
      <c r="BL78" s="327">
        <f>BK78*BJ78*1.1</f>
        <v>158256028.26000002</v>
      </c>
      <c r="BM78" s="333">
        <v>45751</v>
      </c>
      <c r="BN78" s="327">
        <f t="shared" si="94"/>
        <v>24</v>
      </c>
      <c r="BO78" s="327">
        <f t="shared" si="114"/>
        <v>9420</v>
      </c>
      <c r="BP78" s="320" t="s">
        <v>1025</v>
      </c>
      <c r="BQ78" s="320"/>
      <c r="BR78" s="334"/>
      <c r="BS78" s="319"/>
      <c r="BT78" s="319"/>
      <c r="BU78" s="327"/>
      <c r="BV78" s="327"/>
      <c r="BW78" s="327"/>
      <c r="BX78" s="327"/>
      <c r="BY78" s="327"/>
      <c r="BZ78" s="327"/>
      <c r="CA78" s="327"/>
      <c r="CB78" s="275"/>
      <c r="CC78" s="335"/>
      <c r="CD78" s="332"/>
      <c r="CE78" s="332"/>
      <c r="CF78" s="332"/>
      <c r="CG78" s="332"/>
      <c r="CH78" s="332"/>
      <c r="CI78" s="332"/>
      <c r="CJ78" s="332"/>
      <c r="CK78" s="332"/>
      <c r="CL78" s="327">
        <f t="shared" si="115"/>
        <v>0</v>
      </c>
      <c r="CM78" s="320">
        <f t="shared" si="116"/>
        <v>0</v>
      </c>
      <c r="CN78" s="332"/>
      <c r="CO78" s="332"/>
      <c r="CP78" s="332"/>
      <c r="CQ78" s="332"/>
      <c r="CR78" s="327">
        <f t="shared" si="117"/>
        <v>24</v>
      </c>
      <c r="CS78" s="327">
        <f t="shared" si="118"/>
        <v>9420</v>
      </c>
      <c r="CT78" s="327">
        <f t="shared" si="119"/>
        <v>1</v>
      </c>
      <c r="CU78" s="327">
        <f t="shared" si="120"/>
        <v>0</v>
      </c>
      <c r="CV78" s="320" t="str">
        <f t="shared" si="121"/>
        <v>Thiếu</v>
      </c>
      <c r="CW78" s="336"/>
      <c r="CX78" s="242"/>
      <c r="CY78" s="242"/>
      <c r="CZ78" s="242">
        <v>22.203776000000001</v>
      </c>
      <c r="DA78" s="242">
        <v>8366.3827968000005</v>
      </c>
      <c r="DB78" s="242"/>
      <c r="DC78" s="242"/>
      <c r="DD78" s="242"/>
      <c r="DE78" s="242"/>
      <c r="DF78" s="242"/>
      <c r="DG78" s="242"/>
      <c r="DH78" s="242"/>
      <c r="DI78" s="242"/>
      <c r="DJ78" s="242"/>
      <c r="DK78" s="242"/>
      <c r="DL78" s="242"/>
      <c r="DM78" s="242"/>
      <c r="DN78" s="242"/>
      <c r="DO78" s="242"/>
      <c r="DP78" s="242"/>
      <c r="DQ78" s="242"/>
      <c r="DR78" s="242"/>
      <c r="DS78" s="242"/>
      <c r="DT78" s="242"/>
      <c r="DU78" s="242"/>
      <c r="DV78" s="242"/>
      <c r="DW78" s="242"/>
      <c r="DX78" s="242"/>
      <c r="DY78" s="242"/>
      <c r="DZ78" s="242"/>
      <c r="EA78" s="242"/>
    </row>
    <row r="79" spans="1:131" s="337" customFormat="1" ht="30" hidden="1" customHeight="1">
      <c r="A79" s="319" t="str">
        <f t="shared" si="2"/>
        <v>Hiện</v>
      </c>
      <c r="B79" s="320" t="str">
        <f>CONCATENATE(CV79," Chia diện tích là đủ")</f>
        <v>Thừa Chia diện tích là đủ</v>
      </c>
      <c r="C79" s="320">
        <f t="shared" si="20"/>
        <v>-2644.9059999999999</v>
      </c>
      <c r="D79" s="321"/>
      <c r="E79" s="321"/>
      <c r="F79" s="359"/>
      <c r="G79" s="321"/>
      <c r="H79" s="320"/>
      <c r="I79" s="320"/>
      <c r="J79" s="322" t="s">
        <v>637</v>
      </c>
      <c r="K79" s="323" t="s">
        <v>638</v>
      </c>
      <c r="L79" s="324" t="s">
        <v>639</v>
      </c>
      <c r="M79" s="322" t="s">
        <v>640</v>
      </c>
      <c r="N79" s="322" t="s">
        <v>61</v>
      </c>
      <c r="O79" s="273">
        <v>50</v>
      </c>
      <c r="P79" s="274">
        <v>749.60239999999988</v>
      </c>
      <c r="Q79" s="273">
        <v>37480.119999999995</v>
      </c>
      <c r="R79" s="230"/>
      <c r="S79" s="231"/>
      <c r="T79" s="231">
        <v>749.60239999999988</v>
      </c>
      <c r="U79" s="231">
        <v>37480.119999999995</v>
      </c>
      <c r="V79" s="231">
        <f>VLOOKUP(J79,[113]PR!$A:$S,15,0)</f>
        <v>0</v>
      </c>
      <c r="W79" s="231">
        <f>VLOOKUP(J79,[113]PR!$A:$S,16,0)</f>
        <v>0</v>
      </c>
      <c r="X79" s="231">
        <f>VLOOKUP(J79,[114]PR!$A:$U,17,0)</f>
        <v>-38.508399999999824</v>
      </c>
      <c r="Y79" s="231">
        <f>VLOOKUP(J79,[114]PR!$A:$U,18,0)</f>
        <v>-1925.4199999999912</v>
      </c>
      <c r="Z79" s="231">
        <v>0</v>
      </c>
      <c r="AA79" s="231">
        <v>0</v>
      </c>
      <c r="AB79" s="241">
        <v>0</v>
      </c>
      <c r="AC79" s="241">
        <v>0</v>
      </c>
      <c r="AD79" s="241">
        <v>0</v>
      </c>
      <c r="AE79" s="241">
        <v>0</v>
      </c>
      <c r="AF79" s="241">
        <v>0</v>
      </c>
      <c r="AG79" s="241">
        <v>0</v>
      </c>
      <c r="AH79" s="241">
        <v>0</v>
      </c>
      <c r="AI79" s="241">
        <v>0</v>
      </c>
      <c r="AJ79" s="241">
        <v>0</v>
      </c>
      <c r="AK79" s="241">
        <v>0</v>
      </c>
      <c r="AL79" s="241">
        <v>0</v>
      </c>
      <c r="AM79" s="241">
        <v>0</v>
      </c>
      <c r="AN79" s="241"/>
      <c r="AO79" s="241"/>
      <c r="AP79" s="241">
        <v>0</v>
      </c>
      <c r="AQ79" s="241">
        <v>0</v>
      </c>
      <c r="AR79" s="325">
        <f t="shared" si="110"/>
        <v>711.09400000000005</v>
      </c>
      <c r="AS79" s="325">
        <f t="shared" si="111"/>
        <v>35554.700000000004</v>
      </c>
      <c r="AT79" s="326" t="s">
        <v>1134</v>
      </c>
      <c r="AU79" s="319"/>
      <c r="AV79" s="327"/>
      <c r="AW79" s="327"/>
      <c r="AX79" s="328"/>
      <c r="AY79" s="329"/>
      <c r="AZ79" s="327">
        <f t="shared" si="112"/>
        <v>711.09400000000005</v>
      </c>
      <c r="BA79" s="330">
        <f t="shared" si="113"/>
        <v>35554.700000000004</v>
      </c>
      <c r="BB79" s="331"/>
      <c r="BC79" s="365" t="s">
        <v>1662</v>
      </c>
      <c r="BD79" s="332" t="s">
        <v>1663</v>
      </c>
      <c r="BE79" s="379" t="s">
        <v>1664</v>
      </c>
      <c r="BF79" s="334"/>
      <c r="BG79" s="327"/>
      <c r="BH79" s="332">
        <v>45861</v>
      </c>
      <c r="BI79" s="232">
        <v>450</v>
      </c>
      <c r="BJ79" s="307">
        <v>17310</v>
      </c>
      <c r="BK79" s="308">
        <v>40500</v>
      </c>
      <c r="BL79" s="327">
        <f>BK79*BJ79*1.1</f>
        <v>771160500.00000012</v>
      </c>
      <c r="BM79" s="333">
        <v>45906</v>
      </c>
      <c r="BN79" s="327">
        <f t="shared" si="94"/>
        <v>3356</v>
      </c>
      <c r="BO79" s="327">
        <f t="shared" si="114"/>
        <v>39034</v>
      </c>
      <c r="BP79" s="320"/>
      <c r="BQ79" s="320"/>
      <c r="BR79" s="334"/>
      <c r="BS79" s="319"/>
      <c r="BT79" s="319"/>
      <c r="BU79" s="327"/>
      <c r="BV79" s="327"/>
      <c r="BW79" s="327"/>
      <c r="BX79" s="327"/>
      <c r="BY79" s="327"/>
      <c r="BZ79" s="327"/>
      <c r="CA79" s="327"/>
      <c r="CB79" s="275"/>
      <c r="CC79" s="335"/>
      <c r="CD79" s="332"/>
      <c r="CE79" s="332"/>
      <c r="CF79" s="332"/>
      <c r="CG79" s="332"/>
      <c r="CH79" s="332"/>
      <c r="CI79" s="332"/>
      <c r="CJ79" s="332"/>
      <c r="CK79" s="332"/>
      <c r="CL79" s="327">
        <f t="shared" si="115"/>
        <v>0</v>
      </c>
      <c r="CM79" s="320">
        <f t="shared" si="116"/>
        <v>0</v>
      </c>
      <c r="CN79" s="332"/>
      <c r="CO79" s="332"/>
      <c r="CP79" s="332"/>
      <c r="CQ79" s="332"/>
      <c r="CR79" s="327">
        <f t="shared" si="117"/>
        <v>3356</v>
      </c>
      <c r="CS79" s="327">
        <f t="shared" si="118"/>
        <v>39034</v>
      </c>
      <c r="CT79" s="327">
        <f t="shared" si="119"/>
        <v>-2644.9059999999999</v>
      </c>
      <c r="CU79" s="327">
        <f t="shared" si="120"/>
        <v>-3479.2999999999956</v>
      </c>
      <c r="CV79" s="320" t="str">
        <f t="shared" si="121"/>
        <v>Thừa</v>
      </c>
      <c r="CW79" s="336"/>
      <c r="CX79" s="242"/>
      <c r="CY79" s="242"/>
      <c r="CZ79" s="242"/>
      <c r="DA79" s="242"/>
      <c r="DB79" s="242"/>
      <c r="DC79" s="242"/>
      <c r="DD79" s="242"/>
      <c r="DE79" s="242"/>
      <c r="DF79" s="242"/>
      <c r="DG79" s="242"/>
      <c r="DH79" s="242"/>
      <c r="DI79" s="242"/>
      <c r="DJ79" s="242"/>
      <c r="DK79" s="242"/>
      <c r="DL79" s="242"/>
      <c r="DM79" s="242"/>
      <c r="DN79" s="242"/>
      <c r="DO79" s="242"/>
      <c r="DP79" s="242"/>
      <c r="DQ79" s="242"/>
      <c r="DR79" s="242"/>
      <c r="DS79" s="242"/>
      <c r="DT79" s="242">
        <v>749.60239999999988</v>
      </c>
      <c r="DU79" s="242">
        <v>37480.119999999995</v>
      </c>
      <c r="DV79" s="242"/>
      <c r="DW79" s="242"/>
      <c r="DX79" s="242"/>
      <c r="DY79" s="242"/>
      <c r="DZ79" s="242"/>
      <c r="EA79" s="242"/>
    </row>
    <row r="80" spans="1:131" s="337" customFormat="1" ht="30" hidden="1" customHeight="1" thickBot="1">
      <c r="A80" s="319" t="str">
        <f t="shared" si="2"/>
        <v>ok</v>
      </c>
      <c r="B80" s="321"/>
      <c r="C80" s="321"/>
      <c r="D80" s="321"/>
      <c r="E80" s="321"/>
      <c r="F80" s="359"/>
      <c r="G80" s="321"/>
      <c r="H80" s="321"/>
      <c r="I80" s="321"/>
      <c r="J80" s="322" t="s">
        <v>637</v>
      </c>
      <c r="K80" s="323" t="s">
        <v>638</v>
      </c>
      <c r="L80" s="324" t="s">
        <v>639</v>
      </c>
      <c r="M80" s="322" t="s">
        <v>640</v>
      </c>
      <c r="N80" s="322" t="s">
        <v>61</v>
      </c>
      <c r="O80" s="277"/>
      <c r="P80" s="278"/>
      <c r="Q80" s="277"/>
      <c r="R80" s="240"/>
      <c r="S80" s="241"/>
      <c r="T80" s="241"/>
      <c r="U80" s="241"/>
      <c r="V80" s="241"/>
      <c r="W80" s="241"/>
      <c r="X80" s="241"/>
      <c r="Y80" s="241"/>
      <c r="Z80" s="241"/>
      <c r="AA80" s="241"/>
      <c r="AB80" s="241"/>
      <c r="AC80" s="241"/>
      <c r="AD80" s="241"/>
      <c r="AE80" s="241"/>
      <c r="AF80" s="241"/>
      <c r="AG80" s="241"/>
      <c r="AH80" s="241"/>
      <c r="AI80" s="241"/>
      <c r="AJ80" s="241"/>
      <c r="AK80" s="241"/>
      <c r="AL80" s="241"/>
      <c r="AM80" s="241"/>
      <c r="AN80" s="241"/>
      <c r="AO80" s="241"/>
      <c r="AP80" s="241"/>
      <c r="AQ80" s="241"/>
      <c r="AR80" s="351"/>
      <c r="AS80" s="351"/>
      <c r="AT80" s="366"/>
      <c r="AU80" s="352"/>
      <c r="AV80" s="353"/>
      <c r="AW80" s="353"/>
      <c r="AX80" s="367"/>
      <c r="AY80" s="368"/>
      <c r="AZ80" s="353"/>
      <c r="BA80" s="354"/>
      <c r="BB80" s="369"/>
      <c r="BC80" s="365" t="s">
        <v>1662</v>
      </c>
      <c r="BD80" s="332" t="s">
        <v>1663</v>
      </c>
      <c r="BE80" s="380" t="s">
        <v>1665</v>
      </c>
      <c r="BF80" s="370"/>
      <c r="BG80" s="353"/>
      <c r="BH80" s="332">
        <v>45861</v>
      </c>
      <c r="BI80" s="232">
        <v>1308</v>
      </c>
      <c r="BJ80" s="309">
        <v>1180</v>
      </c>
      <c r="BK80" s="310">
        <v>20000</v>
      </c>
      <c r="BL80" s="353">
        <f>BK80*BI80*1.1</f>
        <v>28776000.000000004</v>
      </c>
      <c r="BM80" s="333">
        <v>45906</v>
      </c>
      <c r="BN80" s="353"/>
      <c r="BO80" s="353"/>
      <c r="BP80" s="321"/>
      <c r="BQ80" s="321"/>
      <c r="BR80" s="370"/>
      <c r="BS80" s="352"/>
      <c r="BT80" s="352"/>
      <c r="BU80" s="353"/>
      <c r="BV80" s="353"/>
      <c r="BW80" s="353"/>
      <c r="BX80" s="353"/>
      <c r="BY80" s="353"/>
      <c r="BZ80" s="353"/>
      <c r="CA80" s="353"/>
      <c r="CB80" s="279"/>
      <c r="CC80" s="372"/>
      <c r="CD80" s="357"/>
      <c r="CE80" s="357"/>
      <c r="CF80" s="357"/>
      <c r="CG80" s="357"/>
      <c r="CH80" s="357"/>
      <c r="CI80" s="357"/>
      <c r="CJ80" s="357"/>
      <c r="CK80" s="357"/>
      <c r="CL80" s="353"/>
      <c r="CM80" s="321"/>
      <c r="CN80" s="357"/>
      <c r="CO80" s="357"/>
      <c r="CP80" s="357"/>
      <c r="CQ80" s="357"/>
      <c r="CR80" s="353"/>
      <c r="CS80" s="353"/>
      <c r="CT80" s="353"/>
      <c r="CU80" s="353"/>
      <c r="CV80" s="321"/>
      <c r="CW80" s="373"/>
      <c r="CX80" s="243"/>
      <c r="CY80" s="243"/>
      <c r="CZ80" s="243"/>
      <c r="DA80" s="243"/>
      <c r="DB80" s="243"/>
      <c r="DC80" s="243"/>
      <c r="DD80" s="243"/>
      <c r="DE80" s="243"/>
      <c r="DF80" s="243"/>
      <c r="DG80" s="243"/>
      <c r="DH80" s="243"/>
      <c r="DI80" s="243"/>
      <c r="DJ80" s="243"/>
      <c r="DK80" s="243"/>
      <c r="DL80" s="243"/>
      <c r="DM80" s="243"/>
      <c r="DN80" s="243"/>
      <c r="DO80" s="243"/>
      <c r="DP80" s="243"/>
      <c r="DQ80" s="243"/>
      <c r="DR80" s="243"/>
      <c r="DS80" s="243"/>
      <c r="DT80" s="243"/>
      <c r="DU80" s="243"/>
      <c r="DV80" s="243"/>
      <c r="DW80" s="243"/>
      <c r="DX80" s="243"/>
      <c r="DY80" s="243"/>
      <c r="DZ80" s="243"/>
      <c r="EA80" s="243"/>
    </row>
    <row r="81" spans="1:131" s="337" customFormat="1" ht="30" hidden="1" customHeight="1">
      <c r="A81" s="319" t="str">
        <f t="shared" si="2"/>
        <v>ok</v>
      </c>
      <c r="B81" s="321"/>
      <c r="C81" s="321"/>
      <c r="D81" s="321"/>
      <c r="E81" s="321"/>
      <c r="F81" s="359"/>
      <c r="G81" s="321"/>
      <c r="H81" s="321"/>
      <c r="I81" s="321"/>
      <c r="J81" s="322" t="s">
        <v>637</v>
      </c>
      <c r="K81" s="323" t="s">
        <v>638</v>
      </c>
      <c r="L81" s="324" t="s">
        <v>639</v>
      </c>
      <c r="M81" s="322" t="s">
        <v>640</v>
      </c>
      <c r="N81" s="322" t="s">
        <v>61</v>
      </c>
      <c r="O81" s="277"/>
      <c r="P81" s="278"/>
      <c r="Q81" s="277"/>
      <c r="R81" s="240"/>
      <c r="S81" s="241"/>
      <c r="T81" s="241"/>
      <c r="U81" s="241"/>
      <c r="V81" s="241"/>
      <c r="W81" s="241"/>
      <c r="X81" s="241"/>
      <c r="Y81" s="241"/>
      <c r="Z81" s="241"/>
      <c r="AA81" s="241"/>
      <c r="AB81" s="241"/>
      <c r="AC81" s="241"/>
      <c r="AD81" s="241"/>
      <c r="AE81" s="241"/>
      <c r="AF81" s="241"/>
      <c r="AG81" s="241"/>
      <c r="AH81" s="241"/>
      <c r="AI81" s="241"/>
      <c r="AJ81" s="241"/>
      <c r="AK81" s="241"/>
      <c r="AL81" s="241"/>
      <c r="AM81" s="241"/>
      <c r="AN81" s="241"/>
      <c r="AO81" s="241"/>
      <c r="AP81" s="241"/>
      <c r="AQ81" s="241"/>
      <c r="AR81" s="351"/>
      <c r="AS81" s="351"/>
      <c r="AT81" s="366"/>
      <c r="AU81" s="352"/>
      <c r="AV81" s="353"/>
      <c r="AW81" s="353"/>
      <c r="AX81" s="367"/>
      <c r="AY81" s="368"/>
      <c r="AZ81" s="353"/>
      <c r="BA81" s="354"/>
      <c r="BB81" s="369"/>
      <c r="BC81" s="365" t="s">
        <v>1661</v>
      </c>
      <c r="BD81" s="332" t="s">
        <v>1663</v>
      </c>
      <c r="BE81" s="379" t="s">
        <v>1664</v>
      </c>
      <c r="BF81" s="370"/>
      <c r="BG81" s="353"/>
      <c r="BH81" s="332">
        <v>45862</v>
      </c>
      <c r="BI81" s="268">
        <v>418</v>
      </c>
      <c r="BJ81" s="307">
        <v>19236</v>
      </c>
      <c r="BK81" s="308">
        <v>40500</v>
      </c>
      <c r="BL81" s="327">
        <f>BK81*BJ81*1.1</f>
        <v>856963800.00000012</v>
      </c>
      <c r="BM81" s="333">
        <v>45924</v>
      </c>
      <c r="BN81" s="353"/>
      <c r="BO81" s="353"/>
      <c r="BP81" s="321"/>
      <c r="BQ81" s="321"/>
      <c r="BR81" s="370"/>
      <c r="BS81" s="352"/>
      <c r="BT81" s="352"/>
      <c r="BU81" s="353"/>
      <c r="BV81" s="353"/>
      <c r="BW81" s="353"/>
      <c r="BX81" s="353"/>
      <c r="BY81" s="353"/>
      <c r="BZ81" s="353"/>
      <c r="CA81" s="353"/>
      <c r="CB81" s="279"/>
      <c r="CC81" s="372"/>
      <c r="CD81" s="357"/>
      <c r="CE81" s="357"/>
      <c r="CF81" s="357"/>
      <c r="CG81" s="357"/>
      <c r="CH81" s="357"/>
      <c r="CI81" s="357"/>
      <c r="CJ81" s="357"/>
      <c r="CK81" s="357"/>
      <c r="CL81" s="353"/>
      <c r="CM81" s="321"/>
      <c r="CN81" s="357"/>
      <c r="CO81" s="357"/>
      <c r="CP81" s="357"/>
      <c r="CQ81" s="357"/>
      <c r="CR81" s="353"/>
      <c r="CS81" s="353"/>
      <c r="CT81" s="353"/>
      <c r="CU81" s="353"/>
      <c r="CV81" s="321"/>
      <c r="CW81" s="373"/>
      <c r="CX81" s="243"/>
      <c r="CY81" s="243"/>
      <c r="CZ81" s="243"/>
      <c r="DA81" s="243"/>
      <c r="DB81" s="243"/>
      <c r="DC81" s="243"/>
      <c r="DD81" s="243"/>
      <c r="DE81" s="243"/>
      <c r="DF81" s="243"/>
      <c r="DG81" s="243"/>
      <c r="DH81" s="243"/>
      <c r="DI81" s="243"/>
      <c r="DJ81" s="243"/>
      <c r="DK81" s="243"/>
      <c r="DL81" s="243"/>
      <c r="DM81" s="243"/>
      <c r="DN81" s="243"/>
      <c r="DO81" s="243"/>
      <c r="DP81" s="243"/>
      <c r="DQ81" s="243"/>
      <c r="DR81" s="243"/>
      <c r="DS81" s="243"/>
      <c r="DT81" s="243"/>
      <c r="DU81" s="243"/>
      <c r="DV81" s="243"/>
      <c r="DW81" s="243"/>
      <c r="DX81" s="243"/>
      <c r="DY81" s="243"/>
      <c r="DZ81" s="243"/>
      <c r="EA81" s="243"/>
    </row>
    <row r="82" spans="1:131" s="337" customFormat="1" ht="30" hidden="1" customHeight="1">
      <c r="A82" s="319" t="str">
        <f t="shared" si="2"/>
        <v>ok</v>
      </c>
      <c r="B82" s="321"/>
      <c r="C82" s="321"/>
      <c r="D82" s="321"/>
      <c r="E82" s="321"/>
      <c r="F82" s="359"/>
      <c r="G82" s="321"/>
      <c r="H82" s="321"/>
      <c r="I82" s="321"/>
      <c r="J82" s="322" t="s">
        <v>637</v>
      </c>
      <c r="K82" s="323" t="s">
        <v>638</v>
      </c>
      <c r="L82" s="324" t="s">
        <v>639</v>
      </c>
      <c r="M82" s="322" t="s">
        <v>640</v>
      </c>
      <c r="N82" s="322" t="s">
        <v>61</v>
      </c>
      <c r="O82" s="277"/>
      <c r="P82" s="278"/>
      <c r="Q82" s="277"/>
      <c r="R82" s="240"/>
      <c r="S82" s="241"/>
      <c r="T82" s="241"/>
      <c r="U82" s="241"/>
      <c r="V82" s="241"/>
      <c r="W82" s="241"/>
      <c r="X82" s="241"/>
      <c r="Y82" s="241"/>
      <c r="Z82" s="241"/>
      <c r="AA82" s="241"/>
      <c r="AB82" s="241"/>
      <c r="AC82" s="241"/>
      <c r="AD82" s="241"/>
      <c r="AE82" s="241"/>
      <c r="AF82" s="241"/>
      <c r="AG82" s="241"/>
      <c r="AH82" s="241"/>
      <c r="AI82" s="241"/>
      <c r="AJ82" s="241"/>
      <c r="AK82" s="241"/>
      <c r="AL82" s="241"/>
      <c r="AM82" s="241"/>
      <c r="AN82" s="241"/>
      <c r="AO82" s="241"/>
      <c r="AP82" s="241"/>
      <c r="AQ82" s="241"/>
      <c r="AR82" s="351"/>
      <c r="AS82" s="351"/>
      <c r="AT82" s="366"/>
      <c r="AU82" s="352"/>
      <c r="AV82" s="353"/>
      <c r="AW82" s="353"/>
      <c r="AX82" s="367"/>
      <c r="AY82" s="368"/>
      <c r="AZ82" s="353"/>
      <c r="BA82" s="354"/>
      <c r="BB82" s="369"/>
      <c r="BC82" s="365" t="s">
        <v>1661</v>
      </c>
      <c r="BD82" s="332" t="s">
        <v>1663</v>
      </c>
      <c r="BE82" s="380" t="s">
        <v>1665</v>
      </c>
      <c r="BF82" s="370"/>
      <c r="BG82" s="353"/>
      <c r="BH82" s="332">
        <v>45862</v>
      </c>
      <c r="BI82" s="268">
        <v>1180</v>
      </c>
      <c r="BJ82" s="309">
        <v>1308</v>
      </c>
      <c r="BK82" s="310">
        <v>20000</v>
      </c>
      <c r="BL82" s="353">
        <f>BK82*BI82*1.1</f>
        <v>25960000.000000004</v>
      </c>
      <c r="BM82" s="333">
        <v>45924</v>
      </c>
      <c r="BN82" s="353"/>
      <c r="BO82" s="353"/>
      <c r="BP82" s="321"/>
      <c r="BQ82" s="321"/>
      <c r="BR82" s="370"/>
      <c r="BS82" s="352"/>
      <c r="BT82" s="352"/>
      <c r="BU82" s="353"/>
      <c r="BV82" s="353"/>
      <c r="BW82" s="353"/>
      <c r="BX82" s="353"/>
      <c r="BY82" s="353"/>
      <c r="BZ82" s="353"/>
      <c r="CA82" s="353"/>
      <c r="CB82" s="279"/>
      <c r="CC82" s="372"/>
      <c r="CD82" s="357"/>
      <c r="CE82" s="357"/>
      <c r="CF82" s="357"/>
      <c r="CG82" s="357"/>
      <c r="CH82" s="357"/>
      <c r="CI82" s="357"/>
      <c r="CJ82" s="357"/>
      <c r="CK82" s="357"/>
      <c r="CL82" s="353"/>
      <c r="CM82" s="321"/>
      <c r="CN82" s="357"/>
      <c r="CO82" s="357"/>
      <c r="CP82" s="357"/>
      <c r="CQ82" s="357"/>
      <c r="CR82" s="353"/>
      <c r="CS82" s="353"/>
      <c r="CT82" s="353"/>
      <c r="CU82" s="353"/>
      <c r="CV82" s="321"/>
      <c r="CW82" s="373"/>
      <c r="CX82" s="243"/>
      <c r="CY82" s="243"/>
      <c r="CZ82" s="243"/>
      <c r="DA82" s="243"/>
      <c r="DB82" s="243"/>
      <c r="DC82" s="243"/>
      <c r="DD82" s="243"/>
      <c r="DE82" s="243"/>
      <c r="DF82" s="243"/>
      <c r="DG82" s="243"/>
      <c r="DH82" s="243"/>
      <c r="DI82" s="243"/>
      <c r="DJ82" s="243"/>
      <c r="DK82" s="243"/>
      <c r="DL82" s="243"/>
      <c r="DM82" s="243"/>
      <c r="DN82" s="243"/>
      <c r="DO82" s="243"/>
      <c r="DP82" s="243"/>
      <c r="DQ82" s="243"/>
      <c r="DR82" s="243"/>
      <c r="DS82" s="243"/>
      <c r="DT82" s="243"/>
      <c r="DU82" s="243"/>
      <c r="DV82" s="243"/>
      <c r="DW82" s="243"/>
      <c r="DX82" s="243"/>
      <c r="DY82" s="243"/>
      <c r="DZ82" s="243"/>
      <c r="EA82" s="243"/>
    </row>
    <row r="83" spans="1:131" s="337" customFormat="1" ht="30" hidden="1" customHeight="1">
      <c r="A83" s="319" t="str">
        <f t="shared" si="2"/>
        <v>Hiện</v>
      </c>
      <c r="B83" s="320" t="str">
        <f t="shared" ref="B83:B97" si="122">CV83</f>
        <v>Đủ</v>
      </c>
      <c r="C83" s="320">
        <f t="shared" si="20"/>
        <v>0</v>
      </c>
      <c r="D83" s="321"/>
      <c r="E83" s="321"/>
      <c r="F83" s="359"/>
      <c r="G83" s="321"/>
      <c r="H83" s="320" t="s">
        <v>1426</v>
      </c>
      <c r="I83" s="320"/>
      <c r="J83" s="322" t="s">
        <v>641</v>
      </c>
      <c r="K83" s="323" t="s">
        <v>642</v>
      </c>
      <c r="L83" s="324" t="s">
        <v>181</v>
      </c>
      <c r="M83" s="322" t="s">
        <v>182</v>
      </c>
      <c r="N83" s="322" t="s">
        <v>643</v>
      </c>
      <c r="O83" s="273">
        <v>0</v>
      </c>
      <c r="P83" s="274"/>
      <c r="Q83" s="273">
        <v>3.16</v>
      </c>
      <c r="R83" s="230"/>
      <c r="S83" s="231"/>
      <c r="T83" s="231">
        <v>6</v>
      </c>
      <c r="U83" s="231">
        <v>6</v>
      </c>
      <c r="V83" s="231">
        <f>VLOOKUP(J83,[113]PR!$A:$S,15,0)</f>
        <v>0</v>
      </c>
      <c r="W83" s="231">
        <f>VLOOKUP(J83,[113]PR!$A:$S,16,0)</f>
        <v>0</v>
      </c>
      <c r="X83" s="231">
        <f>VLOOKUP(J83,[114]PR!$A:$U,17,0)</f>
        <v>0</v>
      </c>
      <c r="Y83" s="231">
        <f>VLOOKUP(J83,[114]PR!$A:$U,18,0)</f>
        <v>0</v>
      </c>
      <c r="Z83" s="231">
        <v>0</v>
      </c>
      <c r="AA83" s="231">
        <v>0</v>
      </c>
      <c r="AB83" s="241">
        <v>0</v>
      </c>
      <c r="AC83" s="241">
        <v>0</v>
      </c>
      <c r="AD83" s="241">
        <v>0</v>
      </c>
      <c r="AE83" s="241">
        <v>0</v>
      </c>
      <c r="AF83" s="241">
        <v>0</v>
      </c>
      <c r="AG83" s="241">
        <v>0</v>
      </c>
      <c r="AH83" s="241">
        <v>0</v>
      </c>
      <c r="AI83" s="241">
        <v>0</v>
      </c>
      <c r="AJ83" s="241">
        <v>0</v>
      </c>
      <c r="AK83" s="241">
        <v>0</v>
      </c>
      <c r="AL83" s="241">
        <v>0</v>
      </c>
      <c r="AM83" s="241">
        <v>0</v>
      </c>
      <c r="AN83" s="241"/>
      <c r="AO83" s="241"/>
      <c r="AP83" s="241">
        <v>0</v>
      </c>
      <c r="AQ83" s="241">
        <v>0</v>
      </c>
      <c r="AR83" s="325">
        <f t="shared" ref="AR83:AR116" si="123">R83+T83+V83+X83+Z83+AB83+AD83+AF83+AH83+AJ83+AL83+AN83+AP83</f>
        <v>6</v>
      </c>
      <c r="AS83" s="325">
        <f t="shared" ref="AS83:AS116" si="124">S83+U83+W83+Y83+AA83+AC83+AE83+AG83+AI83+AK83+AM83+AO83+AQ83</f>
        <v>6</v>
      </c>
      <c r="AT83" s="326"/>
      <c r="AU83" s="319"/>
      <c r="AV83" s="325"/>
      <c r="AW83" s="325"/>
      <c r="AX83" s="328"/>
      <c r="AY83" s="329"/>
      <c r="AZ83" s="327">
        <f t="shared" ref="AZ83:AZ116" si="125">IF(AR83&gt;AV83,AR83-AV83,"0")</f>
        <v>6</v>
      </c>
      <c r="BA83" s="330">
        <f t="shared" ref="BA83:BA116" si="126">IF(AS83&gt;AW83,AS83-AW83,"0")</f>
        <v>6</v>
      </c>
      <c r="BB83" s="331"/>
      <c r="BC83" s="332" t="s">
        <v>1574</v>
      </c>
      <c r="BD83" s="332" t="s">
        <v>1188</v>
      </c>
      <c r="BE83" s="332" t="s">
        <v>1189</v>
      </c>
      <c r="BF83" s="334"/>
      <c r="BG83" s="327">
        <v>6</v>
      </c>
      <c r="BH83" s="332">
        <v>45783</v>
      </c>
      <c r="BI83" s="232">
        <v>6</v>
      </c>
      <c r="BJ83" s="327">
        <v>6</v>
      </c>
      <c r="BK83" s="382">
        <v>110000</v>
      </c>
      <c r="BL83" s="327">
        <f>BK83*BJ83*1.1</f>
        <v>726000.00000000012</v>
      </c>
      <c r="BM83" s="333">
        <v>45783</v>
      </c>
      <c r="BN83" s="327">
        <f t="shared" ref="BN83:BN116" si="127">SUMIF($J:$J,J83,$BI:$BI)</f>
        <v>6</v>
      </c>
      <c r="BO83" s="327">
        <f t="shared" ref="BO83:BO116" si="128">SUMIF($J:$J,J83,$BJ:$BJ)</f>
        <v>6</v>
      </c>
      <c r="BP83" s="320"/>
      <c r="BQ83" s="320"/>
      <c r="BR83" s="334"/>
      <c r="BS83" s="319"/>
      <c r="BT83" s="319"/>
      <c r="BU83" s="327"/>
      <c r="BV83" s="327"/>
      <c r="BW83" s="327"/>
      <c r="BX83" s="327"/>
      <c r="BY83" s="327"/>
      <c r="BZ83" s="327"/>
      <c r="CA83" s="327"/>
      <c r="CB83" s="275"/>
      <c r="CC83" s="335"/>
      <c r="CD83" s="332"/>
      <c r="CE83" s="332"/>
      <c r="CF83" s="332"/>
      <c r="CG83" s="332"/>
      <c r="CH83" s="332"/>
      <c r="CI83" s="332"/>
      <c r="CJ83" s="332"/>
      <c r="CK83" s="332"/>
      <c r="CL83" s="327">
        <f t="shared" ref="CL83:CL116" si="129">SUMIF($J:$J,J83,$BZ:$BZ)</f>
        <v>0</v>
      </c>
      <c r="CM83" s="320">
        <f t="shared" ref="CM83:CM116" si="130">SUMIF($J:$J,J83,$CA:$CA)</f>
        <v>0</v>
      </c>
      <c r="CN83" s="332"/>
      <c r="CO83" s="332"/>
      <c r="CP83" s="332"/>
      <c r="CQ83" s="332"/>
      <c r="CR83" s="327">
        <f t="shared" ref="CR83:CR116" si="131">BN83+CL83</f>
        <v>6</v>
      </c>
      <c r="CS83" s="327">
        <f t="shared" ref="CS83:CS116" si="132">BO83+CM83</f>
        <v>6</v>
      </c>
      <c r="CT83" s="327">
        <f t="shared" ref="CT83:CT116" si="133">AZ83-CR83</f>
        <v>0</v>
      </c>
      <c r="CU83" s="327">
        <f t="shared" ref="CU83:CU116" si="134">BA83-CS83</f>
        <v>0</v>
      </c>
      <c r="CV83" s="320" t="str">
        <f t="shared" ref="CV83:CV116" si="135">IF(CT83&lt;0,"Thừa",IF(CT83=0,"Đủ","Thiếu"))</f>
        <v>Đủ</v>
      </c>
      <c r="CW83" s="336"/>
      <c r="CX83" s="242"/>
      <c r="CY83" s="242"/>
      <c r="CZ83" s="242"/>
      <c r="DA83" s="242"/>
      <c r="DB83" s="242"/>
      <c r="DC83" s="242"/>
      <c r="DD83" s="242"/>
      <c r="DE83" s="242">
        <v>2.2400000000000002</v>
      </c>
      <c r="DF83" s="242"/>
      <c r="DG83" s="242"/>
      <c r="DH83" s="242"/>
      <c r="DI83" s="242">
        <v>0.67999999999999994</v>
      </c>
      <c r="DJ83" s="242"/>
      <c r="DK83" s="276">
        <v>0.12</v>
      </c>
      <c r="DL83" s="242"/>
      <c r="DM83" s="242">
        <v>0.12</v>
      </c>
      <c r="DN83" s="242"/>
      <c r="DO83" s="242"/>
      <c r="DP83" s="242"/>
      <c r="DQ83" s="242"/>
      <c r="DR83" s="242"/>
      <c r="DS83" s="242"/>
      <c r="DT83" s="242"/>
      <c r="DU83" s="242"/>
      <c r="DV83" s="242"/>
      <c r="DW83" s="242"/>
      <c r="DX83" s="242"/>
      <c r="DY83" s="242"/>
      <c r="DZ83" s="242"/>
      <c r="EA83" s="242"/>
    </row>
    <row r="84" spans="1:131" s="337" customFormat="1" ht="30" hidden="1" customHeight="1">
      <c r="A84" s="319" t="str">
        <f t="shared" si="2"/>
        <v>Hiện</v>
      </c>
      <c r="B84" s="320" t="str">
        <f t="shared" si="122"/>
        <v>Thừa</v>
      </c>
      <c r="C84" s="320">
        <f t="shared" si="20"/>
        <v>-0.49055999999999989</v>
      </c>
      <c r="D84" s="321"/>
      <c r="E84" s="321"/>
      <c r="F84" s="359"/>
      <c r="G84" s="321" t="s">
        <v>1022</v>
      </c>
      <c r="H84" s="320" t="s">
        <v>1426</v>
      </c>
      <c r="I84" s="320"/>
      <c r="J84" s="322" t="s">
        <v>644</v>
      </c>
      <c r="K84" s="323" t="s">
        <v>645</v>
      </c>
      <c r="L84" s="324" t="s">
        <v>1028</v>
      </c>
      <c r="M84" s="322" t="s">
        <v>646</v>
      </c>
      <c r="N84" s="322" t="s">
        <v>116</v>
      </c>
      <c r="O84" s="273">
        <v>1</v>
      </c>
      <c r="P84" s="274">
        <v>1.4239999999999999</v>
      </c>
      <c r="Q84" s="273">
        <v>1.34</v>
      </c>
      <c r="R84" s="230"/>
      <c r="S84" s="231"/>
      <c r="T84" s="231">
        <v>1.5094400000000001</v>
      </c>
      <c r="U84" s="231">
        <v>1.5094400000000001</v>
      </c>
      <c r="V84" s="231">
        <f>VLOOKUP(J84,[113]PR!$A:$S,15,0)</f>
        <v>0</v>
      </c>
      <c r="W84" s="231">
        <f>VLOOKUP(J84,[113]PR!$A:$S,16,0)</f>
        <v>0</v>
      </c>
      <c r="X84" s="231">
        <f>VLOOKUP(J84,[114]PR!$A:$U,17,0)</f>
        <v>0</v>
      </c>
      <c r="Y84" s="231">
        <f>VLOOKUP(J84,[114]PR!$A:$U,18,0)</f>
        <v>0</v>
      </c>
      <c r="Z84" s="231">
        <v>0</v>
      </c>
      <c r="AA84" s="231">
        <v>0</v>
      </c>
      <c r="AB84" s="241">
        <v>0</v>
      </c>
      <c r="AC84" s="241">
        <v>0</v>
      </c>
      <c r="AD84" s="241">
        <v>0</v>
      </c>
      <c r="AE84" s="241">
        <v>0</v>
      </c>
      <c r="AF84" s="241">
        <v>0</v>
      </c>
      <c r="AG84" s="241">
        <v>0</v>
      </c>
      <c r="AH84" s="241">
        <v>0</v>
      </c>
      <c r="AI84" s="241">
        <v>0</v>
      </c>
      <c r="AJ84" s="241">
        <v>0</v>
      </c>
      <c r="AK84" s="241">
        <v>0</v>
      </c>
      <c r="AL84" s="241">
        <v>0</v>
      </c>
      <c r="AM84" s="241">
        <v>0</v>
      </c>
      <c r="AN84" s="241"/>
      <c r="AO84" s="241"/>
      <c r="AP84" s="241">
        <v>0</v>
      </c>
      <c r="AQ84" s="241">
        <v>0</v>
      </c>
      <c r="AR84" s="325">
        <f t="shared" si="123"/>
        <v>1.5094400000000001</v>
      </c>
      <c r="AS84" s="325">
        <f t="shared" si="124"/>
        <v>1.5094400000000001</v>
      </c>
      <c r="AT84" s="326"/>
      <c r="AU84" s="319"/>
      <c r="AV84" s="327"/>
      <c r="AW84" s="327"/>
      <c r="AX84" s="328"/>
      <c r="AY84" s="329"/>
      <c r="AZ84" s="327">
        <f t="shared" si="125"/>
        <v>1.5094400000000001</v>
      </c>
      <c r="BA84" s="330">
        <f t="shared" si="126"/>
        <v>1.5094400000000001</v>
      </c>
      <c r="BB84" s="331"/>
      <c r="BC84" s="332"/>
      <c r="BD84" s="332"/>
      <c r="BE84" s="332"/>
      <c r="BF84" s="334"/>
      <c r="BG84" s="327"/>
      <c r="BH84" s="332"/>
      <c r="BI84" s="232"/>
      <c r="BJ84" s="327"/>
      <c r="BK84" s="327"/>
      <c r="BL84" s="327"/>
      <c r="BM84" s="333"/>
      <c r="BN84" s="327">
        <f t="shared" si="127"/>
        <v>0</v>
      </c>
      <c r="BO84" s="327">
        <f t="shared" si="128"/>
        <v>0</v>
      </c>
      <c r="BP84" s="320"/>
      <c r="BQ84" s="320"/>
      <c r="BR84" s="334"/>
      <c r="BS84" s="319"/>
      <c r="BT84" s="319" t="s">
        <v>1157</v>
      </c>
      <c r="BU84" s="327" t="s">
        <v>67</v>
      </c>
      <c r="BV84" s="327" t="s">
        <v>1131</v>
      </c>
      <c r="BW84" s="327" t="s">
        <v>980</v>
      </c>
      <c r="BX84" s="327">
        <v>2.5</v>
      </c>
      <c r="BY84" s="333">
        <v>45755</v>
      </c>
      <c r="BZ84" s="327">
        <v>2</v>
      </c>
      <c r="CA84" s="327">
        <v>2.5</v>
      </c>
      <c r="CB84" s="275">
        <v>8.0399999999999991</v>
      </c>
      <c r="CC84" s="335">
        <f>CB84*CA84</f>
        <v>20.099999999999998</v>
      </c>
      <c r="CD84" s="332"/>
      <c r="CE84" s="332"/>
      <c r="CF84" s="332"/>
      <c r="CG84" s="332"/>
      <c r="CH84" s="332"/>
      <c r="CI84" s="332">
        <v>45791</v>
      </c>
      <c r="CJ84" s="332">
        <v>45792</v>
      </c>
      <c r="CK84" s="332"/>
      <c r="CL84" s="327">
        <f t="shared" si="129"/>
        <v>2</v>
      </c>
      <c r="CM84" s="320">
        <f t="shared" si="130"/>
        <v>2.5</v>
      </c>
      <c r="CN84" s="332"/>
      <c r="CO84" s="332"/>
      <c r="CP84" s="332"/>
      <c r="CQ84" s="332"/>
      <c r="CR84" s="327">
        <f t="shared" si="131"/>
        <v>2</v>
      </c>
      <c r="CS84" s="327">
        <f t="shared" si="132"/>
        <v>2.5</v>
      </c>
      <c r="CT84" s="327">
        <f t="shared" si="133"/>
        <v>-0.49055999999999989</v>
      </c>
      <c r="CU84" s="327">
        <f t="shared" si="134"/>
        <v>-0.99055999999999989</v>
      </c>
      <c r="CV84" s="320" t="str">
        <f t="shared" si="135"/>
        <v>Thừa</v>
      </c>
      <c r="CW84" s="336"/>
      <c r="CX84" s="242"/>
      <c r="CY84" s="242"/>
      <c r="CZ84" s="242"/>
      <c r="DA84" s="242"/>
      <c r="DB84" s="242"/>
      <c r="DC84" s="242"/>
      <c r="DD84" s="242">
        <v>1.4239999999999999</v>
      </c>
      <c r="DE84" s="242">
        <v>1.34</v>
      </c>
      <c r="DF84" s="242"/>
      <c r="DG84" s="242"/>
      <c r="DH84" s="242"/>
      <c r="DI84" s="242"/>
      <c r="DJ84" s="242"/>
      <c r="DK84" s="242"/>
      <c r="DL84" s="242"/>
      <c r="DM84" s="242"/>
      <c r="DN84" s="242"/>
      <c r="DO84" s="242"/>
      <c r="DP84" s="242"/>
      <c r="DQ84" s="242"/>
      <c r="DR84" s="242"/>
      <c r="DS84" s="242"/>
      <c r="DT84" s="242"/>
      <c r="DU84" s="242"/>
      <c r="DV84" s="242"/>
      <c r="DW84" s="242"/>
      <c r="DX84" s="242"/>
      <c r="DY84" s="242"/>
      <c r="DZ84" s="242"/>
      <c r="EA84" s="242"/>
    </row>
    <row r="85" spans="1:131" s="337" customFormat="1" ht="30" hidden="1" customHeight="1">
      <c r="A85" s="319" t="str">
        <f t="shared" si="2"/>
        <v>Hiện</v>
      </c>
      <c r="B85" s="320" t="str">
        <f t="shared" si="122"/>
        <v>Thừa</v>
      </c>
      <c r="C85" s="320">
        <f t="shared" si="20"/>
        <v>-0.35219999999999629</v>
      </c>
      <c r="D85" s="321"/>
      <c r="E85" s="321"/>
      <c r="F85" s="359"/>
      <c r="G85" s="321"/>
      <c r="H85" s="320" t="s">
        <v>1424</v>
      </c>
      <c r="I85" s="320"/>
      <c r="J85" s="322" t="s">
        <v>647</v>
      </c>
      <c r="K85" s="323" t="s">
        <v>642</v>
      </c>
      <c r="L85" s="324" t="s">
        <v>1029</v>
      </c>
      <c r="M85" s="322" t="s">
        <v>559</v>
      </c>
      <c r="N85" s="322" t="s">
        <v>116</v>
      </c>
      <c r="O85" s="273">
        <v>1</v>
      </c>
      <c r="P85" s="274">
        <v>33.630000000000003</v>
      </c>
      <c r="Q85" s="273">
        <v>31.360000000000003</v>
      </c>
      <c r="R85" s="230"/>
      <c r="S85" s="231"/>
      <c r="T85" s="231">
        <v>35.647800000000004</v>
      </c>
      <c r="U85" s="231">
        <v>35.647800000000004</v>
      </c>
      <c r="V85" s="231">
        <f>VLOOKUP(J85,[113]PR!$A:$S,15,0)</f>
        <v>0</v>
      </c>
      <c r="W85" s="231">
        <f>VLOOKUP(J85,[113]PR!$A:$S,16,0)</f>
        <v>0</v>
      </c>
      <c r="X85" s="231">
        <f>VLOOKUP(J85,[114]PR!$A:$U,17,0)</f>
        <v>0</v>
      </c>
      <c r="Y85" s="231">
        <f>VLOOKUP(J85,[114]PR!$A:$U,18,0)</f>
        <v>0</v>
      </c>
      <c r="Z85" s="231">
        <v>0</v>
      </c>
      <c r="AA85" s="231">
        <v>0</v>
      </c>
      <c r="AB85" s="241">
        <v>0</v>
      </c>
      <c r="AC85" s="241">
        <v>0</v>
      </c>
      <c r="AD85" s="241">
        <v>0</v>
      </c>
      <c r="AE85" s="241">
        <v>0</v>
      </c>
      <c r="AF85" s="241">
        <v>0</v>
      </c>
      <c r="AG85" s="241">
        <v>0</v>
      </c>
      <c r="AH85" s="241">
        <v>0</v>
      </c>
      <c r="AI85" s="241">
        <v>0</v>
      </c>
      <c r="AJ85" s="241">
        <v>0</v>
      </c>
      <c r="AK85" s="241">
        <v>0</v>
      </c>
      <c r="AL85" s="241">
        <v>0</v>
      </c>
      <c r="AM85" s="241">
        <v>0</v>
      </c>
      <c r="AN85" s="241"/>
      <c r="AO85" s="241"/>
      <c r="AP85" s="241">
        <v>0</v>
      </c>
      <c r="AQ85" s="241">
        <v>0</v>
      </c>
      <c r="AR85" s="325">
        <f t="shared" si="123"/>
        <v>35.647800000000004</v>
      </c>
      <c r="AS85" s="325">
        <f t="shared" si="124"/>
        <v>35.647800000000004</v>
      </c>
      <c r="AT85" s="326"/>
      <c r="AU85" s="319"/>
      <c r="AV85" s="327"/>
      <c r="AW85" s="327"/>
      <c r="AX85" s="328"/>
      <c r="AY85" s="329"/>
      <c r="AZ85" s="327">
        <f t="shared" si="125"/>
        <v>35.647800000000004</v>
      </c>
      <c r="BA85" s="330">
        <f t="shared" si="126"/>
        <v>35.647800000000004</v>
      </c>
      <c r="BB85" s="331"/>
      <c r="BC85" s="332"/>
      <c r="BD85" s="332"/>
      <c r="BE85" s="332"/>
      <c r="BF85" s="334"/>
      <c r="BG85" s="327"/>
      <c r="BH85" s="332"/>
      <c r="BI85" s="232"/>
      <c r="BJ85" s="327"/>
      <c r="BK85" s="327"/>
      <c r="BL85" s="327"/>
      <c r="BM85" s="333"/>
      <c r="BN85" s="327">
        <f t="shared" si="127"/>
        <v>0</v>
      </c>
      <c r="BO85" s="327">
        <f t="shared" si="128"/>
        <v>0</v>
      </c>
      <c r="BP85" s="320"/>
      <c r="BQ85" s="320"/>
      <c r="BR85" s="334"/>
      <c r="BS85" s="319"/>
      <c r="BT85" s="319" t="s">
        <v>991</v>
      </c>
      <c r="BU85" s="327" t="s">
        <v>992</v>
      </c>
      <c r="BV85" s="327" t="s">
        <v>939</v>
      </c>
      <c r="BW85" s="327" t="s">
        <v>559</v>
      </c>
      <c r="BX85" s="327">
        <v>43.8</v>
      </c>
      <c r="BY85" s="332">
        <v>45734</v>
      </c>
      <c r="BZ85" s="327">
        <v>36</v>
      </c>
      <c r="CA85" s="327">
        <v>43.8</v>
      </c>
      <c r="CB85" s="275">
        <v>0.75</v>
      </c>
      <c r="CC85" s="335">
        <f>CB85*CA85</f>
        <v>32.849999999999994</v>
      </c>
      <c r="CD85" s="332"/>
      <c r="CE85" s="332"/>
      <c r="CF85" s="332"/>
      <c r="CG85" s="332"/>
      <c r="CH85" s="332"/>
      <c r="CI85" s="332"/>
      <c r="CJ85" s="332"/>
      <c r="CK85" s="332">
        <v>45795</v>
      </c>
      <c r="CL85" s="327">
        <f t="shared" si="129"/>
        <v>36</v>
      </c>
      <c r="CM85" s="320">
        <f t="shared" si="130"/>
        <v>43.8</v>
      </c>
      <c r="CN85" s="332"/>
      <c r="CO85" s="332"/>
      <c r="CP85" s="332"/>
      <c r="CQ85" s="332"/>
      <c r="CR85" s="327">
        <f t="shared" si="131"/>
        <v>36</v>
      </c>
      <c r="CS85" s="327">
        <f t="shared" si="132"/>
        <v>43.8</v>
      </c>
      <c r="CT85" s="327">
        <f t="shared" si="133"/>
        <v>-0.35219999999999629</v>
      </c>
      <c r="CU85" s="327">
        <f t="shared" si="134"/>
        <v>-8.1521999999999935</v>
      </c>
      <c r="CV85" s="320" t="str">
        <f t="shared" si="135"/>
        <v>Thừa</v>
      </c>
      <c r="CW85" s="336"/>
      <c r="CX85" s="242"/>
      <c r="CY85" s="242"/>
      <c r="CZ85" s="242"/>
      <c r="DA85" s="242"/>
      <c r="DB85" s="242"/>
      <c r="DC85" s="242"/>
      <c r="DD85" s="242">
        <v>3.54</v>
      </c>
      <c r="DE85" s="242">
        <v>3.3</v>
      </c>
      <c r="DF85" s="242"/>
      <c r="DG85" s="242"/>
      <c r="DH85" s="242">
        <v>7.08</v>
      </c>
      <c r="DI85" s="242">
        <v>6.6</v>
      </c>
      <c r="DJ85" s="242">
        <v>7.08</v>
      </c>
      <c r="DK85" s="242">
        <v>6.6</v>
      </c>
      <c r="DL85" s="242">
        <v>7.08</v>
      </c>
      <c r="DM85" s="242">
        <v>6.6</v>
      </c>
      <c r="DN85" s="242">
        <v>7.08</v>
      </c>
      <c r="DO85" s="242">
        <v>6.6</v>
      </c>
      <c r="DP85" s="242">
        <v>1.77</v>
      </c>
      <c r="DQ85" s="242">
        <v>1.6600000000000001</v>
      </c>
      <c r="DR85" s="242"/>
      <c r="DS85" s="242"/>
      <c r="DT85" s="242"/>
      <c r="DU85" s="242"/>
      <c r="DV85" s="242"/>
      <c r="DW85" s="242"/>
      <c r="DX85" s="242"/>
      <c r="DY85" s="242"/>
      <c r="DZ85" s="242"/>
      <c r="EA85" s="242"/>
    </row>
    <row r="86" spans="1:131" s="337" customFormat="1" ht="30" hidden="1" customHeight="1">
      <c r="A86" s="319" t="str">
        <f t="shared" si="2"/>
        <v>Hiện</v>
      </c>
      <c r="B86" s="320" t="str">
        <f t="shared" si="122"/>
        <v>Thừa</v>
      </c>
      <c r="C86" s="320">
        <f t="shared" si="20"/>
        <v>-4.506199999999998</v>
      </c>
      <c r="D86" s="321"/>
      <c r="E86" s="321"/>
      <c r="F86" s="359"/>
      <c r="G86" s="321"/>
      <c r="H86" s="320" t="s">
        <v>1424</v>
      </c>
      <c r="I86" s="320"/>
      <c r="J86" s="322" t="s">
        <v>648</v>
      </c>
      <c r="K86" s="323" t="s">
        <v>642</v>
      </c>
      <c r="L86" s="324" t="s">
        <v>1030</v>
      </c>
      <c r="M86" s="322" t="s">
        <v>559</v>
      </c>
      <c r="N86" s="322" t="s">
        <v>116</v>
      </c>
      <c r="O86" s="273">
        <v>1.6</v>
      </c>
      <c r="P86" s="274">
        <v>12.73</v>
      </c>
      <c r="Q86" s="273">
        <v>18.079999999999998</v>
      </c>
      <c r="R86" s="230"/>
      <c r="S86" s="231"/>
      <c r="T86" s="231">
        <v>13.493800000000002</v>
      </c>
      <c r="U86" s="231">
        <v>21.590080000000004</v>
      </c>
      <c r="V86" s="231">
        <f>VLOOKUP(J86,[113]PR!$A:$S,15,0)</f>
        <v>0</v>
      </c>
      <c r="W86" s="231">
        <f>VLOOKUP(J86,[113]PR!$A:$S,16,0)</f>
        <v>0</v>
      </c>
      <c r="X86" s="231">
        <f>VLOOKUP(J86,[114]PR!$A:$U,17,0)</f>
        <v>0</v>
      </c>
      <c r="Y86" s="231">
        <f>VLOOKUP(J86,[114]PR!$A:$U,18,0)</f>
        <v>0</v>
      </c>
      <c r="Z86" s="231">
        <v>0</v>
      </c>
      <c r="AA86" s="231">
        <v>0</v>
      </c>
      <c r="AB86" s="241">
        <v>0</v>
      </c>
      <c r="AC86" s="241">
        <v>0</v>
      </c>
      <c r="AD86" s="241">
        <v>0</v>
      </c>
      <c r="AE86" s="241">
        <v>0</v>
      </c>
      <c r="AF86" s="241">
        <v>0</v>
      </c>
      <c r="AG86" s="241">
        <v>0</v>
      </c>
      <c r="AH86" s="241">
        <v>0</v>
      </c>
      <c r="AI86" s="241">
        <v>0</v>
      </c>
      <c r="AJ86" s="241">
        <v>0</v>
      </c>
      <c r="AK86" s="241">
        <v>0</v>
      </c>
      <c r="AL86" s="241">
        <v>0</v>
      </c>
      <c r="AM86" s="241">
        <v>0</v>
      </c>
      <c r="AN86" s="241"/>
      <c r="AO86" s="241"/>
      <c r="AP86" s="241">
        <v>0</v>
      </c>
      <c r="AQ86" s="241">
        <v>0</v>
      </c>
      <c r="AR86" s="325">
        <f t="shared" si="123"/>
        <v>13.493800000000002</v>
      </c>
      <c r="AS86" s="325">
        <f t="shared" si="124"/>
        <v>21.590080000000004</v>
      </c>
      <c r="AT86" s="326"/>
      <c r="AU86" s="319"/>
      <c r="AV86" s="327"/>
      <c r="AW86" s="327"/>
      <c r="AX86" s="328"/>
      <c r="AY86" s="329"/>
      <c r="AZ86" s="327">
        <f t="shared" si="125"/>
        <v>13.493800000000002</v>
      </c>
      <c r="BA86" s="330">
        <f t="shared" si="126"/>
        <v>21.590080000000004</v>
      </c>
      <c r="BB86" s="331"/>
      <c r="BC86" s="332"/>
      <c r="BD86" s="332"/>
      <c r="BE86" s="332"/>
      <c r="BF86" s="334"/>
      <c r="BG86" s="327"/>
      <c r="BH86" s="332"/>
      <c r="BI86" s="232"/>
      <c r="BJ86" s="327"/>
      <c r="BK86" s="327"/>
      <c r="BL86" s="327"/>
      <c r="BM86" s="333"/>
      <c r="BN86" s="327">
        <f t="shared" si="127"/>
        <v>0</v>
      </c>
      <c r="BO86" s="327">
        <f t="shared" si="128"/>
        <v>0</v>
      </c>
      <c r="BP86" s="320"/>
      <c r="BQ86" s="320"/>
      <c r="BR86" s="334"/>
      <c r="BS86" s="319"/>
      <c r="BT86" s="319" t="s">
        <v>991</v>
      </c>
      <c r="BU86" s="327" t="s">
        <v>992</v>
      </c>
      <c r="BV86" s="327" t="s">
        <v>940</v>
      </c>
      <c r="BW86" s="327" t="s">
        <v>559</v>
      </c>
      <c r="BX86" s="327">
        <v>28.5</v>
      </c>
      <c r="BY86" s="332">
        <v>45734</v>
      </c>
      <c r="BZ86" s="327">
        <v>18</v>
      </c>
      <c r="CA86" s="327">
        <v>28.5</v>
      </c>
      <c r="CB86" s="275">
        <v>0.75</v>
      </c>
      <c r="CC86" s="335">
        <f>CB86*CA86</f>
        <v>21.375</v>
      </c>
      <c r="CD86" s="332"/>
      <c r="CE86" s="332"/>
      <c r="CF86" s="332"/>
      <c r="CG86" s="332"/>
      <c r="CH86" s="332"/>
      <c r="CI86" s="332"/>
      <c r="CJ86" s="332"/>
      <c r="CK86" s="332">
        <v>45795</v>
      </c>
      <c r="CL86" s="327">
        <f t="shared" si="129"/>
        <v>18</v>
      </c>
      <c r="CM86" s="320">
        <f t="shared" si="130"/>
        <v>28.5</v>
      </c>
      <c r="CN86" s="332"/>
      <c r="CO86" s="332"/>
      <c r="CP86" s="332"/>
      <c r="CQ86" s="332"/>
      <c r="CR86" s="327">
        <f t="shared" si="131"/>
        <v>18</v>
      </c>
      <c r="CS86" s="327">
        <f t="shared" si="132"/>
        <v>28.5</v>
      </c>
      <c r="CT86" s="327">
        <f t="shared" si="133"/>
        <v>-4.506199999999998</v>
      </c>
      <c r="CU86" s="327">
        <f t="shared" si="134"/>
        <v>-6.9099199999999961</v>
      </c>
      <c r="CV86" s="320" t="str">
        <f t="shared" si="135"/>
        <v>Thừa</v>
      </c>
      <c r="CW86" s="336"/>
      <c r="CX86" s="242"/>
      <c r="CY86" s="242"/>
      <c r="CZ86" s="242"/>
      <c r="DA86" s="242"/>
      <c r="DB86" s="242"/>
      <c r="DC86" s="242"/>
      <c r="DD86" s="242"/>
      <c r="DE86" s="242"/>
      <c r="DF86" s="242"/>
      <c r="DG86" s="242"/>
      <c r="DH86" s="242"/>
      <c r="DI86" s="242"/>
      <c r="DJ86" s="242"/>
      <c r="DK86" s="242"/>
      <c r="DL86" s="242"/>
      <c r="DM86" s="242"/>
      <c r="DN86" s="242"/>
      <c r="DO86" s="242"/>
      <c r="DP86" s="242"/>
      <c r="DQ86" s="242"/>
      <c r="DR86" s="242"/>
      <c r="DS86" s="242"/>
      <c r="DT86" s="242">
        <v>12.73</v>
      </c>
      <c r="DU86" s="242">
        <v>18.079999999999998</v>
      </c>
      <c r="DV86" s="242"/>
      <c r="DW86" s="242"/>
      <c r="DX86" s="242"/>
      <c r="DY86" s="242"/>
      <c r="DZ86" s="242"/>
      <c r="EA86" s="242"/>
    </row>
    <row r="87" spans="1:131" s="337" customFormat="1" ht="30" hidden="1" customHeight="1">
      <c r="A87" s="319" t="str">
        <f t="shared" si="2"/>
        <v>Hiện</v>
      </c>
      <c r="B87" s="320" t="str">
        <f t="shared" si="122"/>
        <v>Đủ</v>
      </c>
      <c r="C87" s="320">
        <f t="shared" si="20"/>
        <v>0</v>
      </c>
      <c r="D87" s="321"/>
      <c r="E87" s="321"/>
      <c r="F87" s="359"/>
      <c r="G87" s="321" t="s">
        <v>902</v>
      </c>
      <c r="H87" s="320" t="s">
        <v>1424</v>
      </c>
      <c r="I87" s="320"/>
      <c r="J87" s="322" t="s">
        <v>649</v>
      </c>
      <c r="K87" s="323" t="s">
        <v>642</v>
      </c>
      <c r="L87" s="324" t="s">
        <v>1031</v>
      </c>
      <c r="M87" s="322" t="s">
        <v>559</v>
      </c>
      <c r="N87" s="322" t="s">
        <v>116</v>
      </c>
      <c r="O87" s="273">
        <v>2.2000000000000002</v>
      </c>
      <c r="P87" s="274">
        <v>21.4</v>
      </c>
      <c r="Q87" s="273">
        <v>42.72</v>
      </c>
      <c r="R87" s="230"/>
      <c r="S87" s="231"/>
      <c r="T87" s="231">
        <v>22.684000000000001</v>
      </c>
      <c r="U87" s="231">
        <v>49.904800000000009</v>
      </c>
      <c r="V87" s="231">
        <f>VLOOKUP(J87,[113]PR!$A:$S,15,0)</f>
        <v>0</v>
      </c>
      <c r="W87" s="231">
        <f>VLOOKUP(J87,[113]PR!$A:$S,16,0)</f>
        <v>0</v>
      </c>
      <c r="X87" s="231">
        <f>VLOOKUP(J87,[114]PR!$A:$U,17,0)</f>
        <v>0</v>
      </c>
      <c r="Y87" s="231">
        <f>VLOOKUP(J87,[114]PR!$A:$U,18,0)</f>
        <v>0</v>
      </c>
      <c r="Z87" s="231">
        <v>0</v>
      </c>
      <c r="AA87" s="231">
        <v>0</v>
      </c>
      <c r="AB87" s="241">
        <v>0</v>
      </c>
      <c r="AC87" s="241">
        <v>0</v>
      </c>
      <c r="AD87" s="241">
        <v>0</v>
      </c>
      <c r="AE87" s="241">
        <v>0</v>
      </c>
      <c r="AF87" s="241">
        <v>0</v>
      </c>
      <c r="AG87" s="241">
        <v>0</v>
      </c>
      <c r="AH87" s="241">
        <v>0</v>
      </c>
      <c r="AI87" s="241">
        <v>0</v>
      </c>
      <c r="AJ87" s="241">
        <v>0</v>
      </c>
      <c r="AK87" s="241">
        <v>0</v>
      </c>
      <c r="AL87" s="241">
        <v>0</v>
      </c>
      <c r="AM87" s="241">
        <v>0</v>
      </c>
      <c r="AN87" s="241"/>
      <c r="AO87" s="241"/>
      <c r="AP87" s="241">
        <v>0</v>
      </c>
      <c r="AQ87" s="241">
        <v>0</v>
      </c>
      <c r="AR87" s="325">
        <f t="shared" si="123"/>
        <v>22.684000000000001</v>
      </c>
      <c r="AS87" s="325">
        <f t="shared" si="124"/>
        <v>49.904800000000009</v>
      </c>
      <c r="AT87" s="326"/>
      <c r="AU87" s="319"/>
      <c r="AV87" s="327">
        <v>22.684000000000001</v>
      </c>
      <c r="AW87" s="327">
        <v>49.904800000000009</v>
      </c>
      <c r="AX87" s="328"/>
      <c r="AY87" s="329" t="s">
        <v>1160</v>
      </c>
      <c r="AZ87" s="327" t="str">
        <f t="shared" si="125"/>
        <v>0</v>
      </c>
      <c r="BA87" s="330" t="str">
        <f t="shared" si="126"/>
        <v>0</v>
      </c>
      <c r="BB87" s="331"/>
      <c r="BC87" s="332"/>
      <c r="BD87" s="332"/>
      <c r="BE87" s="332"/>
      <c r="BF87" s="334"/>
      <c r="BG87" s="327"/>
      <c r="BH87" s="332"/>
      <c r="BI87" s="232"/>
      <c r="BJ87" s="327"/>
      <c r="BK87" s="327"/>
      <c r="BL87" s="327"/>
      <c r="BM87" s="333"/>
      <c r="BN87" s="327">
        <f t="shared" si="127"/>
        <v>0</v>
      </c>
      <c r="BO87" s="327">
        <f t="shared" si="128"/>
        <v>0</v>
      </c>
      <c r="BP87" s="320"/>
      <c r="BQ87" s="320"/>
      <c r="BR87" s="334"/>
      <c r="BS87" s="319"/>
      <c r="BT87" s="319"/>
      <c r="BU87" s="327"/>
      <c r="BV87" s="327"/>
      <c r="BW87" s="327"/>
      <c r="BX87" s="327"/>
      <c r="BY87" s="327"/>
      <c r="BZ87" s="327"/>
      <c r="CA87" s="327"/>
      <c r="CB87" s="275"/>
      <c r="CC87" s="335"/>
      <c r="CD87" s="332"/>
      <c r="CE87" s="332"/>
      <c r="CF87" s="332"/>
      <c r="CG87" s="332"/>
      <c r="CH87" s="332"/>
      <c r="CI87" s="332"/>
      <c r="CJ87" s="332"/>
      <c r="CK87" s="332"/>
      <c r="CL87" s="327">
        <f t="shared" si="129"/>
        <v>0</v>
      </c>
      <c r="CM87" s="320">
        <f t="shared" si="130"/>
        <v>0</v>
      </c>
      <c r="CN87" s="332"/>
      <c r="CO87" s="332"/>
      <c r="CP87" s="332"/>
      <c r="CQ87" s="332"/>
      <c r="CR87" s="327">
        <f t="shared" si="131"/>
        <v>0</v>
      </c>
      <c r="CS87" s="327">
        <f t="shared" si="132"/>
        <v>0</v>
      </c>
      <c r="CT87" s="327">
        <f t="shared" si="133"/>
        <v>0</v>
      </c>
      <c r="CU87" s="327">
        <f t="shared" si="134"/>
        <v>0</v>
      </c>
      <c r="CV87" s="320" t="str">
        <f t="shared" si="135"/>
        <v>Đủ</v>
      </c>
      <c r="CW87" s="336"/>
      <c r="CX87" s="242"/>
      <c r="CY87" s="242"/>
      <c r="CZ87" s="242"/>
      <c r="DA87" s="242"/>
      <c r="DB87" s="242"/>
      <c r="DC87" s="242"/>
      <c r="DD87" s="242">
        <v>2.14</v>
      </c>
      <c r="DE87" s="242">
        <v>4.28</v>
      </c>
      <c r="DF87" s="242"/>
      <c r="DG87" s="242"/>
      <c r="DH87" s="242">
        <v>4.28</v>
      </c>
      <c r="DI87" s="242">
        <v>8.5399999999999991</v>
      </c>
      <c r="DJ87" s="242">
        <v>4.28</v>
      </c>
      <c r="DK87" s="242">
        <v>8.5399999999999991</v>
      </c>
      <c r="DL87" s="242">
        <v>4.28</v>
      </c>
      <c r="DM87" s="242">
        <v>8.5399999999999991</v>
      </c>
      <c r="DN87" s="242">
        <v>4.28</v>
      </c>
      <c r="DO87" s="242">
        <v>8.5399999999999991</v>
      </c>
      <c r="DP87" s="242">
        <v>1.07</v>
      </c>
      <c r="DQ87" s="242">
        <v>2.14</v>
      </c>
      <c r="DR87" s="242">
        <v>1.07</v>
      </c>
      <c r="DS87" s="242">
        <v>2.14</v>
      </c>
      <c r="DT87" s="242"/>
      <c r="DU87" s="242"/>
      <c r="DV87" s="242"/>
      <c r="DW87" s="242"/>
      <c r="DX87" s="242"/>
      <c r="DY87" s="242"/>
      <c r="DZ87" s="242"/>
      <c r="EA87" s="242"/>
    </row>
    <row r="88" spans="1:131" s="337" customFormat="1" ht="30" hidden="1" customHeight="1">
      <c r="A88" s="319" t="str">
        <f t="shared" si="2"/>
        <v>Hiện</v>
      </c>
      <c r="B88" s="320" t="str">
        <f t="shared" si="122"/>
        <v>Thừa</v>
      </c>
      <c r="C88" s="320">
        <f t="shared" si="20"/>
        <v>-2.3224799999999988</v>
      </c>
      <c r="D88" s="321"/>
      <c r="E88" s="321"/>
      <c r="F88" s="359"/>
      <c r="G88" s="321"/>
      <c r="H88" s="320" t="s">
        <v>1424</v>
      </c>
      <c r="I88" s="320"/>
      <c r="J88" s="322" t="s">
        <v>650</v>
      </c>
      <c r="K88" s="323" t="s">
        <v>642</v>
      </c>
      <c r="L88" s="324" t="s">
        <v>1032</v>
      </c>
      <c r="M88" s="322" t="s">
        <v>559</v>
      </c>
      <c r="N88" s="322" t="s">
        <v>116</v>
      </c>
      <c r="O88" s="273">
        <v>8.9</v>
      </c>
      <c r="P88" s="274">
        <v>43.091999999999999</v>
      </c>
      <c r="Q88" s="273">
        <v>359.56</v>
      </c>
      <c r="R88" s="230"/>
      <c r="S88" s="231"/>
      <c r="T88" s="231">
        <v>45.677520000000001</v>
      </c>
      <c r="U88" s="231">
        <v>406.52992800000004</v>
      </c>
      <c r="V88" s="231">
        <f>VLOOKUP(J88,[113]PR!$A:$S,15,0)</f>
        <v>0</v>
      </c>
      <c r="W88" s="231">
        <f>VLOOKUP(J88,[113]PR!$A:$S,16,0)</f>
        <v>0</v>
      </c>
      <c r="X88" s="231">
        <f>VLOOKUP(J88,[114]PR!$A:$U,17,0)</f>
        <v>0</v>
      </c>
      <c r="Y88" s="231">
        <f>VLOOKUP(J88,[114]PR!$A:$U,18,0)</f>
        <v>0</v>
      </c>
      <c r="Z88" s="231">
        <v>0</v>
      </c>
      <c r="AA88" s="231">
        <v>0</v>
      </c>
      <c r="AB88" s="241">
        <v>0</v>
      </c>
      <c r="AC88" s="241">
        <v>0</v>
      </c>
      <c r="AD88" s="241">
        <v>0</v>
      </c>
      <c r="AE88" s="241">
        <v>0</v>
      </c>
      <c r="AF88" s="241">
        <v>0</v>
      </c>
      <c r="AG88" s="241">
        <v>0</v>
      </c>
      <c r="AH88" s="241">
        <v>0</v>
      </c>
      <c r="AI88" s="241">
        <v>0</v>
      </c>
      <c r="AJ88" s="241">
        <v>0</v>
      </c>
      <c r="AK88" s="241">
        <v>0</v>
      </c>
      <c r="AL88" s="241">
        <v>0</v>
      </c>
      <c r="AM88" s="241">
        <v>0</v>
      </c>
      <c r="AN88" s="241"/>
      <c r="AO88" s="241"/>
      <c r="AP88" s="241">
        <v>0</v>
      </c>
      <c r="AQ88" s="241">
        <v>0</v>
      </c>
      <c r="AR88" s="325">
        <f t="shared" si="123"/>
        <v>45.677520000000001</v>
      </c>
      <c r="AS88" s="325">
        <f t="shared" si="124"/>
        <v>406.52992800000004</v>
      </c>
      <c r="AT88" s="326"/>
      <c r="AU88" s="319"/>
      <c r="AV88" s="327"/>
      <c r="AW88" s="327"/>
      <c r="AX88" s="328"/>
      <c r="AY88" s="329"/>
      <c r="AZ88" s="327">
        <f t="shared" si="125"/>
        <v>45.677520000000001</v>
      </c>
      <c r="BA88" s="330">
        <f t="shared" si="126"/>
        <v>406.52992800000004</v>
      </c>
      <c r="BB88" s="331"/>
      <c r="BC88" s="332"/>
      <c r="BD88" s="332"/>
      <c r="BE88" s="332"/>
      <c r="BF88" s="334"/>
      <c r="BG88" s="327"/>
      <c r="BH88" s="332"/>
      <c r="BI88" s="232"/>
      <c r="BJ88" s="327"/>
      <c r="BK88" s="327"/>
      <c r="BL88" s="327"/>
      <c r="BM88" s="333"/>
      <c r="BN88" s="327">
        <f t="shared" si="127"/>
        <v>0</v>
      </c>
      <c r="BO88" s="327">
        <f t="shared" si="128"/>
        <v>0</v>
      </c>
      <c r="BP88" s="320"/>
      <c r="BQ88" s="320"/>
      <c r="BR88" s="334"/>
      <c r="BS88" s="319"/>
      <c r="BT88" s="319" t="s">
        <v>991</v>
      </c>
      <c r="BU88" s="327" t="s">
        <v>992</v>
      </c>
      <c r="BV88" s="327" t="s">
        <v>941</v>
      </c>
      <c r="BW88" s="327" t="s">
        <v>559</v>
      </c>
      <c r="BX88" s="327">
        <v>428</v>
      </c>
      <c r="BY88" s="332">
        <v>45734</v>
      </c>
      <c r="BZ88" s="327">
        <v>48</v>
      </c>
      <c r="CA88" s="327">
        <v>428</v>
      </c>
      <c r="CB88" s="275">
        <v>0.75</v>
      </c>
      <c r="CC88" s="335">
        <f>CB88*CA88</f>
        <v>321</v>
      </c>
      <c r="CD88" s="332"/>
      <c r="CE88" s="332"/>
      <c r="CF88" s="332"/>
      <c r="CG88" s="332"/>
      <c r="CH88" s="332"/>
      <c r="CI88" s="332"/>
      <c r="CJ88" s="332"/>
      <c r="CK88" s="332">
        <v>45795</v>
      </c>
      <c r="CL88" s="327">
        <f t="shared" si="129"/>
        <v>48</v>
      </c>
      <c r="CM88" s="320">
        <f t="shared" si="130"/>
        <v>428</v>
      </c>
      <c r="CN88" s="332"/>
      <c r="CO88" s="332"/>
      <c r="CP88" s="332"/>
      <c r="CQ88" s="332"/>
      <c r="CR88" s="327">
        <f t="shared" si="131"/>
        <v>48</v>
      </c>
      <c r="CS88" s="327">
        <f t="shared" si="132"/>
        <v>428</v>
      </c>
      <c r="CT88" s="327">
        <f t="shared" si="133"/>
        <v>-2.3224799999999988</v>
      </c>
      <c r="CU88" s="327">
        <f t="shared" si="134"/>
        <v>-21.470071999999959</v>
      </c>
      <c r="CV88" s="320" t="str">
        <f t="shared" si="135"/>
        <v>Thừa</v>
      </c>
      <c r="CW88" s="336"/>
      <c r="CX88" s="242"/>
      <c r="CY88" s="242"/>
      <c r="CZ88" s="242"/>
      <c r="DA88" s="242"/>
      <c r="DB88" s="242"/>
      <c r="DC88" s="242"/>
      <c r="DD88" s="242">
        <v>4.4560000000000004</v>
      </c>
      <c r="DE88" s="242">
        <v>37.159999999999997</v>
      </c>
      <c r="DF88" s="242"/>
      <c r="DG88" s="242"/>
      <c r="DH88" s="242">
        <v>9.52</v>
      </c>
      <c r="DI88" s="242">
        <v>79.5</v>
      </c>
      <c r="DJ88" s="242">
        <v>8.9120000000000008</v>
      </c>
      <c r="DK88" s="242">
        <v>74.34</v>
      </c>
      <c r="DL88" s="242">
        <v>8.9120000000000008</v>
      </c>
      <c r="DM88" s="242">
        <v>74.34</v>
      </c>
      <c r="DN88" s="242">
        <v>8.9120000000000008</v>
      </c>
      <c r="DO88" s="242">
        <v>74.34</v>
      </c>
      <c r="DP88" s="242">
        <v>2.38</v>
      </c>
      <c r="DQ88" s="242">
        <v>19.88</v>
      </c>
      <c r="DR88" s="242"/>
      <c r="DS88" s="242"/>
      <c r="DT88" s="242"/>
      <c r="DU88" s="242"/>
      <c r="DV88" s="242"/>
      <c r="DW88" s="242"/>
      <c r="DX88" s="242"/>
      <c r="DY88" s="242"/>
      <c r="DZ88" s="242"/>
      <c r="EA88" s="242"/>
    </row>
    <row r="89" spans="1:131" s="337" customFormat="1" ht="30" hidden="1" customHeight="1">
      <c r="A89" s="319" t="str">
        <f t="shared" si="2"/>
        <v>Hiện</v>
      </c>
      <c r="B89" s="320" t="str">
        <f t="shared" si="122"/>
        <v>Thừa</v>
      </c>
      <c r="C89" s="320">
        <f t="shared" si="20"/>
        <v>-0.95319999999998117</v>
      </c>
      <c r="D89" s="321"/>
      <c r="E89" s="321"/>
      <c r="F89" s="359"/>
      <c r="G89" s="321"/>
      <c r="H89" s="320" t="s">
        <v>1424</v>
      </c>
      <c r="I89" s="322"/>
      <c r="J89" s="322" t="s">
        <v>651</v>
      </c>
      <c r="K89" s="323" t="s">
        <v>652</v>
      </c>
      <c r="L89" s="324" t="s">
        <v>1033</v>
      </c>
      <c r="M89" s="322" t="s">
        <v>559</v>
      </c>
      <c r="N89" s="322" t="s">
        <v>116</v>
      </c>
      <c r="O89" s="273">
        <v>4.2919373735222068</v>
      </c>
      <c r="P89" s="274">
        <v>187.78</v>
      </c>
      <c r="Q89" s="273">
        <v>805.94</v>
      </c>
      <c r="R89" s="230"/>
      <c r="S89" s="231"/>
      <c r="T89" s="231">
        <v>199.04680000000002</v>
      </c>
      <c r="U89" s="231">
        <v>854.29640000000006</v>
      </c>
      <c r="V89" s="231">
        <f>VLOOKUP(J89,[113]PR!$A:$S,15,0)</f>
        <v>0</v>
      </c>
      <c r="W89" s="231">
        <f>VLOOKUP(J89,[113]PR!$A:$S,16,0)</f>
        <v>0</v>
      </c>
      <c r="X89" s="231">
        <f>VLOOKUP(J89,[114]PR!$A:$U,17,0)</f>
        <v>0</v>
      </c>
      <c r="Y89" s="231">
        <f>VLOOKUP(J89,[114]PR!$A:$U,18,0)</f>
        <v>0</v>
      </c>
      <c r="Z89" s="231">
        <v>0</v>
      </c>
      <c r="AA89" s="231">
        <v>0</v>
      </c>
      <c r="AB89" s="241">
        <v>0</v>
      </c>
      <c r="AC89" s="241">
        <v>0</v>
      </c>
      <c r="AD89" s="241">
        <v>0</v>
      </c>
      <c r="AE89" s="241">
        <v>0</v>
      </c>
      <c r="AF89" s="241">
        <v>0</v>
      </c>
      <c r="AG89" s="241">
        <v>0</v>
      </c>
      <c r="AH89" s="241">
        <v>0</v>
      </c>
      <c r="AI89" s="241">
        <v>0</v>
      </c>
      <c r="AJ89" s="241">
        <v>0</v>
      </c>
      <c r="AK89" s="241">
        <v>0</v>
      </c>
      <c r="AL89" s="241">
        <v>0</v>
      </c>
      <c r="AM89" s="241">
        <v>0</v>
      </c>
      <c r="AN89" s="241"/>
      <c r="AO89" s="241"/>
      <c r="AP89" s="241">
        <v>0</v>
      </c>
      <c r="AQ89" s="241">
        <v>0</v>
      </c>
      <c r="AR89" s="325">
        <f t="shared" si="123"/>
        <v>199.04680000000002</v>
      </c>
      <c r="AS89" s="325">
        <f t="shared" si="124"/>
        <v>854.29640000000006</v>
      </c>
      <c r="AT89" s="326"/>
      <c r="AU89" s="319"/>
      <c r="AV89" s="327"/>
      <c r="AW89" s="327"/>
      <c r="AX89" s="328"/>
      <c r="AY89" s="329"/>
      <c r="AZ89" s="327">
        <f t="shared" si="125"/>
        <v>199.04680000000002</v>
      </c>
      <c r="BA89" s="330">
        <f t="shared" si="126"/>
        <v>854.29640000000006</v>
      </c>
      <c r="BB89" s="331"/>
      <c r="BC89" s="332" t="s">
        <v>1230</v>
      </c>
      <c r="BD89" s="332" t="s">
        <v>1227</v>
      </c>
      <c r="BE89" s="332" t="s">
        <v>1228</v>
      </c>
      <c r="BF89" s="334" t="s">
        <v>1229</v>
      </c>
      <c r="BG89" s="327">
        <v>878</v>
      </c>
      <c r="BH89" s="332">
        <v>45789</v>
      </c>
      <c r="BI89" s="232">
        <v>200</v>
      </c>
      <c r="BJ89" s="327">
        <v>878</v>
      </c>
      <c r="BK89" s="382">
        <v>14500</v>
      </c>
      <c r="BL89" s="327">
        <f>13661000+348000</f>
        <v>14009000</v>
      </c>
      <c r="BM89" s="332">
        <v>45789</v>
      </c>
      <c r="BN89" s="327">
        <f t="shared" si="127"/>
        <v>200</v>
      </c>
      <c r="BO89" s="327">
        <f t="shared" si="128"/>
        <v>878</v>
      </c>
      <c r="BP89" s="320"/>
      <c r="BQ89" s="320"/>
      <c r="BR89" s="334"/>
      <c r="BS89" s="319"/>
      <c r="BT89" s="319"/>
      <c r="BU89" s="327"/>
      <c r="BV89" s="327"/>
      <c r="BW89" s="327"/>
      <c r="BX89" s="327"/>
      <c r="BY89" s="327"/>
      <c r="BZ89" s="327"/>
      <c r="CA89" s="327"/>
      <c r="CB89" s="275"/>
      <c r="CC89" s="335"/>
      <c r="CD89" s="332"/>
      <c r="CE89" s="332"/>
      <c r="CF89" s="332"/>
      <c r="CG89" s="332"/>
      <c r="CH89" s="332"/>
      <c r="CI89" s="332"/>
      <c r="CJ89" s="332"/>
      <c r="CK89" s="332"/>
      <c r="CL89" s="327">
        <f t="shared" si="129"/>
        <v>0</v>
      </c>
      <c r="CM89" s="320">
        <f t="shared" si="130"/>
        <v>0</v>
      </c>
      <c r="CN89" s="332"/>
      <c r="CO89" s="332"/>
      <c r="CP89" s="332"/>
      <c r="CQ89" s="332"/>
      <c r="CR89" s="327">
        <f t="shared" si="131"/>
        <v>200</v>
      </c>
      <c r="CS89" s="327">
        <f t="shared" si="132"/>
        <v>878</v>
      </c>
      <c r="CT89" s="327">
        <f t="shared" si="133"/>
        <v>-0.95319999999998117</v>
      </c>
      <c r="CU89" s="327">
        <f t="shared" si="134"/>
        <v>-23.703599999999938</v>
      </c>
      <c r="CV89" s="320" t="str">
        <f t="shared" si="135"/>
        <v>Thừa</v>
      </c>
      <c r="CW89" s="336"/>
      <c r="CX89" s="242"/>
      <c r="CY89" s="242"/>
      <c r="CZ89" s="242"/>
      <c r="DA89" s="242"/>
      <c r="DB89" s="242"/>
      <c r="DC89" s="242"/>
      <c r="DD89" s="242"/>
      <c r="DE89" s="242"/>
      <c r="DF89" s="242"/>
      <c r="DG89" s="242"/>
      <c r="DH89" s="242"/>
      <c r="DI89" s="242"/>
      <c r="DJ89" s="242"/>
      <c r="DK89" s="242"/>
      <c r="DL89" s="242"/>
      <c r="DM89" s="242"/>
      <c r="DN89" s="242"/>
      <c r="DO89" s="242"/>
      <c r="DP89" s="242"/>
      <c r="DQ89" s="242"/>
      <c r="DR89" s="242"/>
      <c r="DS89" s="242"/>
      <c r="DT89" s="242">
        <v>187.78</v>
      </c>
      <c r="DU89" s="242">
        <v>805.94</v>
      </c>
      <c r="DV89" s="242"/>
      <c r="DW89" s="242"/>
      <c r="DX89" s="242"/>
      <c r="DY89" s="242"/>
      <c r="DZ89" s="242"/>
      <c r="EA89" s="242"/>
    </row>
    <row r="90" spans="1:131" s="337" customFormat="1" ht="30" hidden="1" customHeight="1">
      <c r="A90" s="319" t="str">
        <f t="shared" si="2"/>
        <v>Hiện</v>
      </c>
      <c r="B90" s="320" t="str">
        <f t="shared" si="122"/>
        <v>Thừa</v>
      </c>
      <c r="C90" s="320">
        <f t="shared" si="20"/>
        <v>-3.7272399999999948</v>
      </c>
      <c r="D90" s="321"/>
      <c r="E90" s="321"/>
      <c r="F90" s="359"/>
      <c r="G90" s="321"/>
      <c r="H90" s="320" t="s">
        <v>1425</v>
      </c>
      <c r="I90" s="320"/>
      <c r="J90" s="322" t="s">
        <v>653</v>
      </c>
      <c r="K90" s="323" t="s">
        <v>654</v>
      </c>
      <c r="L90" s="324" t="s">
        <v>1034</v>
      </c>
      <c r="M90" s="322" t="s">
        <v>655</v>
      </c>
      <c r="N90" s="322" t="s">
        <v>116</v>
      </c>
      <c r="O90" s="273">
        <v>17</v>
      </c>
      <c r="P90" s="274">
        <v>30.446000000000002</v>
      </c>
      <c r="Q90" s="273">
        <v>535.53999999999985</v>
      </c>
      <c r="R90" s="230"/>
      <c r="S90" s="231"/>
      <c r="T90" s="231">
        <v>32.272760000000005</v>
      </c>
      <c r="U90" s="231">
        <v>548.63692000000015</v>
      </c>
      <c r="V90" s="231">
        <f>VLOOKUP(J90,[113]PR!$A:$S,15,0)</f>
        <v>0</v>
      </c>
      <c r="W90" s="231">
        <f>VLOOKUP(J90,[113]PR!$A:$S,16,0)</f>
        <v>0</v>
      </c>
      <c r="X90" s="231">
        <f>VLOOKUP(J90,[114]PR!$A:$U,17,0)</f>
        <v>0</v>
      </c>
      <c r="Y90" s="231">
        <f>VLOOKUP(J90,[114]PR!$A:$U,18,0)</f>
        <v>0</v>
      </c>
      <c r="Z90" s="231">
        <v>0</v>
      </c>
      <c r="AA90" s="231">
        <v>0</v>
      </c>
      <c r="AB90" s="241">
        <v>0</v>
      </c>
      <c r="AC90" s="241">
        <v>0</v>
      </c>
      <c r="AD90" s="241">
        <v>0</v>
      </c>
      <c r="AE90" s="241">
        <v>0</v>
      </c>
      <c r="AF90" s="241">
        <v>0</v>
      </c>
      <c r="AG90" s="241">
        <v>0</v>
      </c>
      <c r="AH90" s="241">
        <v>0</v>
      </c>
      <c r="AI90" s="241">
        <v>0</v>
      </c>
      <c r="AJ90" s="241">
        <v>0</v>
      </c>
      <c r="AK90" s="241">
        <v>0</v>
      </c>
      <c r="AL90" s="241">
        <v>0</v>
      </c>
      <c r="AM90" s="241">
        <v>0</v>
      </c>
      <c r="AN90" s="241"/>
      <c r="AO90" s="241"/>
      <c r="AP90" s="241">
        <v>0</v>
      </c>
      <c r="AQ90" s="241">
        <v>0</v>
      </c>
      <c r="AR90" s="325">
        <f t="shared" si="123"/>
        <v>32.272760000000005</v>
      </c>
      <c r="AS90" s="325">
        <f t="shared" si="124"/>
        <v>548.63692000000015</v>
      </c>
      <c r="AT90" s="326"/>
      <c r="AU90" s="319"/>
      <c r="AV90" s="327"/>
      <c r="AW90" s="327"/>
      <c r="AX90" s="328"/>
      <c r="AY90" s="329"/>
      <c r="AZ90" s="327">
        <f t="shared" si="125"/>
        <v>32.272760000000005</v>
      </c>
      <c r="BA90" s="330">
        <f t="shared" si="126"/>
        <v>548.63692000000015</v>
      </c>
      <c r="BB90" s="331"/>
      <c r="BC90" s="332"/>
      <c r="BD90" s="332"/>
      <c r="BE90" s="332"/>
      <c r="BF90" s="334"/>
      <c r="BG90" s="327"/>
      <c r="BH90" s="332"/>
      <c r="BI90" s="232"/>
      <c r="BJ90" s="327"/>
      <c r="BK90" s="327"/>
      <c r="BL90" s="327"/>
      <c r="BM90" s="333"/>
      <c r="BN90" s="327">
        <f t="shared" si="127"/>
        <v>0</v>
      </c>
      <c r="BO90" s="327">
        <f t="shared" si="128"/>
        <v>0</v>
      </c>
      <c r="BP90" s="320"/>
      <c r="BQ90" s="320"/>
      <c r="BR90" s="334"/>
      <c r="BS90" s="319"/>
      <c r="BT90" s="319" t="s">
        <v>991</v>
      </c>
      <c r="BU90" s="327" t="s">
        <v>992</v>
      </c>
      <c r="BV90" s="327" t="s">
        <v>942</v>
      </c>
      <c r="BW90" s="327" t="s">
        <v>655</v>
      </c>
      <c r="BX90" s="327">
        <v>637.79999999999995</v>
      </c>
      <c r="BY90" s="332">
        <v>45734</v>
      </c>
      <c r="BZ90" s="327">
        <v>36</v>
      </c>
      <c r="CA90" s="327">
        <v>637.79999999999995</v>
      </c>
      <c r="CB90" s="275">
        <v>0.65</v>
      </c>
      <c r="CC90" s="335">
        <f>CB90*CA90</f>
        <v>414.57</v>
      </c>
      <c r="CD90" s="332"/>
      <c r="CE90" s="332"/>
      <c r="CF90" s="332"/>
      <c r="CG90" s="332"/>
      <c r="CH90" s="332"/>
      <c r="CI90" s="332"/>
      <c r="CJ90" s="332"/>
      <c r="CK90" s="332">
        <v>45795</v>
      </c>
      <c r="CL90" s="327">
        <f t="shared" si="129"/>
        <v>36</v>
      </c>
      <c r="CM90" s="320">
        <f t="shared" si="130"/>
        <v>637.79999999999995</v>
      </c>
      <c r="CN90" s="332"/>
      <c r="CO90" s="332"/>
      <c r="CP90" s="332"/>
      <c r="CQ90" s="332"/>
      <c r="CR90" s="327">
        <f t="shared" si="131"/>
        <v>36</v>
      </c>
      <c r="CS90" s="327">
        <f t="shared" si="132"/>
        <v>637.79999999999995</v>
      </c>
      <c r="CT90" s="327">
        <f t="shared" si="133"/>
        <v>-3.7272399999999948</v>
      </c>
      <c r="CU90" s="327">
        <f t="shared" si="134"/>
        <v>-89.163079999999809</v>
      </c>
      <c r="CV90" s="320" t="str">
        <f t="shared" si="135"/>
        <v>Thừa</v>
      </c>
      <c r="CW90" s="336"/>
      <c r="CX90" s="242"/>
      <c r="CY90" s="242"/>
      <c r="CZ90" s="242"/>
      <c r="DA90" s="242"/>
      <c r="DB90" s="242"/>
      <c r="DC90" s="242"/>
      <c r="DD90" s="242"/>
      <c r="DE90" s="242"/>
      <c r="DF90" s="242"/>
      <c r="DG90" s="242"/>
      <c r="DH90" s="242"/>
      <c r="DI90" s="242"/>
      <c r="DJ90" s="242"/>
      <c r="DK90" s="242"/>
      <c r="DL90" s="242"/>
      <c r="DM90" s="242"/>
      <c r="DN90" s="242"/>
      <c r="DO90" s="242"/>
      <c r="DP90" s="242"/>
      <c r="DQ90" s="242"/>
      <c r="DR90" s="242"/>
      <c r="DS90" s="242"/>
      <c r="DT90" s="242"/>
      <c r="DU90" s="242"/>
      <c r="DV90" s="242">
        <v>30.446000000000002</v>
      </c>
      <c r="DW90" s="242">
        <v>535.53999999999985</v>
      </c>
      <c r="DX90" s="242"/>
      <c r="DY90" s="242"/>
      <c r="DZ90" s="242"/>
      <c r="EA90" s="242"/>
    </row>
    <row r="91" spans="1:131" s="337" customFormat="1" ht="30" hidden="1" customHeight="1">
      <c r="A91" s="319" t="str">
        <f t="shared" ref="A91:A156" si="136">IF(J91=J90,"ok","Hiện")</f>
        <v>Hiện</v>
      </c>
      <c r="B91" s="320" t="str">
        <f t="shared" si="122"/>
        <v>Thừa</v>
      </c>
      <c r="C91" s="320">
        <f t="shared" si="20"/>
        <v>-1.3096400000000017</v>
      </c>
      <c r="D91" s="321"/>
      <c r="E91" s="321"/>
      <c r="F91" s="359"/>
      <c r="G91" s="321"/>
      <c r="H91" s="320" t="s">
        <v>1426</v>
      </c>
      <c r="I91" s="320"/>
      <c r="J91" s="322" t="s">
        <v>656</v>
      </c>
      <c r="K91" s="323" t="s">
        <v>657</v>
      </c>
      <c r="L91" s="324" t="s">
        <v>1035</v>
      </c>
      <c r="M91" s="322" t="s">
        <v>658</v>
      </c>
      <c r="N91" s="322" t="s">
        <v>116</v>
      </c>
      <c r="O91" s="273">
        <v>22.5</v>
      </c>
      <c r="P91" s="274">
        <v>21.405999999999999</v>
      </c>
      <c r="Q91" s="273">
        <v>490.24</v>
      </c>
      <c r="R91" s="230"/>
      <c r="S91" s="231"/>
      <c r="T91" s="231">
        <v>22.690359999999998</v>
      </c>
      <c r="U91" s="231">
        <v>510.53309999999999</v>
      </c>
      <c r="V91" s="231">
        <f>VLOOKUP(J91,[113]PR!$A:$S,15,0)</f>
        <v>0</v>
      </c>
      <c r="W91" s="231">
        <f>VLOOKUP(J91,[113]PR!$A:$S,16,0)</f>
        <v>0</v>
      </c>
      <c r="X91" s="231">
        <f>VLOOKUP(J91,[114]PR!$A:$U,17,0)</f>
        <v>0</v>
      </c>
      <c r="Y91" s="231">
        <f>VLOOKUP(J91,[114]PR!$A:$U,18,0)</f>
        <v>0</v>
      </c>
      <c r="Z91" s="231">
        <v>0</v>
      </c>
      <c r="AA91" s="231">
        <v>0</v>
      </c>
      <c r="AB91" s="241">
        <v>0</v>
      </c>
      <c r="AC91" s="241">
        <v>0</v>
      </c>
      <c r="AD91" s="241">
        <v>0</v>
      </c>
      <c r="AE91" s="241">
        <v>0</v>
      </c>
      <c r="AF91" s="241">
        <v>0</v>
      </c>
      <c r="AG91" s="241">
        <v>0</v>
      </c>
      <c r="AH91" s="241">
        <v>0</v>
      </c>
      <c r="AI91" s="241">
        <v>0</v>
      </c>
      <c r="AJ91" s="241">
        <v>0</v>
      </c>
      <c r="AK91" s="241">
        <v>0</v>
      </c>
      <c r="AL91" s="241">
        <v>0</v>
      </c>
      <c r="AM91" s="241">
        <v>0</v>
      </c>
      <c r="AN91" s="241"/>
      <c r="AO91" s="241"/>
      <c r="AP91" s="241">
        <v>0</v>
      </c>
      <c r="AQ91" s="241">
        <v>0</v>
      </c>
      <c r="AR91" s="325">
        <f t="shared" si="123"/>
        <v>22.690359999999998</v>
      </c>
      <c r="AS91" s="325">
        <f t="shared" si="124"/>
        <v>510.53309999999999</v>
      </c>
      <c r="AT91" s="326"/>
      <c r="AU91" s="319"/>
      <c r="AV91" s="327"/>
      <c r="AW91" s="327"/>
      <c r="AX91" s="328"/>
      <c r="AY91" s="329"/>
      <c r="AZ91" s="327">
        <f t="shared" si="125"/>
        <v>22.690359999999998</v>
      </c>
      <c r="BA91" s="330">
        <f t="shared" si="126"/>
        <v>510.53309999999999</v>
      </c>
      <c r="BB91" s="331"/>
      <c r="BC91" s="332"/>
      <c r="BD91" s="332"/>
      <c r="BE91" s="332"/>
      <c r="BF91" s="334"/>
      <c r="BG91" s="327"/>
      <c r="BH91" s="332"/>
      <c r="BI91" s="232"/>
      <c r="BJ91" s="327"/>
      <c r="BK91" s="327"/>
      <c r="BL91" s="327"/>
      <c r="BM91" s="333"/>
      <c r="BN91" s="327">
        <f t="shared" si="127"/>
        <v>0</v>
      </c>
      <c r="BO91" s="327">
        <f t="shared" si="128"/>
        <v>0</v>
      </c>
      <c r="BP91" s="320"/>
      <c r="BQ91" s="320"/>
      <c r="BR91" s="334"/>
      <c r="BS91" s="319"/>
      <c r="BT91" s="319" t="s">
        <v>1157</v>
      </c>
      <c r="BU91" s="327" t="s">
        <v>67</v>
      </c>
      <c r="BV91" s="327" t="s">
        <v>982</v>
      </c>
      <c r="BW91" s="327" t="s">
        <v>981</v>
      </c>
      <c r="BX91" s="327">
        <v>552</v>
      </c>
      <c r="BY91" s="333">
        <v>45755</v>
      </c>
      <c r="BZ91" s="327">
        <v>24</v>
      </c>
      <c r="CA91" s="327">
        <v>552</v>
      </c>
      <c r="CB91" s="275">
        <v>3.31</v>
      </c>
      <c r="CC91" s="335">
        <f>CB91*CA91</f>
        <v>1827.1200000000001</v>
      </c>
      <c r="CD91" s="332"/>
      <c r="CE91" s="332"/>
      <c r="CF91" s="332"/>
      <c r="CG91" s="332"/>
      <c r="CH91" s="332"/>
      <c r="CI91" s="332">
        <v>45791</v>
      </c>
      <c r="CJ91" s="332">
        <v>45792</v>
      </c>
      <c r="CK91" s="332"/>
      <c r="CL91" s="327">
        <f t="shared" si="129"/>
        <v>24</v>
      </c>
      <c r="CM91" s="320">
        <f t="shared" si="130"/>
        <v>552</v>
      </c>
      <c r="CN91" s="332"/>
      <c r="CO91" s="332"/>
      <c r="CP91" s="332"/>
      <c r="CQ91" s="332"/>
      <c r="CR91" s="327">
        <f t="shared" si="131"/>
        <v>24</v>
      </c>
      <c r="CS91" s="327">
        <f t="shared" si="132"/>
        <v>552</v>
      </c>
      <c r="CT91" s="327">
        <f t="shared" si="133"/>
        <v>-1.3096400000000017</v>
      </c>
      <c r="CU91" s="327">
        <f t="shared" si="134"/>
        <v>-41.46690000000001</v>
      </c>
      <c r="CV91" s="320" t="str">
        <f t="shared" si="135"/>
        <v>Thừa</v>
      </c>
      <c r="CW91" s="336"/>
      <c r="CX91" s="242"/>
      <c r="CY91" s="242"/>
      <c r="CZ91" s="242"/>
      <c r="DA91" s="242"/>
      <c r="DB91" s="242"/>
      <c r="DC91" s="242"/>
      <c r="DD91" s="242">
        <v>21.405999999999999</v>
      </c>
      <c r="DE91" s="242">
        <v>490.24</v>
      </c>
      <c r="DF91" s="242"/>
      <c r="DG91" s="242"/>
      <c r="DH91" s="242"/>
      <c r="DI91" s="242"/>
      <c r="DJ91" s="242"/>
      <c r="DK91" s="242"/>
      <c r="DL91" s="242"/>
      <c r="DM91" s="242"/>
      <c r="DN91" s="242"/>
      <c r="DO91" s="242"/>
      <c r="DP91" s="242"/>
      <c r="DQ91" s="242"/>
      <c r="DR91" s="242"/>
      <c r="DS91" s="242"/>
      <c r="DT91" s="242"/>
      <c r="DU91" s="242"/>
      <c r="DV91" s="242"/>
      <c r="DW91" s="242"/>
      <c r="DX91" s="242"/>
      <c r="DY91" s="242"/>
      <c r="DZ91" s="242"/>
      <c r="EA91" s="242"/>
    </row>
    <row r="92" spans="1:131" s="337" customFormat="1" ht="30" hidden="1" customHeight="1">
      <c r="A92" s="319" t="str">
        <f t="shared" si="136"/>
        <v>Hiện</v>
      </c>
      <c r="B92" s="320" t="str">
        <f t="shared" si="122"/>
        <v>Đủ</v>
      </c>
      <c r="C92" s="320">
        <f t="shared" si="20"/>
        <v>0</v>
      </c>
      <c r="D92" s="321"/>
      <c r="E92" s="321"/>
      <c r="F92" s="359"/>
      <c r="G92" s="321"/>
      <c r="H92" s="320" t="s">
        <v>1425</v>
      </c>
      <c r="I92" s="320"/>
      <c r="J92" s="322" t="s">
        <v>659</v>
      </c>
      <c r="K92" s="323" t="s">
        <v>654</v>
      </c>
      <c r="L92" s="324" t="s">
        <v>1036</v>
      </c>
      <c r="M92" s="322" t="s">
        <v>655</v>
      </c>
      <c r="N92" s="322" t="s">
        <v>116</v>
      </c>
      <c r="O92" s="273">
        <v>26.4</v>
      </c>
      <c r="P92" s="274">
        <v>5.6</v>
      </c>
      <c r="Q92" s="273">
        <v>151.26</v>
      </c>
      <c r="R92" s="230"/>
      <c r="S92" s="231"/>
      <c r="T92" s="231">
        <v>6</v>
      </c>
      <c r="U92" s="231">
        <v>158.39999999999998</v>
      </c>
      <c r="V92" s="231">
        <f>VLOOKUP(J92,[113]PR!$A:$S,15,0)</f>
        <v>0</v>
      </c>
      <c r="W92" s="231">
        <f>VLOOKUP(J92,[113]PR!$A:$S,16,0)</f>
        <v>0</v>
      </c>
      <c r="X92" s="231">
        <f>VLOOKUP(J92,[114]PR!$A:$U,17,0)</f>
        <v>0</v>
      </c>
      <c r="Y92" s="231">
        <f>VLOOKUP(J92,[114]PR!$A:$U,18,0)</f>
        <v>0</v>
      </c>
      <c r="Z92" s="231">
        <v>0</v>
      </c>
      <c r="AA92" s="231">
        <v>0</v>
      </c>
      <c r="AB92" s="241">
        <v>0</v>
      </c>
      <c r="AC92" s="241">
        <v>0</v>
      </c>
      <c r="AD92" s="241">
        <v>0</v>
      </c>
      <c r="AE92" s="241">
        <v>0</v>
      </c>
      <c r="AF92" s="241">
        <v>0</v>
      </c>
      <c r="AG92" s="241">
        <v>0</v>
      </c>
      <c r="AH92" s="241">
        <v>0</v>
      </c>
      <c r="AI92" s="241">
        <v>0</v>
      </c>
      <c r="AJ92" s="241">
        <v>0</v>
      </c>
      <c r="AK92" s="241">
        <v>0</v>
      </c>
      <c r="AL92" s="241">
        <v>0</v>
      </c>
      <c r="AM92" s="241">
        <v>0</v>
      </c>
      <c r="AN92" s="241"/>
      <c r="AO92" s="241"/>
      <c r="AP92" s="241">
        <v>0</v>
      </c>
      <c r="AQ92" s="241">
        <v>0</v>
      </c>
      <c r="AR92" s="325">
        <f t="shared" si="123"/>
        <v>6</v>
      </c>
      <c r="AS92" s="325">
        <f t="shared" si="124"/>
        <v>158.39999999999998</v>
      </c>
      <c r="AT92" s="326"/>
      <c r="AU92" s="319"/>
      <c r="AV92" s="327"/>
      <c r="AW92" s="327"/>
      <c r="AX92" s="328"/>
      <c r="AY92" s="329"/>
      <c r="AZ92" s="327">
        <f t="shared" si="125"/>
        <v>6</v>
      </c>
      <c r="BA92" s="330">
        <f t="shared" si="126"/>
        <v>158.39999999999998</v>
      </c>
      <c r="BB92" s="331"/>
      <c r="BC92" s="332"/>
      <c r="BD92" s="332"/>
      <c r="BE92" s="332"/>
      <c r="BF92" s="334"/>
      <c r="BG92" s="327"/>
      <c r="BH92" s="332"/>
      <c r="BI92" s="232"/>
      <c r="BJ92" s="327"/>
      <c r="BK92" s="327"/>
      <c r="BL92" s="327"/>
      <c r="BM92" s="333"/>
      <c r="BN92" s="327">
        <f t="shared" si="127"/>
        <v>0</v>
      </c>
      <c r="BO92" s="327">
        <f t="shared" si="128"/>
        <v>0</v>
      </c>
      <c r="BP92" s="320"/>
      <c r="BQ92" s="320"/>
      <c r="BR92" s="334"/>
      <c r="BS92" s="319"/>
      <c r="BT92" s="319" t="s">
        <v>991</v>
      </c>
      <c r="BU92" s="327" t="s">
        <v>992</v>
      </c>
      <c r="BV92" s="327" t="s">
        <v>943</v>
      </c>
      <c r="BW92" s="327" t="s">
        <v>655</v>
      </c>
      <c r="BX92" s="327">
        <v>162.80000000000001</v>
      </c>
      <c r="BY92" s="332">
        <v>45734</v>
      </c>
      <c r="BZ92" s="327">
        <v>6</v>
      </c>
      <c r="CA92" s="327">
        <v>162.80000000000001</v>
      </c>
      <c r="CB92" s="275">
        <v>0.65</v>
      </c>
      <c r="CC92" s="335">
        <f t="shared" ref="CC92:CC93" si="137">CB92*CA92</f>
        <v>105.82000000000001</v>
      </c>
      <c r="CD92" s="332"/>
      <c r="CE92" s="332"/>
      <c r="CF92" s="332"/>
      <c r="CG92" s="332"/>
      <c r="CH92" s="332"/>
      <c r="CI92" s="332"/>
      <c r="CJ92" s="332"/>
      <c r="CK92" s="332">
        <v>45795</v>
      </c>
      <c r="CL92" s="327">
        <f t="shared" si="129"/>
        <v>6</v>
      </c>
      <c r="CM92" s="320">
        <f t="shared" si="130"/>
        <v>162.80000000000001</v>
      </c>
      <c r="CN92" s="332"/>
      <c r="CO92" s="332"/>
      <c r="CP92" s="332"/>
      <c r="CQ92" s="332"/>
      <c r="CR92" s="327">
        <f t="shared" si="131"/>
        <v>6</v>
      </c>
      <c r="CS92" s="327">
        <f t="shared" si="132"/>
        <v>162.80000000000001</v>
      </c>
      <c r="CT92" s="327">
        <f t="shared" si="133"/>
        <v>0</v>
      </c>
      <c r="CU92" s="327">
        <f t="shared" si="134"/>
        <v>-4.4000000000000341</v>
      </c>
      <c r="CV92" s="320" t="str">
        <f t="shared" si="135"/>
        <v>Đủ</v>
      </c>
      <c r="CW92" s="336"/>
      <c r="CX92" s="242"/>
      <c r="CY92" s="242"/>
      <c r="CZ92" s="242"/>
      <c r="DA92" s="242"/>
      <c r="DB92" s="242"/>
      <c r="DC92" s="242"/>
      <c r="DD92" s="242"/>
      <c r="DE92" s="242"/>
      <c r="DF92" s="242"/>
      <c r="DG92" s="242"/>
      <c r="DH92" s="242"/>
      <c r="DI92" s="242"/>
      <c r="DJ92" s="242"/>
      <c r="DK92" s="242"/>
      <c r="DL92" s="242"/>
      <c r="DM92" s="242"/>
      <c r="DN92" s="242"/>
      <c r="DO92" s="242"/>
      <c r="DP92" s="242"/>
      <c r="DQ92" s="242"/>
      <c r="DR92" s="242"/>
      <c r="DS92" s="242"/>
      <c r="DT92" s="242"/>
      <c r="DU92" s="242"/>
      <c r="DV92" s="242">
        <v>5.6</v>
      </c>
      <c r="DW92" s="242">
        <v>151.26</v>
      </c>
      <c r="DX92" s="242"/>
      <c r="DY92" s="242"/>
      <c r="DZ92" s="242"/>
      <c r="EA92" s="242"/>
    </row>
    <row r="93" spans="1:131" s="337" customFormat="1" ht="30" hidden="1" customHeight="1">
      <c r="A93" s="319" t="str">
        <f t="shared" si="136"/>
        <v>Hiện</v>
      </c>
      <c r="B93" s="320" t="str">
        <f>CONCATENATE(CV93," Thiếu ít")</f>
        <v>Thiếu Thiếu ít</v>
      </c>
      <c r="C93" s="320">
        <f t="shared" si="20"/>
        <v>1.4400000000023283E-3</v>
      </c>
      <c r="D93" s="321"/>
      <c r="E93" s="321"/>
      <c r="F93" s="359"/>
      <c r="G93" s="321"/>
      <c r="H93" s="320" t="s">
        <v>1425</v>
      </c>
      <c r="I93" s="320"/>
      <c r="J93" s="322" t="s">
        <v>660</v>
      </c>
      <c r="K93" s="323" t="s">
        <v>654</v>
      </c>
      <c r="L93" s="324" t="s">
        <v>1037</v>
      </c>
      <c r="M93" s="322" t="s">
        <v>655</v>
      </c>
      <c r="N93" s="322" t="s">
        <v>116</v>
      </c>
      <c r="O93" s="273">
        <v>35.799999999999997</v>
      </c>
      <c r="P93" s="274">
        <v>9.6240000000000006</v>
      </c>
      <c r="Q93" s="273">
        <v>356.82</v>
      </c>
      <c r="R93" s="230"/>
      <c r="S93" s="231"/>
      <c r="T93" s="231">
        <v>10.201440000000002</v>
      </c>
      <c r="U93" s="231">
        <v>365.21155200000004</v>
      </c>
      <c r="V93" s="231">
        <f>VLOOKUP(J93,[113]PR!$A:$S,15,0)</f>
        <v>0</v>
      </c>
      <c r="W93" s="231">
        <f>VLOOKUP(J93,[113]PR!$A:$S,16,0)</f>
        <v>0</v>
      </c>
      <c r="X93" s="231">
        <f>VLOOKUP(J93,[114]PR!$A:$U,17,0)</f>
        <v>0</v>
      </c>
      <c r="Y93" s="231">
        <f>VLOOKUP(J93,[114]PR!$A:$U,18,0)</f>
        <v>0</v>
      </c>
      <c r="Z93" s="231">
        <v>0</v>
      </c>
      <c r="AA93" s="231">
        <v>0</v>
      </c>
      <c r="AB93" s="241">
        <v>0</v>
      </c>
      <c r="AC93" s="241">
        <v>0</v>
      </c>
      <c r="AD93" s="241">
        <v>0</v>
      </c>
      <c r="AE93" s="241">
        <v>0</v>
      </c>
      <c r="AF93" s="241">
        <v>0</v>
      </c>
      <c r="AG93" s="241">
        <v>0</v>
      </c>
      <c r="AH93" s="241">
        <v>1.8</v>
      </c>
      <c r="AI93" s="241">
        <v>64.44</v>
      </c>
      <c r="AJ93" s="241">
        <v>0</v>
      </c>
      <c r="AK93" s="241">
        <v>0</v>
      </c>
      <c r="AL93" s="241">
        <v>0</v>
      </c>
      <c r="AM93" s="241">
        <v>0</v>
      </c>
      <c r="AN93" s="241"/>
      <c r="AO93" s="241"/>
      <c r="AP93" s="241">
        <v>0</v>
      </c>
      <c r="AQ93" s="241">
        <v>0</v>
      </c>
      <c r="AR93" s="325">
        <f t="shared" si="123"/>
        <v>12.001440000000002</v>
      </c>
      <c r="AS93" s="325">
        <f t="shared" si="124"/>
        <v>429.65155200000004</v>
      </c>
      <c r="AT93" s="326" t="s">
        <v>1685</v>
      </c>
      <c r="AU93" s="319"/>
      <c r="AV93" s="327"/>
      <c r="AW93" s="327"/>
      <c r="AX93" s="328"/>
      <c r="AY93" s="329"/>
      <c r="AZ93" s="327">
        <f t="shared" si="125"/>
        <v>12.001440000000002</v>
      </c>
      <c r="BA93" s="330">
        <f t="shared" si="126"/>
        <v>429.65155200000004</v>
      </c>
      <c r="BB93" s="331"/>
      <c r="BC93" s="332"/>
      <c r="BD93" s="332"/>
      <c r="BE93" s="332"/>
      <c r="BF93" s="334"/>
      <c r="BG93" s="327"/>
      <c r="BH93" s="332"/>
      <c r="BI93" s="232"/>
      <c r="BJ93" s="327"/>
      <c r="BK93" s="327"/>
      <c r="BL93" s="327"/>
      <c r="BM93" s="333"/>
      <c r="BN93" s="327">
        <f t="shared" si="127"/>
        <v>0</v>
      </c>
      <c r="BO93" s="327">
        <f t="shared" si="128"/>
        <v>0</v>
      </c>
      <c r="BP93" s="320"/>
      <c r="BQ93" s="320"/>
      <c r="BR93" s="334"/>
      <c r="BS93" s="319"/>
      <c r="BT93" s="319" t="s">
        <v>991</v>
      </c>
      <c r="BU93" s="327" t="s">
        <v>992</v>
      </c>
      <c r="BV93" s="327" t="s">
        <v>944</v>
      </c>
      <c r="BW93" s="327" t="s">
        <v>655</v>
      </c>
      <c r="BX93" s="327">
        <v>438.6</v>
      </c>
      <c r="BY93" s="332">
        <v>45734</v>
      </c>
      <c r="BZ93" s="327">
        <v>12</v>
      </c>
      <c r="CA93" s="327">
        <v>438.6</v>
      </c>
      <c r="CB93" s="275">
        <v>0.66</v>
      </c>
      <c r="CC93" s="335">
        <f t="shared" si="137"/>
        <v>289.47600000000006</v>
      </c>
      <c r="CD93" s="332"/>
      <c r="CE93" s="332"/>
      <c r="CF93" s="332"/>
      <c r="CG93" s="332"/>
      <c r="CH93" s="332"/>
      <c r="CI93" s="332"/>
      <c r="CJ93" s="332"/>
      <c r="CK93" s="332">
        <v>45795</v>
      </c>
      <c r="CL93" s="327">
        <f t="shared" si="129"/>
        <v>12</v>
      </c>
      <c r="CM93" s="320">
        <f t="shared" si="130"/>
        <v>438.6</v>
      </c>
      <c r="CN93" s="332"/>
      <c r="CO93" s="332"/>
      <c r="CP93" s="332"/>
      <c r="CQ93" s="332"/>
      <c r="CR93" s="327">
        <f t="shared" si="131"/>
        <v>12</v>
      </c>
      <c r="CS93" s="327">
        <f t="shared" si="132"/>
        <v>438.6</v>
      </c>
      <c r="CT93" s="327">
        <f t="shared" si="133"/>
        <v>1.4400000000023283E-3</v>
      </c>
      <c r="CU93" s="327">
        <f t="shared" si="134"/>
        <v>-8.9484479999999849</v>
      </c>
      <c r="CV93" s="320" t="str">
        <f t="shared" si="135"/>
        <v>Thiếu</v>
      </c>
      <c r="CW93" s="336"/>
      <c r="CX93" s="242"/>
      <c r="CY93" s="242"/>
      <c r="CZ93" s="242"/>
      <c r="DA93" s="242"/>
      <c r="DB93" s="242"/>
      <c r="DC93" s="242"/>
      <c r="DD93" s="242"/>
      <c r="DE93" s="242"/>
      <c r="DF93" s="242"/>
      <c r="DG93" s="242"/>
      <c r="DH93" s="242"/>
      <c r="DI93" s="242"/>
      <c r="DJ93" s="242"/>
      <c r="DK93" s="242"/>
      <c r="DL93" s="242"/>
      <c r="DM93" s="242"/>
      <c r="DN93" s="242"/>
      <c r="DO93" s="242"/>
      <c r="DP93" s="242"/>
      <c r="DQ93" s="242"/>
      <c r="DR93" s="242"/>
      <c r="DS93" s="242"/>
      <c r="DT93" s="242"/>
      <c r="DU93" s="242"/>
      <c r="DV93" s="242">
        <v>9.6240000000000006</v>
      </c>
      <c r="DW93" s="242">
        <v>356.82</v>
      </c>
      <c r="DX93" s="242"/>
      <c r="DY93" s="242"/>
      <c r="DZ93" s="242"/>
      <c r="EA93" s="242"/>
    </row>
    <row r="94" spans="1:131" s="337" customFormat="1" ht="30" hidden="1" customHeight="1">
      <c r="A94" s="319" t="str">
        <f t="shared" si="136"/>
        <v>Hiện</v>
      </c>
      <c r="B94" s="320" t="str">
        <f t="shared" si="122"/>
        <v>Thừa</v>
      </c>
      <c r="C94" s="320">
        <f t="shared" si="20"/>
        <v>-3.7782399999999998</v>
      </c>
      <c r="D94" s="321"/>
      <c r="E94" s="321"/>
      <c r="F94" s="359"/>
      <c r="G94" s="321"/>
      <c r="H94" s="320"/>
      <c r="I94" s="320"/>
      <c r="J94" s="322" t="s">
        <v>661</v>
      </c>
      <c r="K94" s="323" t="s">
        <v>662</v>
      </c>
      <c r="L94" s="324" t="s">
        <v>1038</v>
      </c>
      <c r="M94" s="322" t="s">
        <v>663</v>
      </c>
      <c r="N94" s="322" t="s">
        <v>116</v>
      </c>
      <c r="O94" s="273">
        <v>1.6</v>
      </c>
      <c r="P94" s="274">
        <v>2.0960000000000001</v>
      </c>
      <c r="Q94" s="273">
        <v>3.26</v>
      </c>
      <c r="R94" s="230"/>
      <c r="S94" s="231"/>
      <c r="T94" s="231">
        <v>2.2217600000000002</v>
      </c>
      <c r="U94" s="231">
        <v>3.5548160000000006</v>
      </c>
      <c r="V94" s="231">
        <f>VLOOKUP(J94,[113]PR!$A:$S,15,0)</f>
        <v>0</v>
      </c>
      <c r="W94" s="231">
        <f>VLOOKUP(J94,[113]PR!$A:$S,16,0)</f>
        <v>0</v>
      </c>
      <c r="X94" s="231">
        <f>VLOOKUP(J94,[114]PR!$A:$U,17,0)</f>
        <v>0</v>
      </c>
      <c r="Y94" s="231">
        <f>VLOOKUP(J94,[114]PR!$A:$U,18,0)</f>
        <v>0</v>
      </c>
      <c r="Z94" s="231">
        <v>0</v>
      </c>
      <c r="AA94" s="231">
        <v>0</v>
      </c>
      <c r="AB94" s="241">
        <v>0</v>
      </c>
      <c r="AC94" s="241">
        <v>0</v>
      </c>
      <c r="AD94" s="241">
        <v>0</v>
      </c>
      <c r="AE94" s="241">
        <v>0</v>
      </c>
      <c r="AF94" s="241">
        <v>0</v>
      </c>
      <c r="AG94" s="241">
        <v>0</v>
      </c>
      <c r="AH94" s="241">
        <v>0</v>
      </c>
      <c r="AI94" s="241">
        <v>0</v>
      </c>
      <c r="AJ94" s="241">
        <v>0</v>
      </c>
      <c r="AK94" s="241">
        <v>0</v>
      </c>
      <c r="AL94" s="241">
        <v>0</v>
      </c>
      <c r="AM94" s="241">
        <v>0</v>
      </c>
      <c r="AN94" s="241"/>
      <c r="AO94" s="241"/>
      <c r="AP94" s="241">
        <v>0</v>
      </c>
      <c r="AQ94" s="241">
        <v>0</v>
      </c>
      <c r="AR94" s="325">
        <f t="shared" si="123"/>
        <v>2.2217600000000002</v>
      </c>
      <c r="AS94" s="325">
        <f t="shared" si="124"/>
        <v>3.5548160000000006</v>
      </c>
      <c r="AT94" s="326"/>
      <c r="AU94" s="319"/>
      <c r="AV94" s="327"/>
      <c r="AW94" s="327"/>
      <c r="AX94" s="328"/>
      <c r="AY94" s="329"/>
      <c r="AZ94" s="327">
        <f t="shared" si="125"/>
        <v>2.2217600000000002</v>
      </c>
      <c r="BA94" s="330">
        <f t="shared" si="126"/>
        <v>3.5548160000000006</v>
      </c>
      <c r="BB94" s="331"/>
      <c r="BC94" s="332" t="s">
        <v>1723</v>
      </c>
      <c r="BD94" s="332" t="s">
        <v>1509</v>
      </c>
      <c r="BE94" s="332" t="s">
        <v>1510</v>
      </c>
      <c r="BF94" s="416">
        <v>304</v>
      </c>
      <c r="BG94" s="327">
        <v>9.1999999999999993</v>
      </c>
      <c r="BH94" s="332">
        <v>45846</v>
      </c>
      <c r="BI94" s="232">
        <v>6</v>
      </c>
      <c r="BJ94" s="327">
        <v>9.1999999999999993</v>
      </c>
      <c r="BK94" s="382">
        <f>95000/1.1</f>
        <v>86363.636363636353</v>
      </c>
      <c r="BL94" s="327">
        <f>BK94*BJ94*1.1</f>
        <v>873999.99999999988</v>
      </c>
      <c r="BM94" s="333">
        <v>45842</v>
      </c>
      <c r="BN94" s="327">
        <f t="shared" si="127"/>
        <v>6</v>
      </c>
      <c r="BO94" s="327">
        <f t="shared" si="128"/>
        <v>9.1999999999999993</v>
      </c>
      <c r="BP94" s="320"/>
      <c r="BQ94" s="320"/>
      <c r="BR94" s="334"/>
      <c r="BS94" s="319"/>
      <c r="BT94" s="319"/>
      <c r="BU94" s="327"/>
      <c r="BV94" s="324"/>
      <c r="BW94" s="322"/>
      <c r="BX94" s="327"/>
      <c r="BY94" s="327"/>
      <c r="BZ94" s="327"/>
      <c r="CA94" s="327"/>
      <c r="CB94" s="275"/>
      <c r="CC94" s="335"/>
      <c r="CD94" s="332"/>
      <c r="CE94" s="332"/>
      <c r="CF94" s="332"/>
      <c r="CG94" s="332"/>
      <c r="CH94" s="332"/>
      <c r="CI94" s="332"/>
      <c r="CJ94" s="332"/>
      <c r="CK94" s="332"/>
      <c r="CL94" s="327">
        <f t="shared" si="129"/>
        <v>0</v>
      </c>
      <c r="CM94" s="320">
        <f t="shared" si="130"/>
        <v>0</v>
      </c>
      <c r="CN94" s="332"/>
      <c r="CO94" s="332"/>
      <c r="CP94" s="332"/>
      <c r="CQ94" s="332"/>
      <c r="CR94" s="327">
        <f t="shared" si="131"/>
        <v>6</v>
      </c>
      <c r="CS94" s="327">
        <f t="shared" si="132"/>
        <v>9.1999999999999993</v>
      </c>
      <c r="CT94" s="327">
        <f t="shared" si="133"/>
        <v>-3.7782399999999998</v>
      </c>
      <c r="CU94" s="327">
        <f t="shared" si="134"/>
        <v>-5.6451839999999986</v>
      </c>
      <c r="CV94" s="320" t="str">
        <f t="shared" si="135"/>
        <v>Thừa</v>
      </c>
      <c r="CW94" s="336"/>
      <c r="CX94" s="242"/>
      <c r="CY94" s="242"/>
      <c r="CZ94" s="242"/>
      <c r="DA94" s="242"/>
      <c r="DB94" s="242"/>
      <c r="DC94" s="242"/>
      <c r="DD94" s="242"/>
      <c r="DE94" s="242"/>
      <c r="DF94" s="242"/>
      <c r="DG94" s="242"/>
      <c r="DH94" s="242">
        <v>2.0960000000000001</v>
      </c>
      <c r="DI94" s="242">
        <v>3.26</v>
      </c>
      <c r="DJ94" s="242"/>
      <c r="DK94" s="242"/>
      <c r="DL94" s="242"/>
      <c r="DM94" s="242"/>
      <c r="DN94" s="242"/>
      <c r="DO94" s="242"/>
      <c r="DP94" s="242"/>
      <c r="DQ94" s="242"/>
      <c r="DR94" s="242"/>
      <c r="DS94" s="242"/>
      <c r="DT94" s="242"/>
      <c r="DU94" s="242"/>
      <c r="DV94" s="242"/>
      <c r="DW94" s="242"/>
      <c r="DX94" s="242"/>
      <c r="DY94" s="242"/>
      <c r="DZ94" s="242"/>
      <c r="EA94" s="242"/>
    </row>
    <row r="95" spans="1:131" s="337" customFormat="1" ht="30" hidden="1" customHeight="1">
      <c r="A95" s="319" t="str">
        <f t="shared" si="136"/>
        <v>Hiện</v>
      </c>
      <c r="B95" s="320" t="str">
        <f t="shared" si="122"/>
        <v>Đủ</v>
      </c>
      <c r="C95" s="320">
        <f t="shared" si="20"/>
        <v>0</v>
      </c>
      <c r="D95" s="321"/>
      <c r="E95" s="321" t="s">
        <v>1159</v>
      </c>
      <c r="F95" s="359"/>
      <c r="G95" s="321"/>
      <c r="H95" s="320" t="s">
        <v>1426</v>
      </c>
      <c r="I95" s="320"/>
      <c r="J95" s="322" t="s">
        <v>664</v>
      </c>
      <c r="K95" s="323" t="s">
        <v>662</v>
      </c>
      <c r="L95" s="324" t="s">
        <v>1039</v>
      </c>
      <c r="M95" s="322" t="s">
        <v>665</v>
      </c>
      <c r="N95" s="322" t="s">
        <v>116</v>
      </c>
      <c r="O95" s="273">
        <v>3.2</v>
      </c>
      <c r="P95" s="274">
        <v>29.468</v>
      </c>
      <c r="Q95" s="273">
        <v>91.16</v>
      </c>
      <c r="R95" s="230"/>
      <c r="S95" s="231"/>
      <c r="T95" s="231">
        <v>31.236080000000001</v>
      </c>
      <c r="U95" s="231">
        <v>99.955456000000012</v>
      </c>
      <c r="V95" s="231">
        <f>VLOOKUP(J95,[113]PR!$A:$S,15,0)</f>
        <v>0</v>
      </c>
      <c r="W95" s="231">
        <f>VLOOKUP(J95,[113]PR!$A:$S,16,0)</f>
        <v>0</v>
      </c>
      <c r="X95" s="231">
        <f>VLOOKUP(J95,[114]PR!$A:$U,17,0)</f>
        <v>0</v>
      </c>
      <c r="Y95" s="231">
        <f>VLOOKUP(J95,[114]PR!$A:$U,18,0)</f>
        <v>0</v>
      </c>
      <c r="Z95" s="231">
        <v>0</v>
      </c>
      <c r="AA95" s="231">
        <v>0</v>
      </c>
      <c r="AB95" s="241">
        <v>0</v>
      </c>
      <c r="AC95" s="241">
        <v>0</v>
      </c>
      <c r="AD95" s="241">
        <v>0</v>
      </c>
      <c r="AE95" s="241">
        <v>0</v>
      </c>
      <c r="AF95" s="241">
        <v>0</v>
      </c>
      <c r="AG95" s="241">
        <v>0</v>
      </c>
      <c r="AH95" s="241">
        <v>0</v>
      </c>
      <c r="AI95" s="241">
        <v>0</v>
      </c>
      <c r="AJ95" s="241">
        <v>0</v>
      </c>
      <c r="AK95" s="241">
        <v>0</v>
      </c>
      <c r="AL95" s="241">
        <v>0</v>
      </c>
      <c r="AM95" s="241">
        <v>0</v>
      </c>
      <c r="AN95" s="241"/>
      <c r="AO95" s="241"/>
      <c r="AP95" s="241">
        <v>0</v>
      </c>
      <c r="AQ95" s="241">
        <v>0</v>
      </c>
      <c r="AR95" s="325">
        <f t="shared" si="123"/>
        <v>31.236080000000001</v>
      </c>
      <c r="AS95" s="325">
        <f t="shared" si="124"/>
        <v>99.955456000000012</v>
      </c>
      <c r="AT95" s="326"/>
      <c r="AU95" s="319"/>
      <c r="AV95" s="327">
        <v>7.2360800000000012</v>
      </c>
      <c r="AW95" s="327">
        <f>AV95*O95</f>
        <v>23.155456000000004</v>
      </c>
      <c r="AX95" s="328"/>
      <c r="AY95" s="329" t="s">
        <v>1221</v>
      </c>
      <c r="AZ95" s="327">
        <f t="shared" si="125"/>
        <v>24</v>
      </c>
      <c r="BA95" s="330">
        <f t="shared" si="126"/>
        <v>76.800000000000011</v>
      </c>
      <c r="BB95" s="331"/>
      <c r="BC95" s="332"/>
      <c r="BD95" s="332"/>
      <c r="BE95" s="332"/>
      <c r="BF95" s="334"/>
      <c r="BG95" s="327"/>
      <c r="BH95" s="332"/>
      <c r="BI95" s="232"/>
      <c r="BJ95" s="327"/>
      <c r="BK95" s="327"/>
      <c r="BL95" s="327"/>
      <c r="BM95" s="333"/>
      <c r="BN95" s="327">
        <f t="shared" si="127"/>
        <v>0</v>
      </c>
      <c r="BO95" s="327">
        <f t="shared" si="128"/>
        <v>0</v>
      </c>
      <c r="BP95" s="320"/>
      <c r="BQ95" s="320"/>
      <c r="BR95" s="334"/>
      <c r="BS95" s="319"/>
      <c r="BT95" s="319" t="s">
        <v>1157</v>
      </c>
      <c r="BU95" s="327" t="s">
        <v>67</v>
      </c>
      <c r="BV95" s="327" t="s">
        <v>985</v>
      </c>
      <c r="BW95" s="327" t="s">
        <v>984</v>
      </c>
      <c r="BX95" s="327">
        <v>77.599999999999994</v>
      </c>
      <c r="BY95" s="333">
        <v>45755</v>
      </c>
      <c r="BZ95" s="327">
        <v>24</v>
      </c>
      <c r="CA95" s="327">
        <v>77.599999999999994</v>
      </c>
      <c r="CB95" s="275">
        <v>3.31</v>
      </c>
      <c r="CC95" s="335">
        <f>CB95*CA95</f>
        <v>256.85599999999999</v>
      </c>
      <c r="CD95" s="332"/>
      <c r="CE95" s="332"/>
      <c r="CF95" s="332"/>
      <c r="CG95" s="332"/>
      <c r="CH95" s="332"/>
      <c r="CI95" s="332">
        <v>45791</v>
      </c>
      <c r="CJ95" s="332">
        <v>45792</v>
      </c>
      <c r="CK95" s="332"/>
      <c r="CL95" s="327">
        <f t="shared" si="129"/>
        <v>24</v>
      </c>
      <c r="CM95" s="320">
        <f t="shared" si="130"/>
        <v>77.599999999999994</v>
      </c>
      <c r="CN95" s="332"/>
      <c r="CO95" s="332"/>
      <c r="CP95" s="332"/>
      <c r="CQ95" s="332"/>
      <c r="CR95" s="327">
        <f t="shared" si="131"/>
        <v>24</v>
      </c>
      <c r="CS95" s="327">
        <f t="shared" si="132"/>
        <v>77.599999999999994</v>
      </c>
      <c r="CT95" s="327">
        <f t="shared" si="133"/>
        <v>0</v>
      </c>
      <c r="CU95" s="327">
        <f t="shared" si="134"/>
        <v>-0.79999999999998295</v>
      </c>
      <c r="CV95" s="320" t="str">
        <f t="shared" si="135"/>
        <v>Đủ</v>
      </c>
      <c r="CW95" s="336"/>
      <c r="CX95" s="242"/>
      <c r="CY95" s="242"/>
      <c r="CZ95" s="242"/>
      <c r="DA95" s="242"/>
      <c r="DB95" s="242"/>
      <c r="DC95" s="242"/>
      <c r="DD95" s="242"/>
      <c r="DE95" s="242"/>
      <c r="DF95" s="242"/>
      <c r="DG95" s="242"/>
      <c r="DH95" s="242"/>
      <c r="DI95" s="242"/>
      <c r="DJ95" s="242"/>
      <c r="DK95" s="242"/>
      <c r="DL95" s="242"/>
      <c r="DM95" s="242"/>
      <c r="DN95" s="242"/>
      <c r="DO95" s="242"/>
      <c r="DP95" s="242"/>
      <c r="DQ95" s="242"/>
      <c r="DR95" s="242"/>
      <c r="DS95" s="242"/>
      <c r="DT95" s="242"/>
      <c r="DU95" s="242"/>
      <c r="DV95" s="242"/>
      <c r="DW95" s="242"/>
      <c r="DX95" s="242">
        <v>29.468</v>
      </c>
      <c r="DY95" s="242">
        <v>91.16</v>
      </c>
      <c r="DZ95" s="242"/>
      <c r="EA95" s="242"/>
    </row>
    <row r="96" spans="1:131" s="337" customFormat="1" ht="30" hidden="1" customHeight="1">
      <c r="A96" s="319" t="str">
        <f t="shared" si="136"/>
        <v>Hiện</v>
      </c>
      <c r="B96" s="320" t="str">
        <f t="shared" si="122"/>
        <v>Thừa</v>
      </c>
      <c r="C96" s="320">
        <f t="shared" si="20"/>
        <v>-1.8328799999999994</v>
      </c>
      <c r="D96" s="321"/>
      <c r="E96" s="321"/>
      <c r="F96" s="359"/>
      <c r="G96" s="321"/>
      <c r="H96" s="320" t="s">
        <v>1425</v>
      </c>
      <c r="I96" s="320"/>
      <c r="J96" s="322" t="s">
        <v>666</v>
      </c>
      <c r="K96" s="323" t="s">
        <v>667</v>
      </c>
      <c r="L96" s="324" t="s">
        <v>1040</v>
      </c>
      <c r="M96" s="322" t="s">
        <v>668</v>
      </c>
      <c r="N96" s="322" t="s">
        <v>116</v>
      </c>
      <c r="O96" s="273">
        <v>4.0999999999999996</v>
      </c>
      <c r="P96" s="274">
        <v>15.252000000000001</v>
      </c>
      <c r="Q96" s="273">
        <v>60.58</v>
      </c>
      <c r="R96" s="230"/>
      <c r="S96" s="231"/>
      <c r="T96" s="231">
        <v>16.167120000000001</v>
      </c>
      <c r="U96" s="231">
        <v>66.285191999999995</v>
      </c>
      <c r="V96" s="231">
        <f>VLOOKUP(J96,[113]PR!$A:$S,15,0)</f>
        <v>0</v>
      </c>
      <c r="W96" s="231">
        <f>VLOOKUP(J96,[113]PR!$A:$S,16,0)</f>
        <v>0</v>
      </c>
      <c r="X96" s="231">
        <f>VLOOKUP(J96,[114]PR!$A:$U,17,0)</f>
        <v>0</v>
      </c>
      <c r="Y96" s="231">
        <f>VLOOKUP(J96,[114]PR!$A:$U,18,0)</f>
        <v>0</v>
      </c>
      <c r="Z96" s="231">
        <v>0</v>
      </c>
      <c r="AA96" s="231">
        <v>0</v>
      </c>
      <c r="AB96" s="241">
        <v>0</v>
      </c>
      <c r="AC96" s="241">
        <v>0</v>
      </c>
      <c r="AD96" s="241">
        <v>0</v>
      </c>
      <c r="AE96" s="241">
        <v>0</v>
      </c>
      <c r="AF96" s="241">
        <v>0</v>
      </c>
      <c r="AG96" s="241">
        <v>0</v>
      </c>
      <c r="AH96" s="241">
        <v>0</v>
      </c>
      <c r="AI96" s="241">
        <v>0</v>
      </c>
      <c r="AJ96" s="241">
        <v>0</v>
      </c>
      <c r="AK96" s="241">
        <v>0</v>
      </c>
      <c r="AL96" s="241">
        <v>0</v>
      </c>
      <c r="AM96" s="241">
        <v>0</v>
      </c>
      <c r="AN96" s="241"/>
      <c r="AO96" s="241"/>
      <c r="AP96" s="241">
        <v>0</v>
      </c>
      <c r="AQ96" s="241">
        <v>0</v>
      </c>
      <c r="AR96" s="325">
        <f t="shared" si="123"/>
        <v>16.167120000000001</v>
      </c>
      <c r="AS96" s="325">
        <f t="shared" si="124"/>
        <v>66.285191999999995</v>
      </c>
      <c r="AT96" s="326"/>
      <c r="AU96" s="319"/>
      <c r="AV96" s="327"/>
      <c r="AW96" s="327"/>
      <c r="AX96" s="328"/>
      <c r="AY96" s="329"/>
      <c r="AZ96" s="327">
        <f t="shared" si="125"/>
        <v>16.167120000000001</v>
      </c>
      <c r="BA96" s="330">
        <f t="shared" si="126"/>
        <v>66.285191999999995</v>
      </c>
      <c r="BB96" s="331"/>
      <c r="BC96" s="332"/>
      <c r="BD96" s="332"/>
      <c r="BE96" s="332"/>
      <c r="BF96" s="334"/>
      <c r="BG96" s="327"/>
      <c r="BH96" s="332"/>
      <c r="BI96" s="232"/>
      <c r="BJ96" s="327"/>
      <c r="BK96" s="327"/>
      <c r="BL96" s="327"/>
      <c r="BM96" s="333"/>
      <c r="BN96" s="327">
        <f t="shared" si="127"/>
        <v>0</v>
      </c>
      <c r="BO96" s="327">
        <f t="shared" si="128"/>
        <v>0</v>
      </c>
      <c r="BP96" s="320"/>
      <c r="BQ96" s="320"/>
      <c r="BR96" s="334"/>
      <c r="BS96" s="319"/>
      <c r="BT96" s="319" t="s">
        <v>991</v>
      </c>
      <c r="BU96" s="327" t="s">
        <v>992</v>
      </c>
      <c r="BV96" s="327" t="s">
        <v>945</v>
      </c>
      <c r="BW96" s="327" t="s">
        <v>668</v>
      </c>
      <c r="BX96" s="327">
        <v>71.400000000000006</v>
      </c>
      <c r="BY96" s="332">
        <v>45734</v>
      </c>
      <c r="BZ96" s="327">
        <v>18</v>
      </c>
      <c r="CA96" s="327">
        <v>71.400000000000006</v>
      </c>
      <c r="CB96" s="275">
        <v>0.78</v>
      </c>
      <c r="CC96" s="335">
        <f t="shared" ref="CC96:CC98" si="138">CB96*CA96</f>
        <v>55.692000000000007</v>
      </c>
      <c r="CD96" s="332"/>
      <c r="CE96" s="332"/>
      <c r="CF96" s="332"/>
      <c r="CG96" s="332"/>
      <c r="CH96" s="332"/>
      <c r="CI96" s="332"/>
      <c r="CJ96" s="332"/>
      <c r="CK96" s="332">
        <v>45795</v>
      </c>
      <c r="CL96" s="327">
        <f t="shared" si="129"/>
        <v>18</v>
      </c>
      <c r="CM96" s="320">
        <f t="shared" si="130"/>
        <v>71.400000000000006</v>
      </c>
      <c r="CN96" s="332"/>
      <c r="CO96" s="332"/>
      <c r="CP96" s="332"/>
      <c r="CQ96" s="332"/>
      <c r="CR96" s="327">
        <f t="shared" si="131"/>
        <v>18</v>
      </c>
      <c r="CS96" s="327">
        <f t="shared" si="132"/>
        <v>71.400000000000006</v>
      </c>
      <c r="CT96" s="327">
        <f t="shared" si="133"/>
        <v>-1.8328799999999994</v>
      </c>
      <c r="CU96" s="327">
        <f t="shared" si="134"/>
        <v>-5.1148080000000107</v>
      </c>
      <c r="CV96" s="320" t="str">
        <f t="shared" si="135"/>
        <v>Thừa</v>
      </c>
      <c r="CW96" s="336"/>
      <c r="CX96" s="242"/>
      <c r="CY96" s="242"/>
      <c r="CZ96" s="242"/>
      <c r="DA96" s="242"/>
      <c r="DB96" s="242"/>
      <c r="DC96" s="242"/>
      <c r="DD96" s="242"/>
      <c r="DE96" s="242"/>
      <c r="DF96" s="242"/>
      <c r="DG96" s="242"/>
      <c r="DH96" s="242"/>
      <c r="DI96" s="242"/>
      <c r="DJ96" s="242"/>
      <c r="DK96" s="242"/>
      <c r="DL96" s="242"/>
      <c r="DM96" s="242"/>
      <c r="DN96" s="242"/>
      <c r="DO96" s="242"/>
      <c r="DP96" s="242"/>
      <c r="DQ96" s="242"/>
      <c r="DR96" s="242">
        <v>15.252000000000001</v>
      </c>
      <c r="DS96" s="242">
        <v>60.58</v>
      </c>
      <c r="DT96" s="242"/>
      <c r="DU96" s="242"/>
      <c r="DV96" s="242"/>
      <c r="DW96" s="242"/>
      <c r="DX96" s="242"/>
      <c r="DY96" s="242"/>
      <c r="DZ96" s="242"/>
      <c r="EA96" s="242"/>
    </row>
    <row r="97" spans="1:131" s="337" customFormat="1" ht="30" hidden="1" customHeight="1">
      <c r="A97" s="319" t="str">
        <f t="shared" si="136"/>
        <v>Hiện</v>
      </c>
      <c r="B97" s="320" t="str">
        <f t="shared" si="122"/>
        <v>Thừa</v>
      </c>
      <c r="C97" s="320">
        <f t="shared" si="20"/>
        <v>-243.72203999999692</v>
      </c>
      <c r="D97" s="321"/>
      <c r="E97" s="321"/>
      <c r="F97" s="359"/>
      <c r="G97" s="321"/>
      <c r="H97" s="320" t="s">
        <v>1425</v>
      </c>
      <c r="I97" s="320"/>
      <c r="J97" s="322" t="s">
        <v>669</v>
      </c>
      <c r="K97" s="323" t="s">
        <v>667</v>
      </c>
      <c r="L97" s="324" t="s">
        <v>1040</v>
      </c>
      <c r="M97" s="322" t="s">
        <v>670</v>
      </c>
      <c r="N97" s="322" t="s">
        <v>116</v>
      </c>
      <c r="O97" s="273">
        <v>4.0999999999999996</v>
      </c>
      <c r="P97" s="274">
        <v>4706.8660000000027</v>
      </c>
      <c r="Q97" s="273">
        <v>18695.96</v>
      </c>
      <c r="R97" s="230"/>
      <c r="S97" s="231"/>
      <c r="T97" s="231">
        <v>4989.2779600000031</v>
      </c>
      <c r="U97" s="231">
        <v>20456.039636000012</v>
      </c>
      <c r="V97" s="231">
        <f>VLOOKUP(J97,[113]PR!$A:$S,15,0)</f>
        <v>0</v>
      </c>
      <c r="W97" s="231">
        <f>VLOOKUP(J97,[113]PR!$A:$S,16,0)</f>
        <v>0</v>
      </c>
      <c r="X97" s="231">
        <f>VLOOKUP(J97,[114]PR!$A:$U,17,0)</f>
        <v>-283</v>
      </c>
      <c r="Y97" s="231">
        <f>VLOOKUP(J97,[114]PR!$A:$U,18,0)</f>
        <v>-1160.3</v>
      </c>
      <c r="Z97" s="231">
        <v>0</v>
      </c>
      <c r="AA97" s="231">
        <v>0</v>
      </c>
      <c r="AB97" s="241">
        <v>0</v>
      </c>
      <c r="AC97" s="241">
        <v>0</v>
      </c>
      <c r="AD97" s="241">
        <v>0</v>
      </c>
      <c r="AE97" s="241">
        <v>0</v>
      </c>
      <c r="AF97" s="241">
        <v>0</v>
      </c>
      <c r="AG97" s="241">
        <v>0</v>
      </c>
      <c r="AH97" s="241">
        <v>0</v>
      </c>
      <c r="AI97" s="241">
        <v>0</v>
      </c>
      <c r="AJ97" s="241">
        <v>0</v>
      </c>
      <c r="AK97" s="241">
        <v>0</v>
      </c>
      <c r="AL97" s="241">
        <v>0</v>
      </c>
      <c r="AM97" s="241">
        <v>0</v>
      </c>
      <c r="AN97" s="241"/>
      <c r="AO97" s="241"/>
      <c r="AP97" s="241">
        <v>0</v>
      </c>
      <c r="AQ97" s="241">
        <v>0</v>
      </c>
      <c r="AR97" s="325">
        <f t="shared" si="123"/>
        <v>4706.2779600000031</v>
      </c>
      <c r="AS97" s="325">
        <f t="shared" si="124"/>
        <v>19295.739636000013</v>
      </c>
      <c r="AT97" s="326" t="s">
        <v>1134</v>
      </c>
      <c r="AU97" s="319"/>
      <c r="AV97" s="327"/>
      <c r="AW97" s="327"/>
      <c r="AX97" s="328"/>
      <c r="AY97" s="329"/>
      <c r="AZ97" s="327">
        <f t="shared" si="125"/>
        <v>4706.2779600000031</v>
      </c>
      <c r="BA97" s="330">
        <f t="shared" si="126"/>
        <v>19295.739636000013</v>
      </c>
      <c r="BB97" s="331"/>
      <c r="BC97" s="332"/>
      <c r="BD97" s="332"/>
      <c r="BE97" s="332"/>
      <c r="BF97" s="334"/>
      <c r="BG97" s="327"/>
      <c r="BH97" s="332"/>
      <c r="BI97" s="232"/>
      <c r="BJ97" s="327"/>
      <c r="BK97" s="327"/>
      <c r="BL97" s="327"/>
      <c r="BM97" s="333"/>
      <c r="BN97" s="327">
        <f t="shared" si="127"/>
        <v>0</v>
      </c>
      <c r="BO97" s="327">
        <f t="shared" si="128"/>
        <v>0</v>
      </c>
      <c r="BP97" s="320"/>
      <c r="BQ97" s="320"/>
      <c r="BR97" s="334"/>
      <c r="BS97" s="319"/>
      <c r="BT97" s="319" t="s">
        <v>991</v>
      </c>
      <c r="BU97" s="327" t="s">
        <v>992</v>
      </c>
      <c r="BV97" s="327" t="s">
        <v>945</v>
      </c>
      <c r="BW97" s="327" t="s">
        <v>670</v>
      </c>
      <c r="BX97" s="327">
        <v>19635</v>
      </c>
      <c r="BY97" s="332">
        <v>45734</v>
      </c>
      <c r="BZ97" s="327">
        <v>4950</v>
      </c>
      <c r="CA97" s="327">
        <v>19635</v>
      </c>
      <c r="CB97" s="275">
        <v>0.78</v>
      </c>
      <c r="CC97" s="335">
        <f t="shared" si="138"/>
        <v>15315.300000000001</v>
      </c>
      <c r="CD97" s="332"/>
      <c r="CE97" s="332"/>
      <c r="CF97" s="332"/>
      <c r="CG97" s="332"/>
      <c r="CH97" s="332"/>
      <c r="CI97" s="332"/>
      <c r="CJ97" s="332"/>
      <c r="CK97" s="332">
        <v>45795</v>
      </c>
      <c r="CL97" s="327">
        <f t="shared" si="129"/>
        <v>4950</v>
      </c>
      <c r="CM97" s="320">
        <f t="shared" si="130"/>
        <v>19635</v>
      </c>
      <c r="CN97" s="332"/>
      <c r="CO97" s="332"/>
      <c r="CP97" s="332"/>
      <c r="CQ97" s="332"/>
      <c r="CR97" s="327">
        <f t="shared" si="131"/>
        <v>4950</v>
      </c>
      <c r="CS97" s="327">
        <f t="shared" si="132"/>
        <v>19635</v>
      </c>
      <c r="CT97" s="327">
        <f t="shared" si="133"/>
        <v>-243.72203999999692</v>
      </c>
      <c r="CU97" s="327">
        <f t="shared" si="134"/>
        <v>-339.26036399998702</v>
      </c>
      <c r="CV97" s="320" t="str">
        <f t="shared" si="135"/>
        <v>Thừa</v>
      </c>
      <c r="CW97" s="336"/>
      <c r="CX97" s="242"/>
      <c r="CY97" s="242"/>
      <c r="CZ97" s="242"/>
      <c r="DA97" s="242"/>
      <c r="DB97" s="242"/>
      <c r="DC97" s="242"/>
      <c r="DD97" s="242"/>
      <c r="DE97" s="242"/>
      <c r="DF97" s="242"/>
      <c r="DG97" s="242"/>
      <c r="DH97" s="242"/>
      <c r="DI97" s="242"/>
      <c r="DJ97" s="242"/>
      <c r="DK97" s="242"/>
      <c r="DL97" s="242"/>
      <c r="DM97" s="242"/>
      <c r="DN97" s="242"/>
      <c r="DO97" s="242"/>
      <c r="DP97" s="242"/>
      <c r="DQ97" s="242"/>
      <c r="DR97" s="242"/>
      <c r="DS97" s="242"/>
      <c r="DT97" s="242">
        <v>4706.9620000000023</v>
      </c>
      <c r="DU97" s="242">
        <v>18696.34</v>
      </c>
      <c r="DV97" s="242"/>
      <c r="DW97" s="242"/>
      <c r="DX97" s="242"/>
      <c r="DY97" s="242"/>
      <c r="DZ97" s="242"/>
      <c r="EA97" s="242"/>
    </row>
    <row r="98" spans="1:131" s="337" customFormat="1" ht="30" hidden="1" customHeight="1">
      <c r="A98" s="319" t="str">
        <f t="shared" si="136"/>
        <v>Hiện</v>
      </c>
      <c r="B98" s="320" t="str">
        <f t="shared" ref="B98:B165" si="139">CV98</f>
        <v>Thừa</v>
      </c>
      <c r="C98" s="320">
        <f t="shared" ref="C98:C165" si="140">CT98</f>
        <v>-3.0225999999999864</v>
      </c>
      <c r="D98" s="321"/>
      <c r="E98" s="321"/>
      <c r="F98" s="359"/>
      <c r="G98" s="321"/>
      <c r="H98" s="320" t="s">
        <v>1425</v>
      </c>
      <c r="I98" s="320"/>
      <c r="J98" s="322" t="s">
        <v>671</v>
      </c>
      <c r="K98" s="323" t="s">
        <v>667</v>
      </c>
      <c r="L98" s="324" t="s">
        <v>1041</v>
      </c>
      <c r="M98" s="322" t="s">
        <v>668</v>
      </c>
      <c r="N98" s="322" t="s">
        <v>116</v>
      </c>
      <c r="O98" s="273">
        <v>5.4</v>
      </c>
      <c r="P98" s="274">
        <v>19.790000000000013</v>
      </c>
      <c r="Q98" s="273">
        <v>103.71999999999997</v>
      </c>
      <c r="R98" s="230"/>
      <c r="S98" s="231"/>
      <c r="T98" s="231">
        <v>20.977400000000014</v>
      </c>
      <c r="U98" s="231">
        <v>113.27796000000008</v>
      </c>
      <c r="V98" s="231">
        <f>VLOOKUP(J98,[113]PR!$A:$S,15,0)</f>
        <v>0</v>
      </c>
      <c r="W98" s="231">
        <f>VLOOKUP(J98,[113]PR!$A:$S,16,0)</f>
        <v>0</v>
      </c>
      <c r="X98" s="231">
        <f>VLOOKUP(J98,[114]PR!$A:$U,17,0)</f>
        <v>0</v>
      </c>
      <c r="Y98" s="231">
        <f>VLOOKUP(J98,[114]PR!$A:$U,18,0)</f>
        <v>0</v>
      </c>
      <c r="Z98" s="231">
        <v>0</v>
      </c>
      <c r="AA98" s="231">
        <v>0</v>
      </c>
      <c r="AB98" s="241">
        <v>0</v>
      </c>
      <c r="AC98" s="241">
        <v>0</v>
      </c>
      <c r="AD98" s="241">
        <v>0</v>
      </c>
      <c r="AE98" s="241">
        <v>0</v>
      </c>
      <c r="AF98" s="241">
        <v>0</v>
      </c>
      <c r="AG98" s="241">
        <v>0</v>
      </c>
      <c r="AH98" s="241">
        <v>0</v>
      </c>
      <c r="AI98" s="241">
        <v>0</v>
      </c>
      <c r="AJ98" s="241">
        <v>0</v>
      </c>
      <c r="AK98" s="241">
        <v>0</v>
      </c>
      <c r="AL98" s="241">
        <v>0</v>
      </c>
      <c r="AM98" s="241">
        <v>0</v>
      </c>
      <c r="AN98" s="241"/>
      <c r="AO98" s="241"/>
      <c r="AP98" s="241">
        <v>0</v>
      </c>
      <c r="AQ98" s="241">
        <v>0</v>
      </c>
      <c r="AR98" s="325">
        <f t="shared" si="123"/>
        <v>20.977400000000014</v>
      </c>
      <c r="AS98" s="325">
        <f t="shared" si="124"/>
        <v>113.27796000000008</v>
      </c>
      <c r="AT98" s="326"/>
      <c r="AU98" s="319"/>
      <c r="AV98" s="327"/>
      <c r="AW98" s="327"/>
      <c r="AX98" s="328"/>
      <c r="AY98" s="329"/>
      <c r="AZ98" s="327">
        <f t="shared" si="125"/>
        <v>20.977400000000014</v>
      </c>
      <c r="BA98" s="330">
        <f t="shared" si="126"/>
        <v>113.27796000000008</v>
      </c>
      <c r="BB98" s="331"/>
      <c r="BC98" s="332"/>
      <c r="BD98" s="332"/>
      <c r="BE98" s="332"/>
      <c r="BF98" s="334"/>
      <c r="BG98" s="327"/>
      <c r="BH98" s="332"/>
      <c r="BI98" s="232"/>
      <c r="BJ98" s="327"/>
      <c r="BK98" s="327"/>
      <c r="BL98" s="327"/>
      <c r="BM98" s="333"/>
      <c r="BN98" s="327">
        <f t="shared" si="127"/>
        <v>0</v>
      </c>
      <c r="BO98" s="327">
        <f t="shared" si="128"/>
        <v>0</v>
      </c>
      <c r="BP98" s="320"/>
      <c r="BQ98" s="320"/>
      <c r="BR98" s="334"/>
      <c r="BS98" s="319"/>
      <c r="BT98" s="319" t="s">
        <v>991</v>
      </c>
      <c r="BU98" s="327" t="s">
        <v>992</v>
      </c>
      <c r="BV98" s="327" t="s">
        <v>946</v>
      </c>
      <c r="BW98" s="327" t="s">
        <v>668</v>
      </c>
      <c r="BX98" s="327">
        <v>130.4</v>
      </c>
      <c r="BY98" s="332">
        <v>45734</v>
      </c>
      <c r="BZ98" s="327">
        <v>24</v>
      </c>
      <c r="CA98" s="327">
        <v>130.4</v>
      </c>
      <c r="CB98" s="275">
        <v>0.8</v>
      </c>
      <c r="CC98" s="335">
        <f t="shared" si="138"/>
        <v>104.32000000000001</v>
      </c>
      <c r="CD98" s="332"/>
      <c r="CE98" s="332"/>
      <c r="CF98" s="332"/>
      <c r="CG98" s="332"/>
      <c r="CH98" s="332"/>
      <c r="CI98" s="332"/>
      <c r="CJ98" s="332"/>
      <c r="CK98" s="332">
        <v>45795</v>
      </c>
      <c r="CL98" s="327">
        <f t="shared" si="129"/>
        <v>24</v>
      </c>
      <c r="CM98" s="320">
        <f t="shared" si="130"/>
        <v>130.4</v>
      </c>
      <c r="CN98" s="332"/>
      <c r="CO98" s="332"/>
      <c r="CP98" s="332"/>
      <c r="CQ98" s="332"/>
      <c r="CR98" s="327">
        <f t="shared" si="131"/>
        <v>24</v>
      </c>
      <c r="CS98" s="327">
        <f t="shared" si="132"/>
        <v>130.4</v>
      </c>
      <c r="CT98" s="327">
        <f t="shared" si="133"/>
        <v>-3.0225999999999864</v>
      </c>
      <c r="CU98" s="327">
        <f t="shared" si="134"/>
        <v>-17.122039999999927</v>
      </c>
      <c r="CV98" s="320" t="str">
        <f t="shared" si="135"/>
        <v>Thừa</v>
      </c>
      <c r="CW98" s="336"/>
      <c r="CX98" s="242"/>
      <c r="CY98" s="242"/>
      <c r="CZ98" s="242"/>
      <c r="DA98" s="242"/>
      <c r="DB98" s="242">
        <v>0.99999999999999989</v>
      </c>
      <c r="DC98" s="242">
        <v>5.4400000000000013</v>
      </c>
      <c r="DD98" s="242"/>
      <c r="DE98" s="242"/>
      <c r="DF98" s="242"/>
      <c r="DG98" s="242"/>
      <c r="DH98" s="242"/>
      <c r="DI98" s="242"/>
      <c r="DJ98" s="242"/>
      <c r="DK98" s="242"/>
      <c r="DL98" s="242"/>
      <c r="DM98" s="242"/>
      <c r="DN98" s="242"/>
      <c r="DO98" s="242"/>
      <c r="DP98" s="242">
        <v>17.29</v>
      </c>
      <c r="DQ98" s="242">
        <v>90.32</v>
      </c>
      <c r="DR98" s="242">
        <v>1.504</v>
      </c>
      <c r="DS98" s="242">
        <v>7.96</v>
      </c>
      <c r="DT98" s="242"/>
      <c r="DU98" s="242"/>
      <c r="DV98" s="242"/>
      <c r="DW98" s="242"/>
      <c r="DX98" s="242"/>
      <c r="DY98" s="242"/>
      <c r="DZ98" s="242"/>
      <c r="EA98" s="242"/>
    </row>
    <row r="99" spans="1:131" s="337" customFormat="1" ht="30" hidden="1" customHeight="1">
      <c r="A99" s="319" t="str">
        <f t="shared" si="136"/>
        <v>Hiện</v>
      </c>
      <c r="B99" s="320" t="str">
        <f t="shared" si="139"/>
        <v>Đủ</v>
      </c>
      <c r="C99" s="320">
        <f t="shared" si="140"/>
        <v>0</v>
      </c>
      <c r="D99" s="321"/>
      <c r="E99" s="321" t="s">
        <v>1159</v>
      </c>
      <c r="F99" s="359"/>
      <c r="G99" s="321"/>
      <c r="H99" s="320" t="s">
        <v>1426</v>
      </c>
      <c r="I99" s="320"/>
      <c r="J99" s="322" t="s">
        <v>672</v>
      </c>
      <c r="K99" s="323" t="s">
        <v>662</v>
      </c>
      <c r="L99" s="324" t="s">
        <v>1041</v>
      </c>
      <c r="M99" s="322" t="s">
        <v>663</v>
      </c>
      <c r="N99" s="322" t="s">
        <v>116</v>
      </c>
      <c r="O99" s="273">
        <v>5.45</v>
      </c>
      <c r="P99" s="274">
        <v>37.608000000000004</v>
      </c>
      <c r="Q99" s="273">
        <v>201.85103999999998</v>
      </c>
      <c r="R99" s="230"/>
      <c r="S99" s="231"/>
      <c r="T99" s="231">
        <v>39.864480000000007</v>
      </c>
      <c r="U99" s="231">
        <v>217.26141600000005</v>
      </c>
      <c r="V99" s="231">
        <f>VLOOKUP(J99,[113]PR!$A:$S,15,0)</f>
        <v>0</v>
      </c>
      <c r="W99" s="231">
        <f>VLOOKUP(J99,[113]PR!$A:$S,16,0)</f>
        <v>0</v>
      </c>
      <c r="X99" s="231">
        <f>VLOOKUP(J99,[114]PR!$A:$U,17,0)</f>
        <v>0</v>
      </c>
      <c r="Y99" s="231">
        <f>VLOOKUP(J99,[114]PR!$A:$U,18,0)</f>
        <v>0</v>
      </c>
      <c r="Z99" s="231">
        <v>0</v>
      </c>
      <c r="AA99" s="231">
        <v>0</v>
      </c>
      <c r="AB99" s="241">
        <v>0</v>
      </c>
      <c r="AC99" s="241">
        <v>0</v>
      </c>
      <c r="AD99" s="241">
        <v>0</v>
      </c>
      <c r="AE99" s="241">
        <v>0</v>
      </c>
      <c r="AF99" s="241">
        <v>0</v>
      </c>
      <c r="AG99" s="241">
        <v>0</v>
      </c>
      <c r="AH99" s="241">
        <v>0</v>
      </c>
      <c r="AI99" s="241">
        <v>0</v>
      </c>
      <c r="AJ99" s="241">
        <v>0</v>
      </c>
      <c r="AK99" s="241">
        <v>0</v>
      </c>
      <c r="AL99" s="241">
        <v>0</v>
      </c>
      <c r="AM99" s="241">
        <v>0</v>
      </c>
      <c r="AN99" s="241"/>
      <c r="AO99" s="241"/>
      <c r="AP99" s="241">
        <v>0</v>
      </c>
      <c r="AQ99" s="241">
        <v>0</v>
      </c>
      <c r="AR99" s="325">
        <f t="shared" si="123"/>
        <v>39.864480000000007</v>
      </c>
      <c r="AS99" s="325">
        <f t="shared" si="124"/>
        <v>217.26141600000005</v>
      </c>
      <c r="AT99" s="326"/>
      <c r="AU99" s="319"/>
      <c r="AV99" s="327">
        <v>27.864480000000007</v>
      </c>
      <c r="AW99" s="327">
        <f>AV99*O99</f>
        <v>151.86141600000005</v>
      </c>
      <c r="AX99" s="328"/>
      <c r="AY99" s="329" t="s">
        <v>1221</v>
      </c>
      <c r="AZ99" s="327">
        <f t="shared" si="125"/>
        <v>12</v>
      </c>
      <c r="BA99" s="330">
        <f t="shared" si="126"/>
        <v>65.400000000000006</v>
      </c>
      <c r="BB99" s="331"/>
      <c r="BC99" s="332"/>
      <c r="BD99" s="332"/>
      <c r="BE99" s="332"/>
      <c r="BF99" s="334"/>
      <c r="BG99" s="327"/>
      <c r="BH99" s="332"/>
      <c r="BI99" s="232"/>
      <c r="BJ99" s="327"/>
      <c r="BK99" s="327"/>
      <c r="BL99" s="327"/>
      <c r="BM99" s="333"/>
      <c r="BN99" s="327">
        <f t="shared" si="127"/>
        <v>0</v>
      </c>
      <c r="BO99" s="327">
        <f t="shared" si="128"/>
        <v>0</v>
      </c>
      <c r="BP99" s="320"/>
      <c r="BQ99" s="320"/>
      <c r="BR99" s="334"/>
      <c r="BS99" s="319"/>
      <c r="BT99" s="319" t="s">
        <v>1157</v>
      </c>
      <c r="BU99" s="327" t="s">
        <v>67</v>
      </c>
      <c r="BV99" s="327" t="s">
        <v>986</v>
      </c>
      <c r="BW99" s="327" t="s">
        <v>983</v>
      </c>
      <c r="BX99" s="327">
        <v>66</v>
      </c>
      <c r="BY99" s="333">
        <v>45755</v>
      </c>
      <c r="BZ99" s="327">
        <v>12</v>
      </c>
      <c r="CA99" s="327">
        <v>66</v>
      </c>
      <c r="CB99" s="275">
        <v>3.31</v>
      </c>
      <c r="CC99" s="335">
        <f>CB99*CA99</f>
        <v>218.46</v>
      </c>
      <c r="CD99" s="332"/>
      <c r="CE99" s="332"/>
      <c r="CF99" s="332"/>
      <c r="CG99" s="332"/>
      <c r="CH99" s="332"/>
      <c r="CI99" s="332">
        <v>45791</v>
      </c>
      <c r="CJ99" s="332">
        <v>45792</v>
      </c>
      <c r="CK99" s="332"/>
      <c r="CL99" s="327">
        <f t="shared" si="129"/>
        <v>12</v>
      </c>
      <c r="CM99" s="320">
        <f t="shared" si="130"/>
        <v>66</v>
      </c>
      <c r="CN99" s="332"/>
      <c r="CO99" s="332"/>
      <c r="CP99" s="332"/>
      <c r="CQ99" s="332"/>
      <c r="CR99" s="327">
        <f t="shared" si="131"/>
        <v>12</v>
      </c>
      <c r="CS99" s="327">
        <f t="shared" si="132"/>
        <v>66</v>
      </c>
      <c r="CT99" s="327">
        <f t="shared" si="133"/>
        <v>0</v>
      </c>
      <c r="CU99" s="327">
        <f t="shared" si="134"/>
        <v>-0.59999999999999432</v>
      </c>
      <c r="CV99" s="320" t="str">
        <f t="shared" si="135"/>
        <v>Đủ</v>
      </c>
      <c r="CW99" s="336"/>
      <c r="CX99" s="242"/>
      <c r="CY99" s="242"/>
      <c r="CZ99" s="242"/>
      <c r="DA99" s="242"/>
      <c r="DB99" s="242">
        <v>10.116</v>
      </c>
      <c r="DC99" s="242">
        <v>55.031039999999997</v>
      </c>
      <c r="DD99" s="242">
        <v>12.948</v>
      </c>
      <c r="DE99" s="242">
        <v>69.14</v>
      </c>
      <c r="DF99" s="242"/>
      <c r="DG99" s="242"/>
      <c r="DH99" s="242">
        <v>8.24</v>
      </c>
      <c r="DI99" s="242">
        <v>44</v>
      </c>
      <c r="DJ99" s="242">
        <v>2.1459999999999999</v>
      </c>
      <c r="DK99" s="242">
        <v>11.46</v>
      </c>
      <c r="DL99" s="242">
        <v>2.1459999999999999</v>
      </c>
      <c r="DM99" s="242">
        <v>11.46</v>
      </c>
      <c r="DN99" s="242">
        <v>2.0139999999999998</v>
      </c>
      <c r="DO99" s="242">
        <v>10.760000000000002</v>
      </c>
      <c r="DP99" s="242"/>
      <c r="DQ99" s="242"/>
      <c r="DR99" s="242"/>
      <c r="DS99" s="242"/>
      <c r="DT99" s="242"/>
      <c r="DU99" s="242"/>
      <c r="DV99" s="242"/>
      <c r="DW99" s="242"/>
      <c r="DX99" s="242"/>
      <c r="DY99" s="242"/>
      <c r="DZ99" s="242"/>
      <c r="EA99" s="242"/>
    </row>
    <row r="100" spans="1:131" s="337" customFormat="1" ht="30" hidden="1" customHeight="1">
      <c r="A100" s="319" t="str">
        <f t="shared" si="136"/>
        <v>Hiện</v>
      </c>
      <c r="B100" s="320" t="str">
        <f t="shared" si="139"/>
        <v>Đủ</v>
      </c>
      <c r="C100" s="320">
        <f t="shared" si="140"/>
        <v>0</v>
      </c>
      <c r="D100" s="321"/>
      <c r="E100" s="321"/>
      <c r="F100" s="359"/>
      <c r="G100" s="321" t="s">
        <v>902</v>
      </c>
      <c r="H100" s="320" t="s">
        <v>1426</v>
      </c>
      <c r="I100" s="320"/>
      <c r="J100" s="322" t="s">
        <v>673</v>
      </c>
      <c r="K100" s="323" t="s">
        <v>662</v>
      </c>
      <c r="L100" s="324" t="s">
        <v>1042</v>
      </c>
      <c r="M100" s="322" t="s">
        <v>663</v>
      </c>
      <c r="N100" s="322" t="s">
        <v>116</v>
      </c>
      <c r="O100" s="273">
        <v>7.57</v>
      </c>
      <c r="P100" s="274">
        <v>0.32800000000000001</v>
      </c>
      <c r="Q100" s="273">
        <v>2.42</v>
      </c>
      <c r="R100" s="230"/>
      <c r="S100" s="231"/>
      <c r="T100" s="231">
        <v>0.34768000000000004</v>
      </c>
      <c r="U100" s="231">
        <v>2.6319376000000005</v>
      </c>
      <c r="V100" s="231">
        <f>VLOOKUP(J100,[113]PR!$A:$S,15,0)</f>
        <v>0</v>
      </c>
      <c r="W100" s="231">
        <f>VLOOKUP(J100,[113]PR!$A:$S,16,0)</f>
        <v>0</v>
      </c>
      <c r="X100" s="231">
        <f>VLOOKUP(J100,[114]PR!$A:$U,17,0)</f>
        <v>0</v>
      </c>
      <c r="Y100" s="231">
        <f>VLOOKUP(J100,[114]PR!$A:$U,18,0)</f>
        <v>0</v>
      </c>
      <c r="Z100" s="231">
        <v>0</v>
      </c>
      <c r="AA100" s="231">
        <v>0</v>
      </c>
      <c r="AB100" s="241">
        <v>0</v>
      </c>
      <c r="AC100" s="241">
        <v>0</v>
      </c>
      <c r="AD100" s="241">
        <v>0</v>
      </c>
      <c r="AE100" s="241">
        <v>0</v>
      </c>
      <c r="AF100" s="241">
        <v>0</v>
      </c>
      <c r="AG100" s="241">
        <v>0</v>
      </c>
      <c r="AH100" s="241">
        <v>0</v>
      </c>
      <c r="AI100" s="241">
        <v>0</v>
      </c>
      <c r="AJ100" s="241">
        <v>0</v>
      </c>
      <c r="AK100" s="241">
        <v>0</v>
      </c>
      <c r="AL100" s="241">
        <v>0</v>
      </c>
      <c r="AM100" s="241">
        <v>0</v>
      </c>
      <c r="AN100" s="241"/>
      <c r="AO100" s="241"/>
      <c r="AP100" s="241">
        <v>0</v>
      </c>
      <c r="AQ100" s="241">
        <v>0</v>
      </c>
      <c r="AR100" s="325">
        <f t="shared" si="123"/>
        <v>0.34768000000000004</v>
      </c>
      <c r="AS100" s="325">
        <f t="shared" si="124"/>
        <v>2.6319376000000005</v>
      </c>
      <c r="AT100" s="326"/>
      <c r="AU100" s="319"/>
      <c r="AV100" s="327">
        <v>0.34768000000000004</v>
      </c>
      <c r="AW100" s="327">
        <f>AV100*O100</f>
        <v>2.6319376000000005</v>
      </c>
      <c r="AX100" s="328"/>
      <c r="AY100" s="329" t="s">
        <v>1221</v>
      </c>
      <c r="AZ100" s="327" t="str">
        <f t="shared" si="125"/>
        <v>0</v>
      </c>
      <c r="BA100" s="330" t="str">
        <f t="shared" si="126"/>
        <v>0</v>
      </c>
      <c r="BB100" s="331"/>
      <c r="BC100" s="332"/>
      <c r="BD100" s="332"/>
      <c r="BE100" s="332"/>
      <c r="BF100" s="334"/>
      <c r="BG100" s="327"/>
      <c r="BH100" s="332"/>
      <c r="BI100" s="232"/>
      <c r="BJ100" s="327"/>
      <c r="BK100" s="327"/>
      <c r="BL100" s="327"/>
      <c r="BM100" s="333"/>
      <c r="BN100" s="327">
        <f t="shared" si="127"/>
        <v>0</v>
      </c>
      <c r="BO100" s="327">
        <f t="shared" si="128"/>
        <v>0</v>
      </c>
      <c r="BP100" s="320"/>
      <c r="BQ100" s="320"/>
      <c r="BR100" s="334"/>
      <c r="BS100" s="319"/>
      <c r="BT100" s="319"/>
      <c r="BU100" s="327"/>
      <c r="BV100" s="324"/>
      <c r="BW100" s="322"/>
      <c r="BX100" s="327"/>
      <c r="BY100" s="327"/>
      <c r="BZ100" s="327"/>
      <c r="CA100" s="327"/>
      <c r="CB100" s="275"/>
      <c r="CC100" s="335"/>
      <c r="CD100" s="332"/>
      <c r="CE100" s="332"/>
      <c r="CF100" s="332"/>
      <c r="CG100" s="332"/>
      <c r="CH100" s="332"/>
      <c r="CI100" s="332"/>
      <c r="CJ100" s="332"/>
      <c r="CK100" s="332"/>
      <c r="CL100" s="327">
        <f t="shared" si="129"/>
        <v>0</v>
      </c>
      <c r="CM100" s="320">
        <f t="shared" si="130"/>
        <v>0</v>
      </c>
      <c r="CN100" s="332"/>
      <c r="CO100" s="332"/>
      <c r="CP100" s="332"/>
      <c r="CQ100" s="332"/>
      <c r="CR100" s="327">
        <f t="shared" si="131"/>
        <v>0</v>
      </c>
      <c r="CS100" s="327">
        <f t="shared" si="132"/>
        <v>0</v>
      </c>
      <c r="CT100" s="327">
        <f t="shared" si="133"/>
        <v>0</v>
      </c>
      <c r="CU100" s="327">
        <f t="shared" si="134"/>
        <v>0</v>
      </c>
      <c r="CV100" s="320" t="str">
        <f t="shared" si="135"/>
        <v>Đủ</v>
      </c>
      <c r="CW100" s="336"/>
      <c r="CX100" s="242"/>
      <c r="CY100" s="242"/>
      <c r="CZ100" s="242"/>
      <c r="DA100" s="242"/>
      <c r="DB100" s="242"/>
      <c r="DC100" s="242"/>
      <c r="DD100" s="242"/>
      <c r="DE100" s="242"/>
      <c r="DF100" s="242"/>
      <c r="DG100" s="242"/>
      <c r="DH100" s="242">
        <v>0.32800000000000001</v>
      </c>
      <c r="DI100" s="242">
        <v>2.42</v>
      </c>
      <c r="DJ100" s="242"/>
      <c r="DK100" s="242"/>
      <c r="DL100" s="242"/>
      <c r="DM100" s="242"/>
      <c r="DN100" s="242"/>
      <c r="DO100" s="242"/>
      <c r="DP100" s="242"/>
      <c r="DQ100" s="242"/>
      <c r="DR100" s="242"/>
      <c r="DS100" s="242"/>
      <c r="DT100" s="242"/>
      <c r="DU100" s="242"/>
      <c r="DV100" s="242"/>
      <c r="DW100" s="242"/>
      <c r="DX100" s="242"/>
      <c r="DY100" s="242"/>
      <c r="DZ100" s="242"/>
      <c r="EA100" s="242"/>
    </row>
    <row r="101" spans="1:131" s="337" customFormat="1" ht="30" hidden="1" customHeight="1">
      <c r="A101" s="319" t="str">
        <f t="shared" si="136"/>
        <v>Hiện</v>
      </c>
      <c r="B101" s="320" t="str">
        <f t="shared" si="139"/>
        <v>Thừa</v>
      </c>
      <c r="C101" s="320">
        <f t="shared" si="140"/>
        <v>-5.5145200000000001</v>
      </c>
      <c r="D101" s="321"/>
      <c r="E101" s="321"/>
      <c r="F101" s="359"/>
      <c r="G101" s="321"/>
      <c r="H101" s="320" t="s">
        <v>1425</v>
      </c>
      <c r="I101" s="320"/>
      <c r="J101" s="322" t="s">
        <v>674</v>
      </c>
      <c r="K101" s="323" t="s">
        <v>667</v>
      </c>
      <c r="L101" s="324" t="s">
        <v>1043</v>
      </c>
      <c r="M101" s="322" t="s">
        <v>668</v>
      </c>
      <c r="N101" s="322" t="s">
        <v>116</v>
      </c>
      <c r="O101" s="273">
        <v>11.3</v>
      </c>
      <c r="P101" s="274">
        <v>0.45800000000000002</v>
      </c>
      <c r="Q101" s="273">
        <v>5.04</v>
      </c>
      <c r="R101" s="230"/>
      <c r="S101" s="231"/>
      <c r="T101" s="231">
        <v>0.48548000000000002</v>
      </c>
      <c r="U101" s="231">
        <v>5.4859240000000007</v>
      </c>
      <c r="V101" s="231">
        <f>VLOOKUP(J101,[113]PR!$A:$S,15,0)</f>
        <v>0</v>
      </c>
      <c r="W101" s="231">
        <f>VLOOKUP(J101,[113]PR!$A:$S,16,0)</f>
        <v>0</v>
      </c>
      <c r="X101" s="231">
        <f>VLOOKUP(J101,[114]PR!$A:$U,17,0)</f>
        <v>0</v>
      </c>
      <c r="Y101" s="231">
        <f>VLOOKUP(J101,[114]PR!$A:$U,18,0)</f>
        <v>0</v>
      </c>
      <c r="Z101" s="231">
        <v>0</v>
      </c>
      <c r="AA101" s="231">
        <v>0</v>
      </c>
      <c r="AB101" s="241">
        <v>0</v>
      </c>
      <c r="AC101" s="241">
        <v>0</v>
      </c>
      <c r="AD101" s="241">
        <v>0</v>
      </c>
      <c r="AE101" s="241">
        <v>0</v>
      </c>
      <c r="AF101" s="241">
        <v>0</v>
      </c>
      <c r="AG101" s="241">
        <v>0</v>
      </c>
      <c r="AH101" s="241">
        <v>0</v>
      </c>
      <c r="AI101" s="241">
        <v>0</v>
      </c>
      <c r="AJ101" s="241">
        <v>0</v>
      </c>
      <c r="AK101" s="241">
        <v>0</v>
      </c>
      <c r="AL101" s="241">
        <v>0</v>
      </c>
      <c r="AM101" s="241">
        <v>0</v>
      </c>
      <c r="AN101" s="241"/>
      <c r="AO101" s="241"/>
      <c r="AP101" s="241">
        <v>0</v>
      </c>
      <c r="AQ101" s="241">
        <v>0</v>
      </c>
      <c r="AR101" s="325">
        <f t="shared" si="123"/>
        <v>0.48548000000000002</v>
      </c>
      <c r="AS101" s="325">
        <f t="shared" si="124"/>
        <v>5.4859240000000007</v>
      </c>
      <c r="AT101" s="326"/>
      <c r="AU101" s="319"/>
      <c r="AV101" s="327"/>
      <c r="AW101" s="327"/>
      <c r="AX101" s="328"/>
      <c r="AY101" s="329"/>
      <c r="AZ101" s="327">
        <f t="shared" si="125"/>
        <v>0.48548000000000002</v>
      </c>
      <c r="BA101" s="330">
        <f t="shared" si="126"/>
        <v>5.4859240000000007</v>
      </c>
      <c r="BB101" s="331"/>
      <c r="BC101" s="332"/>
      <c r="BD101" s="332"/>
      <c r="BE101" s="332"/>
      <c r="BF101" s="334"/>
      <c r="BG101" s="327"/>
      <c r="BH101" s="332"/>
      <c r="BI101" s="232"/>
      <c r="BJ101" s="327"/>
      <c r="BK101" s="327"/>
      <c r="BL101" s="327"/>
      <c r="BM101" s="333"/>
      <c r="BN101" s="327">
        <f t="shared" si="127"/>
        <v>0</v>
      </c>
      <c r="BO101" s="327">
        <f t="shared" si="128"/>
        <v>0</v>
      </c>
      <c r="BP101" s="320"/>
      <c r="BQ101" s="320"/>
      <c r="BR101" s="334"/>
      <c r="BS101" s="319"/>
      <c r="BT101" s="319" t="s">
        <v>991</v>
      </c>
      <c r="BU101" s="327" t="s">
        <v>992</v>
      </c>
      <c r="BV101" s="327" t="s">
        <v>947</v>
      </c>
      <c r="BW101" s="327" t="s">
        <v>668</v>
      </c>
      <c r="BX101" s="327">
        <v>67.900000000000006</v>
      </c>
      <c r="BY101" s="332">
        <v>45734</v>
      </c>
      <c r="BZ101" s="327">
        <v>6</v>
      </c>
      <c r="CA101" s="327">
        <v>67.900000000000006</v>
      </c>
      <c r="CB101" s="275">
        <v>0.8</v>
      </c>
      <c r="CC101" s="335">
        <f>CB101*CA101</f>
        <v>54.320000000000007</v>
      </c>
      <c r="CD101" s="332"/>
      <c r="CE101" s="332"/>
      <c r="CF101" s="332"/>
      <c r="CG101" s="332"/>
      <c r="CH101" s="332"/>
      <c r="CI101" s="332"/>
      <c r="CJ101" s="332"/>
      <c r="CK101" s="332">
        <v>45795</v>
      </c>
      <c r="CL101" s="327">
        <f t="shared" si="129"/>
        <v>6</v>
      </c>
      <c r="CM101" s="320">
        <f t="shared" si="130"/>
        <v>67.900000000000006</v>
      </c>
      <c r="CN101" s="332"/>
      <c r="CO101" s="332"/>
      <c r="CP101" s="332"/>
      <c r="CQ101" s="332"/>
      <c r="CR101" s="327">
        <f t="shared" si="131"/>
        <v>6</v>
      </c>
      <c r="CS101" s="327">
        <f t="shared" si="132"/>
        <v>67.900000000000006</v>
      </c>
      <c r="CT101" s="327">
        <f t="shared" si="133"/>
        <v>-5.5145200000000001</v>
      </c>
      <c r="CU101" s="327">
        <f t="shared" si="134"/>
        <v>-62.414076000000009</v>
      </c>
      <c r="CV101" s="320" t="str">
        <f t="shared" si="135"/>
        <v>Thừa</v>
      </c>
      <c r="CW101" s="336"/>
      <c r="CX101" s="242"/>
      <c r="CY101" s="242"/>
      <c r="CZ101" s="242"/>
      <c r="DA101" s="242"/>
      <c r="DB101" s="242"/>
      <c r="DC101" s="242"/>
      <c r="DD101" s="242"/>
      <c r="DE101" s="242"/>
      <c r="DF101" s="242"/>
      <c r="DG101" s="242"/>
      <c r="DH101" s="242">
        <v>0.45800000000000002</v>
      </c>
      <c r="DI101" s="242">
        <v>5.04</v>
      </c>
      <c r="DJ101" s="242"/>
      <c r="DK101" s="242"/>
      <c r="DL101" s="242"/>
      <c r="DM101" s="242"/>
      <c r="DN101" s="242"/>
      <c r="DO101" s="242"/>
      <c r="DP101" s="242"/>
      <c r="DQ101" s="242"/>
      <c r="DR101" s="242"/>
      <c r="DS101" s="242"/>
      <c r="DT101" s="242"/>
      <c r="DU101" s="242"/>
      <c r="DV101" s="242"/>
      <c r="DW101" s="242"/>
      <c r="DX101" s="242"/>
      <c r="DY101" s="242"/>
      <c r="DZ101" s="242"/>
      <c r="EA101" s="242"/>
    </row>
    <row r="102" spans="1:131" s="337" customFormat="1" ht="30" hidden="1" customHeight="1">
      <c r="A102" s="319" t="str">
        <f t="shared" si="136"/>
        <v>Hiện</v>
      </c>
      <c r="B102" s="320" t="str">
        <f t="shared" si="139"/>
        <v>Đủ</v>
      </c>
      <c r="C102" s="320">
        <f t="shared" si="140"/>
        <v>0</v>
      </c>
      <c r="D102" s="321"/>
      <c r="E102" s="321"/>
      <c r="F102" s="359"/>
      <c r="G102" s="321" t="s">
        <v>902</v>
      </c>
      <c r="H102" s="320" t="s">
        <v>1426</v>
      </c>
      <c r="I102" s="320"/>
      <c r="J102" s="322" t="s">
        <v>675</v>
      </c>
      <c r="K102" s="323" t="s">
        <v>662</v>
      </c>
      <c r="L102" s="324" t="s">
        <v>1043</v>
      </c>
      <c r="M102" s="322" t="s">
        <v>663</v>
      </c>
      <c r="N102" s="322" t="s">
        <v>116</v>
      </c>
      <c r="O102" s="273">
        <v>11.4</v>
      </c>
      <c r="P102" s="274">
        <v>8.136000000000001</v>
      </c>
      <c r="Q102" s="273">
        <v>90.6</v>
      </c>
      <c r="R102" s="230"/>
      <c r="S102" s="231"/>
      <c r="T102" s="231">
        <v>8.6241600000000016</v>
      </c>
      <c r="U102" s="231">
        <v>98.315424000000021</v>
      </c>
      <c r="V102" s="231">
        <f>VLOOKUP(J102,[113]PR!$A:$S,15,0)</f>
        <v>0</v>
      </c>
      <c r="W102" s="231">
        <f>VLOOKUP(J102,[113]PR!$A:$S,16,0)</f>
        <v>0</v>
      </c>
      <c r="X102" s="231">
        <f>VLOOKUP(J102,[114]PR!$A:$U,17,0)</f>
        <v>0</v>
      </c>
      <c r="Y102" s="231">
        <f>VLOOKUP(J102,[114]PR!$A:$U,18,0)</f>
        <v>0</v>
      </c>
      <c r="Z102" s="231">
        <v>0</v>
      </c>
      <c r="AA102" s="231">
        <v>0</v>
      </c>
      <c r="AB102" s="241">
        <v>0</v>
      </c>
      <c r="AC102" s="241">
        <v>0</v>
      </c>
      <c r="AD102" s="241">
        <v>0</v>
      </c>
      <c r="AE102" s="241">
        <v>0</v>
      </c>
      <c r="AF102" s="241">
        <v>0</v>
      </c>
      <c r="AG102" s="241">
        <v>0</v>
      </c>
      <c r="AH102" s="241">
        <v>0</v>
      </c>
      <c r="AI102" s="241">
        <v>0</v>
      </c>
      <c r="AJ102" s="241">
        <v>0</v>
      </c>
      <c r="AK102" s="241">
        <v>0</v>
      </c>
      <c r="AL102" s="241">
        <v>0</v>
      </c>
      <c r="AM102" s="241">
        <v>0</v>
      </c>
      <c r="AN102" s="241"/>
      <c r="AO102" s="241"/>
      <c r="AP102" s="241">
        <v>0</v>
      </c>
      <c r="AQ102" s="241">
        <v>0</v>
      </c>
      <c r="AR102" s="325">
        <f t="shared" si="123"/>
        <v>8.6241600000000016</v>
      </c>
      <c r="AS102" s="325">
        <f t="shared" si="124"/>
        <v>98.315424000000021</v>
      </c>
      <c r="AT102" s="326"/>
      <c r="AU102" s="319"/>
      <c r="AV102" s="327">
        <v>8.6241600000000016</v>
      </c>
      <c r="AW102" s="327">
        <f>AV102*O102</f>
        <v>98.315424000000021</v>
      </c>
      <c r="AX102" s="328"/>
      <c r="AY102" s="329" t="s">
        <v>1221</v>
      </c>
      <c r="AZ102" s="327" t="str">
        <f t="shared" si="125"/>
        <v>0</v>
      </c>
      <c r="BA102" s="330" t="str">
        <f t="shared" si="126"/>
        <v>0</v>
      </c>
      <c r="BB102" s="331"/>
      <c r="BC102" s="332"/>
      <c r="BD102" s="332"/>
      <c r="BE102" s="332"/>
      <c r="BF102" s="334"/>
      <c r="BG102" s="327"/>
      <c r="BH102" s="332"/>
      <c r="BI102" s="232"/>
      <c r="BJ102" s="327"/>
      <c r="BK102" s="327"/>
      <c r="BL102" s="327"/>
      <c r="BM102" s="333"/>
      <c r="BN102" s="327">
        <f t="shared" si="127"/>
        <v>0</v>
      </c>
      <c r="BO102" s="327">
        <f t="shared" si="128"/>
        <v>0</v>
      </c>
      <c r="BP102" s="320"/>
      <c r="BQ102" s="320"/>
      <c r="BR102" s="334"/>
      <c r="BS102" s="319"/>
      <c r="BT102" s="319"/>
      <c r="BU102" s="327"/>
      <c r="BV102" s="324" t="s">
        <v>1043</v>
      </c>
      <c r="BW102" s="322" t="s">
        <v>663</v>
      </c>
      <c r="BX102" s="327"/>
      <c r="BY102" s="327"/>
      <c r="BZ102" s="327"/>
      <c r="CA102" s="327"/>
      <c r="CB102" s="275"/>
      <c r="CC102" s="335"/>
      <c r="CD102" s="332"/>
      <c r="CE102" s="332"/>
      <c r="CF102" s="332"/>
      <c r="CG102" s="332"/>
      <c r="CH102" s="332"/>
      <c r="CI102" s="332"/>
      <c r="CJ102" s="332"/>
      <c r="CK102" s="332"/>
      <c r="CL102" s="327">
        <f t="shared" si="129"/>
        <v>0</v>
      </c>
      <c r="CM102" s="320">
        <f t="shared" si="130"/>
        <v>0</v>
      </c>
      <c r="CN102" s="332"/>
      <c r="CO102" s="332"/>
      <c r="CP102" s="332"/>
      <c r="CQ102" s="332"/>
      <c r="CR102" s="327">
        <f t="shared" si="131"/>
        <v>0</v>
      </c>
      <c r="CS102" s="327">
        <f t="shared" si="132"/>
        <v>0</v>
      </c>
      <c r="CT102" s="327">
        <f t="shared" si="133"/>
        <v>0</v>
      </c>
      <c r="CU102" s="327">
        <f t="shared" si="134"/>
        <v>0</v>
      </c>
      <c r="CV102" s="320" t="str">
        <f t="shared" si="135"/>
        <v>Đủ</v>
      </c>
      <c r="CW102" s="336"/>
      <c r="CX102" s="242"/>
      <c r="CY102" s="242"/>
      <c r="CZ102" s="242"/>
      <c r="DA102" s="242"/>
      <c r="DB102" s="242"/>
      <c r="DC102" s="242"/>
      <c r="DD102" s="242"/>
      <c r="DE102" s="242"/>
      <c r="DF102" s="242"/>
      <c r="DG102" s="242"/>
      <c r="DH102" s="242"/>
      <c r="DI102" s="242"/>
      <c r="DJ102" s="242"/>
      <c r="DK102" s="242"/>
      <c r="DL102" s="242"/>
      <c r="DM102" s="242"/>
      <c r="DN102" s="242"/>
      <c r="DO102" s="242"/>
      <c r="DP102" s="242"/>
      <c r="DQ102" s="242"/>
      <c r="DR102" s="242">
        <v>7.98</v>
      </c>
      <c r="DS102" s="242">
        <v>88.86</v>
      </c>
      <c r="DT102" s="242"/>
      <c r="DU102" s="242"/>
      <c r="DV102" s="242"/>
      <c r="DW102" s="242"/>
      <c r="DX102" s="242">
        <v>0.156</v>
      </c>
      <c r="DY102" s="242">
        <v>1.74</v>
      </c>
      <c r="DZ102" s="242"/>
      <c r="EA102" s="242"/>
    </row>
    <row r="103" spans="1:131" s="337" customFormat="1" ht="30" hidden="1" customHeight="1">
      <c r="A103" s="319" t="str">
        <f t="shared" si="136"/>
        <v>Hiện</v>
      </c>
      <c r="B103" s="320" t="str">
        <f t="shared" si="139"/>
        <v>Thừa</v>
      </c>
      <c r="C103" s="320">
        <f t="shared" si="140"/>
        <v>-0.91839999999999122</v>
      </c>
      <c r="D103" s="321"/>
      <c r="E103" s="321"/>
      <c r="F103" s="359"/>
      <c r="G103" s="321"/>
      <c r="H103" s="320" t="s">
        <v>1425</v>
      </c>
      <c r="I103" s="320"/>
      <c r="J103" s="322" t="s">
        <v>676</v>
      </c>
      <c r="K103" s="323" t="s">
        <v>667</v>
      </c>
      <c r="L103" s="324" t="s">
        <v>1043</v>
      </c>
      <c r="M103" s="381" t="s">
        <v>677</v>
      </c>
      <c r="N103" s="322" t="s">
        <v>116</v>
      </c>
      <c r="O103" s="273">
        <v>11.3</v>
      </c>
      <c r="P103" s="274">
        <v>95.36</v>
      </c>
      <c r="Q103" s="273">
        <v>1051.1999999999998</v>
      </c>
      <c r="R103" s="230"/>
      <c r="S103" s="231"/>
      <c r="T103" s="231">
        <v>101.08160000000001</v>
      </c>
      <c r="U103" s="231">
        <v>1142.2220800000002</v>
      </c>
      <c r="V103" s="231">
        <f>VLOOKUP(J103,[113]PR!$A:$S,15,0)</f>
        <v>0</v>
      </c>
      <c r="W103" s="231">
        <f>VLOOKUP(J103,[113]PR!$A:$S,16,0)</f>
        <v>0</v>
      </c>
      <c r="X103" s="231">
        <f>VLOOKUP(J103,[114]PR!$A:$U,17,0)</f>
        <v>0</v>
      </c>
      <c r="Y103" s="231">
        <f>VLOOKUP(J103,[114]PR!$A:$U,18,0)</f>
        <v>0</v>
      </c>
      <c r="Z103" s="231">
        <v>0</v>
      </c>
      <c r="AA103" s="231">
        <v>0</v>
      </c>
      <c r="AB103" s="241">
        <v>0</v>
      </c>
      <c r="AC103" s="241">
        <v>0</v>
      </c>
      <c r="AD103" s="241">
        <v>0</v>
      </c>
      <c r="AE103" s="241">
        <v>0</v>
      </c>
      <c r="AF103" s="241">
        <v>0</v>
      </c>
      <c r="AG103" s="241">
        <v>0</v>
      </c>
      <c r="AH103" s="241">
        <v>0</v>
      </c>
      <c r="AI103" s="241">
        <v>0</v>
      </c>
      <c r="AJ103" s="241">
        <v>0</v>
      </c>
      <c r="AK103" s="241">
        <v>0</v>
      </c>
      <c r="AL103" s="241">
        <v>0</v>
      </c>
      <c r="AM103" s="241">
        <v>0</v>
      </c>
      <c r="AN103" s="241"/>
      <c r="AO103" s="241"/>
      <c r="AP103" s="241">
        <v>0</v>
      </c>
      <c r="AQ103" s="241">
        <v>0</v>
      </c>
      <c r="AR103" s="325">
        <f t="shared" si="123"/>
        <v>101.08160000000001</v>
      </c>
      <c r="AS103" s="325">
        <f t="shared" si="124"/>
        <v>1142.2220800000002</v>
      </c>
      <c r="AT103" s="326"/>
      <c r="AU103" s="319"/>
      <c r="AV103" s="327"/>
      <c r="AW103" s="327"/>
      <c r="AX103" s="328"/>
      <c r="AY103" s="329"/>
      <c r="AZ103" s="327">
        <f t="shared" si="125"/>
        <v>101.08160000000001</v>
      </c>
      <c r="BA103" s="330">
        <f t="shared" si="126"/>
        <v>1142.2220800000002</v>
      </c>
      <c r="BB103" s="331"/>
      <c r="BC103" s="332"/>
      <c r="BD103" s="332"/>
      <c r="BE103" s="332"/>
      <c r="BF103" s="334"/>
      <c r="BG103" s="327"/>
      <c r="BH103" s="332"/>
      <c r="BI103" s="232"/>
      <c r="BJ103" s="327"/>
      <c r="BK103" s="327"/>
      <c r="BL103" s="327"/>
      <c r="BM103" s="333"/>
      <c r="BN103" s="327">
        <f t="shared" si="127"/>
        <v>0</v>
      </c>
      <c r="BO103" s="327">
        <f t="shared" si="128"/>
        <v>0</v>
      </c>
      <c r="BP103" s="320"/>
      <c r="BQ103" s="320"/>
      <c r="BR103" s="334"/>
      <c r="BS103" s="319"/>
      <c r="BT103" s="319" t="s">
        <v>991</v>
      </c>
      <c r="BU103" s="327" t="s">
        <v>992</v>
      </c>
      <c r="BV103" s="327" t="s">
        <v>947</v>
      </c>
      <c r="BW103" s="327" t="s">
        <v>677</v>
      </c>
      <c r="BX103" s="327">
        <v>1154.3000000000002</v>
      </c>
      <c r="BY103" s="332">
        <v>45734</v>
      </c>
      <c r="BZ103" s="327">
        <v>102</v>
      </c>
      <c r="CA103" s="327">
        <v>1154.3000000000002</v>
      </c>
      <c r="CB103" s="275">
        <v>0.8</v>
      </c>
      <c r="CC103" s="335">
        <f t="shared" ref="CC103:CC104" si="141">CB103*CA103</f>
        <v>923.44000000000017</v>
      </c>
      <c r="CD103" s="332"/>
      <c r="CE103" s="332"/>
      <c r="CF103" s="332"/>
      <c r="CG103" s="332"/>
      <c r="CH103" s="332"/>
      <c r="CI103" s="332"/>
      <c r="CJ103" s="332"/>
      <c r="CK103" s="332">
        <v>45795</v>
      </c>
      <c r="CL103" s="327">
        <f t="shared" si="129"/>
        <v>102</v>
      </c>
      <c r="CM103" s="320">
        <f t="shared" si="130"/>
        <v>1154.3000000000002</v>
      </c>
      <c r="CN103" s="332"/>
      <c r="CO103" s="332"/>
      <c r="CP103" s="332"/>
      <c r="CQ103" s="332"/>
      <c r="CR103" s="327">
        <f t="shared" si="131"/>
        <v>102</v>
      </c>
      <c r="CS103" s="327">
        <f t="shared" si="132"/>
        <v>1154.3000000000002</v>
      </c>
      <c r="CT103" s="327">
        <f t="shared" si="133"/>
        <v>-0.91839999999999122</v>
      </c>
      <c r="CU103" s="327">
        <f t="shared" si="134"/>
        <v>-12.077919999999949</v>
      </c>
      <c r="CV103" s="320" t="str">
        <f t="shared" si="135"/>
        <v>Thừa</v>
      </c>
      <c r="CW103" s="336"/>
      <c r="CX103" s="242"/>
      <c r="CY103" s="242"/>
      <c r="CZ103" s="242"/>
      <c r="DA103" s="242"/>
      <c r="DB103" s="242"/>
      <c r="DC103" s="242"/>
      <c r="DD103" s="242"/>
      <c r="DE103" s="242"/>
      <c r="DF103" s="242"/>
      <c r="DG103" s="242"/>
      <c r="DH103" s="242"/>
      <c r="DI103" s="242"/>
      <c r="DJ103" s="242"/>
      <c r="DK103" s="242"/>
      <c r="DL103" s="242"/>
      <c r="DM103" s="242"/>
      <c r="DN103" s="242"/>
      <c r="DO103" s="242"/>
      <c r="DP103" s="242"/>
      <c r="DQ103" s="242"/>
      <c r="DR103" s="242"/>
      <c r="DS103" s="242"/>
      <c r="DT103" s="242"/>
      <c r="DU103" s="242"/>
      <c r="DV103" s="242"/>
      <c r="DW103" s="242"/>
      <c r="DX103" s="242">
        <v>95.36</v>
      </c>
      <c r="DY103" s="242">
        <v>1051.1999999999998</v>
      </c>
      <c r="DZ103" s="242"/>
      <c r="EA103" s="242"/>
    </row>
    <row r="104" spans="1:131" s="337" customFormat="1" ht="30" hidden="1" customHeight="1">
      <c r="A104" s="319" t="str">
        <f t="shared" si="136"/>
        <v>Hiện</v>
      </c>
      <c r="B104" s="320" t="str">
        <f t="shared" si="139"/>
        <v>Thừa</v>
      </c>
      <c r="C104" s="320">
        <f t="shared" si="140"/>
        <v>-3.9139200000000001</v>
      </c>
      <c r="D104" s="321"/>
      <c r="E104" s="321"/>
      <c r="F104" s="359"/>
      <c r="G104" s="321"/>
      <c r="H104" s="320" t="s">
        <v>1425</v>
      </c>
      <c r="I104" s="320"/>
      <c r="J104" s="322" t="s">
        <v>678</v>
      </c>
      <c r="K104" s="323" t="s">
        <v>667</v>
      </c>
      <c r="L104" s="324" t="s">
        <v>1044</v>
      </c>
      <c r="M104" s="322" t="s">
        <v>668</v>
      </c>
      <c r="N104" s="322" t="s">
        <v>116</v>
      </c>
      <c r="O104" s="273">
        <v>16.100000000000001</v>
      </c>
      <c r="P104" s="274">
        <v>1.968</v>
      </c>
      <c r="Q104" s="273">
        <v>31.52</v>
      </c>
      <c r="R104" s="230"/>
      <c r="S104" s="231"/>
      <c r="T104" s="231">
        <v>2.0860799999999999</v>
      </c>
      <c r="U104" s="231">
        <v>33.585888000000004</v>
      </c>
      <c r="V104" s="231">
        <f>VLOOKUP(J104,[113]PR!$A:$S,15,0)</f>
        <v>0</v>
      </c>
      <c r="W104" s="231">
        <f>VLOOKUP(J104,[113]PR!$A:$S,16,0)</f>
        <v>0</v>
      </c>
      <c r="X104" s="231">
        <f>VLOOKUP(J104,[114]PR!$A:$U,17,0)</f>
        <v>0</v>
      </c>
      <c r="Y104" s="231">
        <f>VLOOKUP(J104,[114]PR!$A:$U,18,0)</f>
        <v>0</v>
      </c>
      <c r="Z104" s="231">
        <v>0</v>
      </c>
      <c r="AA104" s="231">
        <v>0</v>
      </c>
      <c r="AB104" s="241">
        <v>0</v>
      </c>
      <c r="AC104" s="241">
        <v>0</v>
      </c>
      <c r="AD104" s="241">
        <v>0</v>
      </c>
      <c r="AE104" s="241">
        <v>0</v>
      </c>
      <c r="AF104" s="241">
        <v>0</v>
      </c>
      <c r="AG104" s="241">
        <v>0</v>
      </c>
      <c r="AH104" s="241">
        <v>0</v>
      </c>
      <c r="AI104" s="241">
        <v>0</v>
      </c>
      <c r="AJ104" s="241">
        <v>0</v>
      </c>
      <c r="AK104" s="241">
        <v>0</v>
      </c>
      <c r="AL104" s="241">
        <v>0</v>
      </c>
      <c r="AM104" s="241">
        <v>0</v>
      </c>
      <c r="AN104" s="241"/>
      <c r="AO104" s="241"/>
      <c r="AP104" s="241">
        <v>0</v>
      </c>
      <c r="AQ104" s="241">
        <v>0</v>
      </c>
      <c r="AR104" s="325">
        <f t="shared" si="123"/>
        <v>2.0860799999999999</v>
      </c>
      <c r="AS104" s="325">
        <f t="shared" si="124"/>
        <v>33.585888000000004</v>
      </c>
      <c r="AT104" s="326"/>
      <c r="AU104" s="319"/>
      <c r="AV104" s="327"/>
      <c r="AW104" s="327"/>
      <c r="AX104" s="328"/>
      <c r="AY104" s="329"/>
      <c r="AZ104" s="327">
        <f t="shared" si="125"/>
        <v>2.0860799999999999</v>
      </c>
      <c r="BA104" s="330">
        <f t="shared" si="126"/>
        <v>33.585888000000004</v>
      </c>
      <c r="BB104" s="331"/>
      <c r="BC104" s="332"/>
      <c r="BD104" s="332"/>
      <c r="BE104" s="332"/>
      <c r="BF104" s="334"/>
      <c r="BG104" s="327"/>
      <c r="BH104" s="332"/>
      <c r="BI104" s="232"/>
      <c r="BJ104" s="327"/>
      <c r="BK104" s="327"/>
      <c r="BL104" s="327"/>
      <c r="BM104" s="333"/>
      <c r="BN104" s="327">
        <f t="shared" si="127"/>
        <v>0</v>
      </c>
      <c r="BO104" s="327">
        <f t="shared" si="128"/>
        <v>0</v>
      </c>
      <c r="BP104" s="320"/>
      <c r="BQ104" s="320"/>
      <c r="BR104" s="334"/>
      <c r="BS104" s="319"/>
      <c r="BT104" s="319" t="s">
        <v>991</v>
      </c>
      <c r="BU104" s="327" t="s">
        <v>992</v>
      </c>
      <c r="BV104" s="327" t="s">
        <v>948</v>
      </c>
      <c r="BW104" s="327" t="s">
        <v>668</v>
      </c>
      <c r="BX104" s="327">
        <v>96.1</v>
      </c>
      <c r="BY104" s="332">
        <v>45734</v>
      </c>
      <c r="BZ104" s="327">
        <v>6</v>
      </c>
      <c r="CA104" s="327">
        <v>96.1</v>
      </c>
      <c r="CB104" s="275">
        <v>0.8</v>
      </c>
      <c r="CC104" s="335">
        <f t="shared" si="141"/>
        <v>76.88</v>
      </c>
      <c r="CD104" s="332"/>
      <c r="CE104" s="332"/>
      <c r="CF104" s="332"/>
      <c r="CG104" s="332"/>
      <c r="CH104" s="332"/>
      <c r="CI104" s="332"/>
      <c r="CJ104" s="332"/>
      <c r="CK104" s="332">
        <v>45795</v>
      </c>
      <c r="CL104" s="327">
        <f t="shared" si="129"/>
        <v>6</v>
      </c>
      <c r="CM104" s="320">
        <f t="shared" si="130"/>
        <v>96.1</v>
      </c>
      <c r="CN104" s="332"/>
      <c r="CO104" s="332"/>
      <c r="CP104" s="332"/>
      <c r="CQ104" s="332"/>
      <c r="CR104" s="327">
        <f t="shared" si="131"/>
        <v>6</v>
      </c>
      <c r="CS104" s="327">
        <f t="shared" si="132"/>
        <v>96.1</v>
      </c>
      <c r="CT104" s="327">
        <f t="shared" si="133"/>
        <v>-3.9139200000000001</v>
      </c>
      <c r="CU104" s="327">
        <f t="shared" si="134"/>
        <v>-62.51411199999999</v>
      </c>
      <c r="CV104" s="320" t="str">
        <f t="shared" si="135"/>
        <v>Thừa</v>
      </c>
      <c r="CW104" s="336"/>
      <c r="CX104" s="242"/>
      <c r="CY104" s="242"/>
      <c r="CZ104" s="242"/>
      <c r="DA104" s="242"/>
      <c r="DB104" s="242"/>
      <c r="DC104" s="242"/>
      <c r="DD104" s="242"/>
      <c r="DE104" s="242"/>
      <c r="DF104" s="242"/>
      <c r="DG104" s="242"/>
      <c r="DH104" s="242"/>
      <c r="DI104" s="242"/>
      <c r="DJ104" s="242"/>
      <c r="DK104" s="242"/>
      <c r="DL104" s="242"/>
      <c r="DM104" s="242"/>
      <c r="DN104" s="242"/>
      <c r="DO104" s="242"/>
      <c r="DP104" s="242"/>
      <c r="DQ104" s="242"/>
      <c r="DR104" s="242">
        <v>1.968</v>
      </c>
      <c r="DS104" s="242">
        <v>31.52</v>
      </c>
      <c r="DT104" s="242"/>
      <c r="DU104" s="242"/>
      <c r="DV104" s="242"/>
      <c r="DW104" s="242"/>
      <c r="DX104" s="242"/>
      <c r="DY104" s="242"/>
      <c r="DZ104" s="242"/>
      <c r="EA104" s="242"/>
    </row>
    <row r="105" spans="1:131" s="337" customFormat="1" ht="30" hidden="1" customHeight="1">
      <c r="A105" s="319" t="str">
        <f t="shared" si="136"/>
        <v>Hiện</v>
      </c>
      <c r="B105" s="320" t="str">
        <f t="shared" si="139"/>
        <v>Đủ</v>
      </c>
      <c r="C105" s="320">
        <f t="shared" si="140"/>
        <v>0</v>
      </c>
      <c r="D105" s="321"/>
      <c r="E105" s="321"/>
      <c r="F105" s="359"/>
      <c r="G105" s="321" t="s">
        <v>902</v>
      </c>
      <c r="H105" s="320" t="s">
        <v>1426</v>
      </c>
      <c r="I105" s="320"/>
      <c r="J105" s="322" t="s">
        <v>679</v>
      </c>
      <c r="K105" s="323" t="s">
        <v>662</v>
      </c>
      <c r="L105" s="324" t="s">
        <v>1045</v>
      </c>
      <c r="M105" s="322" t="s">
        <v>663</v>
      </c>
      <c r="N105" s="322" t="s">
        <v>116</v>
      </c>
      <c r="O105" s="273">
        <v>16.3</v>
      </c>
      <c r="P105" s="274">
        <v>0.75600000000000001</v>
      </c>
      <c r="Q105" s="273">
        <v>12.24</v>
      </c>
      <c r="R105" s="230"/>
      <c r="S105" s="231"/>
      <c r="T105" s="231">
        <v>0.80136000000000007</v>
      </c>
      <c r="U105" s="231">
        <v>13.062168000000002</v>
      </c>
      <c r="V105" s="231">
        <f>VLOOKUP(J105,[113]PR!$A:$S,15,0)</f>
        <v>0</v>
      </c>
      <c r="W105" s="231">
        <f>VLOOKUP(J105,[113]PR!$A:$S,16,0)</f>
        <v>0</v>
      </c>
      <c r="X105" s="231">
        <f>VLOOKUP(J105,[114]PR!$A:$U,17,0)</f>
        <v>0</v>
      </c>
      <c r="Y105" s="231">
        <f>VLOOKUP(J105,[114]PR!$A:$U,18,0)</f>
        <v>0</v>
      </c>
      <c r="Z105" s="231">
        <v>0</v>
      </c>
      <c r="AA105" s="231">
        <v>0</v>
      </c>
      <c r="AB105" s="241">
        <v>0</v>
      </c>
      <c r="AC105" s="241">
        <v>0</v>
      </c>
      <c r="AD105" s="241">
        <v>0</v>
      </c>
      <c r="AE105" s="241">
        <v>0</v>
      </c>
      <c r="AF105" s="241">
        <v>0</v>
      </c>
      <c r="AG105" s="241">
        <v>0</v>
      </c>
      <c r="AH105" s="241">
        <v>0</v>
      </c>
      <c r="AI105" s="241">
        <v>0</v>
      </c>
      <c r="AJ105" s="241">
        <v>0</v>
      </c>
      <c r="AK105" s="241">
        <v>0</v>
      </c>
      <c r="AL105" s="241">
        <v>0</v>
      </c>
      <c r="AM105" s="241">
        <v>0</v>
      </c>
      <c r="AN105" s="241"/>
      <c r="AO105" s="241"/>
      <c r="AP105" s="241">
        <v>0</v>
      </c>
      <c r="AQ105" s="241">
        <v>0</v>
      </c>
      <c r="AR105" s="325">
        <f t="shared" si="123"/>
        <v>0.80136000000000007</v>
      </c>
      <c r="AS105" s="325">
        <f t="shared" si="124"/>
        <v>13.062168000000002</v>
      </c>
      <c r="AT105" s="326"/>
      <c r="AU105" s="319"/>
      <c r="AV105" s="327">
        <v>0.80136000000000007</v>
      </c>
      <c r="AW105" s="327">
        <f>AV105*O105</f>
        <v>13.062168000000002</v>
      </c>
      <c r="AX105" s="328"/>
      <c r="AY105" s="329" t="s">
        <v>1221</v>
      </c>
      <c r="AZ105" s="327" t="str">
        <f t="shared" si="125"/>
        <v>0</v>
      </c>
      <c r="BA105" s="330" t="str">
        <f t="shared" si="126"/>
        <v>0</v>
      </c>
      <c r="BB105" s="331"/>
      <c r="BC105" s="332"/>
      <c r="BD105" s="332"/>
      <c r="BE105" s="332"/>
      <c r="BF105" s="334"/>
      <c r="BG105" s="327"/>
      <c r="BH105" s="332"/>
      <c r="BI105" s="232"/>
      <c r="BJ105" s="327"/>
      <c r="BK105" s="327"/>
      <c r="BL105" s="327"/>
      <c r="BM105" s="333"/>
      <c r="BN105" s="327">
        <f t="shared" si="127"/>
        <v>0</v>
      </c>
      <c r="BO105" s="327">
        <f t="shared" si="128"/>
        <v>0</v>
      </c>
      <c r="BP105" s="320"/>
      <c r="BQ105" s="320"/>
      <c r="BR105" s="334"/>
      <c r="BS105" s="319"/>
      <c r="BT105" s="319"/>
      <c r="BU105" s="327"/>
      <c r="BV105" s="324"/>
      <c r="BW105" s="322"/>
      <c r="BX105" s="327"/>
      <c r="BY105" s="327"/>
      <c r="BZ105" s="327"/>
      <c r="CA105" s="327"/>
      <c r="CB105" s="275"/>
      <c r="CC105" s="335"/>
      <c r="CD105" s="332"/>
      <c r="CE105" s="332"/>
      <c r="CF105" s="332"/>
      <c r="CG105" s="332"/>
      <c r="CH105" s="332"/>
      <c r="CI105" s="332"/>
      <c r="CJ105" s="332"/>
      <c r="CK105" s="332"/>
      <c r="CL105" s="327">
        <f t="shared" si="129"/>
        <v>0</v>
      </c>
      <c r="CM105" s="320">
        <f t="shared" si="130"/>
        <v>0</v>
      </c>
      <c r="CN105" s="332"/>
      <c r="CO105" s="332"/>
      <c r="CP105" s="332"/>
      <c r="CQ105" s="332"/>
      <c r="CR105" s="327">
        <f t="shared" si="131"/>
        <v>0</v>
      </c>
      <c r="CS105" s="327">
        <f t="shared" si="132"/>
        <v>0</v>
      </c>
      <c r="CT105" s="327">
        <f t="shared" si="133"/>
        <v>0</v>
      </c>
      <c r="CU105" s="327">
        <f t="shared" si="134"/>
        <v>0</v>
      </c>
      <c r="CV105" s="320" t="str">
        <f t="shared" si="135"/>
        <v>Đủ</v>
      </c>
      <c r="CW105" s="336"/>
      <c r="CX105" s="242"/>
      <c r="CY105" s="242"/>
      <c r="CZ105" s="242"/>
      <c r="DA105" s="242"/>
      <c r="DB105" s="242"/>
      <c r="DC105" s="242"/>
      <c r="DD105" s="242"/>
      <c r="DE105" s="242"/>
      <c r="DF105" s="242"/>
      <c r="DG105" s="242"/>
      <c r="DH105" s="242">
        <v>0.75600000000000001</v>
      </c>
      <c r="DI105" s="242">
        <v>12.24</v>
      </c>
      <c r="DJ105" s="242"/>
      <c r="DK105" s="242"/>
      <c r="DL105" s="242"/>
      <c r="DM105" s="242"/>
      <c r="DN105" s="242"/>
      <c r="DO105" s="242"/>
      <c r="DP105" s="242"/>
      <c r="DQ105" s="242"/>
      <c r="DR105" s="242"/>
      <c r="DS105" s="242"/>
      <c r="DT105" s="242"/>
      <c r="DU105" s="242"/>
      <c r="DV105" s="242"/>
      <c r="DW105" s="242"/>
      <c r="DX105" s="242"/>
      <c r="DY105" s="242"/>
      <c r="DZ105" s="242"/>
      <c r="EA105" s="242"/>
    </row>
    <row r="106" spans="1:131" s="337" customFormat="1" ht="30" hidden="1" customHeight="1">
      <c r="A106" s="319" t="str">
        <f t="shared" si="136"/>
        <v>Hiện</v>
      </c>
      <c r="B106" s="320" t="str">
        <f t="shared" si="139"/>
        <v>Thừa</v>
      </c>
      <c r="C106" s="320">
        <f t="shared" si="140"/>
        <v>-5.1318000000000268</v>
      </c>
      <c r="D106" s="321"/>
      <c r="E106" s="321" t="s">
        <v>1132</v>
      </c>
      <c r="F106" s="359"/>
      <c r="G106" s="321"/>
      <c r="H106" s="320" t="s">
        <v>1425</v>
      </c>
      <c r="I106" s="320"/>
      <c r="J106" s="322" t="s">
        <v>680</v>
      </c>
      <c r="K106" s="323" t="s">
        <v>667</v>
      </c>
      <c r="L106" s="324" t="s">
        <v>1046</v>
      </c>
      <c r="M106" s="322" t="s">
        <v>670</v>
      </c>
      <c r="N106" s="322" t="s">
        <v>116</v>
      </c>
      <c r="O106" s="273">
        <v>16.100000000000001</v>
      </c>
      <c r="P106" s="274">
        <v>164.96999999999997</v>
      </c>
      <c r="Q106" s="273">
        <v>2641.7799999999997</v>
      </c>
      <c r="R106" s="230"/>
      <c r="S106" s="231"/>
      <c r="T106" s="231">
        <v>174.86819999999997</v>
      </c>
      <c r="U106" s="231">
        <v>2815.3780199999997</v>
      </c>
      <c r="V106" s="231">
        <f>VLOOKUP(J106,[113]PR!$A:$S,15,0)</f>
        <v>0</v>
      </c>
      <c r="W106" s="231">
        <f>VLOOKUP(J106,[113]PR!$A:$S,16,0)</f>
        <v>0</v>
      </c>
      <c r="X106" s="231">
        <f>VLOOKUP(J106,[114]PR!$A:$U,17,0)</f>
        <v>0</v>
      </c>
      <c r="Y106" s="231">
        <f>VLOOKUP(J106,[114]PR!$A:$U,18,0)</f>
        <v>0</v>
      </c>
      <c r="Z106" s="231">
        <v>0</v>
      </c>
      <c r="AA106" s="231">
        <v>0</v>
      </c>
      <c r="AB106" s="241">
        <v>0</v>
      </c>
      <c r="AC106" s="241">
        <v>0</v>
      </c>
      <c r="AD106" s="241">
        <v>0</v>
      </c>
      <c r="AE106" s="241">
        <v>0</v>
      </c>
      <c r="AF106" s="241">
        <v>0</v>
      </c>
      <c r="AG106" s="241">
        <v>0</v>
      </c>
      <c r="AH106" s="241">
        <v>0</v>
      </c>
      <c r="AI106" s="241">
        <v>0</v>
      </c>
      <c r="AJ106" s="241">
        <v>0</v>
      </c>
      <c r="AK106" s="241">
        <v>0</v>
      </c>
      <c r="AL106" s="241">
        <v>0</v>
      </c>
      <c r="AM106" s="241">
        <v>0</v>
      </c>
      <c r="AN106" s="241"/>
      <c r="AO106" s="241"/>
      <c r="AP106" s="241">
        <v>0</v>
      </c>
      <c r="AQ106" s="241">
        <v>0</v>
      </c>
      <c r="AR106" s="325">
        <f t="shared" si="123"/>
        <v>174.86819999999997</v>
      </c>
      <c r="AS106" s="325">
        <f t="shared" si="124"/>
        <v>2815.3780199999997</v>
      </c>
      <c r="AT106" s="326"/>
      <c r="AU106" s="319"/>
      <c r="AV106" s="327">
        <f>20*6</f>
        <v>120</v>
      </c>
      <c r="AW106" s="327">
        <f>AV106*O106</f>
        <v>1932.0000000000002</v>
      </c>
      <c r="AX106" s="328"/>
      <c r="AY106" s="329" t="s">
        <v>1226</v>
      </c>
      <c r="AZ106" s="327">
        <f t="shared" si="125"/>
        <v>54.868199999999973</v>
      </c>
      <c r="BA106" s="330">
        <f t="shared" si="126"/>
        <v>883.37801999999942</v>
      </c>
      <c r="BB106" s="331"/>
      <c r="BC106" s="332"/>
      <c r="BD106" s="332"/>
      <c r="BE106" s="332"/>
      <c r="BF106" s="334"/>
      <c r="BG106" s="327"/>
      <c r="BH106" s="332"/>
      <c r="BI106" s="232"/>
      <c r="BJ106" s="327"/>
      <c r="BK106" s="327"/>
      <c r="BL106" s="327"/>
      <c r="BM106" s="333"/>
      <c r="BN106" s="327">
        <f t="shared" si="127"/>
        <v>0</v>
      </c>
      <c r="BO106" s="327">
        <f t="shared" si="128"/>
        <v>0</v>
      </c>
      <c r="BP106" s="320"/>
      <c r="BQ106" s="320"/>
      <c r="BR106" s="334"/>
      <c r="BS106" s="319"/>
      <c r="BT106" s="319" t="s">
        <v>991</v>
      </c>
      <c r="BU106" s="327" t="s">
        <v>992</v>
      </c>
      <c r="BV106" s="327" t="s">
        <v>993</v>
      </c>
      <c r="BW106" s="327" t="s">
        <v>670</v>
      </c>
      <c r="BX106" s="327">
        <v>961.5</v>
      </c>
      <c r="BY106" s="332">
        <v>45734</v>
      </c>
      <c r="BZ106" s="327">
        <v>60</v>
      </c>
      <c r="CA106" s="327">
        <v>961.5</v>
      </c>
      <c r="CB106" s="275">
        <v>0.8</v>
      </c>
      <c r="CC106" s="335">
        <f t="shared" ref="CC106:CC107" si="142">CB106*CA106</f>
        <v>769.2</v>
      </c>
      <c r="CD106" s="332"/>
      <c r="CE106" s="332"/>
      <c r="CF106" s="332"/>
      <c r="CG106" s="332"/>
      <c r="CH106" s="332"/>
      <c r="CI106" s="332"/>
      <c r="CJ106" s="332"/>
      <c r="CK106" s="332">
        <v>45795</v>
      </c>
      <c r="CL106" s="327">
        <f t="shared" si="129"/>
        <v>60</v>
      </c>
      <c r="CM106" s="320">
        <f t="shared" si="130"/>
        <v>961.5</v>
      </c>
      <c r="CN106" s="332"/>
      <c r="CO106" s="332"/>
      <c r="CP106" s="332"/>
      <c r="CQ106" s="332"/>
      <c r="CR106" s="327">
        <f t="shared" si="131"/>
        <v>60</v>
      </c>
      <c r="CS106" s="327">
        <f t="shared" si="132"/>
        <v>961.5</v>
      </c>
      <c r="CT106" s="327">
        <f t="shared" si="133"/>
        <v>-5.1318000000000268</v>
      </c>
      <c r="CU106" s="327">
        <f t="shared" si="134"/>
        <v>-78.121980000000576</v>
      </c>
      <c r="CV106" s="320" t="str">
        <f t="shared" si="135"/>
        <v>Thừa</v>
      </c>
      <c r="CW106" s="336"/>
      <c r="CX106" s="242"/>
      <c r="CY106" s="242"/>
      <c r="CZ106" s="242"/>
      <c r="DA106" s="242"/>
      <c r="DB106" s="242"/>
      <c r="DC106" s="242"/>
      <c r="DD106" s="242"/>
      <c r="DE106" s="242"/>
      <c r="DF106" s="242"/>
      <c r="DG106" s="242"/>
      <c r="DH106" s="242"/>
      <c r="DI106" s="242"/>
      <c r="DJ106" s="242"/>
      <c r="DK106" s="242"/>
      <c r="DL106" s="242"/>
      <c r="DM106" s="242"/>
      <c r="DN106" s="242"/>
      <c r="DO106" s="242"/>
      <c r="DP106" s="242"/>
      <c r="DQ106" s="242"/>
      <c r="DR106" s="242">
        <v>164.96999999999997</v>
      </c>
      <c r="DS106" s="242">
        <v>2641.7799999999997</v>
      </c>
      <c r="DT106" s="242"/>
      <c r="DU106" s="242"/>
      <c r="DV106" s="242"/>
      <c r="DW106" s="242"/>
      <c r="DX106" s="242"/>
      <c r="DY106" s="242"/>
      <c r="DZ106" s="242"/>
      <c r="EA106" s="242"/>
    </row>
    <row r="107" spans="1:131" s="337" customFormat="1" ht="30" hidden="1" customHeight="1">
      <c r="A107" s="319" t="str">
        <f t="shared" si="136"/>
        <v>Hiện</v>
      </c>
      <c r="B107" s="320" t="str">
        <f t="shared" si="139"/>
        <v>Thừa</v>
      </c>
      <c r="C107" s="320">
        <f t="shared" si="140"/>
        <v>-1.3715200000000003</v>
      </c>
      <c r="D107" s="321"/>
      <c r="E107" s="321"/>
      <c r="F107" s="359"/>
      <c r="G107" s="321"/>
      <c r="H107" s="320" t="s">
        <v>1425</v>
      </c>
      <c r="I107" s="320"/>
      <c r="J107" s="322" t="s">
        <v>681</v>
      </c>
      <c r="K107" s="323" t="s">
        <v>667</v>
      </c>
      <c r="L107" s="324" t="s">
        <v>1047</v>
      </c>
      <c r="M107" s="381" t="s">
        <v>682</v>
      </c>
      <c r="N107" s="322" t="s">
        <v>116</v>
      </c>
      <c r="O107" s="273">
        <v>42.686765402843605</v>
      </c>
      <c r="P107" s="274">
        <v>27.007999999999999</v>
      </c>
      <c r="Q107" s="273">
        <v>1152.8841600000001</v>
      </c>
      <c r="R107" s="230"/>
      <c r="S107" s="231"/>
      <c r="T107" s="231">
        <v>28.62848</v>
      </c>
      <c r="U107" s="231">
        <v>1222.0572096000001</v>
      </c>
      <c r="V107" s="231">
        <f>VLOOKUP(J107,[113]PR!$A:$S,15,0)</f>
        <v>0</v>
      </c>
      <c r="W107" s="231">
        <f>VLOOKUP(J107,[113]PR!$A:$S,16,0)</f>
        <v>0</v>
      </c>
      <c r="X107" s="231">
        <f>VLOOKUP(J107,[114]PR!$A:$U,17,0)</f>
        <v>0</v>
      </c>
      <c r="Y107" s="231">
        <f>VLOOKUP(J107,[114]PR!$A:$U,18,0)</f>
        <v>0</v>
      </c>
      <c r="Z107" s="231">
        <v>0</v>
      </c>
      <c r="AA107" s="231">
        <v>0</v>
      </c>
      <c r="AB107" s="241">
        <v>0</v>
      </c>
      <c r="AC107" s="241">
        <v>0</v>
      </c>
      <c r="AD107" s="241">
        <v>0</v>
      </c>
      <c r="AE107" s="241">
        <v>0</v>
      </c>
      <c r="AF107" s="241">
        <v>0</v>
      </c>
      <c r="AG107" s="241">
        <v>0</v>
      </c>
      <c r="AH107" s="241">
        <v>0</v>
      </c>
      <c r="AI107" s="241">
        <v>0</v>
      </c>
      <c r="AJ107" s="241">
        <v>0</v>
      </c>
      <c r="AK107" s="241">
        <v>0</v>
      </c>
      <c r="AL107" s="241">
        <v>0</v>
      </c>
      <c r="AM107" s="241">
        <v>0</v>
      </c>
      <c r="AN107" s="241"/>
      <c r="AO107" s="241"/>
      <c r="AP107" s="241">
        <v>0</v>
      </c>
      <c r="AQ107" s="241">
        <v>0</v>
      </c>
      <c r="AR107" s="325">
        <f t="shared" si="123"/>
        <v>28.62848</v>
      </c>
      <c r="AS107" s="325">
        <f t="shared" si="124"/>
        <v>1222.0572096000001</v>
      </c>
      <c r="AT107" s="326"/>
      <c r="AU107" s="319"/>
      <c r="AV107" s="327"/>
      <c r="AW107" s="327"/>
      <c r="AX107" s="328"/>
      <c r="AY107" s="329"/>
      <c r="AZ107" s="327">
        <f t="shared" si="125"/>
        <v>28.62848</v>
      </c>
      <c r="BA107" s="330">
        <f t="shared" si="126"/>
        <v>1222.0572096000001</v>
      </c>
      <c r="BB107" s="331"/>
      <c r="BC107" s="332"/>
      <c r="BD107" s="332"/>
      <c r="BE107" s="332"/>
      <c r="BF107" s="334"/>
      <c r="BG107" s="327"/>
      <c r="BH107" s="332"/>
      <c r="BI107" s="232"/>
      <c r="BJ107" s="327"/>
      <c r="BK107" s="327"/>
      <c r="BL107" s="327"/>
      <c r="BM107" s="333"/>
      <c r="BN107" s="327">
        <f t="shared" si="127"/>
        <v>0</v>
      </c>
      <c r="BO107" s="327">
        <f t="shared" si="128"/>
        <v>0</v>
      </c>
      <c r="BP107" s="320"/>
      <c r="BQ107" s="320"/>
      <c r="BR107" s="334"/>
      <c r="BS107" s="319"/>
      <c r="BT107" s="319" t="s">
        <v>991</v>
      </c>
      <c r="BU107" s="327" t="s">
        <v>992</v>
      </c>
      <c r="BV107" s="327" t="s">
        <v>949</v>
      </c>
      <c r="BW107" s="327" t="s">
        <v>682</v>
      </c>
      <c r="BX107" s="327">
        <v>1231</v>
      </c>
      <c r="BY107" s="332">
        <v>45734</v>
      </c>
      <c r="BZ107" s="327">
        <v>30</v>
      </c>
      <c r="CA107" s="327">
        <v>1231</v>
      </c>
      <c r="CB107" s="275">
        <v>0.88</v>
      </c>
      <c r="CC107" s="335">
        <f t="shared" si="142"/>
        <v>1083.28</v>
      </c>
      <c r="CD107" s="332"/>
      <c r="CE107" s="332"/>
      <c r="CF107" s="332"/>
      <c r="CG107" s="332"/>
      <c r="CH107" s="332"/>
      <c r="CI107" s="332"/>
      <c r="CJ107" s="332"/>
      <c r="CK107" s="332">
        <v>45795</v>
      </c>
      <c r="CL107" s="327">
        <f t="shared" si="129"/>
        <v>30</v>
      </c>
      <c r="CM107" s="320">
        <f t="shared" si="130"/>
        <v>1231</v>
      </c>
      <c r="CN107" s="332"/>
      <c r="CO107" s="332"/>
      <c r="CP107" s="332"/>
      <c r="CQ107" s="332"/>
      <c r="CR107" s="327">
        <f t="shared" si="131"/>
        <v>30</v>
      </c>
      <c r="CS107" s="327">
        <f t="shared" si="132"/>
        <v>1231</v>
      </c>
      <c r="CT107" s="327">
        <f t="shared" si="133"/>
        <v>-1.3715200000000003</v>
      </c>
      <c r="CU107" s="327">
        <f t="shared" si="134"/>
        <v>-8.9427903999999216</v>
      </c>
      <c r="CV107" s="320" t="str">
        <f t="shared" si="135"/>
        <v>Thừa</v>
      </c>
      <c r="CW107" s="336"/>
      <c r="CX107" s="242"/>
      <c r="CY107" s="242"/>
      <c r="CZ107" s="242">
        <v>11.135999999999999</v>
      </c>
      <c r="DA107" s="242">
        <v>512.92416000000003</v>
      </c>
      <c r="DB107" s="242"/>
      <c r="DC107" s="242"/>
      <c r="DD107" s="242"/>
      <c r="DE107" s="242"/>
      <c r="DF107" s="242"/>
      <c r="DG107" s="242"/>
      <c r="DH107" s="242">
        <v>15.872</v>
      </c>
      <c r="DI107" s="242">
        <v>639.96</v>
      </c>
      <c r="DJ107" s="242"/>
      <c r="DK107" s="242"/>
      <c r="DL107" s="242"/>
      <c r="DM107" s="242"/>
      <c r="DN107" s="242"/>
      <c r="DO107" s="242"/>
      <c r="DP107" s="242"/>
      <c r="DQ107" s="242"/>
      <c r="DR107" s="242"/>
      <c r="DS107" s="242"/>
      <c r="DT107" s="242"/>
      <c r="DU107" s="242"/>
      <c r="DV107" s="242"/>
      <c r="DW107" s="242"/>
      <c r="DX107" s="242"/>
      <c r="DY107" s="242"/>
      <c r="DZ107" s="242"/>
      <c r="EA107" s="242"/>
    </row>
    <row r="108" spans="1:131" s="337" customFormat="1" ht="30" hidden="1" customHeight="1">
      <c r="A108" s="319" t="str">
        <f t="shared" si="136"/>
        <v>Hiện</v>
      </c>
      <c r="B108" s="320" t="str">
        <f t="shared" si="139"/>
        <v>Đủ</v>
      </c>
      <c r="C108" s="320">
        <f t="shared" si="140"/>
        <v>0</v>
      </c>
      <c r="D108" s="321"/>
      <c r="E108" s="321" t="s">
        <v>1159</v>
      </c>
      <c r="F108" s="359"/>
      <c r="G108" s="321"/>
      <c r="H108" s="320" t="s">
        <v>1426</v>
      </c>
      <c r="I108" s="320"/>
      <c r="J108" s="322" t="s">
        <v>683</v>
      </c>
      <c r="K108" s="323" t="s">
        <v>662</v>
      </c>
      <c r="L108" s="324" t="s">
        <v>1048</v>
      </c>
      <c r="M108" s="322" t="s">
        <v>663</v>
      </c>
      <c r="N108" s="322" t="s">
        <v>116</v>
      </c>
      <c r="O108" s="273">
        <v>22</v>
      </c>
      <c r="P108" s="274">
        <v>5.88</v>
      </c>
      <c r="Q108" s="273">
        <v>128.0076</v>
      </c>
      <c r="R108" s="230"/>
      <c r="S108" s="231"/>
      <c r="T108" s="231">
        <v>6.2328000000000001</v>
      </c>
      <c r="U108" s="231">
        <v>137.1216</v>
      </c>
      <c r="V108" s="231">
        <f>VLOOKUP(J108,[113]PR!$A:$S,15,0)</f>
        <v>0</v>
      </c>
      <c r="W108" s="231">
        <f>VLOOKUP(J108,[113]PR!$A:$S,16,0)</f>
        <v>0</v>
      </c>
      <c r="X108" s="231">
        <f>VLOOKUP(J108,[114]PR!$A:$U,17,0)</f>
        <v>0</v>
      </c>
      <c r="Y108" s="231">
        <f>VLOOKUP(J108,[114]PR!$A:$U,18,0)</f>
        <v>0</v>
      </c>
      <c r="Z108" s="231">
        <v>0</v>
      </c>
      <c r="AA108" s="231">
        <v>0</v>
      </c>
      <c r="AB108" s="241">
        <v>0</v>
      </c>
      <c r="AC108" s="241">
        <v>0</v>
      </c>
      <c r="AD108" s="241">
        <v>0</v>
      </c>
      <c r="AE108" s="241">
        <v>0</v>
      </c>
      <c r="AF108" s="241">
        <v>0</v>
      </c>
      <c r="AG108" s="241">
        <v>0</v>
      </c>
      <c r="AH108" s="241">
        <v>0</v>
      </c>
      <c r="AI108" s="241">
        <v>0</v>
      </c>
      <c r="AJ108" s="241">
        <v>0</v>
      </c>
      <c r="AK108" s="241">
        <v>0</v>
      </c>
      <c r="AL108" s="241">
        <v>0</v>
      </c>
      <c r="AM108" s="241">
        <v>0</v>
      </c>
      <c r="AN108" s="241"/>
      <c r="AO108" s="241"/>
      <c r="AP108" s="241">
        <v>0</v>
      </c>
      <c r="AQ108" s="241">
        <v>0</v>
      </c>
      <c r="AR108" s="325">
        <f t="shared" si="123"/>
        <v>6.2328000000000001</v>
      </c>
      <c r="AS108" s="325">
        <f t="shared" si="124"/>
        <v>137.1216</v>
      </c>
      <c r="AT108" s="326"/>
      <c r="AU108" s="319"/>
      <c r="AV108" s="327">
        <v>0.23280000000000012</v>
      </c>
      <c r="AW108" s="327">
        <f>AV108*O108</f>
        <v>5.1216000000000026</v>
      </c>
      <c r="AX108" s="328"/>
      <c r="AY108" s="329" t="s">
        <v>1221</v>
      </c>
      <c r="AZ108" s="327">
        <f t="shared" si="125"/>
        <v>6</v>
      </c>
      <c r="BA108" s="330">
        <f t="shared" si="126"/>
        <v>132</v>
      </c>
      <c r="BB108" s="331"/>
      <c r="BC108" s="332"/>
      <c r="BD108" s="332"/>
      <c r="BE108" s="332"/>
      <c r="BF108" s="334"/>
      <c r="BG108" s="327"/>
      <c r="BH108" s="332"/>
      <c r="BI108" s="232"/>
      <c r="BJ108" s="327"/>
      <c r="BK108" s="327"/>
      <c r="BL108" s="327"/>
      <c r="BM108" s="333"/>
      <c r="BN108" s="327">
        <f t="shared" si="127"/>
        <v>0</v>
      </c>
      <c r="BO108" s="327">
        <f t="shared" si="128"/>
        <v>0</v>
      </c>
      <c r="BP108" s="320"/>
      <c r="BQ108" s="320"/>
      <c r="BR108" s="334"/>
      <c r="BS108" s="319"/>
      <c r="BT108" s="319" t="s">
        <v>1157</v>
      </c>
      <c r="BU108" s="327" t="s">
        <v>67</v>
      </c>
      <c r="BV108" s="327" t="s">
        <v>987</v>
      </c>
      <c r="BW108" s="327" t="s">
        <v>983</v>
      </c>
      <c r="BX108" s="327">
        <v>131.9</v>
      </c>
      <c r="BY108" s="333">
        <v>45755</v>
      </c>
      <c r="BZ108" s="327">
        <v>6</v>
      </c>
      <c r="CA108" s="327">
        <v>131.9</v>
      </c>
      <c r="CB108" s="275">
        <v>3.31</v>
      </c>
      <c r="CC108" s="335">
        <f>CB108*CA108</f>
        <v>436.589</v>
      </c>
      <c r="CD108" s="332"/>
      <c r="CE108" s="332"/>
      <c r="CF108" s="332"/>
      <c r="CG108" s="332"/>
      <c r="CH108" s="332"/>
      <c r="CI108" s="332">
        <v>45791</v>
      </c>
      <c r="CJ108" s="332">
        <v>45792</v>
      </c>
      <c r="CK108" s="332"/>
      <c r="CL108" s="327">
        <f t="shared" si="129"/>
        <v>6</v>
      </c>
      <c r="CM108" s="320">
        <f t="shared" si="130"/>
        <v>131.9</v>
      </c>
      <c r="CN108" s="332"/>
      <c r="CO108" s="332"/>
      <c r="CP108" s="332"/>
      <c r="CQ108" s="332"/>
      <c r="CR108" s="327">
        <f t="shared" si="131"/>
        <v>6</v>
      </c>
      <c r="CS108" s="327">
        <f t="shared" si="132"/>
        <v>131.9</v>
      </c>
      <c r="CT108" s="327">
        <f t="shared" si="133"/>
        <v>0</v>
      </c>
      <c r="CU108" s="327">
        <f t="shared" si="134"/>
        <v>9.9999999999994316E-2</v>
      </c>
      <c r="CV108" s="320" t="str">
        <f t="shared" si="135"/>
        <v>Đủ</v>
      </c>
      <c r="CW108" s="336"/>
      <c r="CX108" s="242"/>
      <c r="CY108" s="242"/>
      <c r="CZ108" s="242"/>
      <c r="DA108" s="242"/>
      <c r="DB108" s="242"/>
      <c r="DC108" s="242"/>
      <c r="DD108" s="242"/>
      <c r="DE108" s="242"/>
      <c r="DF108" s="242">
        <v>5.88</v>
      </c>
      <c r="DG108" s="242">
        <v>128.0076</v>
      </c>
      <c r="DH108" s="242"/>
      <c r="DI108" s="242"/>
      <c r="DJ108" s="242"/>
      <c r="DK108" s="242"/>
      <c r="DL108" s="242"/>
      <c r="DM108" s="242"/>
      <c r="DN108" s="242"/>
      <c r="DO108" s="242"/>
      <c r="DP108" s="242"/>
      <c r="DQ108" s="242"/>
      <c r="DR108" s="242"/>
      <c r="DS108" s="242"/>
      <c r="DT108" s="242"/>
      <c r="DU108" s="242"/>
      <c r="DV108" s="242"/>
      <c r="DW108" s="242"/>
      <c r="DX108" s="242"/>
      <c r="DY108" s="242"/>
      <c r="DZ108" s="242"/>
      <c r="EA108" s="242"/>
    </row>
    <row r="109" spans="1:131" s="337" customFormat="1" ht="30" hidden="1" customHeight="1">
      <c r="A109" s="319" t="str">
        <f t="shared" si="136"/>
        <v>Hiện</v>
      </c>
      <c r="B109" s="320" t="str">
        <f t="shared" si="139"/>
        <v>Thừa</v>
      </c>
      <c r="C109" s="320">
        <f t="shared" si="140"/>
        <v>-2.818559999999998</v>
      </c>
      <c r="D109" s="321"/>
      <c r="E109" s="321"/>
      <c r="F109" s="359"/>
      <c r="G109" s="321"/>
      <c r="H109" s="320" t="s">
        <v>1425</v>
      </c>
      <c r="I109" s="320"/>
      <c r="J109" s="322" t="s">
        <v>684</v>
      </c>
      <c r="K109" s="323" t="s">
        <v>667</v>
      </c>
      <c r="L109" s="324" t="s">
        <v>1049</v>
      </c>
      <c r="M109" s="381" t="s">
        <v>685</v>
      </c>
      <c r="N109" s="322" t="s">
        <v>116</v>
      </c>
      <c r="O109" s="273">
        <v>65.790000000000006</v>
      </c>
      <c r="P109" s="274">
        <v>42.624000000000002</v>
      </c>
      <c r="Q109" s="273">
        <v>2804.2329600000003</v>
      </c>
      <c r="R109" s="230"/>
      <c r="S109" s="231"/>
      <c r="T109" s="231">
        <v>45.181440000000002</v>
      </c>
      <c r="U109" s="231">
        <v>2972.4869376000006</v>
      </c>
      <c r="V109" s="231">
        <f>VLOOKUP(J109,[113]PR!$A:$S,15,0)</f>
        <v>0</v>
      </c>
      <c r="W109" s="231">
        <f>VLOOKUP(J109,[113]PR!$A:$S,16,0)</f>
        <v>0</v>
      </c>
      <c r="X109" s="231">
        <f>VLOOKUP(J109,[114]PR!$A:$U,17,0)</f>
        <v>0</v>
      </c>
      <c r="Y109" s="231">
        <f>VLOOKUP(J109,[114]PR!$A:$U,18,0)</f>
        <v>0</v>
      </c>
      <c r="Z109" s="231">
        <v>0</v>
      </c>
      <c r="AA109" s="231">
        <v>0</v>
      </c>
      <c r="AB109" s="241">
        <v>0</v>
      </c>
      <c r="AC109" s="241">
        <v>0</v>
      </c>
      <c r="AD109" s="241">
        <v>0</v>
      </c>
      <c r="AE109" s="241">
        <v>0</v>
      </c>
      <c r="AF109" s="241">
        <v>0</v>
      </c>
      <c r="AG109" s="241">
        <v>0</v>
      </c>
      <c r="AH109" s="241">
        <v>0</v>
      </c>
      <c r="AI109" s="241">
        <v>0</v>
      </c>
      <c r="AJ109" s="241">
        <v>0</v>
      </c>
      <c r="AK109" s="241">
        <v>0</v>
      </c>
      <c r="AL109" s="241">
        <v>0</v>
      </c>
      <c r="AM109" s="241">
        <v>0</v>
      </c>
      <c r="AN109" s="241"/>
      <c r="AO109" s="241"/>
      <c r="AP109" s="241">
        <v>0</v>
      </c>
      <c r="AQ109" s="241">
        <v>0</v>
      </c>
      <c r="AR109" s="325">
        <f t="shared" si="123"/>
        <v>45.181440000000002</v>
      </c>
      <c r="AS109" s="325">
        <f t="shared" si="124"/>
        <v>2972.4869376000006</v>
      </c>
      <c r="AT109" s="326"/>
      <c r="AU109" s="319"/>
      <c r="AV109" s="327"/>
      <c r="AW109" s="327"/>
      <c r="AX109" s="328"/>
      <c r="AY109" s="329"/>
      <c r="AZ109" s="327">
        <f t="shared" si="125"/>
        <v>45.181440000000002</v>
      </c>
      <c r="BA109" s="330">
        <f t="shared" si="126"/>
        <v>2972.4869376000006</v>
      </c>
      <c r="BB109" s="331"/>
      <c r="BC109" s="332"/>
      <c r="BD109" s="332"/>
      <c r="BE109" s="332"/>
      <c r="BF109" s="334"/>
      <c r="BG109" s="327"/>
      <c r="BH109" s="332"/>
      <c r="BI109" s="232"/>
      <c r="BJ109" s="327"/>
      <c r="BK109" s="327"/>
      <c r="BL109" s="327"/>
      <c r="BM109" s="333"/>
      <c r="BN109" s="327">
        <f t="shared" si="127"/>
        <v>0</v>
      </c>
      <c r="BO109" s="327">
        <f t="shared" si="128"/>
        <v>0</v>
      </c>
      <c r="BP109" s="320"/>
      <c r="BQ109" s="320"/>
      <c r="BR109" s="334"/>
      <c r="BS109" s="319"/>
      <c r="BT109" s="319" t="s">
        <v>991</v>
      </c>
      <c r="BU109" s="327" t="s">
        <v>992</v>
      </c>
      <c r="BV109" s="327" t="s">
        <v>950</v>
      </c>
      <c r="BW109" s="327" t="s">
        <v>685</v>
      </c>
      <c r="BX109" s="327">
        <v>2148</v>
      </c>
      <c r="BY109" s="332">
        <v>45734</v>
      </c>
      <c r="BZ109" s="327">
        <v>48</v>
      </c>
      <c r="CA109" s="327">
        <v>2148</v>
      </c>
      <c r="CB109" s="275">
        <v>0.88</v>
      </c>
      <c r="CC109" s="335">
        <f t="shared" ref="CC109:CC110" si="143">CB109*CA109</f>
        <v>1890.24</v>
      </c>
      <c r="CD109" s="332"/>
      <c r="CE109" s="332"/>
      <c r="CF109" s="332"/>
      <c r="CG109" s="332"/>
      <c r="CH109" s="332"/>
      <c r="CI109" s="332"/>
      <c r="CJ109" s="332"/>
      <c r="CK109" s="332">
        <v>45795</v>
      </c>
      <c r="CL109" s="327">
        <f t="shared" si="129"/>
        <v>48</v>
      </c>
      <c r="CM109" s="320">
        <f t="shared" si="130"/>
        <v>2148</v>
      </c>
      <c r="CN109" s="332"/>
      <c r="CO109" s="332"/>
      <c r="CP109" s="332"/>
      <c r="CQ109" s="332"/>
      <c r="CR109" s="327">
        <f t="shared" si="131"/>
        <v>48</v>
      </c>
      <c r="CS109" s="327">
        <f t="shared" si="132"/>
        <v>2148</v>
      </c>
      <c r="CT109" s="327">
        <f t="shared" si="133"/>
        <v>-2.818559999999998</v>
      </c>
      <c r="CU109" s="327">
        <f t="shared" si="134"/>
        <v>824.4869376000006</v>
      </c>
      <c r="CV109" s="320" t="str">
        <f t="shared" si="135"/>
        <v>Thừa</v>
      </c>
      <c r="CW109" s="336"/>
      <c r="CX109" s="242"/>
      <c r="CY109" s="242"/>
      <c r="CZ109" s="242">
        <v>42.624000000000002</v>
      </c>
      <c r="DA109" s="242">
        <v>2804.2329600000003</v>
      </c>
      <c r="DB109" s="242"/>
      <c r="DC109" s="242"/>
      <c r="DD109" s="242"/>
      <c r="DE109" s="242"/>
      <c r="DF109" s="242"/>
      <c r="DG109" s="242"/>
      <c r="DH109" s="242"/>
      <c r="DI109" s="242"/>
      <c r="DJ109" s="242"/>
      <c r="DK109" s="242"/>
      <c r="DL109" s="242"/>
      <c r="DM109" s="242"/>
      <c r="DN109" s="242"/>
      <c r="DO109" s="242"/>
      <c r="DP109" s="242"/>
      <c r="DQ109" s="242"/>
      <c r="DR109" s="242"/>
      <c r="DS109" s="242"/>
      <c r="DT109" s="242"/>
      <c r="DU109" s="242"/>
      <c r="DV109" s="242"/>
      <c r="DW109" s="242"/>
      <c r="DX109" s="242"/>
      <c r="DY109" s="242"/>
      <c r="DZ109" s="242"/>
      <c r="EA109" s="242"/>
    </row>
    <row r="110" spans="1:131" s="337" customFormat="1" ht="30" hidden="1" customHeight="1">
      <c r="A110" s="319" t="str">
        <f t="shared" si="136"/>
        <v>Hiện</v>
      </c>
      <c r="B110" s="320" t="str">
        <f t="shared" si="139"/>
        <v>Thừa</v>
      </c>
      <c r="C110" s="320">
        <f t="shared" si="140"/>
        <v>-2.3811599999999999</v>
      </c>
      <c r="D110" s="321"/>
      <c r="E110" s="321"/>
      <c r="F110" s="359"/>
      <c r="G110" s="321"/>
      <c r="H110" s="320" t="s">
        <v>1425</v>
      </c>
      <c r="I110" s="320"/>
      <c r="J110" s="322" t="s">
        <v>686</v>
      </c>
      <c r="K110" s="323" t="s">
        <v>667</v>
      </c>
      <c r="L110" s="324" t="s">
        <v>1050</v>
      </c>
      <c r="M110" s="322" t="s">
        <v>668</v>
      </c>
      <c r="N110" s="322" t="s">
        <v>116</v>
      </c>
      <c r="O110" s="273">
        <v>28.3</v>
      </c>
      <c r="P110" s="274">
        <v>3.4139999999999997</v>
      </c>
      <c r="Q110" s="273">
        <v>92.600000000000009</v>
      </c>
      <c r="R110" s="230"/>
      <c r="S110" s="231"/>
      <c r="T110" s="231">
        <v>3.6188400000000001</v>
      </c>
      <c r="U110" s="231">
        <v>102.413172</v>
      </c>
      <c r="V110" s="231">
        <f>VLOOKUP(J110,[113]PR!$A:$S,15,0)</f>
        <v>0</v>
      </c>
      <c r="W110" s="231">
        <f>VLOOKUP(J110,[113]PR!$A:$S,16,0)</f>
        <v>0</v>
      </c>
      <c r="X110" s="231">
        <f>VLOOKUP(J110,[114]PR!$A:$U,17,0)</f>
        <v>0</v>
      </c>
      <c r="Y110" s="231">
        <f>VLOOKUP(J110,[114]PR!$A:$U,18,0)</f>
        <v>0</v>
      </c>
      <c r="Z110" s="231">
        <v>0</v>
      </c>
      <c r="AA110" s="231">
        <v>0</v>
      </c>
      <c r="AB110" s="241">
        <v>0</v>
      </c>
      <c r="AC110" s="241">
        <v>0</v>
      </c>
      <c r="AD110" s="241">
        <v>0</v>
      </c>
      <c r="AE110" s="241">
        <v>0</v>
      </c>
      <c r="AF110" s="241">
        <v>0</v>
      </c>
      <c r="AG110" s="241">
        <v>0</v>
      </c>
      <c r="AH110" s="241">
        <v>0</v>
      </c>
      <c r="AI110" s="241">
        <v>0</v>
      </c>
      <c r="AJ110" s="241">
        <v>0</v>
      </c>
      <c r="AK110" s="241">
        <v>0</v>
      </c>
      <c r="AL110" s="241">
        <v>0</v>
      </c>
      <c r="AM110" s="241">
        <v>0</v>
      </c>
      <c r="AN110" s="241"/>
      <c r="AO110" s="241"/>
      <c r="AP110" s="241">
        <v>0</v>
      </c>
      <c r="AQ110" s="241">
        <v>0</v>
      </c>
      <c r="AR110" s="325">
        <f t="shared" si="123"/>
        <v>3.6188400000000001</v>
      </c>
      <c r="AS110" s="325">
        <f t="shared" si="124"/>
        <v>102.413172</v>
      </c>
      <c r="AT110" s="326"/>
      <c r="AU110" s="319"/>
      <c r="AV110" s="327"/>
      <c r="AW110" s="327"/>
      <c r="AX110" s="328"/>
      <c r="AY110" s="329"/>
      <c r="AZ110" s="327">
        <f t="shared" si="125"/>
        <v>3.6188400000000001</v>
      </c>
      <c r="BA110" s="330">
        <f t="shared" si="126"/>
        <v>102.413172</v>
      </c>
      <c r="BB110" s="331"/>
      <c r="BC110" s="332"/>
      <c r="BD110" s="332"/>
      <c r="BE110" s="332"/>
      <c r="BF110" s="334"/>
      <c r="BG110" s="327"/>
      <c r="BH110" s="332"/>
      <c r="BI110" s="232"/>
      <c r="BJ110" s="327"/>
      <c r="BK110" s="327"/>
      <c r="BL110" s="327"/>
      <c r="BM110" s="333"/>
      <c r="BN110" s="327">
        <f t="shared" si="127"/>
        <v>0</v>
      </c>
      <c r="BO110" s="327">
        <f t="shared" si="128"/>
        <v>0</v>
      </c>
      <c r="BP110" s="320"/>
      <c r="BQ110" s="320"/>
      <c r="BR110" s="334"/>
      <c r="BS110" s="319"/>
      <c r="BT110" s="319" t="s">
        <v>991</v>
      </c>
      <c r="BU110" s="327" t="s">
        <v>992</v>
      </c>
      <c r="BV110" s="327" t="s">
        <v>951</v>
      </c>
      <c r="BW110" s="327" t="s">
        <v>668</v>
      </c>
      <c r="BX110" s="327">
        <v>169.3</v>
      </c>
      <c r="BY110" s="332">
        <v>45734</v>
      </c>
      <c r="BZ110" s="327">
        <v>6</v>
      </c>
      <c r="CA110" s="327">
        <v>169.3</v>
      </c>
      <c r="CB110" s="275">
        <v>0.8</v>
      </c>
      <c r="CC110" s="335">
        <f t="shared" si="143"/>
        <v>135.44000000000003</v>
      </c>
      <c r="CD110" s="332"/>
      <c r="CE110" s="332"/>
      <c r="CF110" s="332"/>
      <c r="CG110" s="332"/>
      <c r="CH110" s="332"/>
      <c r="CI110" s="332"/>
      <c r="CJ110" s="332"/>
      <c r="CK110" s="332">
        <v>45795</v>
      </c>
      <c r="CL110" s="327">
        <f t="shared" si="129"/>
        <v>6</v>
      </c>
      <c r="CM110" s="320">
        <f t="shared" si="130"/>
        <v>169.3</v>
      </c>
      <c r="CN110" s="332"/>
      <c r="CO110" s="332"/>
      <c r="CP110" s="332"/>
      <c r="CQ110" s="332"/>
      <c r="CR110" s="327">
        <f t="shared" si="131"/>
        <v>6</v>
      </c>
      <c r="CS110" s="327">
        <f t="shared" si="132"/>
        <v>169.3</v>
      </c>
      <c r="CT110" s="327">
        <f t="shared" si="133"/>
        <v>-2.3811599999999999</v>
      </c>
      <c r="CU110" s="327">
        <f t="shared" si="134"/>
        <v>-66.886828000000008</v>
      </c>
      <c r="CV110" s="320" t="str">
        <f t="shared" si="135"/>
        <v>Thừa</v>
      </c>
      <c r="CW110" s="336"/>
      <c r="CX110" s="242"/>
      <c r="CY110" s="242"/>
      <c r="CZ110" s="242"/>
      <c r="DA110" s="242"/>
      <c r="DB110" s="242"/>
      <c r="DC110" s="242"/>
      <c r="DD110" s="242"/>
      <c r="DE110" s="242"/>
      <c r="DF110" s="242"/>
      <c r="DG110" s="242"/>
      <c r="DH110" s="242">
        <v>1.4460000000000002</v>
      </c>
      <c r="DI110" s="242">
        <v>37.68</v>
      </c>
      <c r="DJ110" s="242"/>
      <c r="DK110" s="242"/>
      <c r="DL110" s="242"/>
      <c r="DM110" s="242"/>
      <c r="DN110" s="242"/>
      <c r="DO110" s="242"/>
      <c r="DP110" s="242"/>
      <c r="DQ110" s="242"/>
      <c r="DR110" s="242">
        <v>1.968</v>
      </c>
      <c r="DS110" s="242">
        <v>54.92</v>
      </c>
      <c r="DT110" s="242"/>
      <c r="DU110" s="242"/>
      <c r="DV110" s="242"/>
      <c r="DW110" s="242"/>
      <c r="DX110" s="242"/>
      <c r="DY110" s="242"/>
      <c r="DZ110" s="242"/>
      <c r="EA110" s="242"/>
    </row>
    <row r="111" spans="1:131" s="337" customFormat="1" ht="30" hidden="1" customHeight="1">
      <c r="A111" s="319" t="str">
        <f t="shared" si="136"/>
        <v>Hiện</v>
      </c>
      <c r="B111" s="320" t="str">
        <f t="shared" si="139"/>
        <v>Đủ</v>
      </c>
      <c r="C111" s="320">
        <f t="shared" si="140"/>
        <v>0</v>
      </c>
      <c r="D111" s="321"/>
      <c r="E111" s="321" t="s">
        <v>1159</v>
      </c>
      <c r="F111" s="359"/>
      <c r="G111" s="321"/>
      <c r="H111" s="320" t="s">
        <v>1426</v>
      </c>
      <c r="I111" s="320"/>
      <c r="J111" s="322" t="s">
        <v>687</v>
      </c>
      <c r="K111" s="323" t="s">
        <v>662</v>
      </c>
      <c r="L111" s="324" t="s">
        <v>1050</v>
      </c>
      <c r="M111" s="322" t="s">
        <v>663</v>
      </c>
      <c r="N111" s="322" t="s">
        <v>116</v>
      </c>
      <c r="O111" s="273">
        <v>28.6</v>
      </c>
      <c r="P111" s="274">
        <v>38.656000000000006</v>
      </c>
      <c r="Q111" s="273">
        <v>1089.5452</v>
      </c>
      <c r="R111" s="230"/>
      <c r="S111" s="231"/>
      <c r="T111" s="231">
        <v>40.975360000000009</v>
      </c>
      <c r="U111" s="231">
        <v>1171.8952960000004</v>
      </c>
      <c r="V111" s="231">
        <f>VLOOKUP(J111,[113]PR!$A:$S,15,0)</f>
        <v>0</v>
      </c>
      <c r="W111" s="231">
        <f>VLOOKUP(J111,[113]PR!$A:$S,16,0)</f>
        <v>0</v>
      </c>
      <c r="X111" s="231">
        <f>VLOOKUP(J111,[114]PR!$A:$U,17,0)</f>
        <v>0</v>
      </c>
      <c r="Y111" s="231">
        <f>VLOOKUP(J111,[114]PR!$A:$U,18,0)</f>
        <v>0</v>
      </c>
      <c r="Z111" s="231">
        <v>0</v>
      </c>
      <c r="AA111" s="231">
        <v>0</v>
      </c>
      <c r="AB111" s="241">
        <v>0</v>
      </c>
      <c r="AC111" s="241">
        <v>0</v>
      </c>
      <c r="AD111" s="241">
        <v>0</v>
      </c>
      <c r="AE111" s="241">
        <v>0</v>
      </c>
      <c r="AF111" s="241">
        <v>0</v>
      </c>
      <c r="AG111" s="241">
        <v>0</v>
      </c>
      <c r="AH111" s="241">
        <v>0</v>
      </c>
      <c r="AI111" s="241">
        <v>0</v>
      </c>
      <c r="AJ111" s="241">
        <v>0</v>
      </c>
      <c r="AK111" s="241">
        <v>0</v>
      </c>
      <c r="AL111" s="241">
        <v>0</v>
      </c>
      <c r="AM111" s="241">
        <v>0</v>
      </c>
      <c r="AN111" s="241"/>
      <c r="AO111" s="241"/>
      <c r="AP111" s="241">
        <v>0</v>
      </c>
      <c r="AQ111" s="241">
        <v>0</v>
      </c>
      <c r="AR111" s="325">
        <f t="shared" si="123"/>
        <v>40.975360000000009</v>
      </c>
      <c r="AS111" s="325">
        <f t="shared" si="124"/>
        <v>1171.8952960000004</v>
      </c>
      <c r="AT111" s="326"/>
      <c r="AU111" s="319"/>
      <c r="AV111" s="327">
        <v>22.975360000000009</v>
      </c>
      <c r="AW111" s="327">
        <f>AV111*O111</f>
        <v>657.0952960000003</v>
      </c>
      <c r="AX111" s="328"/>
      <c r="AY111" s="329" t="s">
        <v>1221</v>
      </c>
      <c r="AZ111" s="327">
        <f t="shared" si="125"/>
        <v>18</v>
      </c>
      <c r="BA111" s="330">
        <f t="shared" si="126"/>
        <v>514.80000000000007</v>
      </c>
      <c r="BB111" s="331"/>
      <c r="BC111" s="332"/>
      <c r="BD111" s="332"/>
      <c r="BE111" s="332"/>
      <c r="BF111" s="334"/>
      <c r="BG111" s="327"/>
      <c r="BH111" s="332"/>
      <c r="BI111" s="232"/>
      <c r="BJ111" s="327"/>
      <c r="BK111" s="327"/>
      <c r="BL111" s="327"/>
      <c r="BM111" s="333"/>
      <c r="BN111" s="327">
        <f t="shared" si="127"/>
        <v>0</v>
      </c>
      <c r="BO111" s="327">
        <f t="shared" si="128"/>
        <v>0</v>
      </c>
      <c r="BP111" s="320"/>
      <c r="BQ111" s="320"/>
      <c r="BR111" s="334"/>
      <c r="BS111" s="319"/>
      <c r="BT111" s="319" t="s">
        <v>1157</v>
      </c>
      <c r="BU111" s="327" t="s">
        <v>67</v>
      </c>
      <c r="BV111" s="327" t="s">
        <v>988</v>
      </c>
      <c r="BW111" s="327" t="s">
        <v>983</v>
      </c>
      <c r="BX111" s="327">
        <v>513.29999999999995</v>
      </c>
      <c r="BY111" s="333">
        <v>45755</v>
      </c>
      <c r="BZ111" s="327">
        <v>18</v>
      </c>
      <c r="CA111" s="327">
        <v>513.29999999999995</v>
      </c>
      <c r="CB111" s="275">
        <v>3.31</v>
      </c>
      <c r="CC111" s="335">
        <f>CB111*CA111</f>
        <v>1699.0229999999999</v>
      </c>
      <c r="CD111" s="332"/>
      <c r="CE111" s="332"/>
      <c r="CF111" s="332"/>
      <c r="CG111" s="332"/>
      <c r="CH111" s="332"/>
      <c r="CI111" s="332">
        <v>45791</v>
      </c>
      <c r="CJ111" s="332">
        <v>45792</v>
      </c>
      <c r="CK111" s="332"/>
      <c r="CL111" s="327">
        <f t="shared" si="129"/>
        <v>18</v>
      </c>
      <c r="CM111" s="320">
        <f t="shared" si="130"/>
        <v>513.29999999999995</v>
      </c>
      <c r="CN111" s="332"/>
      <c r="CO111" s="332"/>
      <c r="CP111" s="332"/>
      <c r="CQ111" s="332"/>
      <c r="CR111" s="327">
        <f t="shared" si="131"/>
        <v>18</v>
      </c>
      <c r="CS111" s="327">
        <f t="shared" si="132"/>
        <v>513.29999999999995</v>
      </c>
      <c r="CT111" s="327">
        <f t="shared" si="133"/>
        <v>0</v>
      </c>
      <c r="CU111" s="327">
        <f t="shared" si="134"/>
        <v>1.5000000000001137</v>
      </c>
      <c r="CV111" s="320" t="str">
        <f t="shared" si="135"/>
        <v>Đủ</v>
      </c>
      <c r="CW111" s="336"/>
      <c r="CX111" s="242"/>
      <c r="CY111" s="242"/>
      <c r="CZ111" s="242"/>
      <c r="DA111" s="242"/>
      <c r="DB111" s="242"/>
      <c r="DC111" s="242"/>
      <c r="DD111" s="242"/>
      <c r="DE111" s="242"/>
      <c r="DF111" s="242">
        <v>37.020000000000003</v>
      </c>
      <c r="DG111" s="242">
        <v>1046.1852000000001</v>
      </c>
      <c r="DH111" s="242">
        <v>1.6360000000000001</v>
      </c>
      <c r="DI111" s="242">
        <v>43.36</v>
      </c>
      <c r="DJ111" s="242"/>
      <c r="DK111" s="242"/>
      <c r="DL111" s="242"/>
      <c r="DM111" s="242"/>
      <c r="DN111" s="242"/>
      <c r="DO111" s="242"/>
      <c r="DP111" s="242"/>
      <c r="DQ111" s="242"/>
      <c r="DR111" s="242"/>
      <c r="DS111" s="242"/>
      <c r="DT111" s="242"/>
      <c r="DU111" s="242"/>
      <c r="DV111" s="242"/>
      <c r="DW111" s="242"/>
      <c r="DX111" s="242"/>
      <c r="DY111" s="242"/>
      <c r="DZ111" s="242"/>
      <c r="EA111" s="242"/>
    </row>
    <row r="112" spans="1:131" s="337" customFormat="1" ht="30" hidden="1" customHeight="1">
      <c r="A112" s="319" t="str">
        <f t="shared" si="136"/>
        <v>Hiện</v>
      </c>
      <c r="B112" s="320" t="str">
        <f>CONCATENATE(CV112," Hàng tồn")</f>
        <v>Thiếu Hàng tồn</v>
      </c>
      <c r="C112" s="320">
        <f t="shared" si="140"/>
        <v>1.8223999999999982</v>
      </c>
      <c r="D112" s="321"/>
      <c r="E112" s="321" t="s">
        <v>902</v>
      </c>
      <c r="F112" s="359"/>
      <c r="G112" s="321"/>
      <c r="H112" s="320" t="s">
        <v>1425</v>
      </c>
      <c r="I112" s="320"/>
      <c r="J112" s="322" t="s">
        <v>688</v>
      </c>
      <c r="K112" s="323" t="s">
        <v>689</v>
      </c>
      <c r="L112" s="324" t="s">
        <v>1051</v>
      </c>
      <c r="M112" s="322" t="s">
        <v>559</v>
      </c>
      <c r="N112" s="322" t="s">
        <v>116</v>
      </c>
      <c r="O112" s="273">
        <v>3.8</v>
      </c>
      <c r="P112" s="274">
        <v>13.039999999999997</v>
      </c>
      <c r="Q112" s="273">
        <v>65.459999999999994</v>
      </c>
      <c r="R112" s="230"/>
      <c r="S112" s="231"/>
      <c r="T112" s="231">
        <v>13.822399999999998</v>
      </c>
      <c r="U112" s="231">
        <v>52.525119999999994</v>
      </c>
      <c r="V112" s="231">
        <f>VLOOKUP(J112,[113]PR!$A:$S,15,0)</f>
        <v>0</v>
      </c>
      <c r="W112" s="231">
        <f>VLOOKUP(J112,[113]PR!$A:$S,16,0)</f>
        <v>0</v>
      </c>
      <c r="X112" s="231">
        <f>VLOOKUP(J112,[114]PR!$A:$U,17,0)</f>
        <v>0</v>
      </c>
      <c r="Y112" s="231">
        <f>VLOOKUP(J112,[114]PR!$A:$U,18,0)</f>
        <v>0</v>
      </c>
      <c r="Z112" s="231">
        <v>0</v>
      </c>
      <c r="AA112" s="231">
        <v>0</v>
      </c>
      <c r="AB112" s="241">
        <v>0</v>
      </c>
      <c r="AC112" s="241">
        <v>0</v>
      </c>
      <c r="AD112" s="241">
        <v>0</v>
      </c>
      <c r="AE112" s="241">
        <v>0</v>
      </c>
      <c r="AF112" s="241">
        <v>0</v>
      </c>
      <c r="AG112" s="241">
        <v>0</v>
      </c>
      <c r="AH112" s="241">
        <v>0</v>
      </c>
      <c r="AI112" s="241">
        <v>0</v>
      </c>
      <c r="AJ112" s="241">
        <v>0</v>
      </c>
      <c r="AK112" s="241">
        <v>0</v>
      </c>
      <c r="AL112" s="241">
        <v>0</v>
      </c>
      <c r="AM112" s="241">
        <v>0</v>
      </c>
      <c r="AN112" s="241"/>
      <c r="AO112" s="241"/>
      <c r="AP112" s="241">
        <v>0</v>
      </c>
      <c r="AQ112" s="241">
        <v>0</v>
      </c>
      <c r="AR112" s="325">
        <f t="shared" si="123"/>
        <v>13.822399999999998</v>
      </c>
      <c r="AS112" s="325">
        <f t="shared" si="124"/>
        <v>52.525119999999994</v>
      </c>
      <c r="AT112" s="326"/>
      <c r="AU112" s="319"/>
      <c r="AV112" s="327"/>
      <c r="AW112" s="327"/>
      <c r="AX112" s="328"/>
      <c r="AY112" s="329"/>
      <c r="AZ112" s="327">
        <f t="shared" si="125"/>
        <v>13.822399999999998</v>
      </c>
      <c r="BA112" s="330">
        <f t="shared" si="126"/>
        <v>52.525119999999994</v>
      </c>
      <c r="BB112" s="331"/>
      <c r="BC112" s="332"/>
      <c r="BD112" s="332"/>
      <c r="BE112" s="332"/>
      <c r="BF112" s="334"/>
      <c r="BG112" s="327"/>
      <c r="BH112" s="332"/>
      <c r="BI112" s="232"/>
      <c r="BJ112" s="327"/>
      <c r="BK112" s="327"/>
      <c r="BL112" s="327"/>
      <c r="BM112" s="333"/>
      <c r="BN112" s="327">
        <f t="shared" si="127"/>
        <v>0</v>
      </c>
      <c r="BO112" s="327">
        <f t="shared" si="128"/>
        <v>0</v>
      </c>
      <c r="BP112" s="320"/>
      <c r="BQ112" s="320"/>
      <c r="BR112" s="334"/>
      <c r="BS112" s="319"/>
      <c r="BT112" s="319" t="s">
        <v>991</v>
      </c>
      <c r="BU112" s="327" t="s">
        <v>992</v>
      </c>
      <c r="BV112" s="327" t="s">
        <v>952</v>
      </c>
      <c r="BW112" s="327" t="s">
        <v>559</v>
      </c>
      <c r="BX112" s="327">
        <v>45.2</v>
      </c>
      <c r="BY112" s="332">
        <v>45734</v>
      </c>
      <c r="BZ112" s="327">
        <v>12</v>
      </c>
      <c r="CA112" s="327">
        <v>45.2</v>
      </c>
      <c r="CB112" s="275">
        <v>0.59</v>
      </c>
      <c r="CC112" s="335">
        <f t="shared" ref="CC112:CC115" si="144">CB112*CA112</f>
        <v>26.667999999999999</v>
      </c>
      <c r="CD112" s="332"/>
      <c r="CE112" s="332"/>
      <c r="CF112" s="332"/>
      <c r="CG112" s="332"/>
      <c r="CH112" s="332"/>
      <c r="CI112" s="332"/>
      <c r="CJ112" s="332"/>
      <c r="CK112" s="332">
        <v>45795</v>
      </c>
      <c r="CL112" s="327">
        <f t="shared" si="129"/>
        <v>12</v>
      </c>
      <c r="CM112" s="320">
        <f t="shared" si="130"/>
        <v>45.2</v>
      </c>
      <c r="CN112" s="332"/>
      <c r="CO112" s="332"/>
      <c r="CP112" s="332"/>
      <c r="CQ112" s="332"/>
      <c r="CR112" s="327">
        <f t="shared" si="131"/>
        <v>12</v>
      </c>
      <c r="CS112" s="327">
        <f t="shared" si="132"/>
        <v>45.2</v>
      </c>
      <c r="CT112" s="327">
        <f t="shared" si="133"/>
        <v>1.8223999999999982</v>
      </c>
      <c r="CU112" s="327">
        <f t="shared" si="134"/>
        <v>7.3251199999999912</v>
      </c>
      <c r="CV112" s="320" t="str">
        <f t="shared" si="135"/>
        <v>Thiếu</v>
      </c>
      <c r="CW112" s="336"/>
      <c r="CX112" s="242"/>
      <c r="CY112" s="242"/>
      <c r="CZ112" s="242"/>
      <c r="DA112" s="242"/>
      <c r="DB112" s="242"/>
      <c r="DC112" s="242"/>
      <c r="DD112" s="242"/>
      <c r="DE112" s="242"/>
      <c r="DF112" s="242"/>
      <c r="DG112" s="242"/>
      <c r="DH112" s="242"/>
      <c r="DI112" s="242"/>
      <c r="DJ112" s="242"/>
      <c r="DK112" s="242"/>
      <c r="DL112" s="242"/>
      <c r="DM112" s="242"/>
      <c r="DN112" s="242"/>
      <c r="DO112" s="242"/>
      <c r="DP112" s="242"/>
      <c r="DQ112" s="242"/>
      <c r="DR112" s="242"/>
      <c r="DS112" s="242"/>
      <c r="DT112" s="242"/>
      <c r="DU112" s="242"/>
      <c r="DV112" s="242">
        <v>13.039999999999997</v>
      </c>
      <c r="DW112" s="242">
        <v>65.459999999999994</v>
      </c>
      <c r="DX112" s="242"/>
      <c r="DY112" s="242"/>
      <c r="DZ112" s="242"/>
      <c r="EA112" s="242"/>
    </row>
    <row r="113" spans="1:131" s="337" customFormat="1" ht="30" hidden="1" customHeight="1">
      <c r="A113" s="319" t="str">
        <f t="shared" si="136"/>
        <v>Hiện</v>
      </c>
      <c r="B113" s="320" t="str">
        <f t="shared" si="139"/>
        <v>Thừa</v>
      </c>
      <c r="C113" s="320">
        <f t="shared" si="140"/>
        <v>-3.1119599999999821</v>
      </c>
      <c r="D113" s="321"/>
      <c r="E113" s="321"/>
      <c r="F113" s="359"/>
      <c r="G113" s="321"/>
      <c r="H113" s="320" t="s">
        <v>1425</v>
      </c>
      <c r="I113" s="320"/>
      <c r="J113" s="322" t="s">
        <v>690</v>
      </c>
      <c r="K113" s="323" t="s">
        <v>689</v>
      </c>
      <c r="L113" s="324" t="s">
        <v>1052</v>
      </c>
      <c r="M113" s="322" t="s">
        <v>559</v>
      </c>
      <c r="N113" s="322" t="s">
        <v>116</v>
      </c>
      <c r="O113" s="273">
        <v>4.4000000000000004</v>
      </c>
      <c r="P113" s="274">
        <v>144.23400000000001</v>
      </c>
      <c r="Q113" s="273">
        <v>638.95999999999992</v>
      </c>
      <c r="R113" s="230"/>
      <c r="S113" s="231"/>
      <c r="T113" s="231">
        <v>152.88804000000002</v>
      </c>
      <c r="U113" s="231">
        <v>672.70737600000018</v>
      </c>
      <c r="V113" s="231">
        <f>VLOOKUP(J113,[113]PR!$A:$S,15,0)</f>
        <v>0</v>
      </c>
      <c r="W113" s="231">
        <f>VLOOKUP(J113,[113]PR!$A:$S,16,0)</f>
        <v>0</v>
      </c>
      <c r="X113" s="231">
        <f>VLOOKUP(J113,[114]PR!$A:$U,17,0)</f>
        <v>0</v>
      </c>
      <c r="Y113" s="231">
        <f>VLOOKUP(J113,[114]PR!$A:$U,18,0)</f>
        <v>0</v>
      </c>
      <c r="Z113" s="231">
        <v>0</v>
      </c>
      <c r="AA113" s="231">
        <v>0</v>
      </c>
      <c r="AB113" s="241">
        <v>0</v>
      </c>
      <c r="AC113" s="241">
        <v>0</v>
      </c>
      <c r="AD113" s="241">
        <v>0</v>
      </c>
      <c r="AE113" s="241">
        <v>0</v>
      </c>
      <c r="AF113" s="241">
        <v>0</v>
      </c>
      <c r="AG113" s="241">
        <v>0</v>
      </c>
      <c r="AH113" s="241">
        <v>0</v>
      </c>
      <c r="AI113" s="241">
        <v>0</v>
      </c>
      <c r="AJ113" s="241">
        <v>0</v>
      </c>
      <c r="AK113" s="241">
        <v>0</v>
      </c>
      <c r="AL113" s="241">
        <v>0</v>
      </c>
      <c r="AM113" s="241">
        <v>0</v>
      </c>
      <c r="AN113" s="241"/>
      <c r="AO113" s="241"/>
      <c r="AP113" s="241">
        <v>0</v>
      </c>
      <c r="AQ113" s="241">
        <v>0</v>
      </c>
      <c r="AR113" s="325">
        <f t="shared" si="123"/>
        <v>152.88804000000002</v>
      </c>
      <c r="AS113" s="325">
        <f t="shared" si="124"/>
        <v>672.70737600000018</v>
      </c>
      <c r="AT113" s="326"/>
      <c r="AU113" s="319"/>
      <c r="AV113" s="327"/>
      <c r="AW113" s="327"/>
      <c r="AX113" s="328"/>
      <c r="AY113" s="329"/>
      <c r="AZ113" s="327">
        <f t="shared" si="125"/>
        <v>152.88804000000002</v>
      </c>
      <c r="BA113" s="330">
        <f t="shared" si="126"/>
        <v>672.70737600000018</v>
      </c>
      <c r="BB113" s="331"/>
      <c r="BC113" s="332"/>
      <c r="BD113" s="332"/>
      <c r="BE113" s="332"/>
      <c r="BF113" s="334"/>
      <c r="BG113" s="327"/>
      <c r="BH113" s="332"/>
      <c r="BI113" s="232"/>
      <c r="BJ113" s="327"/>
      <c r="BK113" s="327"/>
      <c r="BL113" s="327"/>
      <c r="BM113" s="333"/>
      <c r="BN113" s="327">
        <f t="shared" si="127"/>
        <v>0</v>
      </c>
      <c r="BO113" s="327">
        <f t="shared" si="128"/>
        <v>0</v>
      </c>
      <c r="BP113" s="320"/>
      <c r="BQ113" s="320"/>
      <c r="BR113" s="334"/>
      <c r="BS113" s="319"/>
      <c r="BT113" s="319" t="s">
        <v>991</v>
      </c>
      <c r="BU113" s="327" t="s">
        <v>992</v>
      </c>
      <c r="BV113" s="327" t="s">
        <v>953</v>
      </c>
      <c r="BW113" s="327" t="s">
        <v>559</v>
      </c>
      <c r="BX113" s="327">
        <v>696.80000000000007</v>
      </c>
      <c r="BY113" s="332">
        <v>45734</v>
      </c>
      <c r="BZ113" s="327">
        <v>156</v>
      </c>
      <c r="CA113" s="327">
        <v>696.80000000000007</v>
      </c>
      <c r="CB113" s="275">
        <v>0.59</v>
      </c>
      <c r="CC113" s="335">
        <f t="shared" si="144"/>
        <v>411.11200000000002</v>
      </c>
      <c r="CD113" s="332"/>
      <c r="CE113" s="332"/>
      <c r="CF113" s="332"/>
      <c r="CG113" s="332"/>
      <c r="CH113" s="332"/>
      <c r="CI113" s="332"/>
      <c r="CJ113" s="332"/>
      <c r="CK113" s="332">
        <v>45795</v>
      </c>
      <c r="CL113" s="327">
        <f t="shared" si="129"/>
        <v>156</v>
      </c>
      <c r="CM113" s="320">
        <f t="shared" si="130"/>
        <v>696.80000000000007</v>
      </c>
      <c r="CN113" s="332"/>
      <c r="CO113" s="332"/>
      <c r="CP113" s="332"/>
      <c r="CQ113" s="332"/>
      <c r="CR113" s="327">
        <f t="shared" si="131"/>
        <v>156</v>
      </c>
      <c r="CS113" s="327">
        <f t="shared" si="132"/>
        <v>696.80000000000007</v>
      </c>
      <c r="CT113" s="327">
        <f t="shared" si="133"/>
        <v>-3.1119599999999821</v>
      </c>
      <c r="CU113" s="327">
        <f t="shared" si="134"/>
        <v>-24.092623999999887</v>
      </c>
      <c r="CV113" s="320" t="str">
        <f t="shared" si="135"/>
        <v>Thừa</v>
      </c>
      <c r="CW113" s="336"/>
      <c r="CX113" s="242"/>
      <c r="CY113" s="242"/>
      <c r="CZ113" s="242"/>
      <c r="DA113" s="242"/>
      <c r="DB113" s="242"/>
      <c r="DC113" s="242"/>
      <c r="DD113" s="242"/>
      <c r="DE113" s="242"/>
      <c r="DF113" s="242"/>
      <c r="DG113" s="242"/>
      <c r="DH113" s="242"/>
      <c r="DI113" s="242"/>
      <c r="DJ113" s="242"/>
      <c r="DK113" s="242"/>
      <c r="DL113" s="242"/>
      <c r="DM113" s="242"/>
      <c r="DN113" s="242"/>
      <c r="DO113" s="242"/>
      <c r="DP113" s="242"/>
      <c r="DQ113" s="242"/>
      <c r="DR113" s="242"/>
      <c r="DS113" s="242"/>
      <c r="DT113" s="242">
        <v>57.489999999999995</v>
      </c>
      <c r="DU113" s="242">
        <v>254.66</v>
      </c>
      <c r="DV113" s="242">
        <v>2.7439999999999998</v>
      </c>
      <c r="DW113" s="242">
        <v>12.18</v>
      </c>
      <c r="DX113" s="242"/>
      <c r="DY113" s="242"/>
      <c r="DZ113" s="242">
        <v>84</v>
      </c>
      <c r="EA113" s="242">
        <v>372.12</v>
      </c>
    </row>
    <row r="114" spans="1:131" s="337" customFormat="1" ht="30" hidden="1" customHeight="1">
      <c r="A114" s="319" t="str">
        <f t="shared" si="136"/>
        <v>Hiện</v>
      </c>
      <c r="B114" s="320" t="str">
        <f t="shared" si="139"/>
        <v>Thừa</v>
      </c>
      <c r="C114" s="320">
        <f t="shared" si="140"/>
        <v>-2.040639999999998</v>
      </c>
      <c r="D114" s="321"/>
      <c r="E114" s="321"/>
      <c r="F114" s="359"/>
      <c r="G114" s="321" t="s">
        <v>1007</v>
      </c>
      <c r="H114" s="320" t="s">
        <v>1425</v>
      </c>
      <c r="I114" s="320"/>
      <c r="J114" s="322" t="s">
        <v>691</v>
      </c>
      <c r="K114" s="323" t="s">
        <v>689</v>
      </c>
      <c r="L114" s="324" t="s">
        <v>1053</v>
      </c>
      <c r="M114" s="322" t="s">
        <v>559</v>
      </c>
      <c r="N114" s="322" t="s">
        <v>116</v>
      </c>
      <c r="O114" s="273">
        <v>7.7</v>
      </c>
      <c r="P114" s="274">
        <v>15.056000000000001</v>
      </c>
      <c r="Q114" s="273">
        <v>115.38</v>
      </c>
      <c r="R114" s="230"/>
      <c r="S114" s="231"/>
      <c r="T114" s="231">
        <v>15.959360000000002</v>
      </c>
      <c r="U114" s="231">
        <v>122.88707200000002</v>
      </c>
      <c r="V114" s="231">
        <f>VLOOKUP(J114,[113]PR!$A:$S,15,0)</f>
        <v>0</v>
      </c>
      <c r="W114" s="231">
        <f>VLOOKUP(J114,[113]PR!$A:$S,16,0)</f>
        <v>0</v>
      </c>
      <c r="X114" s="231">
        <f>VLOOKUP(J114,[114]PR!$A:$U,17,0)</f>
        <v>0</v>
      </c>
      <c r="Y114" s="231">
        <f>VLOOKUP(J114,[114]PR!$A:$U,18,0)</f>
        <v>0</v>
      </c>
      <c r="Z114" s="231">
        <v>0</v>
      </c>
      <c r="AA114" s="231">
        <v>0</v>
      </c>
      <c r="AB114" s="241">
        <v>0</v>
      </c>
      <c r="AC114" s="241">
        <v>0</v>
      </c>
      <c r="AD114" s="241">
        <v>0</v>
      </c>
      <c r="AE114" s="241">
        <v>0</v>
      </c>
      <c r="AF114" s="241">
        <v>0</v>
      </c>
      <c r="AG114" s="241">
        <v>0</v>
      </c>
      <c r="AH114" s="241">
        <v>0</v>
      </c>
      <c r="AI114" s="241">
        <v>0</v>
      </c>
      <c r="AJ114" s="241">
        <v>0</v>
      </c>
      <c r="AK114" s="241">
        <v>0</v>
      </c>
      <c r="AL114" s="241">
        <v>0</v>
      </c>
      <c r="AM114" s="241">
        <v>0</v>
      </c>
      <c r="AN114" s="241"/>
      <c r="AO114" s="241"/>
      <c r="AP114" s="241">
        <v>0</v>
      </c>
      <c r="AQ114" s="241">
        <v>0</v>
      </c>
      <c r="AR114" s="325">
        <f t="shared" si="123"/>
        <v>15.959360000000002</v>
      </c>
      <c r="AS114" s="325">
        <f t="shared" si="124"/>
        <v>122.88707200000002</v>
      </c>
      <c r="AT114" s="326"/>
      <c r="AU114" s="319"/>
      <c r="AV114" s="327"/>
      <c r="AW114" s="327"/>
      <c r="AX114" s="328"/>
      <c r="AY114" s="329"/>
      <c r="AZ114" s="327">
        <f t="shared" si="125"/>
        <v>15.959360000000002</v>
      </c>
      <c r="BA114" s="330">
        <f t="shared" si="126"/>
        <v>122.88707200000002</v>
      </c>
      <c r="BB114" s="331"/>
      <c r="BC114" s="332"/>
      <c r="BD114" s="332"/>
      <c r="BE114" s="332"/>
      <c r="BF114" s="334"/>
      <c r="BG114" s="327"/>
      <c r="BH114" s="332"/>
      <c r="BI114" s="232"/>
      <c r="BJ114" s="327"/>
      <c r="BK114" s="327"/>
      <c r="BL114" s="327"/>
      <c r="BM114" s="333"/>
      <c r="BN114" s="327">
        <f t="shared" si="127"/>
        <v>0</v>
      </c>
      <c r="BO114" s="327">
        <f t="shared" si="128"/>
        <v>0</v>
      </c>
      <c r="BP114" s="320"/>
      <c r="BQ114" s="320"/>
      <c r="BR114" s="334"/>
      <c r="BS114" s="319"/>
      <c r="BT114" s="319" t="s">
        <v>991</v>
      </c>
      <c r="BU114" s="327" t="s">
        <v>992</v>
      </c>
      <c r="BV114" s="327" t="s">
        <v>954</v>
      </c>
      <c r="BW114" s="327" t="s">
        <v>559</v>
      </c>
      <c r="BX114" s="327">
        <v>150.60000000000002</v>
      </c>
      <c r="BY114" s="332">
        <v>45734</v>
      </c>
      <c r="BZ114" s="327">
        <v>18</v>
      </c>
      <c r="CA114" s="327">
        <v>150.60000000000002</v>
      </c>
      <c r="CB114" s="275">
        <v>0.61</v>
      </c>
      <c r="CC114" s="335">
        <f t="shared" si="144"/>
        <v>91.866000000000014</v>
      </c>
      <c r="CD114" s="332"/>
      <c r="CE114" s="332"/>
      <c r="CF114" s="332"/>
      <c r="CG114" s="332"/>
      <c r="CH114" s="332"/>
      <c r="CI114" s="332"/>
      <c r="CJ114" s="332"/>
      <c r="CK114" s="332">
        <v>45795</v>
      </c>
      <c r="CL114" s="327">
        <f t="shared" si="129"/>
        <v>18</v>
      </c>
      <c r="CM114" s="320">
        <f t="shared" si="130"/>
        <v>150.60000000000002</v>
      </c>
      <c r="CN114" s="332"/>
      <c r="CO114" s="332"/>
      <c r="CP114" s="332"/>
      <c r="CQ114" s="332"/>
      <c r="CR114" s="327">
        <f t="shared" si="131"/>
        <v>18</v>
      </c>
      <c r="CS114" s="327">
        <f t="shared" si="132"/>
        <v>150.60000000000002</v>
      </c>
      <c r="CT114" s="327">
        <f t="shared" si="133"/>
        <v>-2.040639999999998</v>
      </c>
      <c r="CU114" s="327">
        <f t="shared" si="134"/>
        <v>-27.712928000000005</v>
      </c>
      <c r="CV114" s="320" t="str">
        <f t="shared" si="135"/>
        <v>Thừa</v>
      </c>
      <c r="CW114" s="336"/>
      <c r="CX114" s="242"/>
      <c r="CY114" s="242"/>
      <c r="CZ114" s="242"/>
      <c r="DA114" s="242"/>
      <c r="DB114" s="242"/>
      <c r="DC114" s="242"/>
      <c r="DD114" s="242"/>
      <c r="DE114" s="242"/>
      <c r="DF114" s="242"/>
      <c r="DG114" s="242"/>
      <c r="DH114" s="242"/>
      <c r="DI114" s="242"/>
      <c r="DJ114" s="242"/>
      <c r="DK114" s="242"/>
      <c r="DL114" s="242"/>
      <c r="DM114" s="242"/>
      <c r="DN114" s="242"/>
      <c r="DO114" s="242"/>
      <c r="DP114" s="242">
        <v>15.056000000000001</v>
      </c>
      <c r="DQ114" s="242">
        <v>115.38</v>
      </c>
      <c r="DR114" s="242"/>
      <c r="DS114" s="242"/>
      <c r="DT114" s="242"/>
      <c r="DU114" s="242"/>
      <c r="DV114" s="242"/>
      <c r="DW114" s="242"/>
      <c r="DX114" s="242"/>
      <c r="DY114" s="242"/>
      <c r="DZ114" s="242"/>
      <c r="EA114" s="242"/>
    </row>
    <row r="115" spans="1:131" s="337" customFormat="1" ht="30" hidden="1" customHeight="1">
      <c r="A115" s="319" t="str">
        <f t="shared" si="136"/>
        <v>Hiện</v>
      </c>
      <c r="B115" s="320" t="str">
        <f t="shared" si="139"/>
        <v>Thừa</v>
      </c>
      <c r="C115" s="320">
        <f t="shared" si="140"/>
        <v>-2.2927999999999926</v>
      </c>
      <c r="D115" s="321"/>
      <c r="E115" s="321"/>
      <c r="F115" s="359"/>
      <c r="G115" s="321"/>
      <c r="H115" s="320" t="s">
        <v>1425</v>
      </c>
      <c r="I115" s="320"/>
      <c r="J115" s="322" t="s">
        <v>692</v>
      </c>
      <c r="K115" s="323" t="s">
        <v>689</v>
      </c>
      <c r="L115" s="324" t="s">
        <v>1054</v>
      </c>
      <c r="M115" s="322" t="s">
        <v>559</v>
      </c>
      <c r="N115" s="322" t="s">
        <v>116</v>
      </c>
      <c r="O115" s="273">
        <v>5.7</v>
      </c>
      <c r="P115" s="274">
        <v>43.120000000000005</v>
      </c>
      <c r="Q115" s="273">
        <v>231.54</v>
      </c>
      <c r="R115" s="230"/>
      <c r="S115" s="231"/>
      <c r="T115" s="231">
        <v>45.707200000000007</v>
      </c>
      <c r="U115" s="231">
        <v>260.53104000000008</v>
      </c>
      <c r="V115" s="231">
        <f>VLOOKUP(J115,[113]PR!$A:$S,15,0)</f>
        <v>0</v>
      </c>
      <c r="W115" s="231">
        <f>VLOOKUP(J115,[113]PR!$A:$S,16,0)</f>
        <v>0</v>
      </c>
      <c r="X115" s="231">
        <f>VLOOKUP(J115,[114]PR!$A:$U,17,0)</f>
        <v>0</v>
      </c>
      <c r="Y115" s="231">
        <f>VLOOKUP(J115,[114]PR!$A:$U,18,0)</f>
        <v>0</v>
      </c>
      <c r="Z115" s="231">
        <v>0</v>
      </c>
      <c r="AA115" s="231">
        <v>0</v>
      </c>
      <c r="AB115" s="241">
        <v>0</v>
      </c>
      <c r="AC115" s="241">
        <v>0</v>
      </c>
      <c r="AD115" s="241">
        <v>0</v>
      </c>
      <c r="AE115" s="241">
        <v>0</v>
      </c>
      <c r="AF115" s="241">
        <v>0</v>
      </c>
      <c r="AG115" s="241">
        <v>0</v>
      </c>
      <c r="AH115" s="241">
        <v>0</v>
      </c>
      <c r="AI115" s="241">
        <v>0</v>
      </c>
      <c r="AJ115" s="241">
        <v>0</v>
      </c>
      <c r="AK115" s="241">
        <v>0</v>
      </c>
      <c r="AL115" s="241">
        <v>0</v>
      </c>
      <c r="AM115" s="241">
        <v>0</v>
      </c>
      <c r="AN115" s="241"/>
      <c r="AO115" s="241"/>
      <c r="AP115" s="241">
        <v>0</v>
      </c>
      <c r="AQ115" s="241">
        <v>0</v>
      </c>
      <c r="AR115" s="325">
        <f t="shared" si="123"/>
        <v>45.707200000000007</v>
      </c>
      <c r="AS115" s="325">
        <f t="shared" si="124"/>
        <v>260.53104000000008</v>
      </c>
      <c r="AT115" s="326"/>
      <c r="AU115" s="319"/>
      <c r="AV115" s="327"/>
      <c r="AW115" s="327"/>
      <c r="AX115" s="328"/>
      <c r="AY115" s="329"/>
      <c r="AZ115" s="327">
        <f t="shared" si="125"/>
        <v>45.707200000000007</v>
      </c>
      <c r="BA115" s="330">
        <f t="shared" si="126"/>
        <v>260.53104000000008</v>
      </c>
      <c r="BB115" s="331"/>
      <c r="BC115" s="332"/>
      <c r="BD115" s="332"/>
      <c r="BE115" s="332"/>
      <c r="BF115" s="334"/>
      <c r="BG115" s="327"/>
      <c r="BH115" s="332"/>
      <c r="BI115" s="232"/>
      <c r="BJ115" s="327"/>
      <c r="BK115" s="327"/>
      <c r="BL115" s="327"/>
      <c r="BM115" s="333"/>
      <c r="BN115" s="327">
        <f t="shared" si="127"/>
        <v>0</v>
      </c>
      <c r="BO115" s="327">
        <f t="shared" si="128"/>
        <v>0</v>
      </c>
      <c r="BP115" s="320"/>
      <c r="BQ115" s="320"/>
      <c r="BR115" s="334"/>
      <c r="BS115" s="319"/>
      <c r="BT115" s="319" t="s">
        <v>991</v>
      </c>
      <c r="BU115" s="327" t="s">
        <v>992</v>
      </c>
      <c r="BV115" s="327" t="s">
        <v>955</v>
      </c>
      <c r="BW115" s="327" t="s">
        <v>559</v>
      </c>
      <c r="BX115" s="327">
        <v>273.60000000000002</v>
      </c>
      <c r="BY115" s="332">
        <v>45734</v>
      </c>
      <c r="BZ115" s="327">
        <v>48</v>
      </c>
      <c r="CA115" s="327">
        <v>273.60000000000002</v>
      </c>
      <c r="CB115" s="275">
        <v>0.61</v>
      </c>
      <c r="CC115" s="335">
        <f t="shared" si="144"/>
        <v>166.89600000000002</v>
      </c>
      <c r="CD115" s="332"/>
      <c r="CE115" s="332"/>
      <c r="CF115" s="332"/>
      <c r="CG115" s="332"/>
      <c r="CH115" s="332"/>
      <c r="CI115" s="332"/>
      <c r="CJ115" s="332"/>
      <c r="CK115" s="332">
        <v>45795</v>
      </c>
      <c r="CL115" s="327">
        <f t="shared" si="129"/>
        <v>48</v>
      </c>
      <c r="CM115" s="320">
        <f t="shared" si="130"/>
        <v>273.60000000000002</v>
      </c>
      <c r="CN115" s="332"/>
      <c r="CO115" s="332"/>
      <c r="CP115" s="332"/>
      <c r="CQ115" s="332"/>
      <c r="CR115" s="327">
        <f t="shared" si="131"/>
        <v>48</v>
      </c>
      <c r="CS115" s="327">
        <f t="shared" si="132"/>
        <v>273.60000000000002</v>
      </c>
      <c r="CT115" s="327">
        <f t="shared" si="133"/>
        <v>-2.2927999999999926</v>
      </c>
      <c r="CU115" s="327">
        <f t="shared" si="134"/>
        <v>-13.068959999999947</v>
      </c>
      <c r="CV115" s="320" t="str">
        <f t="shared" si="135"/>
        <v>Thừa</v>
      </c>
      <c r="CW115" s="336"/>
      <c r="CX115" s="242"/>
      <c r="CY115" s="242"/>
      <c r="CZ115" s="242"/>
      <c r="DA115" s="242"/>
      <c r="DB115" s="242"/>
      <c r="DC115" s="242"/>
      <c r="DD115" s="242">
        <v>43.120000000000005</v>
      </c>
      <c r="DE115" s="242">
        <v>231.54</v>
      </c>
      <c r="DF115" s="242"/>
      <c r="DG115" s="242"/>
      <c r="DH115" s="242"/>
      <c r="DI115" s="242"/>
      <c r="DJ115" s="242"/>
      <c r="DK115" s="242"/>
      <c r="DL115" s="242"/>
      <c r="DM115" s="242"/>
      <c r="DN115" s="242"/>
      <c r="DO115" s="242"/>
      <c r="DP115" s="242"/>
      <c r="DQ115" s="242"/>
      <c r="DR115" s="242"/>
      <c r="DS115" s="242"/>
      <c r="DT115" s="242"/>
      <c r="DU115" s="242"/>
      <c r="DV115" s="242"/>
      <c r="DW115" s="242"/>
      <c r="DX115" s="242"/>
      <c r="DY115" s="242"/>
      <c r="DZ115" s="242"/>
      <c r="EA115" s="242"/>
    </row>
    <row r="116" spans="1:131" s="337" customFormat="1" ht="30" hidden="1" customHeight="1">
      <c r="A116" s="319" t="str">
        <f t="shared" si="136"/>
        <v>Hiện</v>
      </c>
      <c r="B116" s="320" t="str">
        <f>CONCATENATE(CV116," Thiếu ít")</f>
        <v>Thiếu Thiếu ít</v>
      </c>
      <c r="C116" s="320">
        <f t="shared" si="140"/>
        <v>1.7810000000002901</v>
      </c>
      <c r="D116" s="321"/>
      <c r="E116" s="321"/>
      <c r="F116" s="359"/>
      <c r="G116" s="321"/>
      <c r="H116" s="320" t="s">
        <v>1424</v>
      </c>
      <c r="I116" s="320" t="s">
        <v>901</v>
      </c>
      <c r="J116" s="322" t="s">
        <v>693</v>
      </c>
      <c r="K116" s="323" t="s">
        <v>1026</v>
      </c>
      <c r="L116" s="324" t="s">
        <v>1055</v>
      </c>
      <c r="M116" s="322" t="s">
        <v>559</v>
      </c>
      <c r="N116" s="322" t="s">
        <v>116</v>
      </c>
      <c r="O116" s="273">
        <v>6.9</v>
      </c>
      <c r="P116" s="274">
        <v>748.85000000000025</v>
      </c>
      <c r="Q116" s="273">
        <v>5129.5999999999985</v>
      </c>
      <c r="R116" s="230"/>
      <c r="S116" s="231"/>
      <c r="T116" s="231">
        <v>793.78100000000029</v>
      </c>
      <c r="U116" s="231">
        <v>5477.0889000000025</v>
      </c>
      <c r="V116" s="231">
        <f>VLOOKUP(J116,[113]PR!$A:$S,15,0)</f>
        <v>0</v>
      </c>
      <c r="W116" s="231">
        <f>VLOOKUP(J116,[113]PR!$A:$S,16,0)</f>
        <v>0</v>
      </c>
      <c r="X116" s="231">
        <f>VLOOKUP(J116,[114]PR!$A:$U,17,0)</f>
        <v>0</v>
      </c>
      <c r="Y116" s="231">
        <f>VLOOKUP(J116,[114]PR!$A:$U,18,0)</f>
        <v>0</v>
      </c>
      <c r="Z116" s="231">
        <v>0</v>
      </c>
      <c r="AA116" s="231">
        <v>0</v>
      </c>
      <c r="AB116" s="241">
        <v>0</v>
      </c>
      <c r="AC116" s="241">
        <v>0</v>
      </c>
      <c r="AD116" s="241">
        <v>0</v>
      </c>
      <c r="AE116" s="241">
        <v>0</v>
      </c>
      <c r="AF116" s="241">
        <v>0</v>
      </c>
      <c r="AG116" s="241">
        <v>0</v>
      </c>
      <c r="AH116" s="241">
        <v>0</v>
      </c>
      <c r="AI116" s="241">
        <v>0</v>
      </c>
      <c r="AJ116" s="241">
        <v>0</v>
      </c>
      <c r="AK116" s="241">
        <v>0</v>
      </c>
      <c r="AL116" s="241">
        <v>0</v>
      </c>
      <c r="AM116" s="241">
        <v>0</v>
      </c>
      <c r="AN116" s="241"/>
      <c r="AO116" s="241"/>
      <c r="AP116" s="241">
        <v>0</v>
      </c>
      <c r="AQ116" s="241">
        <v>0</v>
      </c>
      <c r="AR116" s="325">
        <f t="shared" si="123"/>
        <v>793.78100000000029</v>
      </c>
      <c r="AS116" s="325">
        <f t="shared" si="124"/>
        <v>5477.0889000000025</v>
      </c>
      <c r="AT116" s="326"/>
      <c r="AU116" s="319"/>
      <c r="AV116" s="327"/>
      <c r="AW116" s="327"/>
      <c r="AX116" s="328"/>
      <c r="AY116" s="329"/>
      <c r="AZ116" s="327">
        <f t="shared" si="125"/>
        <v>793.78100000000029</v>
      </c>
      <c r="BA116" s="330">
        <f t="shared" si="126"/>
        <v>5477.0889000000025</v>
      </c>
      <c r="BB116" s="331"/>
      <c r="BC116" s="365" t="s">
        <v>1192</v>
      </c>
      <c r="BD116" s="332" t="s">
        <v>62</v>
      </c>
      <c r="BE116" s="420" t="s">
        <v>912</v>
      </c>
      <c r="BF116" s="334" t="s">
        <v>60</v>
      </c>
      <c r="BG116" s="327">
        <v>2678.65</v>
      </c>
      <c r="BH116" s="332">
        <v>45757</v>
      </c>
      <c r="BI116" s="327">
        <v>432</v>
      </c>
      <c r="BJ116" s="327">
        <v>2678.65</v>
      </c>
      <c r="BK116" s="382">
        <v>14272.73</v>
      </c>
      <c r="BL116" s="327">
        <f>BK116*BJ116*1.1</f>
        <v>42054813.035950005</v>
      </c>
      <c r="BM116" s="333">
        <v>45758</v>
      </c>
      <c r="BN116" s="327">
        <f t="shared" si="127"/>
        <v>792</v>
      </c>
      <c r="BO116" s="327">
        <f t="shared" si="128"/>
        <v>5144.6499999999996</v>
      </c>
      <c r="BP116" s="320" t="s">
        <v>1025</v>
      </c>
      <c r="BQ116" s="320"/>
      <c r="BR116" s="334"/>
      <c r="BS116" s="319"/>
      <c r="BT116" s="319"/>
      <c r="BU116" s="327"/>
      <c r="BV116" s="327"/>
      <c r="BW116" s="327"/>
      <c r="BX116" s="327"/>
      <c r="BY116" s="327"/>
      <c r="BZ116" s="327"/>
      <c r="CA116" s="327"/>
      <c r="CB116" s="275"/>
      <c r="CC116" s="335"/>
      <c r="CD116" s="332"/>
      <c r="CE116" s="332"/>
      <c r="CF116" s="332"/>
      <c r="CG116" s="332"/>
      <c r="CH116" s="332"/>
      <c r="CI116" s="332"/>
      <c r="CJ116" s="332"/>
      <c r="CK116" s="332"/>
      <c r="CL116" s="327">
        <f t="shared" si="129"/>
        <v>0</v>
      </c>
      <c r="CM116" s="320">
        <f t="shared" si="130"/>
        <v>0</v>
      </c>
      <c r="CN116" s="332"/>
      <c r="CO116" s="332"/>
      <c r="CP116" s="332"/>
      <c r="CQ116" s="332"/>
      <c r="CR116" s="327">
        <f t="shared" si="131"/>
        <v>792</v>
      </c>
      <c r="CS116" s="327">
        <f t="shared" si="132"/>
        <v>5144.6499999999996</v>
      </c>
      <c r="CT116" s="327">
        <f t="shared" si="133"/>
        <v>1.7810000000002901</v>
      </c>
      <c r="CU116" s="327">
        <f t="shared" si="134"/>
        <v>332.43890000000283</v>
      </c>
      <c r="CV116" s="320" t="str">
        <f t="shared" si="135"/>
        <v>Thiếu</v>
      </c>
      <c r="CW116" s="336"/>
      <c r="CX116" s="242"/>
      <c r="CY116" s="242"/>
      <c r="CZ116" s="242"/>
      <c r="DA116" s="242"/>
      <c r="DB116" s="242"/>
      <c r="DC116" s="242"/>
      <c r="DD116" s="242">
        <v>64.695999999999998</v>
      </c>
      <c r="DE116" s="242">
        <v>443.14</v>
      </c>
      <c r="DF116" s="242"/>
      <c r="DG116" s="242"/>
      <c r="DH116" s="242"/>
      <c r="DI116" s="242"/>
      <c r="DJ116" s="242">
        <v>15.596</v>
      </c>
      <c r="DK116" s="242">
        <v>106.82</v>
      </c>
      <c r="DL116" s="242">
        <v>15.596</v>
      </c>
      <c r="DM116" s="242">
        <v>106.82</v>
      </c>
      <c r="DN116" s="242">
        <v>15.416</v>
      </c>
      <c r="DO116" s="242">
        <v>105.6</v>
      </c>
      <c r="DP116" s="242"/>
      <c r="DQ116" s="242"/>
      <c r="DR116" s="242">
        <v>237.31200000000001</v>
      </c>
      <c r="DS116" s="242">
        <v>1625.7600000000002</v>
      </c>
      <c r="DT116" s="242">
        <v>400.23400000000009</v>
      </c>
      <c r="DU116" s="242">
        <v>2741.4399999999996</v>
      </c>
      <c r="DV116" s="242"/>
      <c r="DW116" s="242"/>
      <c r="DX116" s="242"/>
      <c r="DY116" s="242"/>
      <c r="DZ116" s="242"/>
      <c r="EA116" s="242"/>
    </row>
    <row r="117" spans="1:131" s="337" customFormat="1" ht="32" hidden="1" customHeight="1">
      <c r="A117" s="319" t="str">
        <f t="shared" si="136"/>
        <v>ok</v>
      </c>
      <c r="B117" s="320"/>
      <c r="C117" s="320"/>
      <c r="D117" s="321"/>
      <c r="E117" s="321"/>
      <c r="F117" s="359"/>
      <c r="G117" s="321"/>
      <c r="H117" s="320" t="s">
        <v>1424</v>
      </c>
      <c r="I117" s="320"/>
      <c r="J117" s="322" t="s">
        <v>693</v>
      </c>
      <c r="K117" s="323" t="s">
        <v>1026</v>
      </c>
      <c r="L117" s="324" t="s">
        <v>1055</v>
      </c>
      <c r="M117" s="322" t="s">
        <v>559</v>
      </c>
      <c r="N117" s="322" t="s">
        <v>116</v>
      </c>
      <c r="O117" s="273"/>
      <c r="P117" s="274"/>
      <c r="Q117" s="273"/>
      <c r="R117" s="230"/>
      <c r="S117" s="231"/>
      <c r="T117" s="231"/>
      <c r="U117" s="231"/>
      <c r="V117" s="231"/>
      <c r="W117" s="231"/>
      <c r="X117" s="231"/>
      <c r="Y117" s="231"/>
      <c r="Z117" s="231"/>
      <c r="AA117" s="231"/>
      <c r="AB117" s="241"/>
      <c r="AC117" s="241"/>
      <c r="AD117" s="241"/>
      <c r="AE117" s="241"/>
      <c r="AF117" s="241"/>
      <c r="AG117" s="241"/>
      <c r="AH117" s="241"/>
      <c r="AI117" s="241"/>
      <c r="AJ117" s="241"/>
      <c r="AK117" s="241"/>
      <c r="AL117" s="241"/>
      <c r="AM117" s="241"/>
      <c r="AN117" s="241"/>
      <c r="AO117" s="241"/>
      <c r="AP117" s="241"/>
      <c r="AQ117" s="241"/>
      <c r="AR117" s="325"/>
      <c r="AS117" s="325"/>
      <c r="AT117" s="326"/>
      <c r="AU117" s="319"/>
      <c r="AV117" s="327"/>
      <c r="AW117" s="327"/>
      <c r="AX117" s="328"/>
      <c r="AY117" s="329"/>
      <c r="AZ117" s="330"/>
      <c r="BA117" s="330"/>
      <c r="BB117" s="331"/>
      <c r="BC117" s="332" t="s">
        <v>1153</v>
      </c>
      <c r="BD117" s="332" t="s">
        <v>1154</v>
      </c>
      <c r="BE117" s="420" t="s">
        <v>1155</v>
      </c>
      <c r="BF117" s="334" t="s">
        <v>60</v>
      </c>
      <c r="BG117" s="327">
        <v>2466</v>
      </c>
      <c r="BH117" s="332">
        <v>45757</v>
      </c>
      <c r="BI117" s="327">
        <f>30*12</f>
        <v>360</v>
      </c>
      <c r="BJ117" s="327">
        <v>2466</v>
      </c>
      <c r="BK117" s="382">
        <v>15000</v>
      </c>
      <c r="BL117" s="327">
        <f>BK117*BJ117*1.1</f>
        <v>40689000</v>
      </c>
      <c r="BM117" s="333">
        <v>45765</v>
      </c>
      <c r="BN117" s="327"/>
      <c r="BO117" s="327"/>
      <c r="BP117" s="320" t="s">
        <v>1025</v>
      </c>
      <c r="BQ117" s="320"/>
      <c r="BR117" s="334"/>
      <c r="BS117" s="319"/>
      <c r="BT117" s="319"/>
      <c r="BU117" s="327"/>
      <c r="BV117" s="327"/>
      <c r="BW117" s="327"/>
      <c r="BX117" s="327"/>
      <c r="BY117" s="327"/>
      <c r="BZ117" s="327"/>
      <c r="CA117" s="327"/>
      <c r="CB117" s="275"/>
      <c r="CC117" s="335"/>
      <c r="CD117" s="332"/>
      <c r="CE117" s="332"/>
      <c r="CF117" s="332"/>
      <c r="CG117" s="332"/>
      <c r="CH117" s="332"/>
      <c r="CI117" s="332"/>
      <c r="CJ117" s="332"/>
      <c r="CK117" s="332"/>
      <c r="CL117" s="327"/>
      <c r="CM117" s="320"/>
      <c r="CN117" s="332"/>
      <c r="CO117" s="332"/>
      <c r="CP117" s="332"/>
      <c r="CQ117" s="332"/>
      <c r="CR117" s="327"/>
      <c r="CS117" s="327"/>
      <c r="CT117" s="327"/>
      <c r="CU117" s="327"/>
      <c r="CV117" s="320"/>
      <c r="CW117" s="336"/>
      <c r="CX117" s="242"/>
      <c r="CY117" s="242"/>
      <c r="CZ117" s="242"/>
      <c r="DA117" s="242"/>
      <c r="DB117" s="242"/>
      <c r="DC117" s="242"/>
      <c r="DD117" s="242"/>
      <c r="DE117" s="242"/>
      <c r="DF117" s="242"/>
      <c r="DG117" s="242"/>
      <c r="DH117" s="242"/>
      <c r="DI117" s="242"/>
      <c r="DJ117" s="242"/>
      <c r="DK117" s="242"/>
      <c r="DL117" s="242"/>
      <c r="DM117" s="242"/>
      <c r="DN117" s="242"/>
      <c r="DO117" s="242"/>
      <c r="DP117" s="242"/>
      <c r="DQ117" s="242"/>
      <c r="DR117" s="242"/>
      <c r="DS117" s="242"/>
      <c r="DT117" s="242"/>
      <c r="DU117" s="242"/>
      <c r="DV117" s="242"/>
      <c r="DW117" s="242"/>
      <c r="DX117" s="242"/>
      <c r="DY117" s="242"/>
      <c r="DZ117" s="242"/>
      <c r="EA117" s="242"/>
    </row>
    <row r="118" spans="1:131" s="337" customFormat="1" ht="30" hidden="1" customHeight="1">
      <c r="A118" s="319" t="str">
        <f t="shared" si="136"/>
        <v>Hiện</v>
      </c>
      <c r="B118" s="320" t="str">
        <f>CONCATENATE(CV118," Thiếu do công thức")</f>
        <v>Thiếu Thiếu do công thức</v>
      </c>
      <c r="C118" s="327">
        <f t="shared" si="140"/>
        <v>6.1599999999994992E-2</v>
      </c>
      <c r="D118" s="353"/>
      <c r="E118" s="321"/>
      <c r="F118" s="359"/>
      <c r="G118" s="321"/>
      <c r="H118" s="320" t="s">
        <v>1424</v>
      </c>
      <c r="I118" s="320"/>
      <c r="J118" s="322" t="s">
        <v>694</v>
      </c>
      <c r="K118" s="323" t="s">
        <v>689</v>
      </c>
      <c r="L118" s="324" t="s">
        <v>1056</v>
      </c>
      <c r="M118" s="322" t="s">
        <v>559</v>
      </c>
      <c r="N118" s="322" t="s">
        <v>116</v>
      </c>
      <c r="O118" s="273">
        <v>10</v>
      </c>
      <c r="P118" s="274">
        <v>28.359999999999992</v>
      </c>
      <c r="Q118" s="273">
        <v>282.67999999999995</v>
      </c>
      <c r="R118" s="230"/>
      <c r="S118" s="231"/>
      <c r="T118" s="231">
        <v>30.061599999999995</v>
      </c>
      <c r="U118" s="231">
        <v>300.61599999999993</v>
      </c>
      <c r="V118" s="231">
        <f>VLOOKUP(J118,[113]PR!$A:$S,15,0)</f>
        <v>0</v>
      </c>
      <c r="W118" s="231">
        <f>VLOOKUP(J118,[113]PR!$A:$S,16,0)</f>
        <v>0</v>
      </c>
      <c r="X118" s="231">
        <f>VLOOKUP(J118,[114]PR!$A:$U,17,0)</f>
        <v>0</v>
      </c>
      <c r="Y118" s="231">
        <f>VLOOKUP(J118,[114]PR!$A:$U,18,0)</f>
        <v>0</v>
      </c>
      <c r="Z118" s="231">
        <v>0</v>
      </c>
      <c r="AA118" s="231">
        <v>0</v>
      </c>
      <c r="AB118" s="241">
        <v>0</v>
      </c>
      <c r="AC118" s="241">
        <v>0</v>
      </c>
      <c r="AD118" s="241">
        <v>0</v>
      </c>
      <c r="AE118" s="241">
        <v>0</v>
      </c>
      <c r="AF118" s="241">
        <v>0</v>
      </c>
      <c r="AG118" s="241">
        <v>0</v>
      </c>
      <c r="AH118" s="241">
        <v>0</v>
      </c>
      <c r="AI118" s="241">
        <v>0</v>
      </c>
      <c r="AJ118" s="241">
        <v>0</v>
      </c>
      <c r="AK118" s="241">
        <v>0</v>
      </c>
      <c r="AL118" s="241">
        <v>0</v>
      </c>
      <c r="AM118" s="241">
        <v>0</v>
      </c>
      <c r="AN118" s="241"/>
      <c r="AO118" s="241"/>
      <c r="AP118" s="241">
        <v>0</v>
      </c>
      <c r="AQ118" s="241">
        <v>0</v>
      </c>
      <c r="AR118" s="325">
        <f t="shared" ref="AR118:AR137" si="145">R118+T118+V118+X118+Z118+AB118+AD118+AF118+AH118+AJ118+AL118+AN118+AP118</f>
        <v>30.061599999999995</v>
      </c>
      <c r="AS118" s="325">
        <f t="shared" ref="AS118:AS137" si="146">S118+U118+W118+Y118+AA118+AC118+AE118+AG118+AI118+AK118+AM118+AO118+AQ118</f>
        <v>300.61599999999993</v>
      </c>
      <c r="AT118" s="326"/>
      <c r="AU118" s="319"/>
      <c r="AV118" s="327"/>
      <c r="AW118" s="327"/>
      <c r="AX118" s="328"/>
      <c r="AY118" s="329"/>
      <c r="AZ118" s="327">
        <f t="shared" ref="AZ118:AZ137" si="147">IF(AR118&gt;AV118,AR118-AV118,"0")</f>
        <v>30.061599999999995</v>
      </c>
      <c r="BA118" s="330">
        <f t="shared" ref="BA118:BA137" si="148">IF(AS118&gt;AW118,AS118-AW118,"0")</f>
        <v>300.61599999999993</v>
      </c>
      <c r="BB118" s="331"/>
      <c r="BC118" s="365" t="s">
        <v>1573</v>
      </c>
      <c r="BD118" s="332" t="s">
        <v>62</v>
      </c>
      <c r="BE118" s="420" t="s">
        <v>1218</v>
      </c>
      <c r="BF118" s="334" t="s">
        <v>60</v>
      </c>
      <c r="BG118" s="327">
        <v>302.66000000000003</v>
      </c>
      <c r="BH118" s="332">
        <v>45785</v>
      </c>
      <c r="BI118" s="232">
        <f>5*6</f>
        <v>30</v>
      </c>
      <c r="BJ118" s="327">
        <v>302.66000000000003</v>
      </c>
      <c r="BK118" s="432">
        <v>15454.55</v>
      </c>
      <c r="BL118" s="327">
        <f>BK118*BJ118*1.1</f>
        <v>5145221.5133000007</v>
      </c>
      <c r="BM118" s="333">
        <v>45787</v>
      </c>
      <c r="BN118" s="327">
        <f t="shared" ref="BN118:BN137" si="149">SUMIF($J:$J,J118,$BI:$BI)</f>
        <v>30</v>
      </c>
      <c r="BO118" s="327">
        <f t="shared" ref="BO118:BO137" si="150">SUMIF($J:$J,J118,$BJ:$BJ)</f>
        <v>302.66000000000003</v>
      </c>
      <c r="BP118" s="320"/>
      <c r="BQ118" s="320"/>
      <c r="BR118" s="334"/>
      <c r="BS118" s="319"/>
      <c r="BT118" s="319"/>
      <c r="BU118" s="327"/>
      <c r="BV118" s="327"/>
      <c r="BW118" s="327"/>
      <c r="BX118" s="327"/>
      <c r="BY118" s="327"/>
      <c r="BZ118" s="327"/>
      <c r="CA118" s="327"/>
      <c r="CB118" s="275"/>
      <c r="CC118" s="335"/>
      <c r="CD118" s="332"/>
      <c r="CE118" s="332"/>
      <c r="CF118" s="332"/>
      <c r="CG118" s="332"/>
      <c r="CH118" s="332"/>
      <c r="CI118" s="332"/>
      <c r="CJ118" s="332"/>
      <c r="CK118" s="332"/>
      <c r="CL118" s="327">
        <f t="shared" ref="CL118:CL137" si="151">SUMIF($J:$J,J118,$BZ:$BZ)</f>
        <v>0</v>
      </c>
      <c r="CM118" s="320">
        <f t="shared" ref="CM118:CM137" si="152">SUMIF($J:$J,J118,$CA:$CA)</f>
        <v>0</v>
      </c>
      <c r="CN118" s="332"/>
      <c r="CO118" s="332"/>
      <c r="CP118" s="332"/>
      <c r="CQ118" s="332"/>
      <c r="CR118" s="327">
        <f t="shared" ref="CR118:CR137" si="153">BN118+CL118</f>
        <v>30</v>
      </c>
      <c r="CS118" s="327">
        <f t="shared" ref="CS118:CS137" si="154">BO118+CM118</f>
        <v>302.66000000000003</v>
      </c>
      <c r="CT118" s="327">
        <f t="shared" ref="CT118:CT137" si="155">AZ118-CR118</f>
        <v>6.1599999999994992E-2</v>
      </c>
      <c r="CU118" s="327">
        <f t="shared" ref="CU118:CU137" si="156">BA118-CS118</f>
        <v>-2.0440000000000964</v>
      </c>
      <c r="CV118" s="320" t="str">
        <f t="shared" ref="CV118:CV137" si="157">IF(CT118&lt;0,"Thừa",IF(CT118=0,"Đủ","Thiếu"))</f>
        <v>Thiếu</v>
      </c>
      <c r="CW118" s="336"/>
      <c r="CX118" s="242"/>
      <c r="CY118" s="242"/>
      <c r="CZ118" s="242"/>
      <c r="DA118" s="242"/>
      <c r="DB118" s="242"/>
      <c r="DC118" s="242"/>
      <c r="DD118" s="242"/>
      <c r="DE118" s="242"/>
      <c r="DF118" s="242"/>
      <c r="DG118" s="242"/>
      <c r="DH118" s="242">
        <v>10.444000000000001</v>
      </c>
      <c r="DI118" s="242">
        <v>104.04</v>
      </c>
      <c r="DJ118" s="242"/>
      <c r="DK118" s="242"/>
      <c r="DL118" s="242"/>
      <c r="DM118" s="242"/>
      <c r="DN118" s="242"/>
      <c r="DO118" s="242"/>
      <c r="DP118" s="242"/>
      <c r="DQ118" s="242"/>
      <c r="DR118" s="242"/>
      <c r="DS118" s="242"/>
      <c r="DT118" s="242"/>
      <c r="DU118" s="242"/>
      <c r="DV118" s="242">
        <v>17.916</v>
      </c>
      <c r="DW118" s="242">
        <v>178.63999999999996</v>
      </c>
      <c r="DX118" s="242"/>
      <c r="DY118" s="242"/>
      <c r="DZ118" s="242"/>
      <c r="EA118" s="242"/>
    </row>
    <row r="119" spans="1:131" s="337" customFormat="1" ht="30" hidden="1" customHeight="1">
      <c r="A119" s="319" t="str">
        <f t="shared" si="136"/>
        <v>Hiện</v>
      </c>
      <c r="B119" s="320" t="str">
        <f>CONCATENATE(CV119,"L100x12 cắt xuống")</f>
        <v>ThiếuL100x12 cắt xuống</v>
      </c>
      <c r="C119" s="320">
        <f t="shared" si="140"/>
        <v>0.64448000000000005</v>
      </c>
      <c r="D119" s="321"/>
      <c r="E119" s="321" t="s">
        <v>1019</v>
      </c>
      <c r="F119" s="359"/>
      <c r="G119" s="321" t="s">
        <v>1009</v>
      </c>
      <c r="H119" s="320" t="s">
        <v>1424</v>
      </c>
      <c r="I119" s="320" t="s">
        <v>937</v>
      </c>
      <c r="J119" s="322" t="s">
        <v>695</v>
      </c>
      <c r="K119" s="323" t="s">
        <v>689</v>
      </c>
      <c r="L119" s="324" t="s">
        <v>1057</v>
      </c>
      <c r="M119" s="322" t="s">
        <v>559</v>
      </c>
      <c r="N119" s="322" t="s">
        <v>116</v>
      </c>
      <c r="O119" s="273">
        <v>13</v>
      </c>
      <c r="P119" s="274">
        <v>0.60799999999999998</v>
      </c>
      <c r="Q119" s="273">
        <v>7.94</v>
      </c>
      <c r="R119" s="230"/>
      <c r="S119" s="231"/>
      <c r="T119" s="231">
        <v>0.64448000000000005</v>
      </c>
      <c r="U119" s="231">
        <v>8.3782399999999999</v>
      </c>
      <c r="V119" s="231">
        <f>VLOOKUP(J119,[113]PR!$A:$S,15,0)</f>
        <v>0</v>
      </c>
      <c r="W119" s="231">
        <f>VLOOKUP(J119,[113]PR!$A:$S,16,0)</f>
        <v>0</v>
      </c>
      <c r="X119" s="231">
        <f>VLOOKUP(J119,[114]PR!$A:$U,17,0)</f>
        <v>0</v>
      </c>
      <c r="Y119" s="231">
        <f>VLOOKUP(J119,[114]PR!$A:$U,18,0)</f>
        <v>0</v>
      </c>
      <c r="Z119" s="231">
        <v>0</v>
      </c>
      <c r="AA119" s="231">
        <v>0</v>
      </c>
      <c r="AB119" s="241">
        <v>0</v>
      </c>
      <c r="AC119" s="241">
        <v>0</v>
      </c>
      <c r="AD119" s="241">
        <v>0</v>
      </c>
      <c r="AE119" s="241">
        <v>0</v>
      </c>
      <c r="AF119" s="241">
        <v>0</v>
      </c>
      <c r="AG119" s="241">
        <v>0</v>
      </c>
      <c r="AH119" s="241">
        <v>0</v>
      </c>
      <c r="AI119" s="241">
        <v>0</v>
      </c>
      <c r="AJ119" s="241">
        <v>0</v>
      </c>
      <c r="AK119" s="241">
        <v>0</v>
      </c>
      <c r="AL119" s="241">
        <v>0</v>
      </c>
      <c r="AM119" s="241">
        <v>0</v>
      </c>
      <c r="AN119" s="241"/>
      <c r="AO119" s="241"/>
      <c r="AP119" s="241">
        <v>0</v>
      </c>
      <c r="AQ119" s="241">
        <v>0</v>
      </c>
      <c r="AR119" s="325">
        <f t="shared" si="145"/>
        <v>0.64448000000000005</v>
      </c>
      <c r="AS119" s="325">
        <f t="shared" si="146"/>
        <v>8.3782399999999999</v>
      </c>
      <c r="AT119" s="326"/>
      <c r="AU119" s="319"/>
      <c r="AV119" s="327"/>
      <c r="AW119" s="327"/>
      <c r="AX119" s="328"/>
      <c r="AY119" s="329"/>
      <c r="AZ119" s="327">
        <f t="shared" si="147"/>
        <v>0.64448000000000005</v>
      </c>
      <c r="BA119" s="330">
        <f t="shared" si="148"/>
        <v>8.3782399999999999</v>
      </c>
      <c r="BB119" s="331"/>
      <c r="BC119" s="332"/>
      <c r="BD119" s="332"/>
      <c r="BE119" s="332"/>
      <c r="BF119" s="334"/>
      <c r="BG119" s="327"/>
      <c r="BH119" s="332"/>
      <c r="BI119" s="232"/>
      <c r="BJ119" s="327"/>
      <c r="BK119" s="327"/>
      <c r="BL119" s="327"/>
      <c r="BM119" s="333"/>
      <c r="BN119" s="327">
        <f t="shared" si="149"/>
        <v>0</v>
      </c>
      <c r="BO119" s="327">
        <f t="shared" si="150"/>
        <v>0</v>
      </c>
      <c r="BP119" s="320"/>
      <c r="BQ119" s="320"/>
      <c r="BR119" s="334"/>
      <c r="BS119" s="319"/>
      <c r="BT119" s="319"/>
      <c r="BU119" s="327"/>
      <c r="BV119" s="327"/>
      <c r="BW119" s="327"/>
      <c r="BX119" s="327"/>
      <c r="BY119" s="327"/>
      <c r="BZ119" s="327"/>
      <c r="CA119" s="327"/>
      <c r="CB119" s="275"/>
      <c r="CC119" s="335"/>
      <c r="CD119" s="332"/>
      <c r="CE119" s="332"/>
      <c r="CF119" s="332"/>
      <c r="CG119" s="332"/>
      <c r="CH119" s="332"/>
      <c r="CI119" s="332"/>
      <c r="CJ119" s="332"/>
      <c r="CK119" s="332"/>
      <c r="CL119" s="327">
        <f t="shared" si="151"/>
        <v>0</v>
      </c>
      <c r="CM119" s="320">
        <f t="shared" si="152"/>
        <v>0</v>
      </c>
      <c r="CN119" s="332"/>
      <c r="CO119" s="332"/>
      <c r="CP119" s="332"/>
      <c r="CQ119" s="332"/>
      <c r="CR119" s="327">
        <f t="shared" si="153"/>
        <v>0</v>
      </c>
      <c r="CS119" s="327">
        <f t="shared" si="154"/>
        <v>0</v>
      </c>
      <c r="CT119" s="327">
        <f t="shared" si="155"/>
        <v>0.64448000000000005</v>
      </c>
      <c r="CU119" s="327">
        <f t="shared" si="156"/>
        <v>8.3782399999999999</v>
      </c>
      <c r="CV119" s="320" t="str">
        <f t="shared" si="157"/>
        <v>Thiếu</v>
      </c>
      <c r="CW119" s="336"/>
      <c r="CX119" s="242"/>
      <c r="CY119" s="242"/>
      <c r="CZ119" s="242"/>
      <c r="DA119" s="242"/>
      <c r="DB119" s="242"/>
      <c r="DC119" s="242"/>
      <c r="DD119" s="242"/>
      <c r="DE119" s="242"/>
      <c r="DF119" s="242"/>
      <c r="DG119" s="242"/>
      <c r="DH119" s="242"/>
      <c r="DI119" s="242"/>
      <c r="DJ119" s="242"/>
      <c r="DK119" s="242"/>
      <c r="DL119" s="242"/>
      <c r="DM119" s="242"/>
      <c r="DN119" s="242"/>
      <c r="DO119" s="242"/>
      <c r="DP119" s="242"/>
      <c r="DQ119" s="242"/>
      <c r="DR119" s="242"/>
      <c r="DS119" s="242"/>
      <c r="DT119" s="242"/>
      <c r="DU119" s="242"/>
      <c r="DV119" s="242">
        <v>0.60799999999999998</v>
      </c>
      <c r="DW119" s="242">
        <v>7.94</v>
      </c>
      <c r="DX119" s="242"/>
      <c r="DY119" s="242"/>
      <c r="DZ119" s="242"/>
      <c r="EA119" s="242"/>
    </row>
    <row r="120" spans="1:131" s="337" customFormat="1" ht="30" hidden="1" customHeight="1">
      <c r="A120" s="319" t="str">
        <f t="shared" si="136"/>
        <v>Hiện</v>
      </c>
      <c r="B120" s="320" t="str">
        <f t="shared" si="139"/>
        <v>Thừa</v>
      </c>
      <c r="C120" s="327">
        <f t="shared" si="140"/>
        <v>-1.0704000000000065</v>
      </c>
      <c r="D120" s="353"/>
      <c r="E120" s="321"/>
      <c r="F120" s="359"/>
      <c r="G120" s="321"/>
      <c r="H120" s="320" t="s">
        <v>1424</v>
      </c>
      <c r="I120" s="320"/>
      <c r="J120" s="322" t="s">
        <v>696</v>
      </c>
      <c r="K120" s="323" t="s">
        <v>1027</v>
      </c>
      <c r="L120" s="324" t="s">
        <v>1058</v>
      </c>
      <c r="M120" s="322" t="s">
        <v>559</v>
      </c>
      <c r="N120" s="322" t="s">
        <v>116</v>
      </c>
      <c r="O120" s="273">
        <v>8.3000000000000007</v>
      </c>
      <c r="P120" s="274">
        <v>329.108</v>
      </c>
      <c r="Q120" s="273">
        <v>2724.76</v>
      </c>
      <c r="R120" s="230"/>
      <c r="S120" s="231"/>
      <c r="T120" s="231">
        <v>394.92959999999999</v>
      </c>
      <c r="U120" s="231">
        <v>3277.9156800000001</v>
      </c>
      <c r="V120" s="231">
        <f>VLOOKUP(J120,[113]PR!$A:$S,15,0)</f>
        <v>0</v>
      </c>
      <c r="W120" s="231">
        <f>VLOOKUP(J120,[113]PR!$A:$S,16,0)</f>
        <v>0</v>
      </c>
      <c r="X120" s="231">
        <f>VLOOKUP(J120,[114]PR!$A:$U,17,0)</f>
        <v>0</v>
      </c>
      <c r="Y120" s="231">
        <f>VLOOKUP(J120,[114]PR!$A:$U,18,0)</f>
        <v>0</v>
      </c>
      <c r="Z120" s="231">
        <v>0</v>
      </c>
      <c r="AA120" s="231">
        <v>0</v>
      </c>
      <c r="AB120" s="241">
        <v>0</v>
      </c>
      <c r="AC120" s="241">
        <v>0</v>
      </c>
      <c r="AD120" s="241">
        <v>0</v>
      </c>
      <c r="AE120" s="241">
        <v>0</v>
      </c>
      <c r="AF120" s="241">
        <v>0</v>
      </c>
      <c r="AG120" s="241">
        <v>0</v>
      </c>
      <c r="AH120" s="241">
        <v>0</v>
      </c>
      <c r="AI120" s="241">
        <v>0</v>
      </c>
      <c r="AJ120" s="241">
        <v>0</v>
      </c>
      <c r="AK120" s="241">
        <v>0</v>
      </c>
      <c r="AL120" s="241">
        <v>0</v>
      </c>
      <c r="AM120" s="241">
        <v>0</v>
      </c>
      <c r="AN120" s="241"/>
      <c r="AO120" s="241"/>
      <c r="AP120" s="241">
        <v>0</v>
      </c>
      <c r="AQ120" s="241">
        <v>0</v>
      </c>
      <c r="AR120" s="325">
        <f t="shared" si="145"/>
        <v>394.92959999999999</v>
      </c>
      <c r="AS120" s="325">
        <f t="shared" si="146"/>
        <v>3277.9156800000001</v>
      </c>
      <c r="AT120" s="326"/>
      <c r="AU120" s="319"/>
      <c r="AV120" s="327"/>
      <c r="AW120" s="327"/>
      <c r="AX120" s="328"/>
      <c r="AY120" s="329"/>
      <c r="AZ120" s="327">
        <f t="shared" si="147"/>
        <v>394.92959999999999</v>
      </c>
      <c r="BA120" s="330">
        <f t="shared" si="148"/>
        <v>3277.9156800000001</v>
      </c>
      <c r="BB120" s="331"/>
      <c r="BC120" s="332" t="s">
        <v>1186</v>
      </c>
      <c r="BD120" s="332" t="s">
        <v>1018</v>
      </c>
      <c r="BE120" s="332" t="s">
        <v>1013</v>
      </c>
      <c r="BF120" s="334" t="s">
        <v>60</v>
      </c>
      <c r="BG120" s="327">
        <v>3279</v>
      </c>
      <c r="BH120" s="332">
        <v>45757</v>
      </c>
      <c r="BI120" s="232">
        <v>396</v>
      </c>
      <c r="BJ120" s="327">
        <v>3279</v>
      </c>
      <c r="BK120" s="433">
        <v>14000</v>
      </c>
      <c r="BL120" s="327">
        <f>BK120*BJ120*1.1</f>
        <v>50496600.000000007</v>
      </c>
      <c r="BM120" s="333">
        <v>45782</v>
      </c>
      <c r="BN120" s="327">
        <f t="shared" si="149"/>
        <v>396</v>
      </c>
      <c r="BO120" s="327">
        <f t="shared" si="150"/>
        <v>3279</v>
      </c>
      <c r="BP120" s="320"/>
      <c r="BQ120" s="320"/>
      <c r="BR120" s="334"/>
      <c r="BS120" s="319"/>
      <c r="BT120" s="319"/>
      <c r="BU120" s="327"/>
      <c r="BV120" s="327"/>
      <c r="BW120" s="327"/>
      <c r="BX120" s="327"/>
      <c r="BY120" s="327"/>
      <c r="BZ120" s="327"/>
      <c r="CA120" s="327"/>
      <c r="CB120" s="275"/>
      <c r="CC120" s="335"/>
      <c r="CD120" s="332"/>
      <c r="CE120" s="332"/>
      <c r="CF120" s="332"/>
      <c r="CG120" s="332"/>
      <c r="CH120" s="332"/>
      <c r="CI120" s="332"/>
      <c r="CJ120" s="332"/>
      <c r="CK120" s="332"/>
      <c r="CL120" s="327">
        <f t="shared" si="151"/>
        <v>0</v>
      </c>
      <c r="CM120" s="320">
        <f t="shared" si="152"/>
        <v>0</v>
      </c>
      <c r="CN120" s="332"/>
      <c r="CO120" s="332"/>
      <c r="CP120" s="332"/>
      <c r="CQ120" s="332"/>
      <c r="CR120" s="327">
        <f t="shared" si="153"/>
        <v>396</v>
      </c>
      <c r="CS120" s="327">
        <f t="shared" si="154"/>
        <v>3279</v>
      </c>
      <c r="CT120" s="327">
        <f t="shared" si="155"/>
        <v>-1.0704000000000065</v>
      </c>
      <c r="CU120" s="327">
        <f t="shared" si="156"/>
        <v>-1.0843199999999342</v>
      </c>
      <c r="CV120" s="320" t="str">
        <f t="shared" si="157"/>
        <v>Thừa</v>
      </c>
      <c r="CW120" s="336"/>
      <c r="CX120" s="242"/>
      <c r="CY120" s="242"/>
      <c r="CZ120" s="242"/>
      <c r="DA120" s="242"/>
      <c r="DB120" s="242"/>
      <c r="DC120" s="242"/>
      <c r="DD120" s="242">
        <v>26.380000000000003</v>
      </c>
      <c r="DE120" s="242">
        <v>218.44</v>
      </c>
      <c r="DF120" s="242"/>
      <c r="DG120" s="242"/>
      <c r="DH120" s="242"/>
      <c r="DI120" s="242"/>
      <c r="DJ120" s="242"/>
      <c r="DK120" s="242"/>
      <c r="DL120" s="242"/>
      <c r="DM120" s="242"/>
      <c r="DN120" s="242"/>
      <c r="DO120" s="242"/>
      <c r="DP120" s="242">
        <v>6.8919999999999995</v>
      </c>
      <c r="DQ120" s="242">
        <v>57.06</v>
      </c>
      <c r="DR120" s="242">
        <v>295.83600000000001</v>
      </c>
      <c r="DS120" s="242">
        <v>2449.2600000000002</v>
      </c>
      <c r="DT120" s="242"/>
      <c r="DU120" s="242"/>
      <c r="DV120" s="242"/>
      <c r="DW120" s="242"/>
      <c r="DX120" s="242"/>
      <c r="DY120" s="242"/>
      <c r="DZ120" s="242"/>
      <c r="EA120" s="242"/>
    </row>
    <row r="121" spans="1:131" s="337" customFormat="1" ht="30" hidden="1" customHeight="1">
      <c r="A121" s="319" t="str">
        <f t="shared" si="136"/>
        <v>Hiện</v>
      </c>
      <c r="B121" s="320" t="str">
        <f t="shared" si="139"/>
        <v>Thừa</v>
      </c>
      <c r="C121" s="327">
        <f t="shared" si="140"/>
        <v>-7.8066800000000001</v>
      </c>
      <c r="D121" s="353"/>
      <c r="E121" s="321"/>
      <c r="F121" s="359"/>
      <c r="G121" s="321"/>
      <c r="H121" s="320" t="s">
        <v>1424</v>
      </c>
      <c r="I121" s="320"/>
      <c r="J121" s="322" t="s">
        <v>697</v>
      </c>
      <c r="K121" s="323" t="s">
        <v>689</v>
      </c>
      <c r="L121" s="324" t="s">
        <v>1059</v>
      </c>
      <c r="M121" s="322" t="s">
        <v>559</v>
      </c>
      <c r="N121" s="322" t="s">
        <v>116</v>
      </c>
      <c r="O121" s="273">
        <v>9.6</v>
      </c>
      <c r="P121" s="274">
        <v>94.521999999999991</v>
      </c>
      <c r="Q121" s="273">
        <v>906.42</v>
      </c>
      <c r="R121" s="230"/>
      <c r="S121" s="231"/>
      <c r="T121" s="231">
        <v>100.19332</v>
      </c>
      <c r="U121" s="231">
        <v>961.85587199999998</v>
      </c>
      <c r="V121" s="231">
        <f>VLOOKUP(J121,[113]PR!$A:$S,15,0)</f>
        <v>0</v>
      </c>
      <c r="W121" s="231">
        <f>VLOOKUP(J121,[113]PR!$A:$S,16,0)</f>
        <v>0</v>
      </c>
      <c r="X121" s="231">
        <f>VLOOKUP(J121,[114]PR!$A:$U,17,0)</f>
        <v>0</v>
      </c>
      <c r="Y121" s="231">
        <f>VLOOKUP(J121,[114]PR!$A:$U,18,0)</f>
        <v>0</v>
      </c>
      <c r="Z121" s="231">
        <v>0</v>
      </c>
      <c r="AA121" s="231">
        <v>0</v>
      </c>
      <c r="AB121" s="241">
        <v>0</v>
      </c>
      <c r="AC121" s="241">
        <v>0</v>
      </c>
      <c r="AD121" s="241">
        <v>0</v>
      </c>
      <c r="AE121" s="241">
        <v>0</v>
      </c>
      <c r="AF121" s="241">
        <v>0</v>
      </c>
      <c r="AG121" s="241">
        <v>0</v>
      </c>
      <c r="AH121" s="241">
        <v>0</v>
      </c>
      <c r="AI121" s="241">
        <v>0</v>
      </c>
      <c r="AJ121" s="241">
        <v>0</v>
      </c>
      <c r="AK121" s="241">
        <v>0</v>
      </c>
      <c r="AL121" s="241">
        <v>0</v>
      </c>
      <c r="AM121" s="241">
        <v>0</v>
      </c>
      <c r="AN121" s="241"/>
      <c r="AO121" s="241"/>
      <c r="AP121" s="241">
        <v>0</v>
      </c>
      <c r="AQ121" s="241">
        <v>0</v>
      </c>
      <c r="AR121" s="325">
        <f t="shared" si="145"/>
        <v>100.19332</v>
      </c>
      <c r="AS121" s="325">
        <f t="shared" si="146"/>
        <v>961.85587199999998</v>
      </c>
      <c r="AT121" s="326"/>
      <c r="AU121" s="319"/>
      <c r="AV121" s="327"/>
      <c r="AW121" s="327"/>
      <c r="AX121" s="328"/>
      <c r="AY121" s="329"/>
      <c r="AZ121" s="327">
        <f t="shared" si="147"/>
        <v>100.19332</v>
      </c>
      <c r="BA121" s="330">
        <f t="shared" si="148"/>
        <v>961.85587199999998</v>
      </c>
      <c r="BB121" s="331"/>
      <c r="BC121" s="332" t="s">
        <v>1186</v>
      </c>
      <c r="BD121" s="332" t="s">
        <v>1018</v>
      </c>
      <c r="BE121" s="332" t="s">
        <v>1014</v>
      </c>
      <c r="BF121" s="334" t="s">
        <v>60</v>
      </c>
      <c r="BG121" s="327">
        <v>1036</v>
      </c>
      <c r="BH121" s="332">
        <v>45757</v>
      </c>
      <c r="BI121" s="232">
        <v>108</v>
      </c>
      <c r="BJ121" s="327">
        <v>1036</v>
      </c>
      <c r="BK121" s="433">
        <v>14000</v>
      </c>
      <c r="BL121" s="327">
        <f>BK121*BJ121*1.1</f>
        <v>15954400.000000002</v>
      </c>
      <c r="BM121" s="333">
        <v>45782</v>
      </c>
      <c r="BN121" s="327">
        <f t="shared" si="149"/>
        <v>108</v>
      </c>
      <c r="BO121" s="327">
        <f t="shared" si="150"/>
        <v>1036</v>
      </c>
      <c r="BP121" s="320"/>
      <c r="BQ121" s="320"/>
      <c r="BR121" s="334"/>
      <c r="BS121" s="319"/>
      <c r="BT121" s="319"/>
      <c r="BU121" s="327"/>
      <c r="BV121" s="327"/>
      <c r="BW121" s="327"/>
      <c r="BX121" s="327"/>
      <c r="BY121" s="327"/>
      <c r="BZ121" s="327"/>
      <c r="CA121" s="327"/>
      <c r="CB121" s="275"/>
      <c r="CC121" s="335"/>
      <c r="CD121" s="332"/>
      <c r="CE121" s="332"/>
      <c r="CF121" s="332"/>
      <c r="CG121" s="332"/>
      <c r="CH121" s="332"/>
      <c r="CI121" s="332"/>
      <c r="CJ121" s="332"/>
      <c r="CK121" s="332"/>
      <c r="CL121" s="327">
        <f t="shared" si="151"/>
        <v>0</v>
      </c>
      <c r="CM121" s="320">
        <f t="shared" si="152"/>
        <v>0</v>
      </c>
      <c r="CN121" s="332"/>
      <c r="CO121" s="332"/>
      <c r="CP121" s="332"/>
      <c r="CQ121" s="332"/>
      <c r="CR121" s="327">
        <f t="shared" si="153"/>
        <v>108</v>
      </c>
      <c r="CS121" s="327">
        <f t="shared" si="154"/>
        <v>1036</v>
      </c>
      <c r="CT121" s="327">
        <f t="shared" si="155"/>
        <v>-7.8066800000000001</v>
      </c>
      <c r="CU121" s="327">
        <f t="shared" si="156"/>
        <v>-74.144128000000023</v>
      </c>
      <c r="CV121" s="320" t="str">
        <f t="shared" si="157"/>
        <v>Thừa</v>
      </c>
      <c r="CW121" s="336"/>
      <c r="CX121" s="242"/>
      <c r="CY121" s="242"/>
      <c r="CZ121" s="242"/>
      <c r="DA121" s="242"/>
      <c r="DB121" s="242"/>
      <c r="DC121" s="242"/>
      <c r="DD121" s="242"/>
      <c r="DE121" s="242"/>
      <c r="DF121" s="242"/>
      <c r="DG121" s="242"/>
      <c r="DH121" s="242">
        <v>56.545999999999999</v>
      </c>
      <c r="DI121" s="242">
        <v>542.29999999999995</v>
      </c>
      <c r="DJ121" s="242">
        <v>12.664</v>
      </c>
      <c r="DK121" s="242">
        <v>121.42</v>
      </c>
      <c r="DL121" s="242">
        <v>12.655999999999999</v>
      </c>
      <c r="DM121" s="242">
        <v>121.36</v>
      </c>
      <c r="DN121" s="242">
        <v>12.655999999999999</v>
      </c>
      <c r="DO121" s="242">
        <v>121.36</v>
      </c>
      <c r="DP121" s="242"/>
      <c r="DQ121" s="242"/>
      <c r="DR121" s="242"/>
      <c r="DS121" s="242"/>
      <c r="DT121" s="242"/>
      <c r="DU121" s="242"/>
      <c r="DV121" s="242"/>
      <c r="DW121" s="242"/>
      <c r="DX121" s="242"/>
      <c r="DY121" s="242"/>
      <c r="DZ121" s="242"/>
      <c r="EA121" s="242"/>
    </row>
    <row r="122" spans="1:131" s="337" customFormat="1" ht="30" hidden="1" customHeight="1">
      <c r="A122" s="319" t="str">
        <f t="shared" si="136"/>
        <v>Hiện</v>
      </c>
      <c r="B122" s="320" t="str">
        <f t="shared" si="139"/>
        <v>Thừa</v>
      </c>
      <c r="C122" s="320">
        <f t="shared" si="140"/>
        <v>-83.053880000000106</v>
      </c>
      <c r="D122" s="321"/>
      <c r="E122" s="321"/>
      <c r="F122" s="359"/>
      <c r="G122" s="321"/>
      <c r="H122" s="320" t="s">
        <v>1424</v>
      </c>
      <c r="I122" s="320" t="s">
        <v>901</v>
      </c>
      <c r="J122" s="322" t="s">
        <v>698</v>
      </c>
      <c r="K122" s="323" t="s">
        <v>689</v>
      </c>
      <c r="L122" s="324" t="s">
        <v>1060</v>
      </c>
      <c r="M122" s="322" t="s">
        <v>559</v>
      </c>
      <c r="N122" s="322" t="s">
        <v>116</v>
      </c>
      <c r="O122" s="273">
        <v>13.3</v>
      </c>
      <c r="P122" s="274">
        <v>641.40199999999982</v>
      </c>
      <c r="Q122" s="273">
        <v>8561.74</v>
      </c>
      <c r="R122" s="230"/>
      <c r="S122" s="231"/>
      <c r="T122" s="231">
        <v>679.88611999999989</v>
      </c>
      <c r="U122" s="231">
        <v>9042.4853959999982</v>
      </c>
      <c r="V122" s="231">
        <f>VLOOKUP(J122,[113]PR!$A:$S,15,0)</f>
        <v>0</v>
      </c>
      <c r="W122" s="231">
        <f>VLOOKUP(J122,[113]PR!$A:$S,16,0)</f>
        <v>0</v>
      </c>
      <c r="X122" s="231">
        <f>VLOOKUP(J122,[114]PR!$A:$U,17,0)</f>
        <v>-222.94</v>
      </c>
      <c r="Y122" s="231">
        <f>VLOOKUP(J122,[114]PR!$A:$U,18,0)</f>
        <v>-2965.1020000000003</v>
      </c>
      <c r="Z122" s="231">
        <v>0</v>
      </c>
      <c r="AA122" s="231">
        <v>0</v>
      </c>
      <c r="AB122" s="241">
        <v>0</v>
      </c>
      <c r="AC122" s="241">
        <v>0</v>
      </c>
      <c r="AD122" s="241">
        <v>0</v>
      </c>
      <c r="AE122" s="241">
        <v>0</v>
      </c>
      <c r="AF122" s="241">
        <v>0</v>
      </c>
      <c r="AG122" s="241">
        <v>0</v>
      </c>
      <c r="AH122" s="241">
        <v>0</v>
      </c>
      <c r="AI122" s="241">
        <v>0</v>
      </c>
      <c r="AJ122" s="241">
        <v>0</v>
      </c>
      <c r="AK122" s="241">
        <v>0</v>
      </c>
      <c r="AL122" s="241">
        <v>0</v>
      </c>
      <c r="AM122" s="241">
        <v>0</v>
      </c>
      <c r="AN122" s="241"/>
      <c r="AO122" s="241"/>
      <c r="AP122" s="241">
        <v>0</v>
      </c>
      <c r="AQ122" s="241">
        <v>0</v>
      </c>
      <c r="AR122" s="325">
        <f t="shared" si="145"/>
        <v>456.94611999999989</v>
      </c>
      <c r="AS122" s="325">
        <f t="shared" si="146"/>
        <v>6077.3833959999974</v>
      </c>
      <c r="AT122" s="326" t="s">
        <v>1134</v>
      </c>
      <c r="AU122" s="319"/>
      <c r="AV122" s="327"/>
      <c r="AW122" s="327"/>
      <c r="AX122" s="328"/>
      <c r="AY122" s="329"/>
      <c r="AZ122" s="327">
        <f t="shared" si="147"/>
        <v>456.94611999999989</v>
      </c>
      <c r="BA122" s="330">
        <f t="shared" si="148"/>
        <v>6077.3833959999974</v>
      </c>
      <c r="BB122" s="331"/>
      <c r="BC122" s="365" t="s">
        <v>1192</v>
      </c>
      <c r="BD122" s="332" t="s">
        <v>62</v>
      </c>
      <c r="BE122" s="420" t="s">
        <v>373</v>
      </c>
      <c r="BF122" s="334" t="s">
        <v>60</v>
      </c>
      <c r="BG122" s="327">
        <v>7298.1</v>
      </c>
      <c r="BH122" s="332">
        <v>45757</v>
      </c>
      <c r="BI122" s="327">
        <v>540</v>
      </c>
      <c r="BJ122" s="327">
        <v>7298.1</v>
      </c>
      <c r="BK122" s="382">
        <v>15090.91</v>
      </c>
      <c r="BL122" s="327">
        <f>BK122*BJ122*1.1</f>
        <v>121148467.29810001</v>
      </c>
      <c r="BM122" s="333">
        <v>45758</v>
      </c>
      <c r="BN122" s="327">
        <f t="shared" si="149"/>
        <v>540</v>
      </c>
      <c r="BO122" s="327">
        <f t="shared" si="150"/>
        <v>7298.1</v>
      </c>
      <c r="BP122" s="320" t="s">
        <v>1025</v>
      </c>
      <c r="BQ122" s="320"/>
      <c r="BR122" s="334"/>
      <c r="BS122" s="319"/>
      <c r="BT122" s="319"/>
      <c r="BU122" s="327"/>
      <c r="BV122" s="327"/>
      <c r="BW122" s="327"/>
      <c r="BX122" s="327"/>
      <c r="BY122" s="327"/>
      <c r="BZ122" s="327"/>
      <c r="CA122" s="327"/>
      <c r="CB122" s="275"/>
      <c r="CC122" s="335"/>
      <c r="CD122" s="332"/>
      <c r="CE122" s="332"/>
      <c r="CF122" s="332"/>
      <c r="CG122" s="332"/>
      <c r="CH122" s="332"/>
      <c r="CI122" s="332"/>
      <c r="CJ122" s="332"/>
      <c r="CK122" s="332"/>
      <c r="CL122" s="327">
        <f t="shared" si="151"/>
        <v>0</v>
      </c>
      <c r="CM122" s="320">
        <f t="shared" si="152"/>
        <v>0</v>
      </c>
      <c r="CN122" s="332"/>
      <c r="CO122" s="332"/>
      <c r="CP122" s="332"/>
      <c r="CQ122" s="332"/>
      <c r="CR122" s="327">
        <f t="shared" si="153"/>
        <v>540</v>
      </c>
      <c r="CS122" s="327">
        <f t="shared" si="154"/>
        <v>7298.1</v>
      </c>
      <c r="CT122" s="327">
        <f t="shared" si="155"/>
        <v>-83.053880000000106</v>
      </c>
      <c r="CU122" s="327">
        <f t="shared" si="156"/>
        <v>-1220.7166040000029</v>
      </c>
      <c r="CV122" s="320" t="str">
        <f t="shared" si="157"/>
        <v>Thừa</v>
      </c>
      <c r="CW122" s="336"/>
      <c r="CX122" s="242"/>
      <c r="CY122" s="242"/>
      <c r="CZ122" s="242"/>
      <c r="DA122" s="242"/>
      <c r="DB122" s="242"/>
      <c r="DC122" s="242"/>
      <c r="DD122" s="242">
        <v>48.288000000000004</v>
      </c>
      <c r="DE122" s="242">
        <v>644.55999999999995</v>
      </c>
      <c r="DF122" s="242"/>
      <c r="DG122" s="242"/>
      <c r="DH122" s="242">
        <v>173.06800000000001</v>
      </c>
      <c r="DI122" s="242">
        <v>2310.08</v>
      </c>
      <c r="DJ122" s="242"/>
      <c r="DK122" s="242"/>
      <c r="DL122" s="242"/>
      <c r="DM122" s="242"/>
      <c r="DN122" s="242"/>
      <c r="DO122" s="242"/>
      <c r="DP122" s="242"/>
      <c r="DQ122" s="242"/>
      <c r="DR122" s="242"/>
      <c r="DS122" s="242"/>
      <c r="DT122" s="242">
        <v>420.04599999999994</v>
      </c>
      <c r="DU122" s="242">
        <v>5607.1</v>
      </c>
      <c r="DV122" s="242"/>
      <c r="DW122" s="242"/>
      <c r="DX122" s="242"/>
      <c r="DY122" s="242"/>
      <c r="DZ122" s="242"/>
      <c r="EA122" s="242"/>
    </row>
    <row r="123" spans="1:131" s="337" customFormat="1" ht="30" hidden="1" customHeight="1">
      <c r="A123" s="319" t="str">
        <f t="shared" si="136"/>
        <v>Hiện</v>
      </c>
      <c r="B123" s="320" t="str">
        <f t="shared" si="139"/>
        <v>Thừa</v>
      </c>
      <c r="C123" s="320">
        <f t="shared" si="140"/>
        <v>-0.23999999999995225</v>
      </c>
      <c r="D123" s="321"/>
      <c r="E123" s="321"/>
      <c r="F123" s="359"/>
      <c r="G123" s="321"/>
      <c r="H123" s="320" t="s">
        <v>1425</v>
      </c>
      <c r="I123" s="320" t="s">
        <v>996</v>
      </c>
      <c r="J123" s="322" t="s">
        <v>699</v>
      </c>
      <c r="K123" s="323" t="s">
        <v>689</v>
      </c>
      <c r="L123" s="324" t="s">
        <v>1061</v>
      </c>
      <c r="M123" s="322" t="s">
        <v>559</v>
      </c>
      <c r="N123" s="322" t="s">
        <v>116</v>
      </c>
      <c r="O123" s="273">
        <v>9.4</v>
      </c>
      <c r="P123" s="274">
        <v>396</v>
      </c>
      <c r="Q123" s="273">
        <v>3631.32</v>
      </c>
      <c r="R123" s="230"/>
      <c r="S123" s="231"/>
      <c r="T123" s="231">
        <v>419.76000000000005</v>
      </c>
      <c r="U123" s="231">
        <v>3945.7440000000006</v>
      </c>
      <c r="V123" s="231">
        <f>VLOOKUP(J123,[113]PR!$A:$S,15,0)</f>
        <v>0</v>
      </c>
      <c r="W123" s="231">
        <f>VLOOKUP(J123,[113]PR!$A:$S,16,0)</f>
        <v>0</v>
      </c>
      <c r="X123" s="231">
        <f>VLOOKUP(J123,[114]PR!$A:$U,17,0)</f>
        <v>0</v>
      </c>
      <c r="Y123" s="231">
        <f>VLOOKUP(J123,[114]PR!$A:$U,18,0)</f>
        <v>0</v>
      </c>
      <c r="Z123" s="231">
        <v>0</v>
      </c>
      <c r="AA123" s="231">
        <v>0</v>
      </c>
      <c r="AB123" s="241">
        <v>0</v>
      </c>
      <c r="AC123" s="241">
        <v>0</v>
      </c>
      <c r="AD123" s="241">
        <v>0</v>
      </c>
      <c r="AE123" s="241">
        <v>0</v>
      </c>
      <c r="AF123" s="241">
        <v>0</v>
      </c>
      <c r="AG123" s="241">
        <v>0</v>
      </c>
      <c r="AH123" s="241">
        <v>0</v>
      </c>
      <c r="AI123" s="241">
        <v>0</v>
      </c>
      <c r="AJ123" s="241">
        <v>0</v>
      </c>
      <c r="AK123" s="241">
        <v>0</v>
      </c>
      <c r="AL123" s="241">
        <v>0</v>
      </c>
      <c r="AM123" s="241">
        <v>0</v>
      </c>
      <c r="AN123" s="241"/>
      <c r="AO123" s="241"/>
      <c r="AP123" s="241">
        <v>0</v>
      </c>
      <c r="AQ123" s="241">
        <v>0</v>
      </c>
      <c r="AR123" s="325">
        <f t="shared" si="145"/>
        <v>419.76000000000005</v>
      </c>
      <c r="AS123" s="325">
        <f t="shared" si="146"/>
        <v>3945.7440000000006</v>
      </c>
      <c r="AT123" s="326"/>
      <c r="AU123" s="319"/>
      <c r="AV123" s="327"/>
      <c r="AW123" s="327"/>
      <c r="AX123" s="328"/>
      <c r="AY123" s="329"/>
      <c r="AZ123" s="327">
        <f t="shared" si="147"/>
        <v>419.76000000000005</v>
      </c>
      <c r="BA123" s="330">
        <f t="shared" si="148"/>
        <v>3945.7440000000006</v>
      </c>
      <c r="BB123" s="331"/>
      <c r="BC123" s="332"/>
      <c r="BD123" s="332"/>
      <c r="BE123" s="332"/>
      <c r="BF123" s="334"/>
      <c r="BG123" s="327"/>
      <c r="BH123" s="332"/>
      <c r="BI123" s="232"/>
      <c r="BJ123" s="327"/>
      <c r="BK123" s="327"/>
      <c r="BL123" s="327"/>
      <c r="BM123" s="333"/>
      <c r="BN123" s="327">
        <f t="shared" si="149"/>
        <v>0</v>
      </c>
      <c r="BO123" s="327">
        <f t="shared" si="150"/>
        <v>0</v>
      </c>
      <c r="BP123" s="320"/>
      <c r="BQ123" s="320"/>
      <c r="BR123" s="334"/>
      <c r="BS123" s="319"/>
      <c r="BT123" s="319" t="s">
        <v>991</v>
      </c>
      <c r="BU123" s="327" t="s">
        <v>992</v>
      </c>
      <c r="BV123" s="327" t="s">
        <v>956</v>
      </c>
      <c r="BW123" s="327" t="s">
        <v>559</v>
      </c>
      <c r="BX123" s="327">
        <v>3934</v>
      </c>
      <c r="BY123" s="332">
        <v>45734</v>
      </c>
      <c r="BZ123" s="327">
        <v>420</v>
      </c>
      <c r="CA123" s="327">
        <v>3934</v>
      </c>
      <c r="CB123" s="275">
        <v>0.59</v>
      </c>
      <c r="CC123" s="335">
        <f>CB123*CA123</f>
        <v>2321.06</v>
      </c>
      <c r="CD123" s="332"/>
      <c r="CE123" s="332"/>
      <c r="CF123" s="332"/>
      <c r="CG123" s="332"/>
      <c r="CH123" s="332"/>
      <c r="CI123" s="332"/>
      <c r="CJ123" s="332"/>
      <c r="CK123" s="332">
        <v>45795</v>
      </c>
      <c r="CL123" s="327">
        <f t="shared" si="151"/>
        <v>420</v>
      </c>
      <c r="CM123" s="320">
        <f t="shared" si="152"/>
        <v>3934</v>
      </c>
      <c r="CN123" s="332"/>
      <c r="CO123" s="332"/>
      <c r="CP123" s="332"/>
      <c r="CQ123" s="332"/>
      <c r="CR123" s="327">
        <f t="shared" si="153"/>
        <v>420</v>
      </c>
      <c r="CS123" s="327">
        <f t="shared" si="154"/>
        <v>3934</v>
      </c>
      <c r="CT123" s="327">
        <f t="shared" si="155"/>
        <v>-0.23999999999995225</v>
      </c>
      <c r="CU123" s="327">
        <f t="shared" si="156"/>
        <v>11.744000000000597</v>
      </c>
      <c r="CV123" s="320" t="str">
        <f t="shared" si="157"/>
        <v>Thừa</v>
      </c>
      <c r="CW123" s="336"/>
      <c r="CX123" s="242"/>
      <c r="CY123" s="242"/>
      <c r="CZ123" s="242"/>
      <c r="DA123" s="242"/>
      <c r="DB123" s="242"/>
      <c r="DC123" s="242"/>
      <c r="DD123" s="242"/>
      <c r="DE123" s="242"/>
      <c r="DF123" s="242"/>
      <c r="DG123" s="242"/>
      <c r="DH123" s="242"/>
      <c r="DI123" s="242"/>
      <c r="DJ123" s="242"/>
      <c r="DK123" s="242"/>
      <c r="DL123" s="242"/>
      <c r="DM123" s="242"/>
      <c r="DN123" s="242"/>
      <c r="DO123" s="242"/>
      <c r="DP123" s="242"/>
      <c r="DQ123" s="242"/>
      <c r="DR123" s="242"/>
      <c r="DS123" s="242"/>
      <c r="DT123" s="242"/>
      <c r="DU123" s="242"/>
      <c r="DV123" s="242"/>
      <c r="DW123" s="242"/>
      <c r="DX123" s="242"/>
      <c r="DY123" s="242"/>
      <c r="DZ123" s="242">
        <v>396</v>
      </c>
      <c r="EA123" s="242">
        <v>3631.32</v>
      </c>
    </row>
    <row r="124" spans="1:131" s="337" customFormat="1" ht="30" hidden="1" customHeight="1">
      <c r="A124" s="319" t="str">
        <f t="shared" si="136"/>
        <v>Hiện</v>
      </c>
      <c r="B124" s="320" t="str">
        <f t="shared" si="139"/>
        <v>Thừa</v>
      </c>
      <c r="C124" s="327">
        <f t="shared" si="140"/>
        <v>-4.2049200000000155</v>
      </c>
      <c r="D124" s="353"/>
      <c r="E124" s="321"/>
      <c r="F124" s="359"/>
      <c r="G124" s="321" t="s">
        <v>902</v>
      </c>
      <c r="H124" s="320" t="s">
        <v>1424</v>
      </c>
      <c r="I124" s="320"/>
      <c r="J124" s="322" t="s">
        <v>700</v>
      </c>
      <c r="K124" s="323" t="s">
        <v>689</v>
      </c>
      <c r="L124" s="324" t="s">
        <v>1062</v>
      </c>
      <c r="M124" s="322" t="s">
        <v>559</v>
      </c>
      <c r="N124" s="322" t="s">
        <v>116</v>
      </c>
      <c r="O124" s="273">
        <v>10.7</v>
      </c>
      <c r="P124" s="274">
        <v>69.617999999999981</v>
      </c>
      <c r="Q124" s="273">
        <v>737.68</v>
      </c>
      <c r="R124" s="230"/>
      <c r="S124" s="231"/>
      <c r="T124" s="231">
        <v>73.795079999999984</v>
      </c>
      <c r="U124" s="231">
        <v>789.60735599999975</v>
      </c>
      <c r="V124" s="231">
        <f>VLOOKUP(J124,[113]PR!$A:$S,15,0)</f>
        <v>0</v>
      </c>
      <c r="W124" s="231">
        <f>VLOOKUP(J124,[113]PR!$A:$S,16,0)</f>
        <v>0</v>
      </c>
      <c r="X124" s="231">
        <f>VLOOKUP(J124,[114]PR!$A:$U,17,0)</f>
        <v>0</v>
      </c>
      <c r="Y124" s="231">
        <f>VLOOKUP(J124,[114]PR!$A:$U,18,0)</f>
        <v>0</v>
      </c>
      <c r="Z124" s="231">
        <v>0</v>
      </c>
      <c r="AA124" s="231">
        <v>0</v>
      </c>
      <c r="AB124" s="241">
        <v>0</v>
      </c>
      <c r="AC124" s="241">
        <v>0</v>
      </c>
      <c r="AD124" s="241">
        <v>0</v>
      </c>
      <c r="AE124" s="241">
        <v>0</v>
      </c>
      <c r="AF124" s="241">
        <v>0</v>
      </c>
      <c r="AG124" s="241">
        <v>0</v>
      </c>
      <c r="AH124" s="241">
        <v>0</v>
      </c>
      <c r="AI124" s="241">
        <v>0</v>
      </c>
      <c r="AJ124" s="241">
        <v>0</v>
      </c>
      <c r="AK124" s="241">
        <v>0</v>
      </c>
      <c r="AL124" s="241">
        <v>0</v>
      </c>
      <c r="AM124" s="241">
        <v>0</v>
      </c>
      <c r="AN124" s="241"/>
      <c r="AO124" s="241"/>
      <c r="AP124" s="241">
        <v>0</v>
      </c>
      <c r="AQ124" s="241">
        <v>0</v>
      </c>
      <c r="AR124" s="325">
        <f t="shared" si="145"/>
        <v>73.795079999999984</v>
      </c>
      <c r="AS124" s="325">
        <f t="shared" si="146"/>
        <v>789.60735599999975</v>
      </c>
      <c r="AT124" s="326"/>
      <c r="AU124" s="319"/>
      <c r="AV124" s="327">
        <v>6</v>
      </c>
      <c r="AW124" s="327">
        <f>AV124*O124</f>
        <v>64.199999999999989</v>
      </c>
      <c r="AX124" s="328"/>
      <c r="AY124" s="329" t="s">
        <v>1187</v>
      </c>
      <c r="AZ124" s="327">
        <f t="shared" si="147"/>
        <v>67.795079999999984</v>
      </c>
      <c r="BA124" s="330">
        <f t="shared" si="148"/>
        <v>725.40735599999971</v>
      </c>
      <c r="BB124" s="331"/>
      <c r="BC124" s="332" t="s">
        <v>1186</v>
      </c>
      <c r="BD124" s="332" t="s">
        <v>1018</v>
      </c>
      <c r="BE124" s="332" t="s">
        <v>1015</v>
      </c>
      <c r="BF124" s="334" t="s">
        <v>60</v>
      </c>
      <c r="BG124" s="327">
        <v>770</v>
      </c>
      <c r="BH124" s="332">
        <v>45757</v>
      </c>
      <c r="BI124" s="232">
        <v>72</v>
      </c>
      <c r="BJ124" s="327">
        <v>770</v>
      </c>
      <c r="BK124" s="433">
        <v>14000</v>
      </c>
      <c r="BL124" s="327">
        <f>BK124*BJ124*1.1</f>
        <v>11858000.000000002</v>
      </c>
      <c r="BM124" s="333">
        <v>45782</v>
      </c>
      <c r="BN124" s="327">
        <f t="shared" si="149"/>
        <v>72</v>
      </c>
      <c r="BO124" s="327">
        <f t="shared" si="150"/>
        <v>770</v>
      </c>
      <c r="BP124" s="320"/>
      <c r="BQ124" s="320"/>
      <c r="BR124" s="334"/>
      <c r="BS124" s="319"/>
      <c r="BT124" s="319"/>
      <c r="BU124" s="327"/>
      <c r="BV124" s="327"/>
      <c r="BW124" s="327"/>
      <c r="BX124" s="327"/>
      <c r="BY124" s="327"/>
      <c r="BZ124" s="327"/>
      <c r="CA124" s="327"/>
      <c r="CB124" s="275"/>
      <c r="CC124" s="335"/>
      <c r="CD124" s="332"/>
      <c r="CE124" s="332"/>
      <c r="CF124" s="332"/>
      <c r="CG124" s="332"/>
      <c r="CH124" s="332"/>
      <c r="CI124" s="332"/>
      <c r="CJ124" s="332"/>
      <c r="CK124" s="332"/>
      <c r="CL124" s="327">
        <f t="shared" si="151"/>
        <v>0</v>
      </c>
      <c r="CM124" s="320">
        <f t="shared" si="152"/>
        <v>0</v>
      </c>
      <c r="CN124" s="332"/>
      <c r="CO124" s="332"/>
      <c r="CP124" s="332"/>
      <c r="CQ124" s="332"/>
      <c r="CR124" s="327">
        <f t="shared" si="153"/>
        <v>72</v>
      </c>
      <c r="CS124" s="327">
        <f t="shared" si="154"/>
        <v>770</v>
      </c>
      <c r="CT124" s="327">
        <f t="shared" si="155"/>
        <v>-4.2049200000000155</v>
      </c>
      <c r="CU124" s="327">
        <f t="shared" si="156"/>
        <v>-44.592644000000291</v>
      </c>
      <c r="CV124" s="320" t="str">
        <f t="shared" si="157"/>
        <v>Thừa</v>
      </c>
      <c r="CW124" s="336"/>
      <c r="CX124" s="242"/>
      <c r="CY124" s="242"/>
      <c r="CZ124" s="242"/>
      <c r="DA124" s="242"/>
      <c r="DB124" s="242"/>
      <c r="DC124" s="242"/>
      <c r="DD124" s="242"/>
      <c r="DE124" s="242"/>
      <c r="DF124" s="242"/>
      <c r="DG124" s="242"/>
      <c r="DH124" s="242"/>
      <c r="DI124" s="242"/>
      <c r="DJ124" s="242">
        <v>2.4</v>
      </c>
      <c r="DK124" s="242">
        <v>25.66</v>
      </c>
      <c r="DL124" s="242">
        <v>2.4</v>
      </c>
      <c r="DM124" s="242">
        <v>25.66</v>
      </c>
      <c r="DN124" s="242">
        <v>2.4</v>
      </c>
      <c r="DO124" s="242">
        <v>25.66</v>
      </c>
      <c r="DP124" s="242">
        <v>0.6</v>
      </c>
      <c r="DQ124" s="242">
        <v>6.42</v>
      </c>
      <c r="DR124" s="242"/>
      <c r="DS124" s="242"/>
      <c r="DT124" s="242">
        <v>52.536000000000001</v>
      </c>
      <c r="DU124" s="242">
        <v>561.55999999999995</v>
      </c>
      <c r="DV124" s="242">
        <v>9.282</v>
      </c>
      <c r="DW124" s="242">
        <v>92.74</v>
      </c>
      <c r="DX124" s="242"/>
      <c r="DY124" s="242"/>
      <c r="DZ124" s="242"/>
      <c r="EA124" s="242"/>
    </row>
    <row r="125" spans="1:131" s="337" customFormat="1" ht="30" hidden="1" customHeight="1">
      <c r="A125" s="319" t="str">
        <f t="shared" si="136"/>
        <v>Hiện</v>
      </c>
      <c r="B125" s="320" t="str">
        <f>CONCATENATE(CV125,"Hàng tồn (mua về thì không cân nghiệm thu""")</f>
        <v>ThiếuHàng tồn (mua về thì không cân nghiệm thu"</v>
      </c>
      <c r="C125" s="320">
        <f t="shared" si="140"/>
        <v>8.632000000000005</v>
      </c>
      <c r="D125" s="321"/>
      <c r="E125" s="321" t="s">
        <v>1183</v>
      </c>
      <c r="F125" s="359"/>
      <c r="G125" s="321"/>
      <c r="H125" s="320" t="s">
        <v>1424</v>
      </c>
      <c r="I125" s="320" t="s">
        <v>901</v>
      </c>
      <c r="J125" s="322" t="s">
        <v>701</v>
      </c>
      <c r="K125" s="323" t="s">
        <v>1027</v>
      </c>
      <c r="L125" s="324" t="s">
        <v>1063</v>
      </c>
      <c r="M125" s="322" t="s">
        <v>559</v>
      </c>
      <c r="N125" s="322" t="s">
        <v>116</v>
      </c>
      <c r="O125" s="273">
        <v>17.899999999999999</v>
      </c>
      <c r="P125" s="274">
        <v>114.85</v>
      </c>
      <c r="Q125" s="273">
        <v>2049.94</v>
      </c>
      <c r="R125" s="230"/>
      <c r="S125" s="231"/>
      <c r="T125" s="231">
        <v>128.63200000000001</v>
      </c>
      <c r="U125" s="231">
        <v>2302.5128</v>
      </c>
      <c r="V125" s="231">
        <f>VLOOKUP(J125,[113]PR!$A:$S,15,0)</f>
        <v>0</v>
      </c>
      <c r="W125" s="231">
        <f>VLOOKUP(J125,[113]PR!$A:$S,16,0)</f>
        <v>0</v>
      </c>
      <c r="X125" s="231">
        <f>VLOOKUP(J125,[114]PR!$A:$U,17,0)</f>
        <v>0</v>
      </c>
      <c r="Y125" s="231">
        <f>VLOOKUP(J125,[114]PR!$A:$U,18,0)</f>
        <v>0</v>
      </c>
      <c r="Z125" s="231">
        <v>0</v>
      </c>
      <c r="AA125" s="231">
        <v>0</v>
      </c>
      <c r="AB125" s="241">
        <v>0</v>
      </c>
      <c r="AC125" s="241">
        <v>0</v>
      </c>
      <c r="AD125" s="241">
        <v>0</v>
      </c>
      <c r="AE125" s="241">
        <v>0</v>
      </c>
      <c r="AF125" s="241">
        <v>0</v>
      </c>
      <c r="AG125" s="241">
        <v>0</v>
      </c>
      <c r="AH125" s="241">
        <v>0</v>
      </c>
      <c r="AI125" s="241">
        <v>0</v>
      </c>
      <c r="AJ125" s="241">
        <v>0</v>
      </c>
      <c r="AK125" s="241">
        <v>0</v>
      </c>
      <c r="AL125" s="241">
        <v>0</v>
      </c>
      <c r="AM125" s="241">
        <v>0</v>
      </c>
      <c r="AN125" s="241"/>
      <c r="AO125" s="241"/>
      <c r="AP125" s="241">
        <v>0</v>
      </c>
      <c r="AQ125" s="241">
        <v>0</v>
      </c>
      <c r="AR125" s="325">
        <f t="shared" si="145"/>
        <v>128.63200000000001</v>
      </c>
      <c r="AS125" s="325">
        <f t="shared" si="146"/>
        <v>2302.5128</v>
      </c>
      <c r="AT125" s="326"/>
      <c r="AU125" s="319"/>
      <c r="AV125" s="327"/>
      <c r="AW125" s="327"/>
      <c r="AX125" s="328"/>
      <c r="AY125" s="329"/>
      <c r="AZ125" s="327">
        <f t="shared" si="147"/>
        <v>128.63200000000001</v>
      </c>
      <c r="BA125" s="330">
        <f t="shared" si="148"/>
        <v>2302.5128</v>
      </c>
      <c r="BB125" s="331"/>
      <c r="BC125" s="365" t="s">
        <v>1192</v>
      </c>
      <c r="BD125" s="332" t="s">
        <v>62</v>
      </c>
      <c r="BE125" s="420" t="s">
        <v>913</v>
      </c>
      <c r="BF125" s="334" t="s">
        <v>60</v>
      </c>
      <c r="BG125" s="327">
        <v>2155.09</v>
      </c>
      <c r="BH125" s="332">
        <v>45757</v>
      </c>
      <c r="BI125" s="327">
        <v>120</v>
      </c>
      <c r="BJ125" s="327">
        <v>2155.09</v>
      </c>
      <c r="BK125" s="434">
        <v>16818.18</v>
      </c>
      <c r="BL125" s="327">
        <f>BK125*BJ125*1.1</f>
        <v>39869160.689820006</v>
      </c>
      <c r="BM125" s="333">
        <v>45758</v>
      </c>
      <c r="BN125" s="327">
        <f t="shared" si="149"/>
        <v>120</v>
      </c>
      <c r="BO125" s="327">
        <f t="shared" si="150"/>
        <v>2155.09</v>
      </c>
      <c r="BP125" s="320" t="s">
        <v>1025</v>
      </c>
      <c r="BQ125" s="320"/>
      <c r="BR125" s="334"/>
      <c r="BS125" s="319"/>
      <c r="BT125" s="319"/>
      <c r="BU125" s="327"/>
      <c r="BV125" s="327"/>
      <c r="BW125" s="327"/>
      <c r="BX125" s="327"/>
      <c r="BY125" s="327"/>
      <c r="BZ125" s="327"/>
      <c r="CA125" s="327"/>
      <c r="CB125" s="275"/>
      <c r="CC125" s="335"/>
      <c r="CD125" s="332"/>
      <c r="CE125" s="332"/>
      <c r="CF125" s="332"/>
      <c r="CG125" s="332"/>
      <c r="CH125" s="332"/>
      <c r="CI125" s="332"/>
      <c r="CJ125" s="332"/>
      <c r="CK125" s="332"/>
      <c r="CL125" s="327">
        <f t="shared" si="151"/>
        <v>0</v>
      </c>
      <c r="CM125" s="320">
        <f t="shared" si="152"/>
        <v>0</v>
      </c>
      <c r="CN125" s="332"/>
      <c r="CO125" s="332"/>
      <c r="CP125" s="332"/>
      <c r="CQ125" s="332"/>
      <c r="CR125" s="327">
        <f t="shared" si="153"/>
        <v>120</v>
      </c>
      <c r="CS125" s="327">
        <f t="shared" si="154"/>
        <v>2155.09</v>
      </c>
      <c r="CT125" s="327">
        <f t="shared" si="155"/>
        <v>8.632000000000005</v>
      </c>
      <c r="CU125" s="327">
        <f t="shared" si="156"/>
        <v>147.42279999999982</v>
      </c>
      <c r="CV125" s="320" t="str">
        <f t="shared" si="157"/>
        <v>Thiếu</v>
      </c>
      <c r="CW125" s="336"/>
      <c r="CX125" s="242"/>
      <c r="CY125" s="242"/>
      <c r="CZ125" s="242"/>
      <c r="DA125" s="242"/>
      <c r="DB125" s="242"/>
      <c r="DC125" s="242"/>
      <c r="DD125" s="242"/>
      <c r="DE125" s="242"/>
      <c r="DF125" s="242"/>
      <c r="DG125" s="242"/>
      <c r="DH125" s="242">
        <v>12.335999999999999</v>
      </c>
      <c r="DI125" s="242">
        <v>220.14</v>
      </c>
      <c r="DJ125" s="242"/>
      <c r="DK125" s="242"/>
      <c r="DL125" s="242"/>
      <c r="DM125" s="242"/>
      <c r="DN125" s="242"/>
      <c r="DO125" s="242"/>
      <c r="DP125" s="242"/>
      <c r="DQ125" s="242"/>
      <c r="DR125" s="242">
        <v>102.50999999999999</v>
      </c>
      <c r="DS125" s="242">
        <v>1829.8000000000002</v>
      </c>
      <c r="DT125" s="242"/>
      <c r="DU125" s="242"/>
      <c r="DV125" s="242"/>
      <c r="DW125" s="242"/>
      <c r="DX125" s="242"/>
      <c r="DY125" s="242"/>
      <c r="DZ125" s="242"/>
      <c r="EA125" s="242"/>
    </row>
    <row r="126" spans="1:131" s="337" customFormat="1" ht="30" hidden="1" customHeight="1">
      <c r="A126" s="319" t="str">
        <f t="shared" si="136"/>
        <v>Hiện</v>
      </c>
      <c r="B126" s="320" t="str">
        <f t="shared" si="139"/>
        <v>Thừa</v>
      </c>
      <c r="C126" s="327">
        <f t="shared" si="140"/>
        <v>-0.18099999999999916</v>
      </c>
      <c r="D126" s="353"/>
      <c r="E126" s="321"/>
      <c r="F126" s="359"/>
      <c r="G126" s="321"/>
      <c r="H126" s="320" t="s">
        <v>1424</v>
      </c>
      <c r="I126" s="320"/>
      <c r="J126" s="322" t="s">
        <v>702</v>
      </c>
      <c r="K126" s="323" t="s">
        <v>689</v>
      </c>
      <c r="L126" s="324" t="s">
        <v>1064</v>
      </c>
      <c r="M126" s="322" t="s">
        <v>559</v>
      </c>
      <c r="N126" s="322" t="s">
        <v>116</v>
      </c>
      <c r="O126" s="273">
        <v>23.4</v>
      </c>
      <c r="P126" s="274">
        <v>11.15</v>
      </c>
      <c r="Q126" s="273">
        <v>260.45999999999998</v>
      </c>
      <c r="R126" s="230"/>
      <c r="S126" s="231"/>
      <c r="T126" s="231">
        <v>11.819000000000001</v>
      </c>
      <c r="U126" s="231">
        <v>276.56459999999998</v>
      </c>
      <c r="V126" s="231">
        <f>VLOOKUP(J126,[113]PR!$A:$S,15,0)</f>
        <v>0</v>
      </c>
      <c r="W126" s="231">
        <f>VLOOKUP(J126,[113]PR!$A:$S,16,0)</f>
        <v>0</v>
      </c>
      <c r="X126" s="231">
        <f>VLOOKUP(J126,[114]PR!$A:$U,17,0)</f>
        <v>0</v>
      </c>
      <c r="Y126" s="231">
        <f>VLOOKUP(J126,[114]PR!$A:$U,18,0)</f>
        <v>0</v>
      </c>
      <c r="Z126" s="231">
        <v>0</v>
      </c>
      <c r="AA126" s="231">
        <v>0</v>
      </c>
      <c r="AB126" s="241">
        <v>0</v>
      </c>
      <c r="AC126" s="241">
        <v>0</v>
      </c>
      <c r="AD126" s="241">
        <v>0</v>
      </c>
      <c r="AE126" s="241">
        <v>0</v>
      </c>
      <c r="AF126" s="241">
        <v>0</v>
      </c>
      <c r="AG126" s="241">
        <v>0</v>
      </c>
      <c r="AH126" s="241">
        <v>0</v>
      </c>
      <c r="AI126" s="241">
        <v>0</v>
      </c>
      <c r="AJ126" s="241">
        <v>0</v>
      </c>
      <c r="AK126" s="241">
        <v>0</v>
      </c>
      <c r="AL126" s="241">
        <v>0</v>
      </c>
      <c r="AM126" s="241">
        <v>0</v>
      </c>
      <c r="AN126" s="241"/>
      <c r="AO126" s="241"/>
      <c r="AP126" s="241">
        <v>0</v>
      </c>
      <c r="AQ126" s="241">
        <v>0</v>
      </c>
      <c r="AR126" s="325">
        <f t="shared" si="145"/>
        <v>11.819000000000001</v>
      </c>
      <c r="AS126" s="325">
        <f t="shared" si="146"/>
        <v>276.56459999999998</v>
      </c>
      <c r="AT126" s="326"/>
      <c r="AU126" s="319"/>
      <c r="AV126" s="327"/>
      <c r="AW126" s="327"/>
      <c r="AX126" s="328"/>
      <c r="AY126" s="329"/>
      <c r="AZ126" s="327">
        <f t="shared" si="147"/>
        <v>11.819000000000001</v>
      </c>
      <c r="BA126" s="330">
        <f t="shared" si="148"/>
        <v>276.56459999999998</v>
      </c>
      <c r="BB126" s="331"/>
      <c r="BC126" s="332" t="s">
        <v>1186</v>
      </c>
      <c r="BD126" s="332" t="s">
        <v>1018</v>
      </c>
      <c r="BE126" s="332" t="s">
        <v>1016</v>
      </c>
      <c r="BF126" s="334" t="s">
        <v>60</v>
      </c>
      <c r="BG126" s="327">
        <v>283</v>
      </c>
      <c r="BH126" s="332">
        <v>45757</v>
      </c>
      <c r="BI126" s="232">
        <v>12</v>
      </c>
      <c r="BJ126" s="327">
        <v>283</v>
      </c>
      <c r="BK126" s="432">
        <v>15909.09</v>
      </c>
      <c r="BL126" s="327">
        <f>BK126*BJ126*1.1</f>
        <v>4952499.7170000002</v>
      </c>
      <c r="BM126" s="333">
        <v>45782</v>
      </c>
      <c r="BN126" s="327">
        <f t="shared" si="149"/>
        <v>12</v>
      </c>
      <c r="BO126" s="327">
        <f t="shared" si="150"/>
        <v>283</v>
      </c>
      <c r="BP126" s="320"/>
      <c r="BQ126" s="320"/>
      <c r="BR126" s="334"/>
      <c r="BS126" s="319"/>
      <c r="BT126" s="319"/>
      <c r="BU126" s="327"/>
      <c r="BV126" s="327"/>
      <c r="BW126" s="327"/>
      <c r="BX126" s="327"/>
      <c r="BY126" s="327"/>
      <c r="BZ126" s="327"/>
      <c r="CA126" s="327"/>
      <c r="CB126" s="275"/>
      <c r="CC126" s="335"/>
      <c r="CD126" s="332"/>
      <c r="CE126" s="332"/>
      <c r="CF126" s="332"/>
      <c r="CG126" s="332"/>
      <c r="CH126" s="332"/>
      <c r="CI126" s="332"/>
      <c r="CJ126" s="332"/>
      <c r="CK126" s="332"/>
      <c r="CL126" s="327">
        <f t="shared" si="151"/>
        <v>0</v>
      </c>
      <c r="CM126" s="320">
        <f t="shared" si="152"/>
        <v>0</v>
      </c>
      <c r="CN126" s="332"/>
      <c r="CO126" s="332"/>
      <c r="CP126" s="332"/>
      <c r="CQ126" s="332"/>
      <c r="CR126" s="327">
        <f t="shared" si="153"/>
        <v>12</v>
      </c>
      <c r="CS126" s="327">
        <f t="shared" si="154"/>
        <v>283</v>
      </c>
      <c r="CT126" s="327">
        <f t="shared" si="155"/>
        <v>-0.18099999999999916</v>
      </c>
      <c r="CU126" s="327">
        <f t="shared" si="156"/>
        <v>-6.4354000000000156</v>
      </c>
      <c r="CV126" s="320" t="str">
        <f t="shared" si="157"/>
        <v>Thừa</v>
      </c>
      <c r="CW126" s="336"/>
      <c r="CX126" s="242"/>
      <c r="CY126" s="242"/>
      <c r="CZ126" s="242"/>
      <c r="DA126" s="242"/>
      <c r="DB126" s="242"/>
      <c r="DC126" s="242"/>
      <c r="DD126" s="242">
        <v>11.152000000000001</v>
      </c>
      <c r="DE126" s="242">
        <v>260.45999999999998</v>
      </c>
      <c r="DF126" s="242"/>
      <c r="DG126" s="242"/>
      <c r="DH126" s="242"/>
      <c r="DI126" s="242"/>
      <c r="DJ126" s="242"/>
      <c r="DK126" s="242"/>
      <c r="DL126" s="242"/>
      <c r="DM126" s="242"/>
      <c r="DN126" s="242"/>
      <c r="DO126" s="242"/>
      <c r="DP126" s="242"/>
      <c r="DQ126" s="242"/>
      <c r="DR126" s="242"/>
      <c r="DS126" s="242"/>
      <c r="DT126" s="242"/>
      <c r="DU126" s="242"/>
      <c r="DV126" s="242"/>
      <c r="DW126" s="242"/>
      <c r="DX126" s="242"/>
      <c r="DY126" s="242"/>
      <c r="DZ126" s="242"/>
      <c r="EA126" s="242"/>
    </row>
    <row r="127" spans="1:131" s="337" customFormat="1" ht="30" hidden="1" customHeight="1">
      <c r="A127" s="319" t="str">
        <f t="shared" si="136"/>
        <v>Hiện</v>
      </c>
      <c r="B127" s="320" t="str">
        <f>CONCATENATE(CV127," đủ")</f>
        <v>Thiếu đủ</v>
      </c>
      <c r="C127" s="320">
        <f t="shared" si="140"/>
        <v>3.0828799999999887</v>
      </c>
      <c r="D127" s="321"/>
      <c r="E127" s="321"/>
      <c r="F127" s="359"/>
      <c r="G127" s="321"/>
      <c r="H127" s="320" t="s">
        <v>1425</v>
      </c>
      <c r="I127" s="320" t="s">
        <v>996</v>
      </c>
      <c r="J127" s="322" t="s">
        <v>703</v>
      </c>
      <c r="K127" s="323" t="s">
        <v>689</v>
      </c>
      <c r="L127" s="324" t="s">
        <v>1065</v>
      </c>
      <c r="M127" s="322" t="s">
        <v>559</v>
      </c>
      <c r="N127" s="322" t="s">
        <v>116</v>
      </c>
      <c r="O127" s="273">
        <v>14.9</v>
      </c>
      <c r="P127" s="274">
        <v>297.24799999999999</v>
      </c>
      <c r="Q127" s="273">
        <v>3981.9799999999996</v>
      </c>
      <c r="R127" s="230"/>
      <c r="S127" s="231"/>
      <c r="T127" s="231">
        <v>315.08287999999999</v>
      </c>
      <c r="U127" s="231">
        <v>4694.7349119999999</v>
      </c>
      <c r="V127" s="231">
        <f>VLOOKUP(J127,[113]PR!$A:$S,15,0)</f>
        <v>0</v>
      </c>
      <c r="W127" s="231">
        <f>VLOOKUP(J127,[113]PR!$A:$S,16,0)</f>
        <v>0</v>
      </c>
      <c r="X127" s="231">
        <f>VLOOKUP(J127,[114]PR!$A:$U,17,0)</f>
        <v>0</v>
      </c>
      <c r="Y127" s="231">
        <f>VLOOKUP(J127,[114]PR!$A:$U,18,0)</f>
        <v>0</v>
      </c>
      <c r="Z127" s="231">
        <v>0</v>
      </c>
      <c r="AA127" s="231">
        <v>0</v>
      </c>
      <c r="AB127" s="241">
        <v>0</v>
      </c>
      <c r="AC127" s="241">
        <v>0</v>
      </c>
      <c r="AD127" s="241">
        <v>0</v>
      </c>
      <c r="AE127" s="241">
        <v>0</v>
      </c>
      <c r="AF127" s="241">
        <v>0</v>
      </c>
      <c r="AG127" s="241">
        <v>0</v>
      </c>
      <c r="AH127" s="241">
        <v>0</v>
      </c>
      <c r="AI127" s="241">
        <v>0</v>
      </c>
      <c r="AJ127" s="241">
        <v>0</v>
      </c>
      <c r="AK127" s="241">
        <v>0</v>
      </c>
      <c r="AL127" s="241">
        <v>0</v>
      </c>
      <c r="AM127" s="241">
        <v>0</v>
      </c>
      <c r="AN127" s="241"/>
      <c r="AO127" s="241"/>
      <c r="AP127" s="241">
        <v>0</v>
      </c>
      <c r="AQ127" s="241">
        <v>0</v>
      </c>
      <c r="AR127" s="325">
        <f t="shared" si="145"/>
        <v>315.08287999999999</v>
      </c>
      <c r="AS127" s="325">
        <f t="shared" si="146"/>
        <v>4694.7349119999999</v>
      </c>
      <c r="AT127" s="326"/>
      <c r="AU127" s="319"/>
      <c r="AV127" s="327"/>
      <c r="AW127" s="327"/>
      <c r="AX127" s="328"/>
      <c r="AY127" s="329"/>
      <c r="AZ127" s="327">
        <f t="shared" si="147"/>
        <v>315.08287999999999</v>
      </c>
      <c r="BA127" s="330">
        <f t="shared" si="148"/>
        <v>4694.7349119999999</v>
      </c>
      <c r="BB127" s="331"/>
      <c r="BC127" s="332"/>
      <c r="BD127" s="332"/>
      <c r="BE127" s="332"/>
      <c r="BF127" s="334"/>
      <c r="BG127" s="327"/>
      <c r="BH127" s="332"/>
      <c r="BI127" s="232"/>
      <c r="BJ127" s="327"/>
      <c r="BK127" s="282"/>
      <c r="BL127" s="327"/>
      <c r="BM127" s="333"/>
      <c r="BN127" s="327">
        <f t="shared" si="149"/>
        <v>0</v>
      </c>
      <c r="BO127" s="327">
        <f t="shared" si="150"/>
        <v>0</v>
      </c>
      <c r="BP127" s="320"/>
      <c r="BQ127" s="320"/>
      <c r="BR127" s="334"/>
      <c r="BS127" s="319"/>
      <c r="BT127" s="319" t="s">
        <v>991</v>
      </c>
      <c r="BU127" s="327" t="s">
        <v>992</v>
      </c>
      <c r="BV127" s="327" t="s">
        <v>957</v>
      </c>
      <c r="BW127" s="327" t="s">
        <v>559</v>
      </c>
      <c r="BX127" s="327">
        <v>4711.2</v>
      </c>
      <c r="BY127" s="332">
        <v>45734</v>
      </c>
      <c r="BZ127" s="327">
        <v>312</v>
      </c>
      <c r="CA127" s="327">
        <v>4711.2</v>
      </c>
      <c r="CB127" s="275">
        <v>0.59</v>
      </c>
      <c r="CC127" s="335">
        <f>CB127*CA127</f>
        <v>2779.6079999999997</v>
      </c>
      <c r="CD127" s="332"/>
      <c r="CE127" s="332"/>
      <c r="CF127" s="332"/>
      <c r="CG127" s="332"/>
      <c r="CH127" s="332"/>
      <c r="CI127" s="332"/>
      <c r="CJ127" s="332"/>
      <c r="CK127" s="332">
        <v>45795</v>
      </c>
      <c r="CL127" s="327">
        <f t="shared" si="151"/>
        <v>312</v>
      </c>
      <c r="CM127" s="320">
        <f t="shared" si="152"/>
        <v>4711.2</v>
      </c>
      <c r="CN127" s="332"/>
      <c r="CO127" s="332"/>
      <c r="CP127" s="332"/>
      <c r="CQ127" s="332"/>
      <c r="CR127" s="327">
        <f t="shared" si="153"/>
        <v>312</v>
      </c>
      <c r="CS127" s="327">
        <f t="shared" si="154"/>
        <v>4711.2</v>
      </c>
      <c r="CT127" s="327">
        <f t="shared" si="155"/>
        <v>3.0828799999999887</v>
      </c>
      <c r="CU127" s="327">
        <f t="shared" si="156"/>
        <v>-16.465087999999923</v>
      </c>
      <c r="CV127" s="320" t="str">
        <f t="shared" si="157"/>
        <v>Thiếu</v>
      </c>
      <c r="CW127" s="336"/>
      <c r="CX127" s="242"/>
      <c r="CY127" s="242"/>
      <c r="CZ127" s="242"/>
      <c r="DA127" s="242"/>
      <c r="DB127" s="242"/>
      <c r="DC127" s="242"/>
      <c r="DD127" s="242">
        <v>12.84</v>
      </c>
      <c r="DE127" s="242">
        <v>145.97999999999999</v>
      </c>
      <c r="DF127" s="242"/>
      <c r="DG127" s="242"/>
      <c r="DH127" s="242">
        <v>52</v>
      </c>
      <c r="DI127" s="242">
        <v>669.31999999999994</v>
      </c>
      <c r="DJ127" s="242">
        <v>25.68</v>
      </c>
      <c r="DK127" s="242">
        <v>291.98</v>
      </c>
      <c r="DL127" s="242">
        <v>25.68</v>
      </c>
      <c r="DM127" s="242">
        <v>291.98</v>
      </c>
      <c r="DN127" s="242">
        <v>25.68</v>
      </c>
      <c r="DO127" s="242">
        <v>291.98</v>
      </c>
      <c r="DP127" s="242">
        <v>8.2519999999999989</v>
      </c>
      <c r="DQ127" s="242">
        <v>96.5</v>
      </c>
      <c r="DR127" s="242">
        <v>85.84</v>
      </c>
      <c r="DS127" s="242">
        <v>1280.3</v>
      </c>
      <c r="DT127" s="242">
        <v>61.275999999999996</v>
      </c>
      <c r="DU127" s="242">
        <v>913.98</v>
      </c>
      <c r="DV127" s="242"/>
      <c r="DW127" s="242"/>
      <c r="DX127" s="242"/>
      <c r="DY127" s="242"/>
      <c r="DZ127" s="242"/>
      <c r="EA127" s="242"/>
    </row>
    <row r="128" spans="1:131" s="337" customFormat="1" ht="30" hidden="1" customHeight="1">
      <c r="A128" s="319" t="str">
        <f t="shared" si="136"/>
        <v>Hiện</v>
      </c>
      <c r="B128" s="320" t="str">
        <f t="shared" si="139"/>
        <v>Thừa</v>
      </c>
      <c r="C128" s="327">
        <f t="shared" si="140"/>
        <v>-9.4220799999999993</v>
      </c>
      <c r="D128" s="353"/>
      <c r="E128" s="321"/>
      <c r="F128" s="359"/>
      <c r="G128" s="321"/>
      <c r="H128" s="320" t="s">
        <v>1424</v>
      </c>
      <c r="I128" s="320"/>
      <c r="J128" s="322" t="s">
        <v>704</v>
      </c>
      <c r="K128" s="323" t="s">
        <v>689</v>
      </c>
      <c r="L128" s="324" t="s">
        <v>1066</v>
      </c>
      <c r="M128" s="322" t="s">
        <v>559</v>
      </c>
      <c r="N128" s="322" t="s">
        <v>116</v>
      </c>
      <c r="O128" s="273">
        <v>19.100000000000001</v>
      </c>
      <c r="P128" s="274">
        <v>2.4319999999999999</v>
      </c>
      <c r="Q128" s="273">
        <v>46.34</v>
      </c>
      <c r="R128" s="230"/>
      <c r="S128" s="231"/>
      <c r="T128" s="231">
        <v>2.5779200000000002</v>
      </c>
      <c r="U128" s="231">
        <v>49.238272000000009</v>
      </c>
      <c r="V128" s="231">
        <f>VLOOKUP(J128,[113]PR!$A:$S,15,0)</f>
        <v>0</v>
      </c>
      <c r="W128" s="231">
        <f>VLOOKUP(J128,[113]PR!$A:$S,16,0)</f>
        <v>0</v>
      </c>
      <c r="X128" s="231">
        <f>VLOOKUP(J128,[114]PR!$A:$U,17,0)</f>
        <v>0</v>
      </c>
      <c r="Y128" s="231">
        <f>VLOOKUP(J128,[114]PR!$A:$U,18,0)</f>
        <v>0</v>
      </c>
      <c r="Z128" s="231">
        <v>0</v>
      </c>
      <c r="AA128" s="231">
        <v>0</v>
      </c>
      <c r="AB128" s="241">
        <v>0</v>
      </c>
      <c r="AC128" s="241">
        <v>0</v>
      </c>
      <c r="AD128" s="241">
        <v>0</v>
      </c>
      <c r="AE128" s="241">
        <v>0</v>
      </c>
      <c r="AF128" s="241">
        <v>0</v>
      </c>
      <c r="AG128" s="241">
        <v>0</v>
      </c>
      <c r="AH128" s="241">
        <v>0</v>
      </c>
      <c r="AI128" s="241">
        <v>0</v>
      </c>
      <c r="AJ128" s="241">
        <v>0</v>
      </c>
      <c r="AK128" s="241">
        <v>0</v>
      </c>
      <c r="AL128" s="241">
        <v>0</v>
      </c>
      <c r="AM128" s="241">
        <v>0</v>
      </c>
      <c r="AN128" s="241"/>
      <c r="AO128" s="241"/>
      <c r="AP128" s="241">
        <v>0</v>
      </c>
      <c r="AQ128" s="241">
        <v>0</v>
      </c>
      <c r="AR128" s="325">
        <f t="shared" si="145"/>
        <v>2.5779200000000002</v>
      </c>
      <c r="AS128" s="325">
        <f t="shared" si="146"/>
        <v>49.238272000000009</v>
      </c>
      <c r="AT128" s="326"/>
      <c r="AU128" s="319"/>
      <c r="AV128" s="327"/>
      <c r="AW128" s="327"/>
      <c r="AX128" s="328"/>
      <c r="AY128" s="329"/>
      <c r="AZ128" s="327">
        <f t="shared" si="147"/>
        <v>2.5779200000000002</v>
      </c>
      <c r="BA128" s="330">
        <f t="shared" si="148"/>
        <v>49.238272000000009</v>
      </c>
      <c r="BB128" s="331"/>
      <c r="BC128" s="332" t="s">
        <v>1186</v>
      </c>
      <c r="BD128" s="332" t="s">
        <v>1018</v>
      </c>
      <c r="BE128" s="332" t="s">
        <v>1017</v>
      </c>
      <c r="BF128" s="334" t="s">
        <v>60</v>
      </c>
      <c r="BG128" s="327">
        <v>115</v>
      </c>
      <c r="BH128" s="332">
        <v>45757</v>
      </c>
      <c r="BI128" s="232">
        <v>12</v>
      </c>
      <c r="BJ128" s="327">
        <v>115</v>
      </c>
      <c r="BK128" s="432">
        <v>15454.55</v>
      </c>
      <c r="BL128" s="327">
        <f>BK128*BJ128*1.1</f>
        <v>1955000.5750000002</v>
      </c>
      <c r="BM128" s="333">
        <v>45782</v>
      </c>
      <c r="BN128" s="327">
        <f t="shared" si="149"/>
        <v>12</v>
      </c>
      <c r="BO128" s="327">
        <f t="shared" si="150"/>
        <v>115</v>
      </c>
      <c r="BP128" s="320"/>
      <c r="BQ128" s="320"/>
      <c r="BR128" s="334"/>
      <c r="BS128" s="319"/>
      <c r="BT128" s="319"/>
      <c r="BU128" s="327"/>
      <c r="BV128" s="327"/>
      <c r="BW128" s="327"/>
      <c r="BX128" s="327"/>
      <c r="BY128" s="327"/>
      <c r="BZ128" s="327"/>
      <c r="CA128" s="327"/>
      <c r="CB128" s="275"/>
      <c r="CC128" s="335"/>
      <c r="CD128" s="332"/>
      <c r="CE128" s="332"/>
      <c r="CF128" s="332"/>
      <c r="CG128" s="332"/>
      <c r="CH128" s="332"/>
      <c r="CI128" s="332"/>
      <c r="CJ128" s="332"/>
      <c r="CK128" s="332"/>
      <c r="CL128" s="327">
        <f t="shared" si="151"/>
        <v>0</v>
      </c>
      <c r="CM128" s="320">
        <f t="shared" si="152"/>
        <v>0</v>
      </c>
      <c r="CN128" s="332"/>
      <c r="CO128" s="332"/>
      <c r="CP128" s="332"/>
      <c r="CQ128" s="332"/>
      <c r="CR128" s="327">
        <f t="shared" si="153"/>
        <v>12</v>
      </c>
      <c r="CS128" s="327">
        <f t="shared" si="154"/>
        <v>115</v>
      </c>
      <c r="CT128" s="327">
        <f t="shared" si="155"/>
        <v>-9.4220799999999993</v>
      </c>
      <c r="CU128" s="327">
        <f t="shared" si="156"/>
        <v>-65.761727999999991</v>
      </c>
      <c r="CV128" s="320" t="str">
        <f t="shared" si="157"/>
        <v>Thừa</v>
      </c>
      <c r="CW128" s="336"/>
      <c r="CX128" s="242"/>
      <c r="CY128" s="242"/>
      <c r="CZ128" s="242"/>
      <c r="DA128" s="242"/>
      <c r="DB128" s="242"/>
      <c r="DC128" s="242"/>
      <c r="DD128" s="242"/>
      <c r="DE128" s="242"/>
      <c r="DF128" s="242"/>
      <c r="DG128" s="242"/>
      <c r="DH128" s="242"/>
      <c r="DI128" s="242"/>
      <c r="DJ128" s="242"/>
      <c r="DK128" s="242"/>
      <c r="DL128" s="242"/>
      <c r="DM128" s="242"/>
      <c r="DN128" s="242"/>
      <c r="DO128" s="242"/>
      <c r="DP128" s="242"/>
      <c r="DQ128" s="242"/>
      <c r="DR128" s="242"/>
      <c r="DS128" s="242"/>
      <c r="DT128" s="242">
        <v>2.4319999999999999</v>
      </c>
      <c r="DU128" s="242">
        <v>46.34</v>
      </c>
      <c r="DV128" s="242"/>
      <c r="DW128" s="242"/>
      <c r="DX128" s="242"/>
      <c r="DY128" s="242"/>
      <c r="DZ128" s="242"/>
      <c r="EA128" s="242"/>
    </row>
    <row r="129" spans="1:131" s="337" customFormat="1" ht="61" hidden="1" customHeight="1">
      <c r="A129" s="319" t="str">
        <f t="shared" si="136"/>
        <v>Hiện</v>
      </c>
      <c r="B129" s="320" t="str">
        <f t="shared" si="139"/>
        <v>Thừa</v>
      </c>
      <c r="C129" s="320">
        <f t="shared" si="140"/>
        <v>-3.8399999999999963</v>
      </c>
      <c r="D129" s="321"/>
      <c r="E129" s="321"/>
      <c r="F129" s="359"/>
      <c r="G129" s="321" t="s">
        <v>1021</v>
      </c>
      <c r="H129" s="320" t="s">
        <v>1424</v>
      </c>
      <c r="I129" s="320"/>
      <c r="J129" s="322" t="s">
        <v>705</v>
      </c>
      <c r="K129" s="323" t="s">
        <v>689</v>
      </c>
      <c r="L129" s="324" t="s">
        <v>1067</v>
      </c>
      <c r="M129" s="322" t="s">
        <v>559</v>
      </c>
      <c r="N129" s="322" t="s">
        <v>116</v>
      </c>
      <c r="O129" s="273">
        <v>18.119999999999997</v>
      </c>
      <c r="P129" s="274">
        <v>36</v>
      </c>
      <c r="Q129" s="273">
        <v>652.31999999999994</v>
      </c>
      <c r="R129" s="230"/>
      <c r="S129" s="231"/>
      <c r="T129" s="231">
        <v>38.160000000000004</v>
      </c>
      <c r="U129" s="231">
        <v>691.45920000000001</v>
      </c>
      <c r="V129" s="231">
        <f>VLOOKUP(J129,[113]PR!$A:$S,15,0)</f>
        <v>0</v>
      </c>
      <c r="W129" s="231">
        <f>VLOOKUP(J129,[113]PR!$A:$S,16,0)</f>
        <v>0</v>
      </c>
      <c r="X129" s="231">
        <f>VLOOKUP(J129,[114]PR!$A:$U,17,0)</f>
        <v>0</v>
      </c>
      <c r="Y129" s="231">
        <f>VLOOKUP(J129,[114]PR!$A:$U,18,0)</f>
        <v>0</v>
      </c>
      <c r="Z129" s="231">
        <v>0</v>
      </c>
      <c r="AA129" s="231">
        <v>0</v>
      </c>
      <c r="AB129" s="241">
        <v>0</v>
      </c>
      <c r="AC129" s="241">
        <v>0</v>
      </c>
      <c r="AD129" s="241">
        <v>0</v>
      </c>
      <c r="AE129" s="241">
        <v>0</v>
      </c>
      <c r="AF129" s="241">
        <v>0</v>
      </c>
      <c r="AG129" s="241">
        <v>0</v>
      </c>
      <c r="AH129" s="241">
        <v>0</v>
      </c>
      <c r="AI129" s="241">
        <v>0</v>
      </c>
      <c r="AJ129" s="241">
        <v>0</v>
      </c>
      <c r="AK129" s="241">
        <v>0</v>
      </c>
      <c r="AL129" s="241">
        <v>0</v>
      </c>
      <c r="AM129" s="241">
        <v>0</v>
      </c>
      <c r="AN129" s="241"/>
      <c r="AO129" s="241"/>
      <c r="AP129" s="241">
        <v>0</v>
      </c>
      <c r="AQ129" s="241">
        <v>0</v>
      </c>
      <c r="AR129" s="325">
        <f t="shared" si="145"/>
        <v>38.160000000000004</v>
      </c>
      <c r="AS129" s="325">
        <f t="shared" si="146"/>
        <v>691.45920000000001</v>
      </c>
      <c r="AT129" s="326"/>
      <c r="AU129" s="319"/>
      <c r="AV129" s="327"/>
      <c r="AW129" s="327"/>
      <c r="AX129" s="328"/>
      <c r="AY129" s="329"/>
      <c r="AZ129" s="327">
        <f t="shared" si="147"/>
        <v>38.160000000000004</v>
      </c>
      <c r="BA129" s="330">
        <f t="shared" si="148"/>
        <v>691.45920000000001</v>
      </c>
      <c r="BB129" s="331"/>
      <c r="BC129" s="365" t="s">
        <v>1147</v>
      </c>
      <c r="BD129" s="332" t="s">
        <v>62</v>
      </c>
      <c r="BE129" s="332" t="s">
        <v>1146</v>
      </c>
      <c r="BF129" s="334" t="s">
        <v>60</v>
      </c>
      <c r="BG129" s="327">
        <v>569.72</v>
      </c>
      <c r="BH129" s="332">
        <v>45762</v>
      </c>
      <c r="BI129" s="232">
        <f>7*6</f>
        <v>42</v>
      </c>
      <c r="BJ129" s="327">
        <v>569.72</v>
      </c>
      <c r="BK129" s="382">
        <v>14545.45</v>
      </c>
      <c r="BL129" s="327">
        <f>BK129*BJ129*1.1</f>
        <v>9115517.1514000017</v>
      </c>
      <c r="BM129" s="333">
        <v>45763</v>
      </c>
      <c r="BN129" s="327">
        <f t="shared" si="149"/>
        <v>42</v>
      </c>
      <c r="BO129" s="327">
        <f t="shared" si="150"/>
        <v>569.72</v>
      </c>
      <c r="BP129" s="320" t="s">
        <v>1025</v>
      </c>
      <c r="BQ129" s="320"/>
      <c r="BR129" s="334"/>
      <c r="BS129" s="319"/>
      <c r="BT129" s="319"/>
      <c r="BU129" s="327"/>
      <c r="BV129" s="327"/>
      <c r="BW129" s="327"/>
      <c r="BX129" s="327"/>
      <c r="BY129" s="327"/>
      <c r="BZ129" s="327"/>
      <c r="CA129" s="327"/>
      <c r="CB129" s="275"/>
      <c r="CC129" s="335"/>
      <c r="CD129" s="332"/>
      <c r="CE129" s="332"/>
      <c r="CF129" s="332"/>
      <c r="CG129" s="332"/>
      <c r="CH129" s="332"/>
      <c r="CI129" s="332"/>
      <c r="CJ129" s="332"/>
      <c r="CK129" s="332"/>
      <c r="CL129" s="327">
        <f t="shared" si="151"/>
        <v>0</v>
      </c>
      <c r="CM129" s="320">
        <f t="shared" si="152"/>
        <v>0</v>
      </c>
      <c r="CN129" s="332"/>
      <c r="CO129" s="332"/>
      <c r="CP129" s="332"/>
      <c r="CQ129" s="332"/>
      <c r="CR129" s="327">
        <f t="shared" si="153"/>
        <v>42</v>
      </c>
      <c r="CS129" s="327">
        <f t="shared" si="154"/>
        <v>569.72</v>
      </c>
      <c r="CT129" s="327">
        <f t="shared" si="155"/>
        <v>-3.8399999999999963</v>
      </c>
      <c r="CU129" s="327">
        <f t="shared" si="156"/>
        <v>121.73919999999998</v>
      </c>
      <c r="CV129" s="320" t="str">
        <f t="shared" si="157"/>
        <v>Thừa</v>
      </c>
      <c r="CW129" s="336"/>
      <c r="CX129" s="242"/>
      <c r="CY129" s="242"/>
      <c r="CZ129" s="242"/>
      <c r="DA129" s="242"/>
      <c r="DB129" s="242"/>
      <c r="DC129" s="242"/>
      <c r="DD129" s="242"/>
      <c r="DE129" s="242"/>
      <c r="DF129" s="242"/>
      <c r="DG129" s="242"/>
      <c r="DH129" s="242"/>
      <c r="DI129" s="242"/>
      <c r="DJ129" s="242"/>
      <c r="DK129" s="242"/>
      <c r="DL129" s="242"/>
      <c r="DM129" s="242"/>
      <c r="DN129" s="242"/>
      <c r="DO129" s="242"/>
      <c r="DP129" s="242"/>
      <c r="DQ129" s="242"/>
      <c r="DR129" s="242"/>
      <c r="DS129" s="242"/>
      <c r="DT129" s="242"/>
      <c r="DU129" s="242"/>
      <c r="DV129" s="242"/>
      <c r="DW129" s="242"/>
      <c r="DX129" s="242"/>
      <c r="DY129" s="242"/>
      <c r="DZ129" s="242">
        <v>36</v>
      </c>
      <c r="EA129" s="242">
        <v>652.31999999999994</v>
      </c>
    </row>
    <row r="130" spans="1:131" s="337" customFormat="1" ht="30" hidden="1" customHeight="1">
      <c r="A130" s="319" t="str">
        <f t="shared" si="136"/>
        <v>Hiện</v>
      </c>
      <c r="B130" s="320" t="str">
        <f t="shared" si="139"/>
        <v>Thừa</v>
      </c>
      <c r="C130" s="320">
        <f t="shared" si="140"/>
        <v>-23.529999999999998</v>
      </c>
      <c r="D130" s="321"/>
      <c r="E130" s="321" t="s">
        <v>1248</v>
      </c>
      <c r="F130" s="359"/>
      <c r="G130" s="321" t="s">
        <v>1250</v>
      </c>
      <c r="H130" s="320" t="s">
        <v>1425</v>
      </c>
      <c r="I130" s="382"/>
      <c r="J130" s="322" t="s">
        <v>706</v>
      </c>
      <c r="K130" s="323" t="s">
        <v>689</v>
      </c>
      <c r="L130" s="324" t="s">
        <v>1068</v>
      </c>
      <c r="M130" s="322" t="s">
        <v>559</v>
      </c>
      <c r="N130" s="322" t="s">
        <v>116</v>
      </c>
      <c r="O130" s="273">
        <v>23.1</v>
      </c>
      <c r="P130" s="274">
        <v>24.5</v>
      </c>
      <c r="Q130" s="273">
        <v>668.66</v>
      </c>
      <c r="R130" s="230"/>
      <c r="S130" s="231"/>
      <c r="T130" s="231">
        <v>25.970000000000002</v>
      </c>
      <c r="U130" s="231">
        <v>599.90700000000004</v>
      </c>
      <c r="V130" s="231">
        <f>VLOOKUP(J130,[113]PR!$A:$S,15,0)</f>
        <v>0</v>
      </c>
      <c r="W130" s="231">
        <f>VLOOKUP(J130,[113]PR!$A:$S,16,0)</f>
        <v>0</v>
      </c>
      <c r="X130" s="231">
        <f>VLOOKUP(J130,[114]PR!$A:$U,17,0)</f>
        <v>0</v>
      </c>
      <c r="Y130" s="231">
        <f>VLOOKUP(J130,[114]PR!$A:$U,18,0)</f>
        <v>0</v>
      </c>
      <c r="Z130" s="231">
        <v>0</v>
      </c>
      <c r="AA130" s="231">
        <v>0</v>
      </c>
      <c r="AB130" s="241">
        <v>2.5</v>
      </c>
      <c r="AC130" s="241">
        <v>57.75</v>
      </c>
      <c r="AD130" s="241">
        <v>0</v>
      </c>
      <c r="AE130" s="241">
        <v>0</v>
      </c>
      <c r="AF130" s="241">
        <v>0</v>
      </c>
      <c r="AG130" s="241">
        <v>0</v>
      </c>
      <c r="AH130" s="241">
        <v>0</v>
      </c>
      <c r="AI130" s="241">
        <v>0</v>
      </c>
      <c r="AJ130" s="241">
        <v>0</v>
      </c>
      <c r="AK130" s="241">
        <v>0</v>
      </c>
      <c r="AL130" s="241">
        <v>0</v>
      </c>
      <c r="AM130" s="241">
        <v>0</v>
      </c>
      <c r="AN130" s="241"/>
      <c r="AO130" s="241"/>
      <c r="AP130" s="241">
        <v>0</v>
      </c>
      <c r="AQ130" s="241">
        <v>0</v>
      </c>
      <c r="AR130" s="325">
        <f t="shared" si="145"/>
        <v>28.470000000000002</v>
      </c>
      <c r="AS130" s="325">
        <f t="shared" si="146"/>
        <v>657.65700000000004</v>
      </c>
      <c r="AT130" s="326" t="s">
        <v>1412</v>
      </c>
      <c r="AU130" s="319"/>
      <c r="AV130" s="327">
        <v>4</v>
      </c>
      <c r="AW130" s="327">
        <f>AV130*O130</f>
        <v>92.4</v>
      </c>
      <c r="AX130" s="328"/>
      <c r="AY130" s="329" t="s">
        <v>1247</v>
      </c>
      <c r="AZ130" s="327">
        <f t="shared" si="147"/>
        <v>24.470000000000002</v>
      </c>
      <c r="BA130" s="330">
        <f t="shared" si="148"/>
        <v>565.25700000000006</v>
      </c>
      <c r="BB130" s="331"/>
      <c r="BC130" s="332" t="s">
        <v>1223</v>
      </c>
      <c r="BD130" s="332" t="s">
        <v>1018</v>
      </c>
      <c r="BE130" s="422" t="s">
        <v>1224</v>
      </c>
      <c r="BF130" s="334" t="s">
        <v>60</v>
      </c>
      <c r="BG130" s="327">
        <v>550</v>
      </c>
      <c r="BH130" s="332">
        <v>45798</v>
      </c>
      <c r="BI130" s="232">
        <f>2*12</f>
        <v>24</v>
      </c>
      <c r="BJ130" s="327">
        <v>550</v>
      </c>
      <c r="BK130" s="382">
        <v>15454.55</v>
      </c>
      <c r="BL130" s="327">
        <f>BK130*BJ130*1.1</f>
        <v>9350002.75</v>
      </c>
      <c r="BM130" s="333">
        <v>45798</v>
      </c>
      <c r="BN130" s="327">
        <f t="shared" si="149"/>
        <v>24</v>
      </c>
      <c r="BO130" s="327">
        <f t="shared" si="150"/>
        <v>550</v>
      </c>
      <c r="BP130" s="320"/>
      <c r="BQ130" s="320"/>
      <c r="BR130" s="334"/>
      <c r="BS130" s="319"/>
      <c r="BT130" s="319" t="s">
        <v>991</v>
      </c>
      <c r="BU130" s="327" t="s">
        <v>992</v>
      </c>
      <c r="BV130" s="327" t="s">
        <v>1248</v>
      </c>
      <c r="BW130" s="327" t="s">
        <v>559</v>
      </c>
      <c r="BX130" s="327">
        <v>592.79999999999995</v>
      </c>
      <c r="BY130" s="332">
        <v>45734</v>
      </c>
      <c r="BZ130" s="327">
        <v>24</v>
      </c>
      <c r="CA130" s="327">
        <v>592.79999999999995</v>
      </c>
      <c r="CB130" s="275">
        <v>0.72</v>
      </c>
      <c r="CC130" s="335">
        <f t="shared" ref="CC130:CC131" si="158">CB130*CA130</f>
        <v>426.81599999999997</v>
      </c>
      <c r="CD130" s="332"/>
      <c r="CE130" s="282"/>
      <c r="CF130" s="327"/>
      <c r="CG130" s="332"/>
      <c r="CH130" s="332"/>
      <c r="CI130" s="332"/>
      <c r="CJ130" s="332"/>
      <c r="CK130" s="332">
        <v>45795</v>
      </c>
      <c r="CL130" s="327">
        <f t="shared" si="151"/>
        <v>24</v>
      </c>
      <c r="CM130" s="320">
        <f t="shared" si="152"/>
        <v>592.79999999999995</v>
      </c>
      <c r="CN130" s="332"/>
      <c r="CO130" s="332"/>
      <c r="CP130" s="332"/>
      <c r="CQ130" s="332"/>
      <c r="CR130" s="327">
        <f t="shared" si="153"/>
        <v>48</v>
      </c>
      <c r="CS130" s="327">
        <f t="shared" si="154"/>
        <v>1142.8</v>
      </c>
      <c r="CT130" s="327">
        <f t="shared" si="155"/>
        <v>-23.529999999999998</v>
      </c>
      <c r="CU130" s="327">
        <f t="shared" si="156"/>
        <v>-577.54299999999989</v>
      </c>
      <c r="CV130" s="320" t="str">
        <f t="shared" si="157"/>
        <v>Thừa</v>
      </c>
      <c r="CW130" s="336"/>
      <c r="CX130" s="242"/>
      <c r="CY130" s="242"/>
      <c r="CZ130" s="242"/>
      <c r="DA130" s="242"/>
      <c r="DB130" s="242"/>
      <c r="DC130" s="242"/>
      <c r="DD130" s="242"/>
      <c r="DE130" s="242"/>
      <c r="DF130" s="242"/>
      <c r="DG130" s="242"/>
      <c r="DH130" s="242">
        <v>24.5</v>
      </c>
      <c r="DI130" s="242">
        <v>668.66</v>
      </c>
      <c r="DJ130" s="242"/>
      <c r="DK130" s="242"/>
      <c r="DL130" s="242"/>
      <c r="DM130" s="242"/>
      <c r="DN130" s="242"/>
      <c r="DO130" s="242"/>
      <c r="DP130" s="242"/>
      <c r="DQ130" s="242"/>
      <c r="DR130" s="242"/>
      <c r="DS130" s="242"/>
      <c r="DT130" s="242"/>
      <c r="DU130" s="242"/>
      <c r="DV130" s="242"/>
      <c r="DW130" s="242"/>
      <c r="DX130" s="242"/>
      <c r="DY130" s="242"/>
      <c r="DZ130" s="242"/>
      <c r="EA130" s="242"/>
    </row>
    <row r="131" spans="1:131" s="337" customFormat="1" ht="30" hidden="1" customHeight="1">
      <c r="A131" s="319" t="str">
        <f t="shared" si="136"/>
        <v>Hiện</v>
      </c>
      <c r="B131" s="320" t="str">
        <f t="shared" si="139"/>
        <v>Thừa</v>
      </c>
      <c r="C131" s="320">
        <f t="shared" si="140"/>
        <v>-210.98416</v>
      </c>
      <c r="D131" s="321"/>
      <c r="E131" s="321" t="s">
        <v>1249</v>
      </c>
      <c r="F131" s="359"/>
      <c r="G131" s="321" t="s">
        <v>1250</v>
      </c>
      <c r="H131" s="320" t="s">
        <v>1425</v>
      </c>
      <c r="I131" s="382"/>
      <c r="J131" s="322" t="s">
        <v>707</v>
      </c>
      <c r="K131" s="323" t="s">
        <v>689</v>
      </c>
      <c r="L131" s="324" t="s">
        <v>1069</v>
      </c>
      <c r="M131" s="322" t="s">
        <v>559</v>
      </c>
      <c r="N131" s="322" t="s">
        <v>116</v>
      </c>
      <c r="O131" s="273">
        <v>27.3</v>
      </c>
      <c r="P131" s="274">
        <v>185.86399999999998</v>
      </c>
      <c r="Q131" s="273">
        <v>5073.0599999999995</v>
      </c>
      <c r="R131" s="230"/>
      <c r="S131" s="231"/>
      <c r="T131" s="231">
        <v>197.01584</v>
      </c>
      <c r="U131" s="231">
        <v>5378.532432</v>
      </c>
      <c r="V131" s="231">
        <f>VLOOKUP(J131,[113]PR!$A:$S,15,0)</f>
        <v>0</v>
      </c>
      <c r="W131" s="231">
        <f>VLOOKUP(J131,[113]PR!$A:$S,16,0)</f>
        <v>0</v>
      </c>
      <c r="X131" s="231">
        <f>VLOOKUP(J131,[114]PR!$A:$U,17,0)</f>
        <v>0</v>
      </c>
      <c r="Y131" s="231">
        <f>VLOOKUP(J131,[114]PR!$A:$U,18,0)</f>
        <v>0</v>
      </c>
      <c r="Z131" s="231">
        <v>0</v>
      </c>
      <c r="AA131" s="231">
        <v>0</v>
      </c>
      <c r="AB131" s="241">
        <v>0</v>
      </c>
      <c r="AC131" s="241">
        <v>0</v>
      </c>
      <c r="AD131" s="241">
        <v>0</v>
      </c>
      <c r="AE131" s="241">
        <v>0</v>
      </c>
      <c r="AF131" s="241">
        <v>0</v>
      </c>
      <c r="AG131" s="241">
        <v>0</v>
      </c>
      <c r="AH131" s="241">
        <v>0</v>
      </c>
      <c r="AI131" s="241">
        <v>0</v>
      </c>
      <c r="AJ131" s="241">
        <v>0</v>
      </c>
      <c r="AK131" s="241">
        <v>0</v>
      </c>
      <c r="AL131" s="241">
        <v>0</v>
      </c>
      <c r="AM131" s="241">
        <v>0</v>
      </c>
      <c r="AN131" s="241"/>
      <c r="AO131" s="241"/>
      <c r="AP131" s="241">
        <v>0</v>
      </c>
      <c r="AQ131" s="241">
        <v>0</v>
      </c>
      <c r="AR131" s="325">
        <f t="shared" si="145"/>
        <v>197.01584</v>
      </c>
      <c r="AS131" s="325">
        <f t="shared" si="146"/>
        <v>5378.532432</v>
      </c>
      <c r="AT131" s="326"/>
      <c r="AU131" s="319"/>
      <c r="AV131" s="327"/>
      <c r="AW131" s="327"/>
      <c r="AX131" s="328"/>
      <c r="AY131" s="329"/>
      <c r="AZ131" s="327">
        <f t="shared" si="147"/>
        <v>197.01584</v>
      </c>
      <c r="BA131" s="330">
        <f t="shared" si="148"/>
        <v>5378.532432</v>
      </c>
      <c r="BB131" s="331"/>
      <c r="BC131" s="332" t="s">
        <v>1223</v>
      </c>
      <c r="BD131" s="332" t="s">
        <v>1018</v>
      </c>
      <c r="BE131" s="423" t="s">
        <v>1225</v>
      </c>
      <c r="BF131" s="334" t="s">
        <v>60</v>
      </c>
      <c r="BG131" s="327">
        <v>5569</v>
      </c>
      <c r="BH131" s="332">
        <v>45798</v>
      </c>
      <c r="BI131" s="232">
        <f>17*12</f>
        <v>204</v>
      </c>
      <c r="BJ131" s="327">
        <v>5569</v>
      </c>
      <c r="BK131" s="382">
        <v>15454.55</v>
      </c>
      <c r="BL131" s="327">
        <f>BK131*BJ131*1.1</f>
        <v>94673027.845000014</v>
      </c>
      <c r="BM131" s="333">
        <v>45798</v>
      </c>
      <c r="BN131" s="327">
        <f t="shared" si="149"/>
        <v>204</v>
      </c>
      <c r="BO131" s="327">
        <f t="shared" si="150"/>
        <v>5569</v>
      </c>
      <c r="BP131" s="320"/>
      <c r="BQ131" s="320"/>
      <c r="BR131" s="334"/>
      <c r="BS131" s="319"/>
      <c r="BT131" s="319" t="s">
        <v>991</v>
      </c>
      <c r="BU131" s="327" t="s">
        <v>992</v>
      </c>
      <c r="BV131" s="327" t="s">
        <v>1249</v>
      </c>
      <c r="BW131" s="327" t="s">
        <v>559</v>
      </c>
      <c r="BX131" s="327">
        <v>5569.2000000000007</v>
      </c>
      <c r="BY131" s="332">
        <v>45734</v>
      </c>
      <c r="BZ131" s="327">
        <v>204</v>
      </c>
      <c r="CA131" s="327">
        <v>5569.2000000000007</v>
      </c>
      <c r="CB131" s="275">
        <v>0.72</v>
      </c>
      <c r="CC131" s="335">
        <f t="shared" si="158"/>
        <v>4009.8240000000005</v>
      </c>
      <c r="CD131" s="332"/>
      <c r="CE131" s="282"/>
      <c r="CF131" s="282"/>
      <c r="CG131" s="332"/>
      <c r="CH131" s="332"/>
      <c r="CI131" s="332"/>
      <c r="CJ131" s="332"/>
      <c r="CK131" s="332">
        <v>45795</v>
      </c>
      <c r="CL131" s="327">
        <f t="shared" si="151"/>
        <v>204</v>
      </c>
      <c r="CM131" s="320">
        <f t="shared" si="152"/>
        <v>5569.2000000000007</v>
      </c>
      <c r="CN131" s="332"/>
      <c r="CO131" s="332"/>
      <c r="CP131" s="332"/>
      <c r="CQ131" s="332"/>
      <c r="CR131" s="327">
        <f t="shared" si="153"/>
        <v>408</v>
      </c>
      <c r="CS131" s="327">
        <f t="shared" si="154"/>
        <v>11138.2</v>
      </c>
      <c r="CT131" s="327">
        <f t="shared" si="155"/>
        <v>-210.98416</v>
      </c>
      <c r="CU131" s="327">
        <f t="shared" si="156"/>
        <v>-5759.6675680000008</v>
      </c>
      <c r="CV131" s="320" t="str">
        <f t="shared" si="157"/>
        <v>Thừa</v>
      </c>
      <c r="CW131" s="336"/>
      <c r="CX131" s="242"/>
      <c r="CY131" s="242"/>
      <c r="CZ131" s="242"/>
      <c r="DA131" s="242"/>
      <c r="DB131" s="242"/>
      <c r="DC131" s="242"/>
      <c r="DD131" s="242"/>
      <c r="DE131" s="242"/>
      <c r="DF131" s="242"/>
      <c r="DG131" s="242"/>
      <c r="DH131" s="242"/>
      <c r="DI131" s="242"/>
      <c r="DJ131" s="242"/>
      <c r="DK131" s="242"/>
      <c r="DL131" s="242">
        <v>89.727999999999994</v>
      </c>
      <c r="DM131" s="242">
        <v>2449.08</v>
      </c>
      <c r="DN131" s="242">
        <v>89.727999999999994</v>
      </c>
      <c r="DO131" s="242">
        <v>2449.08</v>
      </c>
      <c r="DP131" s="242"/>
      <c r="DQ131" s="242"/>
      <c r="DR131" s="242"/>
      <c r="DS131" s="242"/>
      <c r="DT131" s="242">
        <v>6.4079999999999995</v>
      </c>
      <c r="DU131" s="242">
        <v>174.89999999999998</v>
      </c>
      <c r="DV131" s="242"/>
      <c r="DW131" s="242"/>
      <c r="DX131" s="242"/>
      <c r="DY131" s="242"/>
      <c r="DZ131" s="242"/>
      <c r="EA131" s="242"/>
    </row>
    <row r="132" spans="1:131" s="337" customFormat="1" ht="30" hidden="1" customHeight="1">
      <c r="A132" s="319" t="str">
        <f t="shared" si="136"/>
        <v>Hiện</v>
      </c>
      <c r="B132" s="320" t="str">
        <f t="shared" si="139"/>
        <v>Đủ</v>
      </c>
      <c r="C132" s="320">
        <f t="shared" si="140"/>
        <v>0</v>
      </c>
      <c r="D132" s="321"/>
      <c r="E132" s="321" t="s">
        <v>1023</v>
      </c>
      <c r="F132" s="359"/>
      <c r="G132" s="321"/>
      <c r="H132" s="320" t="s">
        <v>1424</v>
      </c>
      <c r="I132" s="320"/>
      <c r="J132" s="322" t="s">
        <v>708</v>
      </c>
      <c r="K132" s="323" t="s">
        <v>689</v>
      </c>
      <c r="L132" s="324" t="s">
        <v>1052</v>
      </c>
      <c r="M132" s="322" t="s">
        <v>587</v>
      </c>
      <c r="N132" s="322" t="s">
        <v>116</v>
      </c>
      <c r="O132" s="273">
        <v>4.4000000000000004</v>
      </c>
      <c r="P132" s="274">
        <v>32</v>
      </c>
      <c r="Q132" s="273">
        <v>141.76</v>
      </c>
      <c r="R132" s="230"/>
      <c r="S132" s="231"/>
      <c r="T132" s="231">
        <v>33.92</v>
      </c>
      <c r="U132" s="231">
        <v>149.24799999999999</v>
      </c>
      <c r="V132" s="231">
        <f>VLOOKUP(J132,[113]PR!$A:$S,15,0)</f>
        <v>-33.92</v>
      </c>
      <c r="W132" s="231">
        <v>-149.24799999999999</v>
      </c>
      <c r="X132" s="231">
        <f>VLOOKUP(J132,[114]PR!$A:$U,17,0)</f>
        <v>0</v>
      </c>
      <c r="Y132" s="231">
        <f>VLOOKUP(J132,[114]PR!$A:$U,18,0)</f>
        <v>0</v>
      </c>
      <c r="Z132" s="231">
        <v>0</v>
      </c>
      <c r="AA132" s="231">
        <v>0</v>
      </c>
      <c r="AB132" s="241">
        <v>0</v>
      </c>
      <c r="AC132" s="241">
        <v>0</v>
      </c>
      <c r="AD132" s="241">
        <v>0</v>
      </c>
      <c r="AE132" s="241">
        <v>0</v>
      </c>
      <c r="AF132" s="241">
        <v>0</v>
      </c>
      <c r="AG132" s="241">
        <v>0</v>
      </c>
      <c r="AH132" s="241">
        <v>0</v>
      </c>
      <c r="AI132" s="241">
        <v>0</v>
      </c>
      <c r="AJ132" s="241">
        <v>0</v>
      </c>
      <c r="AK132" s="241">
        <v>0</v>
      </c>
      <c r="AL132" s="241">
        <v>0</v>
      </c>
      <c r="AM132" s="241">
        <v>0</v>
      </c>
      <c r="AN132" s="241"/>
      <c r="AO132" s="241"/>
      <c r="AP132" s="241">
        <v>0</v>
      </c>
      <c r="AQ132" s="241">
        <v>0</v>
      </c>
      <c r="AR132" s="325">
        <f t="shared" si="145"/>
        <v>0</v>
      </c>
      <c r="AS132" s="325">
        <f t="shared" si="146"/>
        <v>0</v>
      </c>
      <c r="AT132" s="326" t="s">
        <v>1115</v>
      </c>
      <c r="AU132" s="319"/>
      <c r="AV132" s="327"/>
      <c r="AW132" s="327"/>
      <c r="AX132" s="328"/>
      <c r="AY132" s="329"/>
      <c r="AZ132" s="327" t="str">
        <f t="shared" si="147"/>
        <v>0</v>
      </c>
      <c r="BA132" s="330" t="str">
        <f t="shared" si="148"/>
        <v>0</v>
      </c>
      <c r="BB132" s="331"/>
      <c r="BC132" s="332"/>
      <c r="BD132" s="332"/>
      <c r="BE132" s="332"/>
      <c r="BF132" s="334"/>
      <c r="BG132" s="327"/>
      <c r="BH132" s="332"/>
      <c r="BI132" s="232"/>
      <c r="BJ132" s="327"/>
      <c r="BK132" s="327"/>
      <c r="BL132" s="327"/>
      <c r="BM132" s="333"/>
      <c r="BN132" s="327">
        <f t="shared" si="149"/>
        <v>0</v>
      </c>
      <c r="BO132" s="327">
        <f t="shared" si="150"/>
        <v>0</v>
      </c>
      <c r="BP132" s="320"/>
      <c r="BQ132" s="320"/>
      <c r="BR132" s="334"/>
      <c r="BS132" s="319"/>
      <c r="BT132" s="319"/>
      <c r="BU132" s="327"/>
      <c r="BV132" s="327"/>
      <c r="BW132" s="327"/>
      <c r="BX132" s="327"/>
      <c r="BY132" s="327"/>
      <c r="BZ132" s="327"/>
      <c r="CA132" s="327"/>
      <c r="CB132" s="275"/>
      <c r="CC132" s="335"/>
      <c r="CD132" s="332"/>
      <c r="CE132" s="332"/>
      <c r="CF132" s="332"/>
      <c r="CG132" s="332"/>
      <c r="CH132" s="332"/>
      <c r="CI132" s="332"/>
      <c r="CJ132" s="332"/>
      <c r="CK132" s="332"/>
      <c r="CL132" s="327">
        <f t="shared" si="151"/>
        <v>0</v>
      </c>
      <c r="CM132" s="320">
        <f t="shared" si="152"/>
        <v>0</v>
      </c>
      <c r="CN132" s="332"/>
      <c r="CO132" s="332"/>
      <c r="CP132" s="332"/>
      <c r="CQ132" s="332"/>
      <c r="CR132" s="327">
        <f t="shared" si="153"/>
        <v>0</v>
      </c>
      <c r="CS132" s="327">
        <f t="shared" si="154"/>
        <v>0</v>
      </c>
      <c r="CT132" s="327">
        <f t="shared" si="155"/>
        <v>0</v>
      </c>
      <c r="CU132" s="327">
        <f t="shared" si="156"/>
        <v>0</v>
      </c>
      <c r="CV132" s="320" t="str">
        <f t="shared" si="157"/>
        <v>Đủ</v>
      </c>
      <c r="CW132" s="336"/>
      <c r="CX132" s="242"/>
      <c r="CY132" s="242"/>
      <c r="CZ132" s="242"/>
      <c r="DA132" s="242"/>
      <c r="DB132" s="242"/>
      <c r="DC132" s="242"/>
      <c r="DD132" s="242"/>
      <c r="DE132" s="242"/>
      <c r="DF132" s="242"/>
      <c r="DG132" s="242"/>
      <c r="DH132" s="242"/>
      <c r="DI132" s="242"/>
      <c r="DJ132" s="242"/>
      <c r="DK132" s="242"/>
      <c r="DL132" s="242"/>
      <c r="DM132" s="242"/>
      <c r="DN132" s="242"/>
      <c r="DO132" s="242"/>
      <c r="DP132" s="242"/>
      <c r="DQ132" s="242"/>
      <c r="DR132" s="242"/>
      <c r="DS132" s="242"/>
      <c r="DT132" s="242"/>
      <c r="DU132" s="242"/>
      <c r="DV132" s="242"/>
      <c r="DW132" s="242"/>
      <c r="DX132" s="242"/>
      <c r="DY132" s="242"/>
      <c r="DZ132" s="242">
        <v>32</v>
      </c>
      <c r="EA132" s="242">
        <v>141.76</v>
      </c>
    </row>
    <row r="133" spans="1:131" s="337" customFormat="1" ht="30" hidden="1" customHeight="1">
      <c r="A133" s="319" t="str">
        <f t="shared" si="136"/>
        <v>Hiện</v>
      </c>
      <c r="B133" s="320" t="str">
        <f t="shared" si="139"/>
        <v>Đủ</v>
      </c>
      <c r="C133" s="320">
        <f t="shared" si="140"/>
        <v>0</v>
      </c>
      <c r="D133" s="321"/>
      <c r="E133" s="321" t="s">
        <v>1023</v>
      </c>
      <c r="F133" s="359"/>
      <c r="G133" s="321"/>
      <c r="H133" s="320" t="s">
        <v>1424</v>
      </c>
      <c r="I133" s="320"/>
      <c r="J133" s="322" t="s">
        <v>709</v>
      </c>
      <c r="K133" s="323" t="s">
        <v>689</v>
      </c>
      <c r="L133" s="324" t="s">
        <v>1070</v>
      </c>
      <c r="M133" s="322" t="s">
        <v>587</v>
      </c>
      <c r="N133" s="322" t="s">
        <v>116</v>
      </c>
      <c r="O133" s="273">
        <v>9.4</v>
      </c>
      <c r="P133" s="274">
        <v>16</v>
      </c>
      <c r="Q133" s="273">
        <v>146.72</v>
      </c>
      <c r="R133" s="230"/>
      <c r="S133" s="231"/>
      <c r="T133" s="231">
        <v>16.96</v>
      </c>
      <c r="U133" s="231">
        <v>159.42400000000001</v>
      </c>
      <c r="V133" s="231">
        <f>VLOOKUP(J133,[113]PR!$A:$S,15,0)</f>
        <v>-16.96</v>
      </c>
      <c r="W133" s="231">
        <f>VLOOKUP(J133,[113]PR!$A:$S,16,0)</f>
        <v>-159.42400000000001</v>
      </c>
      <c r="X133" s="231">
        <f>VLOOKUP(J133,[114]PR!$A:$U,17,0)</f>
        <v>0</v>
      </c>
      <c r="Y133" s="231">
        <f>VLOOKUP(J133,[114]PR!$A:$U,18,0)</f>
        <v>0</v>
      </c>
      <c r="Z133" s="231">
        <v>0</v>
      </c>
      <c r="AA133" s="231">
        <v>0</v>
      </c>
      <c r="AB133" s="241">
        <v>0</v>
      </c>
      <c r="AC133" s="241">
        <v>0</v>
      </c>
      <c r="AD133" s="241">
        <v>0</v>
      </c>
      <c r="AE133" s="241">
        <v>0</v>
      </c>
      <c r="AF133" s="241">
        <v>0</v>
      </c>
      <c r="AG133" s="241">
        <v>0</v>
      </c>
      <c r="AH133" s="241">
        <v>0</v>
      </c>
      <c r="AI133" s="241">
        <v>0</v>
      </c>
      <c r="AJ133" s="241">
        <v>0</v>
      </c>
      <c r="AK133" s="241">
        <v>0</v>
      </c>
      <c r="AL133" s="241">
        <v>0</v>
      </c>
      <c r="AM133" s="241">
        <v>0</v>
      </c>
      <c r="AN133" s="241"/>
      <c r="AO133" s="241"/>
      <c r="AP133" s="241">
        <v>0</v>
      </c>
      <c r="AQ133" s="241">
        <v>0</v>
      </c>
      <c r="AR133" s="325">
        <f t="shared" si="145"/>
        <v>0</v>
      </c>
      <c r="AS133" s="325">
        <f t="shared" si="146"/>
        <v>0</v>
      </c>
      <c r="AT133" s="326" t="s">
        <v>1115</v>
      </c>
      <c r="AU133" s="319"/>
      <c r="AV133" s="327"/>
      <c r="AW133" s="327"/>
      <c r="AX133" s="328"/>
      <c r="AY133" s="329"/>
      <c r="AZ133" s="327" t="str">
        <f t="shared" si="147"/>
        <v>0</v>
      </c>
      <c r="BA133" s="330" t="str">
        <f t="shared" si="148"/>
        <v>0</v>
      </c>
      <c r="BB133" s="331"/>
      <c r="BC133" s="332"/>
      <c r="BD133" s="332"/>
      <c r="BE133" s="332"/>
      <c r="BF133" s="334"/>
      <c r="BG133" s="327"/>
      <c r="BH133" s="332"/>
      <c r="BI133" s="232"/>
      <c r="BJ133" s="327"/>
      <c r="BK133" s="327"/>
      <c r="BL133" s="327"/>
      <c r="BM133" s="333"/>
      <c r="BN133" s="327">
        <f t="shared" si="149"/>
        <v>0</v>
      </c>
      <c r="BO133" s="327">
        <f t="shared" si="150"/>
        <v>0</v>
      </c>
      <c r="BP133" s="320"/>
      <c r="BQ133" s="320"/>
      <c r="BR133" s="334"/>
      <c r="BS133" s="319"/>
      <c r="BT133" s="319"/>
      <c r="BU133" s="327"/>
      <c r="BV133" s="327"/>
      <c r="BW133" s="327"/>
      <c r="BX133" s="327"/>
      <c r="BY133" s="327"/>
      <c r="BZ133" s="327"/>
      <c r="CA133" s="327"/>
      <c r="CB133" s="275"/>
      <c r="CC133" s="335"/>
      <c r="CD133" s="332"/>
      <c r="CE133" s="332"/>
      <c r="CF133" s="332"/>
      <c r="CG133" s="332"/>
      <c r="CH133" s="332"/>
      <c r="CI133" s="332"/>
      <c r="CJ133" s="332"/>
      <c r="CK133" s="332"/>
      <c r="CL133" s="327">
        <f t="shared" si="151"/>
        <v>0</v>
      </c>
      <c r="CM133" s="320">
        <f t="shared" si="152"/>
        <v>0</v>
      </c>
      <c r="CN133" s="332"/>
      <c r="CO133" s="332"/>
      <c r="CP133" s="332"/>
      <c r="CQ133" s="332"/>
      <c r="CR133" s="327">
        <f t="shared" si="153"/>
        <v>0</v>
      </c>
      <c r="CS133" s="327">
        <f t="shared" si="154"/>
        <v>0</v>
      </c>
      <c r="CT133" s="327">
        <f t="shared" si="155"/>
        <v>0</v>
      </c>
      <c r="CU133" s="327">
        <f t="shared" si="156"/>
        <v>0</v>
      </c>
      <c r="CV133" s="320" t="str">
        <f t="shared" si="157"/>
        <v>Đủ</v>
      </c>
      <c r="CW133" s="336"/>
      <c r="CX133" s="242"/>
      <c r="CY133" s="242"/>
      <c r="CZ133" s="242"/>
      <c r="DA133" s="242"/>
      <c r="DB133" s="242"/>
      <c r="DC133" s="242"/>
      <c r="DD133" s="242"/>
      <c r="DE133" s="242"/>
      <c r="DF133" s="242"/>
      <c r="DG133" s="242"/>
      <c r="DH133" s="242"/>
      <c r="DI133" s="242"/>
      <c r="DJ133" s="242"/>
      <c r="DK133" s="242"/>
      <c r="DL133" s="242"/>
      <c r="DM133" s="242"/>
      <c r="DN133" s="242"/>
      <c r="DO133" s="242"/>
      <c r="DP133" s="242"/>
      <c r="DQ133" s="242"/>
      <c r="DR133" s="242"/>
      <c r="DS133" s="242"/>
      <c r="DT133" s="242"/>
      <c r="DU133" s="242"/>
      <c r="DV133" s="242"/>
      <c r="DW133" s="242"/>
      <c r="DX133" s="242"/>
      <c r="DY133" s="242"/>
      <c r="DZ133" s="242">
        <v>16</v>
      </c>
      <c r="EA133" s="242">
        <v>146.72</v>
      </c>
    </row>
    <row r="134" spans="1:131" s="337" customFormat="1" ht="30" hidden="1" customHeight="1">
      <c r="A134" s="319" t="str">
        <f t="shared" si="136"/>
        <v>Hiện</v>
      </c>
      <c r="B134" s="320" t="str">
        <f t="shared" si="139"/>
        <v>Thừa</v>
      </c>
      <c r="C134" s="320">
        <f t="shared" si="140"/>
        <v>-2.6979999999999791</v>
      </c>
      <c r="D134" s="321"/>
      <c r="E134" s="321"/>
      <c r="F134" s="359"/>
      <c r="G134" s="321"/>
      <c r="H134" s="320" t="s">
        <v>1424</v>
      </c>
      <c r="I134" s="320"/>
      <c r="J134" s="322" t="s">
        <v>710</v>
      </c>
      <c r="K134" s="323" t="s">
        <v>711</v>
      </c>
      <c r="L134" s="324" t="s">
        <v>1071</v>
      </c>
      <c r="M134" s="322" t="s">
        <v>559</v>
      </c>
      <c r="N134" s="322" t="s">
        <v>116</v>
      </c>
      <c r="O134" s="273">
        <v>9.4</v>
      </c>
      <c r="P134" s="274">
        <v>76.700000000000017</v>
      </c>
      <c r="Q134" s="273">
        <v>717.85999999999979</v>
      </c>
      <c r="R134" s="230"/>
      <c r="S134" s="231"/>
      <c r="T134" s="231">
        <v>81.302000000000021</v>
      </c>
      <c r="U134" s="231">
        <v>764.2388000000002</v>
      </c>
      <c r="V134" s="231">
        <f>VLOOKUP(J134,[113]PR!$A:$S,15,0)</f>
        <v>0</v>
      </c>
      <c r="W134" s="231">
        <f>VLOOKUP(J134,[113]PR!$A:$S,16,0)</f>
        <v>0</v>
      </c>
      <c r="X134" s="231">
        <f>VLOOKUP(J134,[114]PR!$A:$U,17,0)</f>
        <v>0</v>
      </c>
      <c r="Y134" s="231">
        <f>VLOOKUP(J134,[114]PR!$A:$U,18,0)</f>
        <v>0</v>
      </c>
      <c r="Z134" s="231">
        <v>0</v>
      </c>
      <c r="AA134" s="231">
        <v>0</v>
      </c>
      <c r="AB134" s="241">
        <v>0</v>
      </c>
      <c r="AC134" s="241">
        <v>0</v>
      </c>
      <c r="AD134" s="241">
        <v>0</v>
      </c>
      <c r="AE134" s="241">
        <v>0</v>
      </c>
      <c r="AF134" s="241">
        <v>0</v>
      </c>
      <c r="AG134" s="241">
        <v>0</v>
      </c>
      <c r="AH134" s="241">
        <v>0</v>
      </c>
      <c r="AI134" s="241">
        <v>0</v>
      </c>
      <c r="AJ134" s="241">
        <v>0</v>
      </c>
      <c r="AK134" s="241">
        <v>0</v>
      </c>
      <c r="AL134" s="241">
        <v>0</v>
      </c>
      <c r="AM134" s="241">
        <v>0</v>
      </c>
      <c r="AN134" s="241"/>
      <c r="AO134" s="241"/>
      <c r="AP134" s="241">
        <v>0</v>
      </c>
      <c r="AQ134" s="241">
        <v>0</v>
      </c>
      <c r="AR134" s="325">
        <f t="shared" si="145"/>
        <v>81.302000000000021</v>
      </c>
      <c r="AS134" s="325">
        <f t="shared" si="146"/>
        <v>764.2388000000002</v>
      </c>
      <c r="AT134" s="326"/>
      <c r="AU134" s="319"/>
      <c r="AV134" s="327"/>
      <c r="AW134" s="327"/>
      <c r="AX134" s="328"/>
      <c r="AY134" s="329"/>
      <c r="AZ134" s="327">
        <f t="shared" si="147"/>
        <v>81.302000000000021</v>
      </c>
      <c r="BA134" s="330">
        <f t="shared" si="148"/>
        <v>764.2388000000002</v>
      </c>
      <c r="BB134" s="331"/>
      <c r="BC134" s="365" t="s">
        <v>1147</v>
      </c>
      <c r="BD134" s="332" t="s">
        <v>62</v>
      </c>
      <c r="BE134" s="332" t="s">
        <v>1138</v>
      </c>
      <c r="BF134" s="383" t="s">
        <v>60</v>
      </c>
      <c r="BG134" s="327">
        <v>786.24</v>
      </c>
      <c r="BH134" s="332">
        <v>45762</v>
      </c>
      <c r="BI134" s="232">
        <v>84</v>
      </c>
      <c r="BJ134" s="327">
        <v>786.24</v>
      </c>
      <c r="BK134" s="382">
        <v>17545.45</v>
      </c>
      <c r="BL134" s="327">
        <f t="shared" ref="BL134:BL137" si="159">BK134*BJ134*1.1</f>
        <v>15174428.068800002</v>
      </c>
      <c r="BM134" s="333">
        <v>45763</v>
      </c>
      <c r="BN134" s="327">
        <f t="shared" si="149"/>
        <v>84</v>
      </c>
      <c r="BO134" s="327">
        <f t="shared" si="150"/>
        <v>786.24</v>
      </c>
      <c r="BP134" s="320" t="s">
        <v>1025</v>
      </c>
      <c r="BQ134" s="320"/>
      <c r="BR134" s="334"/>
      <c r="BS134" s="319"/>
      <c r="BT134" s="319"/>
      <c r="BU134" s="327"/>
      <c r="BV134" s="327"/>
      <c r="BW134" s="327"/>
      <c r="BX134" s="327"/>
      <c r="BY134" s="327"/>
      <c r="BZ134" s="327"/>
      <c r="CA134" s="327"/>
      <c r="CB134" s="275"/>
      <c r="CC134" s="335"/>
      <c r="CD134" s="332"/>
      <c r="CE134" s="332"/>
      <c r="CF134" s="332"/>
      <c r="CG134" s="332"/>
      <c r="CH134" s="332"/>
      <c r="CI134" s="332"/>
      <c r="CJ134" s="332"/>
      <c r="CK134" s="332"/>
      <c r="CL134" s="327">
        <f t="shared" si="151"/>
        <v>0</v>
      </c>
      <c r="CM134" s="320">
        <f t="shared" si="152"/>
        <v>0</v>
      </c>
      <c r="CN134" s="332"/>
      <c r="CO134" s="332"/>
      <c r="CP134" s="332"/>
      <c r="CQ134" s="332"/>
      <c r="CR134" s="327">
        <f t="shared" si="153"/>
        <v>84</v>
      </c>
      <c r="CS134" s="327">
        <f t="shared" si="154"/>
        <v>786.24</v>
      </c>
      <c r="CT134" s="327">
        <f t="shared" si="155"/>
        <v>-2.6979999999999791</v>
      </c>
      <c r="CU134" s="327">
        <f t="shared" si="156"/>
        <v>-22.001199999999812</v>
      </c>
      <c r="CV134" s="320" t="str">
        <f t="shared" si="157"/>
        <v>Thừa</v>
      </c>
      <c r="CW134" s="336"/>
      <c r="CX134" s="242"/>
      <c r="CY134" s="242"/>
      <c r="CZ134" s="242"/>
      <c r="DA134" s="242"/>
      <c r="DB134" s="242"/>
      <c r="DC134" s="242"/>
      <c r="DD134" s="242"/>
      <c r="DE134" s="242"/>
      <c r="DF134" s="242"/>
      <c r="DG134" s="242"/>
      <c r="DH134" s="242"/>
      <c r="DI134" s="242"/>
      <c r="DJ134" s="242"/>
      <c r="DK134" s="242"/>
      <c r="DL134" s="242"/>
      <c r="DM134" s="242"/>
      <c r="DN134" s="242"/>
      <c r="DO134" s="242"/>
      <c r="DP134" s="242"/>
      <c r="DQ134" s="242"/>
      <c r="DR134" s="242"/>
      <c r="DS134" s="242"/>
      <c r="DT134" s="242">
        <v>76.64</v>
      </c>
      <c r="DU134" s="242">
        <v>717.28</v>
      </c>
      <c r="DV134" s="242"/>
      <c r="DW134" s="242"/>
      <c r="DX134" s="242"/>
      <c r="DY134" s="242"/>
      <c r="DZ134" s="242"/>
      <c r="EA134" s="242"/>
    </row>
    <row r="135" spans="1:131" s="337" customFormat="1" ht="30" hidden="1" customHeight="1">
      <c r="A135" s="319" t="str">
        <f t="shared" si="136"/>
        <v>Hiện</v>
      </c>
      <c r="B135" s="320" t="str">
        <f>CONCATENATE(CV135," Thiếu ít hàng tồn")</f>
        <v>Thiếu Thiếu ít hàng tồn</v>
      </c>
      <c r="C135" s="320">
        <f t="shared" si="140"/>
        <v>3.1594400000000178</v>
      </c>
      <c r="D135" s="321"/>
      <c r="E135" s="321" t="s">
        <v>902</v>
      </c>
      <c r="F135" s="359"/>
      <c r="G135" s="321"/>
      <c r="H135" s="320" t="s">
        <v>1424</v>
      </c>
      <c r="I135" s="320"/>
      <c r="J135" s="322" t="s">
        <v>712</v>
      </c>
      <c r="K135" s="323" t="s">
        <v>711</v>
      </c>
      <c r="L135" s="324" t="s">
        <v>1072</v>
      </c>
      <c r="M135" s="322" t="s">
        <v>559</v>
      </c>
      <c r="N135" s="322" t="s">
        <v>116</v>
      </c>
      <c r="O135" s="273">
        <v>13.4</v>
      </c>
      <c r="P135" s="274">
        <v>353.92399999999998</v>
      </c>
      <c r="Q135" s="273">
        <v>4315.12</v>
      </c>
      <c r="R135" s="230"/>
      <c r="S135" s="231"/>
      <c r="T135" s="231">
        <v>375.15944000000002</v>
      </c>
      <c r="U135" s="231">
        <v>5027.1364960000001</v>
      </c>
      <c r="V135" s="231">
        <f>VLOOKUP(J135,[113]PR!$A:$S,15,0)</f>
        <v>0</v>
      </c>
      <c r="W135" s="231">
        <f>VLOOKUP(J135,[113]PR!$A:$S,16,0)</f>
        <v>0</v>
      </c>
      <c r="X135" s="231">
        <f>VLOOKUP(J135,[114]PR!$A:$U,17,0)</f>
        <v>0</v>
      </c>
      <c r="Y135" s="231">
        <f>VLOOKUP(J135,[114]PR!$A:$U,18,0)</f>
        <v>0</v>
      </c>
      <c r="Z135" s="231">
        <v>0</v>
      </c>
      <c r="AA135" s="231">
        <v>0</v>
      </c>
      <c r="AB135" s="241">
        <v>0</v>
      </c>
      <c r="AC135" s="241">
        <v>0</v>
      </c>
      <c r="AD135" s="241">
        <v>0</v>
      </c>
      <c r="AE135" s="241">
        <v>0</v>
      </c>
      <c r="AF135" s="241">
        <v>0</v>
      </c>
      <c r="AG135" s="241">
        <v>0</v>
      </c>
      <c r="AH135" s="241">
        <v>0</v>
      </c>
      <c r="AI135" s="241">
        <v>0</v>
      </c>
      <c r="AJ135" s="241">
        <v>0</v>
      </c>
      <c r="AK135" s="241">
        <v>0</v>
      </c>
      <c r="AL135" s="241">
        <v>0</v>
      </c>
      <c r="AM135" s="241">
        <v>0</v>
      </c>
      <c r="AN135" s="241"/>
      <c r="AO135" s="241"/>
      <c r="AP135" s="241">
        <v>0</v>
      </c>
      <c r="AQ135" s="241">
        <v>0</v>
      </c>
      <c r="AR135" s="325">
        <f t="shared" si="145"/>
        <v>375.15944000000002</v>
      </c>
      <c r="AS135" s="325">
        <f t="shared" si="146"/>
        <v>5027.1364960000001</v>
      </c>
      <c r="AT135" s="326"/>
      <c r="AU135" s="319"/>
      <c r="AV135" s="327"/>
      <c r="AW135" s="327"/>
      <c r="AX135" s="328"/>
      <c r="AY135" s="329"/>
      <c r="AZ135" s="327">
        <f t="shared" si="147"/>
        <v>375.15944000000002</v>
      </c>
      <c r="BA135" s="330">
        <f t="shared" si="148"/>
        <v>5027.1364960000001</v>
      </c>
      <c r="BB135" s="331"/>
      <c r="BC135" s="365" t="s">
        <v>1147</v>
      </c>
      <c r="BD135" s="332" t="s">
        <v>62</v>
      </c>
      <c r="BE135" s="332" t="s">
        <v>1139</v>
      </c>
      <c r="BF135" s="383" t="s">
        <v>60</v>
      </c>
      <c r="BG135" s="327">
        <v>4984.8</v>
      </c>
      <c r="BH135" s="332">
        <v>45762</v>
      </c>
      <c r="BI135" s="232">
        <v>372</v>
      </c>
      <c r="BJ135" s="327">
        <v>4984.8</v>
      </c>
      <c r="BK135" s="382">
        <v>17545.45</v>
      </c>
      <c r="BL135" s="327">
        <f t="shared" si="159"/>
        <v>96206615.07600002</v>
      </c>
      <c r="BM135" s="333">
        <v>45763</v>
      </c>
      <c r="BN135" s="327">
        <f t="shared" si="149"/>
        <v>372</v>
      </c>
      <c r="BO135" s="327">
        <f t="shared" si="150"/>
        <v>4984.8</v>
      </c>
      <c r="BP135" s="320" t="s">
        <v>1025</v>
      </c>
      <c r="BQ135" s="320"/>
      <c r="BR135" s="334"/>
      <c r="BS135" s="319"/>
      <c r="BT135" s="319"/>
      <c r="BU135" s="327"/>
      <c r="BV135" s="327"/>
      <c r="BW135" s="327"/>
      <c r="BX135" s="327"/>
      <c r="BY135" s="327"/>
      <c r="BZ135" s="327"/>
      <c r="CA135" s="327"/>
      <c r="CB135" s="275"/>
      <c r="CC135" s="335"/>
      <c r="CD135" s="332"/>
      <c r="CE135" s="332"/>
      <c r="CF135" s="332"/>
      <c r="CG135" s="332"/>
      <c r="CH135" s="332"/>
      <c r="CI135" s="332"/>
      <c r="CJ135" s="332"/>
      <c r="CK135" s="332"/>
      <c r="CL135" s="327">
        <f t="shared" si="151"/>
        <v>0</v>
      </c>
      <c r="CM135" s="320">
        <f t="shared" si="152"/>
        <v>0</v>
      </c>
      <c r="CN135" s="332"/>
      <c r="CO135" s="332"/>
      <c r="CP135" s="332"/>
      <c r="CQ135" s="332"/>
      <c r="CR135" s="327">
        <f t="shared" si="153"/>
        <v>372</v>
      </c>
      <c r="CS135" s="327">
        <f t="shared" si="154"/>
        <v>4984.8</v>
      </c>
      <c r="CT135" s="327">
        <f t="shared" si="155"/>
        <v>3.1594400000000178</v>
      </c>
      <c r="CU135" s="327">
        <f t="shared" si="156"/>
        <v>42.336495999999897</v>
      </c>
      <c r="CV135" s="320" t="str">
        <f t="shared" si="157"/>
        <v>Thiếu</v>
      </c>
      <c r="CW135" s="336"/>
      <c r="CX135" s="242"/>
      <c r="CY135" s="242"/>
      <c r="CZ135" s="242"/>
      <c r="DA135" s="242"/>
      <c r="DB135" s="242"/>
      <c r="DC135" s="242"/>
      <c r="DD135" s="242"/>
      <c r="DE135" s="242"/>
      <c r="DF135" s="242"/>
      <c r="DG135" s="242"/>
      <c r="DH135" s="242"/>
      <c r="DI135" s="242"/>
      <c r="DJ135" s="242">
        <v>79.959999999999994</v>
      </c>
      <c r="DK135" s="242">
        <v>978.3</v>
      </c>
      <c r="DL135" s="242">
        <v>76.259999999999991</v>
      </c>
      <c r="DM135" s="242">
        <v>923.83999999999992</v>
      </c>
      <c r="DN135" s="242">
        <v>77.949999999999989</v>
      </c>
      <c r="DO135" s="242">
        <v>943.40000000000009</v>
      </c>
      <c r="DP135" s="242">
        <v>119.75400000000002</v>
      </c>
      <c r="DQ135" s="242">
        <v>1466</v>
      </c>
      <c r="DR135" s="242"/>
      <c r="DS135" s="242"/>
      <c r="DT135" s="242"/>
      <c r="DU135" s="242"/>
      <c r="DV135" s="242"/>
      <c r="DW135" s="242"/>
      <c r="DX135" s="242"/>
      <c r="DY135" s="242"/>
      <c r="DZ135" s="242"/>
      <c r="EA135" s="242"/>
    </row>
    <row r="136" spans="1:131" s="337" customFormat="1" ht="30" hidden="1" customHeight="1">
      <c r="A136" s="319" t="str">
        <f t="shared" si="136"/>
        <v>Hiện</v>
      </c>
      <c r="B136" s="320" t="str">
        <f>CONCATENATE(CV136," Hàng tồn")</f>
        <v>Thiếu Hàng tồn</v>
      </c>
      <c r="C136" s="320">
        <f t="shared" si="140"/>
        <v>2.977879999999999</v>
      </c>
      <c r="D136" s="321"/>
      <c r="E136" s="321" t="s">
        <v>902</v>
      </c>
      <c r="F136" s="359"/>
      <c r="G136" s="321"/>
      <c r="H136" s="320" t="s">
        <v>1424</v>
      </c>
      <c r="I136" s="320" t="s">
        <v>1417</v>
      </c>
      <c r="J136" s="322" t="s">
        <v>713</v>
      </c>
      <c r="K136" s="323" t="s">
        <v>711</v>
      </c>
      <c r="L136" s="324" t="s">
        <v>1073</v>
      </c>
      <c r="M136" s="322" t="s">
        <v>559</v>
      </c>
      <c r="N136" s="322" t="s">
        <v>116</v>
      </c>
      <c r="O136" s="273">
        <v>18.600000000000001</v>
      </c>
      <c r="P136" s="274">
        <v>12.997999999999999</v>
      </c>
      <c r="Q136" s="273">
        <v>242.38</v>
      </c>
      <c r="R136" s="230"/>
      <c r="S136" s="231"/>
      <c r="T136" s="231">
        <v>13.77788</v>
      </c>
      <c r="U136" s="231">
        <v>256.26856800000002</v>
      </c>
      <c r="V136" s="231">
        <f>VLOOKUP(J136,[113]PR!$A:$S,15,0)</f>
        <v>0</v>
      </c>
      <c r="W136" s="231">
        <f>VLOOKUP(J136,[113]PR!$A:$S,16,0)</f>
        <v>0</v>
      </c>
      <c r="X136" s="231">
        <f>VLOOKUP(J136,[114]PR!$A:$U,17,0)</f>
        <v>0</v>
      </c>
      <c r="Y136" s="231">
        <f>VLOOKUP(J136,[114]PR!$A:$U,18,0)</f>
        <v>0</v>
      </c>
      <c r="Z136" s="231">
        <v>0</v>
      </c>
      <c r="AA136" s="231">
        <v>0</v>
      </c>
      <c r="AB136" s="241">
        <v>1.2</v>
      </c>
      <c r="AC136" s="241">
        <v>22.32</v>
      </c>
      <c r="AD136" s="241">
        <v>0</v>
      </c>
      <c r="AE136" s="241">
        <v>0</v>
      </c>
      <c r="AF136" s="241">
        <v>0</v>
      </c>
      <c r="AG136" s="241">
        <v>0</v>
      </c>
      <c r="AH136" s="241">
        <v>0</v>
      </c>
      <c r="AI136" s="241">
        <v>0</v>
      </c>
      <c r="AJ136" s="241">
        <v>0</v>
      </c>
      <c r="AK136" s="241">
        <v>0</v>
      </c>
      <c r="AL136" s="241">
        <v>0</v>
      </c>
      <c r="AM136" s="241">
        <v>0</v>
      </c>
      <c r="AN136" s="241"/>
      <c r="AO136" s="241"/>
      <c r="AP136" s="241">
        <v>0</v>
      </c>
      <c r="AQ136" s="241">
        <v>0</v>
      </c>
      <c r="AR136" s="325">
        <f t="shared" si="145"/>
        <v>14.977879999999999</v>
      </c>
      <c r="AS136" s="325">
        <f t="shared" si="146"/>
        <v>278.58856800000001</v>
      </c>
      <c r="AT136" s="326" t="s">
        <v>1413</v>
      </c>
      <c r="AU136" s="319"/>
      <c r="AV136" s="327"/>
      <c r="AW136" s="327"/>
      <c r="AX136" s="328"/>
      <c r="AY136" s="329"/>
      <c r="AZ136" s="327">
        <f t="shared" si="147"/>
        <v>14.977879999999999</v>
      </c>
      <c r="BA136" s="330">
        <f t="shared" si="148"/>
        <v>278.58856800000001</v>
      </c>
      <c r="BB136" s="331"/>
      <c r="BC136" s="365" t="s">
        <v>1147</v>
      </c>
      <c r="BD136" s="332" t="s">
        <v>62</v>
      </c>
      <c r="BE136" s="332" t="s">
        <v>1140</v>
      </c>
      <c r="BF136" s="383" t="s">
        <v>60</v>
      </c>
      <c r="BG136" s="327">
        <v>223.2</v>
      </c>
      <c r="BH136" s="332">
        <v>45762</v>
      </c>
      <c r="BI136" s="232">
        <v>12</v>
      </c>
      <c r="BJ136" s="327">
        <v>223.2</v>
      </c>
      <c r="BK136" s="382">
        <v>17545.45</v>
      </c>
      <c r="BL136" s="327">
        <f t="shared" si="159"/>
        <v>4307758.8840000005</v>
      </c>
      <c r="BM136" s="333">
        <v>45763</v>
      </c>
      <c r="BN136" s="327">
        <f t="shared" si="149"/>
        <v>12</v>
      </c>
      <c r="BO136" s="327">
        <f t="shared" si="150"/>
        <v>223.2</v>
      </c>
      <c r="BP136" s="320" t="s">
        <v>1025</v>
      </c>
      <c r="BQ136" s="320"/>
      <c r="BR136" s="334"/>
      <c r="BS136" s="319"/>
      <c r="BT136" s="319"/>
      <c r="BU136" s="327"/>
      <c r="BV136" s="327"/>
      <c r="BW136" s="327"/>
      <c r="BX136" s="327"/>
      <c r="BY136" s="327"/>
      <c r="BZ136" s="327"/>
      <c r="CA136" s="327"/>
      <c r="CB136" s="275"/>
      <c r="CC136" s="335"/>
      <c r="CD136" s="332"/>
      <c r="CE136" s="332"/>
      <c r="CF136" s="332"/>
      <c r="CG136" s="332"/>
      <c r="CH136" s="332"/>
      <c r="CI136" s="332"/>
      <c r="CJ136" s="332"/>
      <c r="CK136" s="332"/>
      <c r="CL136" s="327">
        <f t="shared" si="151"/>
        <v>0</v>
      </c>
      <c r="CM136" s="320">
        <f t="shared" si="152"/>
        <v>0</v>
      </c>
      <c r="CN136" s="332"/>
      <c r="CO136" s="332"/>
      <c r="CP136" s="332"/>
      <c r="CQ136" s="332"/>
      <c r="CR136" s="327">
        <f t="shared" si="153"/>
        <v>12</v>
      </c>
      <c r="CS136" s="327">
        <f t="shared" si="154"/>
        <v>223.2</v>
      </c>
      <c r="CT136" s="327">
        <f t="shared" si="155"/>
        <v>2.977879999999999</v>
      </c>
      <c r="CU136" s="327">
        <f t="shared" si="156"/>
        <v>55.388568000000021</v>
      </c>
      <c r="CV136" s="320" t="str">
        <f t="shared" si="157"/>
        <v>Thiếu</v>
      </c>
      <c r="CW136" s="336"/>
      <c r="CX136" s="242"/>
      <c r="CY136" s="242"/>
      <c r="CZ136" s="242"/>
      <c r="DA136" s="242"/>
      <c r="DB136" s="242"/>
      <c r="DC136" s="242"/>
      <c r="DD136" s="242"/>
      <c r="DE136" s="242"/>
      <c r="DF136" s="242"/>
      <c r="DG136" s="242"/>
      <c r="DH136" s="242"/>
      <c r="DI136" s="242"/>
      <c r="DJ136" s="242"/>
      <c r="DK136" s="242"/>
      <c r="DL136" s="242"/>
      <c r="DM136" s="242"/>
      <c r="DN136" s="242"/>
      <c r="DO136" s="242"/>
      <c r="DP136" s="242"/>
      <c r="DQ136" s="242"/>
      <c r="DR136" s="242">
        <v>2.1960000000000002</v>
      </c>
      <c r="DS136" s="242">
        <v>40.86</v>
      </c>
      <c r="DT136" s="242">
        <v>9.4060000000000006</v>
      </c>
      <c r="DU136" s="242">
        <v>175.07999999999998</v>
      </c>
      <c r="DV136" s="242">
        <v>1.3960000000000001</v>
      </c>
      <c r="DW136" s="242">
        <v>26.439999999999998</v>
      </c>
      <c r="DX136" s="242"/>
      <c r="DY136" s="242"/>
      <c r="DZ136" s="242"/>
      <c r="EA136" s="242"/>
    </row>
    <row r="137" spans="1:131" s="337" customFormat="1" ht="30" hidden="1" customHeight="1">
      <c r="A137" s="319" t="str">
        <f t="shared" si="136"/>
        <v>Hiện</v>
      </c>
      <c r="B137" s="320" t="str">
        <f t="shared" si="139"/>
        <v>Thừa</v>
      </c>
      <c r="C137" s="320">
        <f t="shared" si="140"/>
        <v>-0.91984000000002197</v>
      </c>
      <c r="D137" s="321"/>
      <c r="E137" s="321"/>
      <c r="F137" s="359"/>
      <c r="G137" s="321"/>
      <c r="H137" s="320" t="s">
        <v>1424</v>
      </c>
      <c r="I137" s="320"/>
      <c r="J137" s="322" t="s">
        <v>714</v>
      </c>
      <c r="K137" s="323" t="s">
        <v>711</v>
      </c>
      <c r="L137" s="324" t="s">
        <v>1074</v>
      </c>
      <c r="M137" s="322" t="s">
        <v>559</v>
      </c>
      <c r="N137" s="322" t="s">
        <v>116</v>
      </c>
      <c r="O137" s="273">
        <v>21.4</v>
      </c>
      <c r="P137" s="274">
        <v>655.73599999999999</v>
      </c>
      <c r="Q137" s="273">
        <v>13447.3</v>
      </c>
      <c r="R137" s="230"/>
      <c r="S137" s="231"/>
      <c r="T137" s="231">
        <v>695.08015999999998</v>
      </c>
      <c r="U137" s="231">
        <v>14874.715423999998</v>
      </c>
      <c r="V137" s="231">
        <f>VLOOKUP(J137,[113]PR!$A:$S,15,0)</f>
        <v>0</v>
      </c>
      <c r="W137" s="231">
        <f>VLOOKUP(J137,[113]PR!$A:$S,16,0)</f>
        <v>0</v>
      </c>
      <c r="X137" s="231">
        <f>VLOOKUP(J137,[114]PR!$A:$U,17,0)</f>
        <v>0</v>
      </c>
      <c r="Y137" s="231">
        <f>VLOOKUP(J137,[114]PR!$A:$U,18,0)</f>
        <v>0</v>
      </c>
      <c r="Z137" s="231">
        <v>0</v>
      </c>
      <c r="AA137" s="231">
        <v>0</v>
      </c>
      <c r="AB137" s="241">
        <v>0</v>
      </c>
      <c r="AC137" s="241">
        <v>0</v>
      </c>
      <c r="AD137" s="241">
        <v>0</v>
      </c>
      <c r="AE137" s="241">
        <v>0</v>
      </c>
      <c r="AF137" s="241">
        <v>0</v>
      </c>
      <c r="AG137" s="241">
        <v>0</v>
      </c>
      <c r="AH137" s="241">
        <v>0</v>
      </c>
      <c r="AI137" s="241">
        <v>0</v>
      </c>
      <c r="AJ137" s="241">
        <v>0</v>
      </c>
      <c r="AK137" s="241">
        <v>0</v>
      </c>
      <c r="AL137" s="241">
        <v>0</v>
      </c>
      <c r="AM137" s="241">
        <v>0</v>
      </c>
      <c r="AN137" s="241"/>
      <c r="AO137" s="241"/>
      <c r="AP137" s="241">
        <v>0</v>
      </c>
      <c r="AQ137" s="241">
        <v>0</v>
      </c>
      <c r="AR137" s="325">
        <f t="shared" si="145"/>
        <v>695.08015999999998</v>
      </c>
      <c r="AS137" s="325">
        <f t="shared" si="146"/>
        <v>14874.715423999998</v>
      </c>
      <c r="AT137" s="326"/>
      <c r="AU137" s="319"/>
      <c r="AV137" s="327">
        <f>2*12</f>
        <v>24</v>
      </c>
      <c r="AW137" s="327">
        <f>AV137*O137</f>
        <v>513.59999999999991</v>
      </c>
      <c r="AX137" s="328"/>
      <c r="AY137" s="329"/>
      <c r="AZ137" s="327">
        <f t="shared" si="147"/>
        <v>671.08015999999998</v>
      </c>
      <c r="BA137" s="330">
        <f t="shared" si="148"/>
        <v>14361.115423999998</v>
      </c>
      <c r="BB137" s="331"/>
      <c r="BC137" s="332" t="s">
        <v>1147</v>
      </c>
      <c r="BD137" s="332" t="s">
        <v>62</v>
      </c>
      <c r="BE137" s="332" t="s">
        <v>1181</v>
      </c>
      <c r="BF137" s="383" t="s">
        <v>60</v>
      </c>
      <c r="BG137" s="327">
        <v>14124</v>
      </c>
      <c r="BH137" s="332">
        <v>45762</v>
      </c>
      <c r="BI137" s="232">
        <v>660</v>
      </c>
      <c r="BJ137" s="327">
        <v>14124</v>
      </c>
      <c r="BK137" s="382">
        <v>17545.45</v>
      </c>
      <c r="BL137" s="327">
        <f t="shared" si="159"/>
        <v>272593129.38000005</v>
      </c>
      <c r="BM137" s="333">
        <v>45763</v>
      </c>
      <c r="BN137" s="327">
        <f t="shared" si="149"/>
        <v>672</v>
      </c>
      <c r="BO137" s="327">
        <f t="shared" si="150"/>
        <v>14419.2</v>
      </c>
      <c r="BP137" s="320" t="s">
        <v>1025</v>
      </c>
      <c r="BQ137" s="320"/>
      <c r="BR137" s="334"/>
      <c r="BS137" s="319"/>
      <c r="BT137" s="319"/>
      <c r="BU137" s="327"/>
      <c r="BV137" s="327"/>
      <c r="BW137" s="327"/>
      <c r="BX137" s="327"/>
      <c r="BY137" s="327"/>
      <c r="BZ137" s="327"/>
      <c r="CA137" s="327"/>
      <c r="CB137" s="275"/>
      <c r="CC137" s="335"/>
      <c r="CD137" s="332"/>
      <c r="CE137" s="332"/>
      <c r="CF137" s="332"/>
      <c r="CG137" s="332"/>
      <c r="CH137" s="332"/>
      <c r="CI137" s="332"/>
      <c r="CJ137" s="332"/>
      <c r="CK137" s="332"/>
      <c r="CL137" s="327">
        <f t="shared" si="151"/>
        <v>0</v>
      </c>
      <c r="CM137" s="320">
        <f t="shared" si="152"/>
        <v>0</v>
      </c>
      <c r="CN137" s="332"/>
      <c r="CO137" s="332"/>
      <c r="CP137" s="332"/>
      <c r="CQ137" s="332"/>
      <c r="CR137" s="327">
        <f t="shared" si="153"/>
        <v>672</v>
      </c>
      <c r="CS137" s="327">
        <f t="shared" si="154"/>
        <v>14419.2</v>
      </c>
      <c r="CT137" s="327">
        <f t="shared" si="155"/>
        <v>-0.91984000000002197</v>
      </c>
      <c r="CU137" s="327">
        <f t="shared" si="156"/>
        <v>-58.084576000002926</v>
      </c>
      <c r="CV137" s="320" t="str">
        <f t="shared" si="157"/>
        <v>Thừa</v>
      </c>
      <c r="CW137" s="336"/>
      <c r="CX137" s="242"/>
      <c r="CY137" s="242"/>
      <c r="CZ137" s="242"/>
      <c r="DA137" s="242"/>
      <c r="DB137" s="242"/>
      <c r="DC137" s="242"/>
      <c r="DD137" s="242">
        <v>240.63599999999997</v>
      </c>
      <c r="DE137" s="242">
        <v>4796.8599999999997</v>
      </c>
      <c r="DF137" s="242"/>
      <c r="DG137" s="242"/>
      <c r="DH137" s="276">
        <v>20.872</v>
      </c>
      <c r="DI137" s="276">
        <v>369.42</v>
      </c>
      <c r="DJ137" s="242">
        <v>73.072000000000003</v>
      </c>
      <c r="DK137" s="242">
        <v>1531.5</v>
      </c>
      <c r="DL137" s="242">
        <v>73.072000000000003</v>
      </c>
      <c r="DM137" s="242">
        <v>1531.5</v>
      </c>
      <c r="DN137" s="242">
        <v>73.072000000000003</v>
      </c>
      <c r="DO137" s="242">
        <v>1531.5</v>
      </c>
      <c r="DP137" s="242">
        <v>175.006</v>
      </c>
      <c r="DQ137" s="242">
        <v>3686.4</v>
      </c>
      <c r="DR137" s="242"/>
      <c r="DS137" s="242"/>
      <c r="DT137" s="242"/>
      <c r="DU137" s="242"/>
      <c r="DV137" s="242"/>
      <c r="DW137" s="242"/>
      <c r="DX137" s="242"/>
      <c r="DY137" s="242"/>
      <c r="DZ137" s="242"/>
      <c r="EA137" s="242"/>
    </row>
    <row r="138" spans="1:131" s="337" customFormat="1" ht="30" hidden="1" customHeight="1">
      <c r="A138" s="319" t="str">
        <f t="shared" si="136"/>
        <v>ok</v>
      </c>
      <c r="B138" s="321"/>
      <c r="C138" s="321"/>
      <c r="D138" s="321"/>
      <c r="E138" s="321"/>
      <c r="F138" s="359"/>
      <c r="G138" s="321"/>
      <c r="H138" s="320" t="s">
        <v>1424</v>
      </c>
      <c r="I138" s="321"/>
      <c r="J138" s="322" t="s">
        <v>714</v>
      </c>
      <c r="K138" s="323" t="s">
        <v>711</v>
      </c>
      <c r="L138" s="324" t="s">
        <v>1074</v>
      </c>
      <c r="M138" s="322" t="s">
        <v>559</v>
      </c>
      <c r="N138" s="322" t="s">
        <v>116</v>
      </c>
      <c r="O138" s="277"/>
      <c r="P138" s="278"/>
      <c r="Q138" s="277"/>
      <c r="R138" s="240"/>
      <c r="S138" s="241"/>
      <c r="T138" s="241"/>
      <c r="U138" s="241"/>
      <c r="V138" s="241"/>
      <c r="W138" s="241"/>
      <c r="X138" s="241"/>
      <c r="Y138" s="241"/>
      <c r="Z138" s="241"/>
      <c r="AA138" s="241"/>
      <c r="AB138" s="241"/>
      <c r="AC138" s="241"/>
      <c r="AD138" s="241"/>
      <c r="AE138" s="241"/>
      <c r="AF138" s="241"/>
      <c r="AG138" s="241"/>
      <c r="AH138" s="241"/>
      <c r="AI138" s="241"/>
      <c r="AJ138" s="241"/>
      <c r="AK138" s="241"/>
      <c r="AL138" s="241"/>
      <c r="AM138" s="241"/>
      <c r="AN138" s="241"/>
      <c r="AO138" s="241"/>
      <c r="AP138" s="241"/>
      <c r="AQ138" s="241"/>
      <c r="AR138" s="351"/>
      <c r="AS138" s="351"/>
      <c r="AT138" s="366"/>
      <c r="AU138" s="352"/>
      <c r="AV138" s="353"/>
      <c r="AW138" s="353"/>
      <c r="AX138" s="367"/>
      <c r="AY138" s="368"/>
      <c r="AZ138" s="354"/>
      <c r="BA138" s="354"/>
      <c r="BB138" s="369"/>
      <c r="BC138" s="365" t="s">
        <v>1193</v>
      </c>
      <c r="BD138" s="332" t="s">
        <v>62</v>
      </c>
      <c r="BE138" s="332" t="s">
        <v>1141</v>
      </c>
      <c r="BF138" s="383" t="s">
        <v>60</v>
      </c>
      <c r="BG138" s="353">
        <v>295.2</v>
      </c>
      <c r="BH138" s="357">
        <v>45765</v>
      </c>
      <c r="BI138" s="268">
        <v>12</v>
      </c>
      <c r="BJ138" s="353">
        <v>295.2</v>
      </c>
      <c r="BK138" s="382">
        <v>17545.45</v>
      </c>
      <c r="BL138" s="327">
        <f>BK138*BJ138*1.1</f>
        <v>5697358.5240000002</v>
      </c>
      <c r="BM138" s="371">
        <v>45770</v>
      </c>
      <c r="BN138" s="353"/>
      <c r="BO138" s="353"/>
      <c r="BP138" s="321"/>
      <c r="BQ138" s="321"/>
      <c r="BR138" s="370"/>
      <c r="BS138" s="352"/>
      <c r="BT138" s="352"/>
      <c r="BU138" s="353"/>
      <c r="BV138" s="353"/>
      <c r="BW138" s="353"/>
      <c r="BX138" s="353"/>
      <c r="BY138" s="353"/>
      <c r="BZ138" s="353"/>
      <c r="CA138" s="353"/>
      <c r="CB138" s="275"/>
      <c r="CC138" s="372"/>
      <c r="CD138" s="357"/>
      <c r="CE138" s="357"/>
      <c r="CF138" s="357"/>
      <c r="CG138" s="357"/>
      <c r="CH138" s="357"/>
      <c r="CI138" s="357"/>
      <c r="CJ138" s="357"/>
      <c r="CK138" s="357"/>
      <c r="CL138" s="353"/>
      <c r="CM138" s="321"/>
      <c r="CN138" s="357"/>
      <c r="CO138" s="357"/>
      <c r="CP138" s="357"/>
      <c r="CQ138" s="357"/>
      <c r="CR138" s="353"/>
      <c r="CS138" s="353"/>
      <c r="CT138" s="353"/>
      <c r="CU138" s="353"/>
      <c r="CV138" s="321"/>
      <c r="CW138" s="373"/>
      <c r="CX138" s="243"/>
      <c r="CY138" s="243"/>
      <c r="CZ138" s="243"/>
      <c r="DA138" s="243"/>
      <c r="DB138" s="243"/>
      <c r="DC138" s="243"/>
      <c r="DD138" s="243"/>
      <c r="DE138" s="243"/>
      <c r="DF138" s="243"/>
      <c r="DG138" s="243"/>
      <c r="DH138" s="280"/>
      <c r="DI138" s="280"/>
      <c r="DJ138" s="243"/>
      <c r="DK138" s="243"/>
      <c r="DL138" s="243"/>
      <c r="DM138" s="243"/>
      <c r="DN138" s="243"/>
      <c r="DO138" s="243"/>
      <c r="DP138" s="243"/>
      <c r="DQ138" s="243"/>
      <c r="DR138" s="243"/>
      <c r="DS138" s="243"/>
      <c r="DT138" s="243"/>
      <c r="DU138" s="243"/>
      <c r="DV138" s="243"/>
      <c r="DW138" s="243"/>
      <c r="DX138" s="243"/>
      <c r="DY138" s="243"/>
      <c r="DZ138" s="243"/>
      <c r="EA138" s="243"/>
    </row>
    <row r="139" spans="1:131" s="337" customFormat="1" ht="30" hidden="1" customHeight="1">
      <c r="A139" s="319" t="str">
        <f t="shared" si="136"/>
        <v>Hiện</v>
      </c>
      <c r="B139" s="320" t="str">
        <f t="shared" si="139"/>
        <v>Thừa</v>
      </c>
      <c r="C139" s="320">
        <f t="shared" si="140"/>
        <v>-2.6438399999992725</v>
      </c>
      <c r="D139" s="321"/>
      <c r="E139" s="321"/>
      <c r="F139" s="359"/>
      <c r="G139" s="321"/>
      <c r="H139" s="320" t="s">
        <v>1424</v>
      </c>
      <c r="I139" s="320"/>
      <c r="J139" s="322" t="s">
        <v>715</v>
      </c>
      <c r="K139" s="323" t="s">
        <v>711</v>
      </c>
      <c r="L139" s="324" t="s">
        <v>1075</v>
      </c>
      <c r="M139" s="322" t="s">
        <v>559</v>
      </c>
      <c r="N139" s="322" t="s">
        <v>116</v>
      </c>
      <c r="O139" s="273">
        <v>24.6</v>
      </c>
      <c r="P139" s="274">
        <v>2354.8360000000007</v>
      </c>
      <c r="Q139" s="273">
        <v>57913.279999999999</v>
      </c>
      <c r="R139" s="230"/>
      <c r="S139" s="231"/>
      <c r="T139" s="231">
        <v>2496.1261600000007</v>
      </c>
      <c r="U139" s="231">
        <v>61404.703536000023</v>
      </c>
      <c r="V139" s="231">
        <f>VLOOKUP(J139,[113]PR!$A:$S,15,0)</f>
        <v>0</v>
      </c>
      <c r="W139" s="231">
        <f>VLOOKUP(J139,[113]PR!$A:$S,16,0)</f>
        <v>0</v>
      </c>
      <c r="X139" s="231">
        <f>VLOOKUP(J139,[114]PR!$A:$U,17,0)</f>
        <v>-98.77</v>
      </c>
      <c r="Y139" s="231">
        <f>VLOOKUP(J139,[114]PR!$A:$U,18,0)</f>
        <v>-2429.7420000000002</v>
      </c>
      <c r="Z139" s="231">
        <v>0</v>
      </c>
      <c r="AA139" s="231">
        <v>0</v>
      </c>
      <c r="AB139" s="241">
        <v>0</v>
      </c>
      <c r="AC139" s="241">
        <v>0</v>
      </c>
      <c r="AD139" s="241">
        <v>0</v>
      </c>
      <c r="AE139" s="241">
        <v>0</v>
      </c>
      <c r="AF139" s="241">
        <v>0</v>
      </c>
      <c r="AG139" s="241">
        <v>0</v>
      </c>
      <c r="AH139" s="241">
        <v>0</v>
      </c>
      <c r="AI139" s="241">
        <v>0</v>
      </c>
      <c r="AJ139" s="241">
        <v>0</v>
      </c>
      <c r="AK139" s="241">
        <v>0</v>
      </c>
      <c r="AL139" s="241">
        <v>0</v>
      </c>
      <c r="AM139" s="241">
        <v>0</v>
      </c>
      <c r="AN139" s="241"/>
      <c r="AO139" s="241"/>
      <c r="AP139" s="241">
        <v>0</v>
      </c>
      <c r="AQ139" s="241">
        <v>0</v>
      </c>
      <c r="AR139" s="325">
        <f>R139+T139+V139+X139+Z139+AB139+AD139+AF139+AH139+AJ139+AL139+AN139+AP139</f>
        <v>2397.3561600000007</v>
      </c>
      <c r="AS139" s="325">
        <f>S139+U139+W139+Y139+AA139+AC139+AE139+AG139+AI139+AK139+AM139+AO139+AQ139</f>
        <v>58974.961536000024</v>
      </c>
      <c r="AT139" s="326" t="s">
        <v>1134</v>
      </c>
      <c r="AU139" s="319"/>
      <c r="AV139" s="327">
        <f>3*12</f>
        <v>36</v>
      </c>
      <c r="AW139" s="327">
        <f>AV139*O139</f>
        <v>885.6</v>
      </c>
      <c r="AX139" s="328"/>
      <c r="AY139" s="329"/>
      <c r="AZ139" s="327">
        <f>IF(AR139&gt;AV139,AR139-AV139,"0")</f>
        <v>2361.3561600000007</v>
      </c>
      <c r="BA139" s="330">
        <f>IF(AS139&gt;AW139,AS139-AW139,"0")</f>
        <v>58089.361536000026</v>
      </c>
      <c r="BB139" s="331"/>
      <c r="BC139" s="332" t="s">
        <v>1147</v>
      </c>
      <c r="BD139" s="332" t="s">
        <v>62</v>
      </c>
      <c r="BE139" s="332" t="s">
        <v>1142</v>
      </c>
      <c r="BF139" s="383" t="s">
        <v>60</v>
      </c>
      <c r="BG139" s="327">
        <v>57859.199999999997</v>
      </c>
      <c r="BH139" s="332">
        <v>45762</v>
      </c>
      <c r="BI139" s="232">
        <v>2352</v>
      </c>
      <c r="BJ139" s="327">
        <v>57859.199999999997</v>
      </c>
      <c r="BK139" s="382">
        <v>17545.45</v>
      </c>
      <c r="BL139" s="327">
        <f>BK139*BJ139*1.1</f>
        <v>1116682270.704</v>
      </c>
      <c r="BM139" s="333">
        <v>45763</v>
      </c>
      <c r="BN139" s="327">
        <f t="shared" ref="BN139:BN158" si="160">SUMIF($J:$J,J139,$BI:$BI)</f>
        <v>2364</v>
      </c>
      <c r="BO139" s="327">
        <f>SUMIF($J:$J,J139,$BJ:$BJ)</f>
        <v>58116</v>
      </c>
      <c r="BP139" s="320" t="s">
        <v>1025</v>
      </c>
      <c r="BQ139" s="320"/>
      <c r="BR139" s="334"/>
      <c r="BS139" s="319"/>
      <c r="BT139" s="319"/>
      <c r="BU139" s="327"/>
      <c r="BV139" s="327"/>
      <c r="BW139" s="327"/>
      <c r="BX139" s="327"/>
      <c r="BY139" s="327"/>
      <c r="BZ139" s="327"/>
      <c r="CA139" s="327"/>
      <c r="CB139" s="275"/>
      <c r="CC139" s="335"/>
      <c r="CD139" s="332"/>
      <c r="CE139" s="332"/>
      <c r="CF139" s="332"/>
      <c r="CG139" s="332"/>
      <c r="CH139" s="332"/>
      <c r="CI139" s="332"/>
      <c r="CJ139" s="332"/>
      <c r="CK139" s="332"/>
      <c r="CL139" s="327">
        <f>SUMIF($J:$J,J139,$BZ:$BZ)</f>
        <v>0</v>
      </c>
      <c r="CM139" s="320">
        <f>SUMIF($J:$J,J139,$CA:$CA)</f>
        <v>0</v>
      </c>
      <c r="CN139" s="332"/>
      <c r="CO139" s="332"/>
      <c r="CP139" s="332"/>
      <c r="CQ139" s="332"/>
      <c r="CR139" s="327">
        <f>BN139+CL139</f>
        <v>2364</v>
      </c>
      <c r="CS139" s="327">
        <f>BO139+CM139</f>
        <v>58116</v>
      </c>
      <c r="CT139" s="327">
        <f t="shared" ref="CT139" si="161">AZ139-CR139</f>
        <v>-2.6438399999992725</v>
      </c>
      <c r="CU139" s="327">
        <f t="shared" ref="CU139" si="162">BA139-CS139</f>
        <v>-26.638463999974192</v>
      </c>
      <c r="CV139" s="320" t="str">
        <f>IF(CT139&lt;0,"Thừa",IF(CT139=0,"Đủ","Thiếu"))</f>
        <v>Thừa</v>
      </c>
      <c r="CW139" s="336"/>
      <c r="CX139" s="242"/>
      <c r="CY139" s="242"/>
      <c r="CZ139" s="242"/>
      <c r="DA139" s="242"/>
      <c r="DB139" s="242"/>
      <c r="DC139" s="242"/>
      <c r="DD139" s="242"/>
      <c r="DE139" s="242"/>
      <c r="DF139" s="242"/>
      <c r="DG139" s="242"/>
      <c r="DH139" s="276">
        <v>859.45800000000008</v>
      </c>
      <c r="DI139" s="276">
        <v>19665.38</v>
      </c>
      <c r="DJ139" s="242">
        <v>16.495999999999999</v>
      </c>
      <c r="DK139" s="242">
        <v>379.98</v>
      </c>
      <c r="DL139" s="242">
        <v>16.463999999999999</v>
      </c>
      <c r="DM139" s="242">
        <v>373.5</v>
      </c>
      <c r="DN139" s="242">
        <v>16.463999999999999</v>
      </c>
      <c r="DO139" s="242">
        <v>373.5</v>
      </c>
      <c r="DP139" s="242">
        <v>7.5880000000000001</v>
      </c>
      <c r="DQ139" s="242">
        <v>165.82</v>
      </c>
      <c r="DR139" s="242">
        <v>29.64</v>
      </c>
      <c r="DS139" s="242">
        <v>702.46</v>
      </c>
      <c r="DT139" s="242">
        <v>1408.6779999999999</v>
      </c>
      <c r="DU139" s="242">
        <v>32754.180000000011</v>
      </c>
      <c r="DV139" s="242"/>
      <c r="DW139" s="242"/>
      <c r="DX139" s="242"/>
      <c r="DY139" s="242"/>
      <c r="DZ139" s="242"/>
      <c r="EA139" s="242"/>
    </row>
    <row r="140" spans="1:131" s="337" customFormat="1" ht="30" hidden="1" customHeight="1">
      <c r="A140" s="319" t="str">
        <f t="shared" si="136"/>
        <v>ok</v>
      </c>
      <c r="B140" s="321"/>
      <c r="C140" s="321"/>
      <c r="D140" s="321"/>
      <c r="E140" s="321"/>
      <c r="F140" s="359"/>
      <c r="G140" s="321"/>
      <c r="H140" s="320" t="s">
        <v>1424</v>
      </c>
      <c r="I140" s="321"/>
      <c r="J140" s="322" t="s">
        <v>715</v>
      </c>
      <c r="K140" s="323" t="s">
        <v>711</v>
      </c>
      <c r="L140" s="324" t="s">
        <v>1075</v>
      </c>
      <c r="M140" s="322" t="s">
        <v>559</v>
      </c>
      <c r="N140" s="322" t="s">
        <v>116</v>
      </c>
      <c r="O140" s="277"/>
      <c r="P140" s="278"/>
      <c r="Q140" s="277"/>
      <c r="R140" s="240"/>
      <c r="S140" s="241"/>
      <c r="T140" s="241"/>
      <c r="U140" s="241"/>
      <c r="V140" s="241"/>
      <c r="W140" s="241"/>
      <c r="X140" s="241"/>
      <c r="Y140" s="241"/>
      <c r="Z140" s="241"/>
      <c r="AA140" s="241"/>
      <c r="AB140" s="241"/>
      <c r="AC140" s="241"/>
      <c r="AD140" s="241"/>
      <c r="AE140" s="241"/>
      <c r="AF140" s="241"/>
      <c r="AG140" s="241"/>
      <c r="AH140" s="241"/>
      <c r="AI140" s="241"/>
      <c r="AJ140" s="241"/>
      <c r="AK140" s="241"/>
      <c r="AL140" s="241"/>
      <c r="AM140" s="241"/>
      <c r="AN140" s="241"/>
      <c r="AO140" s="241"/>
      <c r="AP140" s="241"/>
      <c r="AQ140" s="241"/>
      <c r="AR140" s="351"/>
      <c r="AS140" s="351"/>
      <c r="AT140" s="366"/>
      <c r="AU140" s="352"/>
      <c r="AV140" s="353"/>
      <c r="AW140" s="353"/>
      <c r="AX140" s="367"/>
      <c r="AY140" s="368"/>
      <c r="AZ140" s="354"/>
      <c r="BA140" s="354"/>
      <c r="BB140" s="369"/>
      <c r="BC140" s="365" t="s">
        <v>1193</v>
      </c>
      <c r="BD140" s="332" t="s">
        <v>62</v>
      </c>
      <c r="BE140" s="332" t="s">
        <v>1182</v>
      </c>
      <c r="BF140" s="383" t="s">
        <v>60</v>
      </c>
      <c r="BG140" s="353">
        <v>256.8</v>
      </c>
      <c r="BH140" s="357">
        <v>45765</v>
      </c>
      <c r="BI140" s="268">
        <v>12</v>
      </c>
      <c r="BJ140" s="353">
        <v>256.8</v>
      </c>
      <c r="BK140" s="382">
        <v>17545.45</v>
      </c>
      <c r="BL140" s="327">
        <f>BK140*BJ140*1.1</f>
        <v>4956238.7160000009</v>
      </c>
      <c r="BM140" s="371">
        <v>45770</v>
      </c>
      <c r="BN140" s="353">
        <f t="shared" si="160"/>
        <v>2364</v>
      </c>
      <c r="BO140" s="353"/>
      <c r="BP140" s="321"/>
      <c r="BQ140" s="321"/>
      <c r="BR140" s="370"/>
      <c r="BS140" s="352"/>
      <c r="BT140" s="352"/>
      <c r="BU140" s="353"/>
      <c r="BV140" s="353"/>
      <c r="BW140" s="353"/>
      <c r="BX140" s="353"/>
      <c r="BY140" s="353"/>
      <c r="BZ140" s="353"/>
      <c r="CA140" s="353"/>
      <c r="CB140" s="275"/>
      <c r="CC140" s="372"/>
      <c r="CD140" s="357"/>
      <c r="CE140" s="357"/>
      <c r="CF140" s="357"/>
      <c r="CG140" s="357"/>
      <c r="CH140" s="357"/>
      <c r="CI140" s="357"/>
      <c r="CJ140" s="357"/>
      <c r="CK140" s="357"/>
      <c r="CL140" s="353"/>
      <c r="CM140" s="321"/>
      <c r="CN140" s="357"/>
      <c r="CO140" s="357"/>
      <c r="CP140" s="357"/>
      <c r="CQ140" s="357"/>
      <c r="CR140" s="353"/>
      <c r="CS140" s="353"/>
      <c r="CT140" s="353"/>
      <c r="CU140" s="353"/>
      <c r="CV140" s="321"/>
      <c r="CW140" s="373"/>
      <c r="CX140" s="243"/>
      <c r="CY140" s="243"/>
      <c r="CZ140" s="243"/>
      <c r="DA140" s="243"/>
      <c r="DB140" s="243"/>
      <c r="DC140" s="243"/>
      <c r="DD140" s="243"/>
      <c r="DE140" s="243"/>
      <c r="DF140" s="243"/>
      <c r="DG140" s="243"/>
      <c r="DH140" s="280"/>
      <c r="DI140" s="280"/>
      <c r="DJ140" s="243"/>
      <c r="DK140" s="243"/>
      <c r="DL140" s="243"/>
      <c r="DM140" s="243"/>
      <c r="DN140" s="243"/>
      <c r="DO140" s="243"/>
      <c r="DP140" s="243"/>
      <c r="DQ140" s="243"/>
      <c r="DR140" s="243"/>
      <c r="DS140" s="243"/>
      <c r="DT140" s="243"/>
      <c r="DU140" s="243"/>
      <c r="DV140" s="243"/>
      <c r="DW140" s="243"/>
      <c r="DX140" s="243"/>
      <c r="DY140" s="243"/>
      <c r="DZ140" s="243"/>
      <c r="EA140" s="243"/>
    </row>
    <row r="141" spans="1:131" s="337" customFormat="1" ht="30" hidden="1" customHeight="1">
      <c r="A141" s="319" t="str">
        <f t="shared" si="136"/>
        <v>Hiện</v>
      </c>
      <c r="B141" s="320" t="str">
        <f t="shared" si="139"/>
        <v>Thừa</v>
      </c>
      <c r="C141" s="320">
        <f t="shared" si="140"/>
        <v>-3.1952799999999684</v>
      </c>
      <c r="D141" s="321"/>
      <c r="E141" s="321"/>
      <c r="F141" s="359"/>
      <c r="G141" s="320"/>
      <c r="H141" s="320" t="s">
        <v>1424</v>
      </c>
      <c r="I141" s="320"/>
      <c r="J141" s="322" t="s">
        <v>716</v>
      </c>
      <c r="K141" s="323" t="s">
        <v>711</v>
      </c>
      <c r="L141" s="324" t="s">
        <v>1076</v>
      </c>
      <c r="M141" s="322" t="s">
        <v>559</v>
      </c>
      <c r="N141" s="322" t="s">
        <v>116</v>
      </c>
      <c r="O141" s="273">
        <v>30.3</v>
      </c>
      <c r="P141" s="274">
        <v>393.21199999999999</v>
      </c>
      <c r="Q141" s="273">
        <v>11930.440000000002</v>
      </c>
      <c r="R141" s="230"/>
      <c r="S141" s="231"/>
      <c r="T141" s="231">
        <v>416.80472000000003</v>
      </c>
      <c r="U141" s="231">
        <v>12629.183016000001</v>
      </c>
      <c r="V141" s="231">
        <f>VLOOKUP(J141,[113]PR!$A:$S,15,0)</f>
        <v>0</v>
      </c>
      <c r="W141" s="231">
        <f>VLOOKUP(J141,[113]PR!$A:$S,16,0)</f>
        <v>0</v>
      </c>
      <c r="X141" s="231">
        <f>VLOOKUP(J141,[114]PR!$A:$U,17,0)</f>
        <v>0</v>
      </c>
      <c r="Y141" s="231">
        <f>VLOOKUP(J141,[114]PR!$A:$U,18,0)</f>
        <v>0</v>
      </c>
      <c r="Z141" s="231">
        <v>0</v>
      </c>
      <c r="AA141" s="231">
        <v>0</v>
      </c>
      <c r="AB141" s="241">
        <v>0</v>
      </c>
      <c r="AC141" s="241">
        <v>0</v>
      </c>
      <c r="AD141" s="241">
        <v>0</v>
      </c>
      <c r="AE141" s="241">
        <v>0</v>
      </c>
      <c r="AF141" s="241">
        <v>0</v>
      </c>
      <c r="AG141" s="241">
        <v>0</v>
      </c>
      <c r="AH141" s="241">
        <v>0</v>
      </c>
      <c r="AI141" s="241">
        <v>0</v>
      </c>
      <c r="AJ141" s="241">
        <v>0</v>
      </c>
      <c r="AK141" s="241">
        <v>0</v>
      </c>
      <c r="AL141" s="241">
        <v>0</v>
      </c>
      <c r="AM141" s="241">
        <v>0</v>
      </c>
      <c r="AN141" s="241"/>
      <c r="AO141" s="241"/>
      <c r="AP141" s="241">
        <v>0</v>
      </c>
      <c r="AQ141" s="241">
        <v>0</v>
      </c>
      <c r="AR141" s="325">
        <f t="shared" ref="AR141:AR158" si="163">R141+T141+V141+X141+Z141+AB141+AD141+AF141+AH141+AJ141+AL141+AN141+AP141</f>
        <v>416.80472000000003</v>
      </c>
      <c r="AS141" s="325">
        <f t="shared" ref="AS141:AS158" si="164">S141+U141+W141+Y141+AA141+AC141+AE141+AG141+AI141+AK141+AM141+AO141+AQ141</f>
        <v>12629.183016000001</v>
      </c>
      <c r="AT141" s="326"/>
      <c r="AU141" s="319"/>
      <c r="AV141" s="327"/>
      <c r="AW141" s="327"/>
      <c r="AX141" s="328"/>
      <c r="AY141" s="329"/>
      <c r="AZ141" s="327">
        <f t="shared" ref="AZ141:AZ158" si="165">IF(AR141&gt;AV141,AR141-AV141,"0")</f>
        <v>416.80472000000003</v>
      </c>
      <c r="BA141" s="330">
        <f t="shared" ref="BA141:BA158" si="166">IF(AS141&gt;AW141,AS141-AW141,"0")</f>
        <v>12629.183016000001</v>
      </c>
      <c r="BB141" s="331"/>
      <c r="BC141" s="365" t="s">
        <v>1147</v>
      </c>
      <c r="BD141" s="332" t="s">
        <v>62</v>
      </c>
      <c r="BE141" s="332" t="s">
        <v>1143</v>
      </c>
      <c r="BF141" s="383" t="s">
        <v>60</v>
      </c>
      <c r="BG141" s="327">
        <v>12726</v>
      </c>
      <c r="BH141" s="332">
        <v>45762</v>
      </c>
      <c r="BI141" s="232">
        <v>420</v>
      </c>
      <c r="BJ141" s="327">
        <v>12726</v>
      </c>
      <c r="BK141" s="382">
        <v>17727.27</v>
      </c>
      <c r="BL141" s="327">
        <f t="shared" ref="BL141:BL142" si="167">BK141*BJ141*1.1</f>
        <v>248156961.82200003</v>
      </c>
      <c r="BM141" s="333">
        <v>45763</v>
      </c>
      <c r="BN141" s="327">
        <f t="shared" si="160"/>
        <v>420</v>
      </c>
      <c r="BO141" s="327">
        <f t="shared" ref="BO141:BO158" si="168">SUMIF($J:$J,J141,$BJ:$BJ)</f>
        <v>12726</v>
      </c>
      <c r="BP141" s="320" t="s">
        <v>1025</v>
      </c>
      <c r="BQ141" s="320"/>
      <c r="BR141" s="334"/>
      <c r="BS141" s="319"/>
      <c r="BT141" s="319"/>
      <c r="BU141" s="327"/>
      <c r="BV141" s="327"/>
      <c r="BW141" s="327"/>
      <c r="BX141" s="327"/>
      <c r="BY141" s="327"/>
      <c r="BZ141" s="327"/>
      <c r="CA141" s="327"/>
      <c r="CB141" s="275"/>
      <c r="CC141" s="335"/>
      <c r="CD141" s="332"/>
      <c r="CE141" s="332"/>
      <c r="CF141" s="332"/>
      <c r="CG141" s="332"/>
      <c r="CH141" s="332"/>
      <c r="CI141" s="332"/>
      <c r="CJ141" s="332"/>
      <c r="CK141" s="332"/>
      <c r="CL141" s="327">
        <f t="shared" ref="CL141:CL158" si="169">SUMIF($J:$J,J141,$BZ:$BZ)</f>
        <v>0</v>
      </c>
      <c r="CM141" s="320">
        <f t="shared" ref="CM141:CM158" si="170">SUMIF($J:$J,J141,$CA:$CA)</f>
        <v>0</v>
      </c>
      <c r="CN141" s="332"/>
      <c r="CO141" s="332"/>
      <c r="CP141" s="332"/>
      <c r="CQ141" s="332"/>
      <c r="CR141" s="327">
        <f t="shared" ref="CR141:CR158" si="171">BN141+CL141</f>
        <v>420</v>
      </c>
      <c r="CS141" s="327">
        <f t="shared" ref="CS141:CS158" si="172">BO141+CM141</f>
        <v>12726</v>
      </c>
      <c r="CT141" s="327">
        <f t="shared" ref="CT141:CT158" si="173">AZ141-CR141</f>
        <v>-3.1952799999999684</v>
      </c>
      <c r="CU141" s="327">
        <f t="shared" ref="CU141:CU158" si="174">BA141-CS141</f>
        <v>-96.816983999999138</v>
      </c>
      <c r="CV141" s="320" t="str">
        <f t="shared" ref="CV141:CV158" si="175">IF(CT141&lt;0,"Thừa",IF(CT141=0,"Đủ","Thiếu"))</f>
        <v>Thừa</v>
      </c>
      <c r="CW141" s="336"/>
      <c r="CX141" s="242"/>
      <c r="CY141" s="242"/>
      <c r="CZ141" s="242"/>
      <c r="DA141" s="242"/>
      <c r="DB141" s="242"/>
      <c r="DC141" s="242"/>
      <c r="DD141" s="242">
        <v>18.78</v>
      </c>
      <c r="DE141" s="242">
        <v>569.70000000000005</v>
      </c>
      <c r="DF141" s="242"/>
      <c r="DG141" s="242"/>
      <c r="DH141" s="242"/>
      <c r="DI141" s="242"/>
      <c r="DJ141" s="242"/>
      <c r="DK141" s="242"/>
      <c r="DL141" s="242"/>
      <c r="DM141" s="242"/>
      <c r="DN141" s="242"/>
      <c r="DO141" s="242"/>
      <c r="DP141" s="242"/>
      <c r="DQ141" s="242"/>
      <c r="DR141" s="242"/>
      <c r="DS141" s="242"/>
      <c r="DT141" s="242">
        <v>374.43200000000002</v>
      </c>
      <c r="DU141" s="242">
        <v>11360.740000000002</v>
      </c>
      <c r="DV141" s="242"/>
      <c r="DW141" s="242"/>
      <c r="DX141" s="242"/>
      <c r="DY141" s="242"/>
      <c r="DZ141" s="242"/>
      <c r="EA141" s="242"/>
    </row>
    <row r="142" spans="1:131" s="337" customFormat="1" ht="30" hidden="1" customHeight="1">
      <c r="A142" s="319" t="str">
        <f t="shared" si="136"/>
        <v>Hiện</v>
      </c>
      <c r="B142" s="320" t="str">
        <f t="shared" si="139"/>
        <v>Thừa</v>
      </c>
      <c r="C142" s="320">
        <f t="shared" si="140"/>
        <v>-3.8092399999999884</v>
      </c>
      <c r="D142" s="321"/>
      <c r="E142" s="321"/>
      <c r="F142" s="359"/>
      <c r="G142" s="320"/>
      <c r="H142" s="320" t="s">
        <v>1424</v>
      </c>
      <c r="I142" s="320"/>
      <c r="J142" s="322" t="s">
        <v>717</v>
      </c>
      <c r="K142" s="323" t="s">
        <v>711</v>
      </c>
      <c r="L142" s="324" t="s">
        <v>1077</v>
      </c>
      <c r="M142" s="322" t="s">
        <v>559</v>
      </c>
      <c r="N142" s="322" t="s">
        <v>116</v>
      </c>
      <c r="O142" s="273">
        <v>34.6</v>
      </c>
      <c r="P142" s="274">
        <v>290.74599999999998</v>
      </c>
      <c r="Q142" s="273">
        <v>10058.26</v>
      </c>
      <c r="R142" s="230"/>
      <c r="S142" s="231"/>
      <c r="T142" s="231">
        <v>308.19076000000001</v>
      </c>
      <c r="U142" s="231">
        <v>10663.400296000002</v>
      </c>
      <c r="V142" s="231">
        <f>VLOOKUP(J142,[113]PR!$A:$S,15,0)</f>
        <v>0</v>
      </c>
      <c r="W142" s="231">
        <f>VLOOKUP(J142,[113]PR!$A:$S,16,0)</f>
        <v>0</v>
      </c>
      <c r="X142" s="231">
        <f>VLOOKUP(J142,[114]PR!$A:$U,17,0)</f>
        <v>0</v>
      </c>
      <c r="Y142" s="231">
        <f>VLOOKUP(J142,[114]PR!$A:$U,18,0)</f>
        <v>0</v>
      </c>
      <c r="Z142" s="231">
        <v>0</v>
      </c>
      <c r="AA142" s="231">
        <v>0</v>
      </c>
      <c r="AB142" s="241">
        <v>0</v>
      </c>
      <c r="AC142" s="241">
        <v>0</v>
      </c>
      <c r="AD142" s="241">
        <v>0</v>
      </c>
      <c r="AE142" s="241">
        <v>0</v>
      </c>
      <c r="AF142" s="241">
        <v>0</v>
      </c>
      <c r="AG142" s="241">
        <v>0</v>
      </c>
      <c r="AH142" s="241">
        <v>0</v>
      </c>
      <c r="AI142" s="241">
        <v>0</v>
      </c>
      <c r="AJ142" s="241">
        <v>0</v>
      </c>
      <c r="AK142" s="241">
        <v>0</v>
      </c>
      <c r="AL142" s="241">
        <v>0</v>
      </c>
      <c r="AM142" s="241">
        <v>0</v>
      </c>
      <c r="AN142" s="241"/>
      <c r="AO142" s="241"/>
      <c r="AP142" s="241">
        <v>0</v>
      </c>
      <c r="AQ142" s="241">
        <v>0</v>
      </c>
      <c r="AR142" s="325">
        <f t="shared" si="163"/>
        <v>308.19076000000001</v>
      </c>
      <c r="AS142" s="325">
        <f t="shared" si="164"/>
        <v>10663.400296000002</v>
      </c>
      <c r="AT142" s="326"/>
      <c r="AU142" s="319"/>
      <c r="AV142" s="327"/>
      <c r="AW142" s="327"/>
      <c r="AX142" s="328"/>
      <c r="AY142" s="329"/>
      <c r="AZ142" s="327">
        <f t="shared" si="165"/>
        <v>308.19076000000001</v>
      </c>
      <c r="BA142" s="330">
        <f t="shared" si="166"/>
        <v>10663.400296000002</v>
      </c>
      <c r="BB142" s="331"/>
      <c r="BC142" s="365" t="s">
        <v>1147</v>
      </c>
      <c r="BD142" s="332" t="s">
        <v>62</v>
      </c>
      <c r="BE142" s="332" t="s">
        <v>1144</v>
      </c>
      <c r="BF142" s="383" t="s">
        <v>60</v>
      </c>
      <c r="BG142" s="327">
        <v>10795.2</v>
      </c>
      <c r="BH142" s="332">
        <v>45762</v>
      </c>
      <c r="BI142" s="232">
        <v>312</v>
      </c>
      <c r="BJ142" s="327">
        <v>10795.2</v>
      </c>
      <c r="BK142" s="382">
        <v>17545.45</v>
      </c>
      <c r="BL142" s="327">
        <f t="shared" si="167"/>
        <v>208347306.02400005</v>
      </c>
      <c r="BM142" s="333">
        <v>45763</v>
      </c>
      <c r="BN142" s="327">
        <f t="shared" si="160"/>
        <v>312</v>
      </c>
      <c r="BO142" s="327">
        <f t="shared" si="168"/>
        <v>10795.2</v>
      </c>
      <c r="BP142" s="320" t="s">
        <v>1025</v>
      </c>
      <c r="BQ142" s="320"/>
      <c r="BR142" s="334"/>
      <c r="BS142" s="319"/>
      <c r="BT142" s="319"/>
      <c r="BU142" s="327"/>
      <c r="BV142" s="327"/>
      <c r="BW142" s="327"/>
      <c r="BX142" s="327"/>
      <c r="BY142" s="327"/>
      <c r="BZ142" s="327"/>
      <c r="CA142" s="327"/>
      <c r="CB142" s="275"/>
      <c r="CC142" s="335"/>
      <c r="CD142" s="332"/>
      <c r="CE142" s="332"/>
      <c r="CF142" s="332"/>
      <c r="CG142" s="332"/>
      <c r="CH142" s="332"/>
      <c r="CI142" s="332"/>
      <c r="CJ142" s="332"/>
      <c r="CK142" s="332"/>
      <c r="CL142" s="327">
        <f t="shared" si="169"/>
        <v>0</v>
      </c>
      <c r="CM142" s="320">
        <f t="shared" si="170"/>
        <v>0</v>
      </c>
      <c r="CN142" s="332"/>
      <c r="CO142" s="332"/>
      <c r="CP142" s="332"/>
      <c r="CQ142" s="332"/>
      <c r="CR142" s="327">
        <f t="shared" si="171"/>
        <v>312</v>
      </c>
      <c r="CS142" s="327">
        <f t="shared" si="172"/>
        <v>10795.2</v>
      </c>
      <c r="CT142" s="327">
        <f t="shared" si="173"/>
        <v>-3.8092399999999884</v>
      </c>
      <c r="CU142" s="327">
        <f t="shared" si="174"/>
        <v>-131.79970399999911</v>
      </c>
      <c r="CV142" s="320" t="str">
        <f t="shared" si="175"/>
        <v>Thừa</v>
      </c>
      <c r="CW142" s="336"/>
      <c r="CX142" s="242"/>
      <c r="CY142" s="242"/>
      <c r="CZ142" s="242"/>
      <c r="DA142" s="242"/>
      <c r="DB142" s="242"/>
      <c r="DC142" s="242"/>
      <c r="DD142" s="242">
        <v>134.77600000000001</v>
      </c>
      <c r="DE142" s="242">
        <v>4662.6200000000008</v>
      </c>
      <c r="DF142" s="242"/>
      <c r="DG142" s="242"/>
      <c r="DH142" s="242">
        <v>155.97</v>
      </c>
      <c r="DI142" s="242">
        <v>5395.64</v>
      </c>
      <c r="DJ142" s="242"/>
      <c r="DK142" s="242"/>
      <c r="DL142" s="242"/>
      <c r="DM142" s="242"/>
      <c r="DN142" s="242"/>
      <c r="DO142" s="242"/>
      <c r="DP142" s="242"/>
      <c r="DQ142" s="242"/>
      <c r="DR142" s="242"/>
      <c r="DS142" s="242"/>
      <c r="DT142" s="242"/>
      <c r="DU142" s="242"/>
      <c r="DV142" s="242"/>
      <c r="DW142" s="242"/>
      <c r="DX142" s="242"/>
      <c r="DY142" s="242"/>
      <c r="DZ142" s="242"/>
      <c r="EA142" s="242"/>
    </row>
    <row r="143" spans="1:131" s="337" customFormat="1" ht="30" hidden="1" customHeight="1">
      <c r="A143" s="319" t="str">
        <f t="shared" si="136"/>
        <v>Hiện</v>
      </c>
      <c r="B143" s="320" t="str">
        <f t="shared" si="139"/>
        <v>Thừa</v>
      </c>
      <c r="C143" s="320">
        <f t="shared" si="140"/>
        <v>-1.1666399999999726</v>
      </c>
      <c r="D143" s="321"/>
      <c r="E143" s="321"/>
      <c r="F143" s="359"/>
      <c r="G143" s="333"/>
      <c r="H143" s="320" t="s">
        <v>1424</v>
      </c>
      <c r="I143" s="320"/>
      <c r="J143" s="322" t="s">
        <v>718</v>
      </c>
      <c r="K143" s="323" t="s">
        <v>711</v>
      </c>
      <c r="L143" s="324" t="s">
        <v>1078</v>
      </c>
      <c r="M143" s="322" t="s">
        <v>559</v>
      </c>
      <c r="N143" s="322" t="s">
        <v>116</v>
      </c>
      <c r="O143" s="273">
        <v>38.1</v>
      </c>
      <c r="P143" s="274">
        <v>247.95599999999999</v>
      </c>
      <c r="Q143" s="273">
        <v>9453.760000000002</v>
      </c>
      <c r="R143" s="230"/>
      <c r="S143" s="231"/>
      <c r="T143" s="231">
        <v>262.83336000000003</v>
      </c>
      <c r="U143" s="231">
        <v>10013.951016000001</v>
      </c>
      <c r="V143" s="231">
        <f>VLOOKUP(J143,[113]PR!$A:$S,15,0)</f>
        <v>0</v>
      </c>
      <c r="W143" s="231">
        <f>VLOOKUP(J143,[113]PR!$A:$S,16,0)</f>
        <v>0</v>
      </c>
      <c r="X143" s="231">
        <f>VLOOKUP(J143,[114]PR!$A:$U,17,0)</f>
        <v>0</v>
      </c>
      <c r="Y143" s="231">
        <f>VLOOKUP(J143,[114]PR!$A:$U,18,0)</f>
        <v>0</v>
      </c>
      <c r="Z143" s="231">
        <v>0</v>
      </c>
      <c r="AA143" s="231">
        <v>0</v>
      </c>
      <c r="AB143" s="241">
        <v>0</v>
      </c>
      <c r="AC143" s="241">
        <v>0</v>
      </c>
      <c r="AD143" s="241">
        <v>0</v>
      </c>
      <c r="AE143" s="241">
        <v>0</v>
      </c>
      <c r="AF143" s="241">
        <v>0</v>
      </c>
      <c r="AG143" s="241">
        <v>0</v>
      </c>
      <c r="AH143" s="241">
        <v>0</v>
      </c>
      <c r="AI143" s="241">
        <v>0</v>
      </c>
      <c r="AJ143" s="241">
        <v>0</v>
      </c>
      <c r="AK143" s="241">
        <v>0</v>
      </c>
      <c r="AL143" s="241">
        <v>0</v>
      </c>
      <c r="AM143" s="241">
        <v>0</v>
      </c>
      <c r="AN143" s="241"/>
      <c r="AO143" s="241"/>
      <c r="AP143" s="241">
        <v>0</v>
      </c>
      <c r="AQ143" s="241">
        <v>0</v>
      </c>
      <c r="AR143" s="325">
        <f t="shared" si="163"/>
        <v>262.83336000000003</v>
      </c>
      <c r="AS143" s="325">
        <f t="shared" si="164"/>
        <v>10013.951016000001</v>
      </c>
      <c r="AT143" s="326"/>
      <c r="AU143" s="319"/>
      <c r="AV143" s="327"/>
      <c r="AW143" s="327"/>
      <c r="AX143" s="328"/>
      <c r="AY143" s="329"/>
      <c r="AZ143" s="327">
        <f t="shared" si="165"/>
        <v>262.83336000000003</v>
      </c>
      <c r="BA143" s="330">
        <f t="shared" si="166"/>
        <v>10013.951016000001</v>
      </c>
      <c r="BB143" s="331"/>
      <c r="BC143" s="365" t="s">
        <v>1147</v>
      </c>
      <c r="BD143" s="332" t="s">
        <v>62</v>
      </c>
      <c r="BE143" s="332" t="s">
        <v>1145</v>
      </c>
      <c r="BF143" s="383" t="s">
        <v>60</v>
      </c>
      <c r="BG143" s="327">
        <v>10058.4</v>
      </c>
      <c r="BH143" s="332">
        <v>45762</v>
      </c>
      <c r="BI143" s="232">
        <f>22*12</f>
        <v>264</v>
      </c>
      <c r="BJ143" s="327">
        <v>10058.4</v>
      </c>
      <c r="BK143" s="382">
        <v>18636.36</v>
      </c>
      <c r="BL143" s="327">
        <f>BK143*BJ143*1.1</f>
        <v>206197159.76640001</v>
      </c>
      <c r="BM143" s="333">
        <v>45771</v>
      </c>
      <c r="BN143" s="327">
        <f t="shared" si="160"/>
        <v>264</v>
      </c>
      <c r="BO143" s="327">
        <f t="shared" si="168"/>
        <v>10058.4</v>
      </c>
      <c r="BP143" s="320" t="s">
        <v>1025</v>
      </c>
      <c r="BQ143" s="320"/>
      <c r="BR143" s="334"/>
      <c r="BS143" s="319"/>
      <c r="BT143" s="319"/>
      <c r="BU143" s="327"/>
      <c r="BV143" s="327"/>
      <c r="BW143" s="327"/>
      <c r="BX143" s="327"/>
      <c r="BY143" s="327"/>
      <c r="BZ143" s="327"/>
      <c r="CA143" s="327"/>
      <c r="CB143" s="275"/>
      <c r="CC143" s="335"/>
      <c r="CD143" s="332"/>
      <c r="CE143" s="332"/>
      <c r="CF143" s="332"/>
      <c r="CG143" s="332"/>
      <c r="CH143" s="332"/>
      <c r="CI143" s="332"/>
      <c r="CJ143" s="332"/>
      <c r="CK143" s="332"/>
      <c r="CL143" s="327">
        <f t="shared" si="169"/>
        <v>0</v>
      </c>
      <c r="CM143" s="320">
        <f t="shared" si="170"/>
        <v>0</v>
      </c>
      <c r="CN143" s="332"/>
      <c r="CO143" s="332"/>
      <c r="CP143" s="332"/>
      <c r="CQ143" s="332"/>
      <c r="CR143" s="327">
        <f t="shared" si="171"/>
        <v>264</v>
      </c>
      <c r="CS143" s="327">
        <f t="shared" si="172"/>
        <v>10058.4</v>
      </c>
      <c r="CT143" s="327">
        <f t="shared" si="173"/>
        <v>-1.1666399999999726</v>
      </c>
      <c r="CU143" s="327">
        <f t="shared" si="174"/>
        <v>-44.448983999998745</v>
      </c>
      <c r="CV143" s="320" t="str">
        <f t="shared" si="175"/>
        <v>Thừa</v>
      </c>
      <c r="CW143" s="336"/>
      <c r="CX143" s="242"/>
      <c r="CY143" s="242"/>
      <c r="CZ143" s="242"/>
      <c r="DA143" s="242"/>
      <c r="DB143" s="242"/>
      <c r="DC143" s="242"/>
      <c r="DD143" s="242"/>
      <c r="DE143" s="242"/>
      <c r="DF143" s="242"/>
      <c r="DG143" s="242"/>
      <c r="DH143" s="242"/>
      <c r="DI143" s="242"/>
      <c r="DJ143" s="242"/>
      <c r="DK143" s="242"/>
      <c r="DL143" s="242"/>
      <c r="DM143" s="242"/>
      <c r="DN143" s="242"/>
      <c r="DO143" s="242"/>
      <c r="DP143" s="242"/>
      <c r="DQ143" s="242"/>
      <c r="DR143" s="242"/>
      <c r="DS143" s="242"/>
      <c r="DT143" s="242">
        <v>247.95199999999997</v>
      </c>
      <c r="DU143" s="242">
        <v>9453.66</v>
      </c>
      <c r="DV143" s="242"/>
      <c r="DW143" s="242"/>
      <c r="DX143" s="242"/>
      <c r="DY143" s="242"/>
      <c r="DZ143" s="242"/>
      <c r="EA143" s="242"/>
    </row>
    <row r="144" spans="1:131" s="337" customFormat="1" ht="30" hidden="1" customHeight="1">
      <c r="A144" s="319" t="str">
        <f t="shared" si="136"/>
        <v>Hiện</v>
      </c>
      <c r="B144" s="320" t="str">
        <f t="shared" si="139"/>
        <v>Thừa</v>
      </c>
      <c r="C144" s="320">
        <f t="shared" si="140"/>
        <v>-0.88832000000000733</v>
      </c>
      <c r="D144" s="321"/>
      <c r="E144" s="321"/>
      <c r="F144" s="359"/>
      <c r="G144" s="321" t="s">
        <v>902</v>
      </c>
      <c r="H144" s="320" t="s">
        <v>1424</v>
      </c>
      <c r="I144" s="320"/>
      <c r="J144" s="322" t="s">
        <v>719</v>
      </c>
      <c r="K144" s="323" t="s">
        <v>711</v>
      </c>
      <c r="L144" s="324" t="s">
        <v>1079</v>
      </c>
      <c r="M144" s="322" t="s">
        <v>559</v>
      </c>
      <c r="N144" s="322" t="s">
        <v>116</v>
      </c>
      <c r="O144" s="273">
        <v>54.5</v>
      </c>
      <c r="P144" s="274">
        <v>89.727999999999994</v>
      </c>
      <c r="Q144" s="273">
        <v>4887.58</v>
      </c>
      <c r="R144" s="230"/>
      <c r="S144" s="231"/>
      <c r="T144" s="231">
        <v>95.111679999999993</v>
      </c>
      <c r="U144" s="231">
        <v>5183.5865599999997</v>
      </c>
      <c r="V144" s="231">
        <f>VLOOKUP(J144,[113]PR!$A:$S,15,0)</f>
        <v>0</v>
      </c>
      <c r="W144" s="231">
        <f>VLOOKUP(J144,[113]PR!$A:$S,16,0)</f>
        <v>0</v>
      </c>
      <c r="X144" s="231">
        <f>VLOOKUP(J144,[114]PR!$A:$U,17,0)</f>
        <v>0</v>
      </c>
      <c r="Y144" s="231">
        <f>VLOOKUP(J144,[114]PR!$A:$U,18,0)</f>
        <v>0</v>
      </c>
      <c r="Z144" s="231">
        <v>0</v>
      </c>
      <c r="AA144" s="231">
        <v>0</v>
      </c>
      <c r="AB144" s="241">
        <v>0</v>
      </c>
      <c r="AC144" s="241">
        <v>0</v>
      </c>
      <c r="AD144" s="241">
        <v>0</v>
      </c>
      <c r="AE144" s="241">
        <v>0</v>
      </c>
      <c r="AF144" s="241">
        <v>0</v>
      </c>
      <c r="AG144" s="241">
        <v>0</v>
      </c>
      <c r="AH144" s="241">
        <v>0</v>
      </c>
      <c r="AI144" s="241">
        <v>0</v>
      </c>
      <c r="AJ144" s="241">
        <v>0</v>
      </c>
      <c r="AK144" s="241">
        <v>0</v>
      </c>
      <c r="AL144" s="241">
        <v>0</v>
      </c>
      <c r="AM144" s="241">
        <v>0</v>
      </c>
      <c r="AN144" s="241"/>
      <c r="AO144" s="241"/>
      <c r="AP144" s="241">
        <v>0</v>
      </c>
      <c r="AQ144" s="241">
        <v>0</v>
      </c>
      <c r="AR144" s="325">
        <f t="shared" si="163"/>
        <v>95.111679999999993</v>
      </c>
      <c r="AS144" s="325">
        <f t="shared" si="164"/>
        <v>5183.5865599999997</v>
      </c>
      <c r="AT144" s="326"/>
      <c r="AU144" s="319"/>
      <c r="AV144" s="327">
        <f>12</f>
        <v>12</v>
      </c>
      <c r="AW144" s="327">
        <f>AV144*O144</f>
        <v>654</v>
      </c>
      <c r="AX144" s="328"/>
      <c r="AY144" s="329" t="s">
        <v>1187</v>
      </c>
      <c r="AZ144" s="327">
        <f t="shared" si="165"/>
        <v>83.111679999999993</v>
      </c>
      <c r="BA144" s="330">
        <f t="shared" si="166"/>
        <v>4529.5865599999997</v>
      </c>
      <c r="BB144" s="331"/>
      <c r="BC144" s="332" t="s">
        <v>1186</v>
      </c>
      <c r="BD144" s="332" t="s">
        <v>1018</v>
      </c>
      <c r="BE144" s="384" t="s">
        <v>1185</v>
      </c>
      <c r="BF144" s="334" t="s">
        <v>60</v>
      </c>
      <c r="BG144" s="327">
        <v>4578</v>
      </c>
      <c r="BH144" s="332">
        <v>45757</v>
      </c>
      <c r="BI144" s="232">
        <v>84</v>
      </c>
      <c r="BJ144" s="327">
        <v>4578</v>
      </c>
      <c r="BK144" s="382">
        <v>19090.91</v>
      </c>
      <c r="BL144" s="327">
        <f>BK144*BJ144*1.1</f>
        <v>96138004.578000009</v>
      </c>
      <c r="BM144" s="333">
        <v>45782</v>
      </c>
      <c r="BN144" s="327">
        <f t="shared" si="160"/>
        <v>84</v>
      </c>
      <c r="BO144" s="327">
        <f t="shared" si="168"/>
        <v>4578</v>
      </c>
      <c r="BP144" s="320"/>
      <c r="BQ144" s="320"/>
      <c r="BR144" s="334"/>
      <c r="BS144" s="319"/>
      <c r="BT144" s="319"/>
      <c r="BU144" s="327"/>
      <c r="BV144" s="327"/>
      <c r="BW144" s="327"/>
      <c r="BX144" s="327"/>
      <c r="BY144" s="327"/>
      <c r="BZ144" s="327"/>
      <c r="CA144" s="327"/>
      <c r="CB144" s="275"/>
      <c r="CC144" s="335"/>
      <c r="CD144" s="332"/>
      <c r="CE144" s="332"/>
      <c r="CF144" s="332"/>
      <c r="CG144" s="332"/>
      <c r="CH144" s="332"/>
      <c r="CI144" s="332"/>
      <c r="CJ144" s="332"/>
      <c r="CK144" s="332"/>
      <c r="CL144" s="327">
        <f t="shared" si="169"/>
        <v>0</v>
      </c>
      <c r="CM144" s="320">
        <f t="shared" si="170"/>
        <v>0</v>
      </c>
      <c r="CN144" s="332"/>
      <c r="CO144" s="332"/>
      <c r="CP144" s="332"/>
      <c r="CQ144" s="332"/>
      <c r="CR144" s="327">
        <f t="shared" si="171"/>
        <v>84</v>
      </c>
      <c r="CS144" s="327">
        <f t="shared" si="172"/>
        <v>4578</v>
      </c>
      <c r="CT144" s="327">
        <f t="shared" si="173"/>
        <v>-0.88832000000000733</v>
      </c>
      <c r="CU144" s="327">
        <f t="shared" si="174"/>
        <v>-48.413440000000264</v>
      </c>
      <c r="CV144" s="320" t="str">
        <f t="shared" si="175"/>
        <v>Thừa</v>
      </c>
      <c r="CW144" s="336"/>
      <c r="CX144" s="242"/>
      <c r="CY144" s="242"/>
      <c r="CZ144" s="242"/>
      <c r="DA144" s="242"/>
      <c r="DB144" s="242"/>
      <c r="DC144" s="242"/>
      <c r="DD144" s="242"/>
      <c r="DE144" s="242"/>
      <c r="DF144" s="242"/>
      <c r="DG144" s="242"/>
      <c r="DH144" s="242"/>
      <c r="DI144" s="242"/>
      <c r="DJ144" s="242">
        <v>89.727999999999994</v>
      </c>
      <c r="DK144" s="242">
        <v>4887.58</v>
      </c>
      <c r="DL144" s="242"/>
      <c r="DM144" s="242"/>
      <c r="DN144" s="242"/>
      <c r="DO144" s="242"/>
      <c r="DP144" s="242"/>
      <c r="DQ144" s="242"/>
      <c r="DR144" s="242"/>
      <c r="DS144" s="242"/>
      <c r="DT144" s="242"/>
      <c r="DU144" s="242"/>
      <c r="DV144" s="242"/>
      <c r="DW144" s="242"/>
      <c r="DX144" s="242"/>
      <c r="DY144" s="242"/>
      <c r="DZ144" s="242"/>
      <c r="EA144" s="242"/>
    </row>
    <row r="145" spans="1:131" s="337" customFormat="1" ht="1" hidden="1" customHeight="1">
      <c r="A145" s="319" t="str">
        <f t="shared" si="136"/>
        <v>Hiện</v>
      </c>
      <c r="B145" s="320" t="str">
        <f t="shared" si="139"/>
        <v>Thừa</v>
      </c>
      <c r="C145" s="320">
        <f t="shared" si="140"/>
        <v>-9.5413399999999911</v>
      </c>
      <c r="D145" s="321"/>
      <c r="E145" s="321"/>
      <c r="F145" s="359"/>
      <c r="G145" s="320"/>
      <c r="H145" s="320" t="s">
        <v>1425</v>
      </c>
      <c r="I145" s="320"/>
      <c r="J145" s="322" t="s">
        <v>720</v>
      </c>
      <c r="K145" s="323" t="s">
        <v>721</v>
      </c>
      <c r="L145" s="324" t="s">
        <v>1080</v>
      </c>
      <c r="M145" s="322" t="s">
        <v>559</v>
      </c>
      <c r="N145" s="322" t="s">
        <v>116</v>
      </c>
      <c r="O145" s="273">
        <v>17</v>
      </c>
      <c r="P145" s="274">
        <v>24.961000000000006</v>
      </c>
      <c r="Q145" s="273">
        <v>433.59000000000003</v>
      </c>
      <c r="R145" s="230"/>
      <c r="S145" s="231"/>
      <c r="T145" s="231">
        <v>26.458660000000009</v>
      </c>
      <c r="U145" s="231">
        <v>449.79722000000015</v>
      </c>
      <c r="V145" s="231">
        <f>VLOOKUP(J145,[113]PR!$A:$S,15,0)</f>
        <v>0</v>
      </c>
      <c r="W145" s="231">
        <f>VLOOKUP(J145,[113]PR!$A:$S,16,0)</f>
        <v>0</v>
      </c>
      <c r="X145" s="231">
        <f>VLOOKUP(J145,[114]PR!$A:$U,17,0)</f>
        <v>0</v>
      </c>
      <c r="Y145" s="231">
        <f>VLOOKUP(J145,[114]PR!$A:$U,18,0)</f>
        <v>0</v>
      </c>
      <c r="Z145" s="231">
        <v>0</v>
      </c>
      <c r="AA145" s="231">
        <v>0</v>
      </c>
      <c r="AB145" s="241">
        <v>0</v>
      </c>
      <c r="AC145" s="241">
        <v>0</v>
      </c>
      <c r="AD145" s="241">
        <v>0</v>
      </c>
      <c r="AE145" s="241">
        <v>0</v>
      </c>
      <c r="AF145" s="241">
        <v>0</v>
      </c>
      <c r="AG145" s="241">
        <v>0</v>
      </c>
      <c r="AH145" s="241">
        <v>0</v>
      </c>
      <c r="AI145" s="241">
        <v>0</v>
      </c>
      <c r="AJ145" s="241">
        <v>0</v>
      </c>
      <c r="AK145" s="241">
        <v>0</v>
      </c>
      <c r="AL145" s="241">
        <v>0</v>
      </c>
      <c r="AM145" s="241">
        <v>0</v>
      </c>
      <c r="AN145" s="241"/>
      <c r="AO145" s="241"/>
      <c r="AP145" s="241">
        <v>0</v>
      </c>
      <c r="AQ145" s="241">
        <v>0</v>
      </c>
      <c r="AR145" s="325">
        <f t="shared" si="163"/>
        <v>26.458660000000009</v>
      </c>
      <c r="AS145" s="325">
        <f t="shared" si="164"/>
        <v>449.79722000000015</v>
      </c>
      <c r="AT145" s="326"/>
      <c r="AU145" s="319"/>
      <c r="AV145" s="327"/>
      <c r="AW145" s="327"/>
      <c r="AX145" s="328"/>
      <c r="AY145" s="329"/>
      <c r="AZ145" s="327">
        <f t="shared" si="165"/>
        <v>26.458660000000009</v>
      </c>
      <c r="BA145" s="330">
        <f t="shared" si="166"/>
        <v>449.79722000000015</v>
      </c>
      <c r="BB145" s="331"/>
      <c r="BC145" s="332"/>
      <c r="BD145" s="332"/>
      <c r="BE145" s="332"/>
      <c r="BF145" s="334"/>
      <c r="BG145" s="327"/>
      <c r="BH145" s="332"/>
      <c r="BI145" s="232"/>
      <c r="BJ145" s="327"/>
      <c r="BK145" s="327"/>
      <c r="BL145" s="327"/>
      <c r="BM145" s="333"/>
      <c r="BN145" s="327">
        <f t="shared" si="160"/>
        <v>0</v>
      </c>
      <c r="BO145" s="327">
        <f t="shared" si="168"/>
        <v>0</v>
      </c>
      <c r="BP145" s="320"/>
      <c r="BQ145" s="320"/>
      <c r="BR145" s="334"/>
      <c r="BS145" s="319"/>
      <c r="BT145" s="319" t="s">
        <v>991</v>
      </c>
      <c r="BU145" s="327" t="s">
        <v>992</v>
      </c>
      <c r="BV145" s="327" t="s">
        <v>958</v>
      </c>
      <c r="BW145" s="327" t="s">
        <v>559</v>
      </c>
      <c r="BX145" s="327">
        <v>619.19999999999993</v>
      </c>
      <c r="BY145" s="332">
        <v>45734</v>
      </c>
      <c r="BZ145" s="327">
        <v>36</v>
      </c>
      <c r="CA145" s="327">
        <v>619.19999999999993</v>
      </c>
      <c r="CB145" s="275">
        <v>0.6</v>
      </c>
      <c r="CC145" s="335">
        <f t="shared" ref="CC145" si="176">CB145*CA145</f>
        <v>371.51999999999992</v>
      </c>
      <c r="CD145" s="327"/>
      <c r="CE145" s="332"/>
      <c r="CF145" s="332"/>
      <c r="CG145" s="332"/>
      <c r="CH145" s="332"/>
      <c r="CI145" s="332"/>
      <c r="CJ145" s="332"/>
      <c r="CK145" s="332">
        <v>45770</v>
      </c>
      <c r="CL145" s="327">
        <f t="shared" si="169"/>
        <v>36</v>
      </c>
      <c r="CM145" s="320">
        <f t="shared" si="170"/>
        <v>619.19999999999993</v>
      </c>
      <c r="CN145" s="332"/>
      <c r="CO145" s="332"/>
      <c r="CP145" s="332"/>
      <c r="CQ145" s="332"/>
      <c r="CR145" s="327">
        <f t="shared" si="171"/>
        <v>36</v>
      </c>
      <c r="CS145" s="327">
        <f t="shared" si="172"/>
        <v>619.19999999999993</v>
      </c>
      <c r="CT145" s="327">
        <f t="shared" si="173"/>
        <v>-9.5413399999999911</v>
      </c>
      <c r="CU145" s="327">
        <f t="shared" si="174"/>
        <v>-169.40277999999978</v>
      </c>
      <c r="CV145" s="320" t="str">
        <f t="shared" si="175"/>
        <v>Thừa</v>
      </c>
      <c r="CW145" s="336"/>
      <c r="CX145" s="242"/>
      <c r="CY145" s="242"/>
      <c r="CZ145" s="242"/>
      <c r="DA145" s="242"/>
      <c r="DB145" s="242"/>
      <c r="DC145" s="242"/>
      <c r="DD145" s="242"/>
      <c r="DE145" s="242"/>
      <c r="DF145" s="242"/>
      <c r="DG145" s="242"/>
      <c r="DH145" s="242"/>
      <c r="DI145" s="242"/>
      <c r="DJ145" s="242"/>
      <c r="DK145" s="242"/>
      <c r="DL145" s="242"/>
      <c r="DM145" s="242"/>
      <c r="DN145" s="242"/>
      <c r="DO145" s="242"/>
      <c r="DP145" s="242"/>
      <c r="DQ145" s="242"/>
      <c r="DR145" s="242"/>
      <c r="DS145" s="242"/>
      <c r="DT145" s="242"/>
      <c r="DU145" s="242"/>
      <c r="DV145" s="242">
        <v>24.961000000000006</v>
      </c>
      <c r="DW145" s="242">
        <v>433.59000000000003</v>
      </c>
      <c r="DX145" s="242"/>
      <c r="DY145" s="242"/>
      <c r="DZ145" s="242"/>
      <c r="EA145" s="242"/>
    </row>
    <row r="146" spans="1:131" s="337" customFormat="1" ht="30" hidden="1" customHeight="1">
      <c r="A146" s="319" t="str">
        <f t="shared" si="136"/>
        <v>Hiện</v>
      </c>
      <c r="B146" s="320" t="str">
        <f t="shared" si="139"/>
        <v>Thừa</v>
      </c>
      <c r="C146" s="320">
        <f t="shared" si="140"/>
        <v>-5.4046799999999999</v>
      </c>
      <c r="D146" s="321"/>
      <c r="E146" s="321"/>
      <c r="F146" s="359"/>
      <c r="G146" s="320"/>
      <c r="H146" s="320"/>
      <c r="I146" s="320"/>
      <c r="J146" s="322" t="s">
        <v>722</v>
      </c>
      <c r="K146" s="323" t="s">
        <v>721</v>
      </c>
      <c r="L146" s="324" t="s">
        <v>1081</v>
      </c>
      <c r="M146" s="322" t="s">
        <v>559</v>
      </c>
      <c r="N146" s="322" t="s">
        <v>116</v>
      </c>
      <c r="O146" s="273">
        <v>9.4696239151398274</v>
      </c>
      <c r="P146" s="274">
        <v>6.2219999999999995</v>
      </c>
      <c r="Q146" s="273">
        <v>58.92</v>
      </c>
      <c r="R146" s="230"/>
      <c r="S146" s="231"/>
      <c r="T146" s="231">
        <v>6.5953200000000001</v>
      </c>
      <c r="U146" s="231">
        <v>62.455200000000005</v>
      </c>
      <c r="V146" s="231">
        <f>VLOOKUP(J146,[113]PR!$A:$S,15,0)</f>
        <v>0</v>
      </c>
      <c r="W146" s="231">
        <f>VLOOKUP(J146,[113]PR!$A:$S,16,0)</f>
        <v>0</v>
      </c>
      <c r="X146" s="231">
        <f>VLOOKUP(J146,[114]PR!$A:$U,17,0)</f>
        <v>0</v>
      </c>
      <c r="Y146" s="231">
        <f>VLOOKUP(J146,[114]PR!$A:$U,18,0)</f>
        <v>0</v>
      </c>
      <c r="Z146" s="231">
        <v>0</v>
      </c>
      <c r="AA146" s="231">
        <v>0</v>
      </c>
      <c r="AB146" s="241">
        <v>0</v>
      </c>
      <c r="AC146" s="241">
        <v>0</v>
      </c>
      <c r="AD146" s="241">
        <v>0</v>
      </c>
      <c r="AE146" s="241">
        <v>0</v>
      </c>
      <c r="AF146" s="241">
        <v>0</v>
      </c>
      <c r="AG146" s="241">
        <v>0</v>
      </c>
      <c r="AH146" s="241">
        <v>0</v>
      </c>
      <c r="AI146" s="241">
        <v>0</v>
      </c>
      <c r="AJ146" s="241">
        <v>0</v>
      </c>
      <c r="AK146" s="241">
        <v>0</v>
      </c>
      <c r="AL146" s="241">
        <v>0</v>
      </c>
      <c r="AM146" s="241">
        <v>0</v>
      </c>
      <c r="AN146" s="241"/>
      <c r="AO146" s="241"/>
      <c r="AP146" s="241">
        <v>0</v>
      </c>
      <c r="AQ146" s="241">
        <v>0</v>
      </c>
      <c r="AR146" s="325">
        <f t="shared" si="163"/>
        <v>6.5953200000000001</v>
      </c>
      <c r="AS146" s="325">
        <f t="shared" si="164"/>
        <v>62.455200000000005</v>
      </c>
      <c r="AT146" s="326"/>
      <c r="AU146" s="319"/>
      <c r="AV146" s="327"/>
      <c r="AW146" s="327"/>
      <c r="AX146" s="328"/>
      <c r="AY146" s="329"/>
      <c r="AZ146" s="327">
        <f t="shared" si="165"/>
        <v>6.5953200000000001</v>
      </c>
      <c r="BA146" s="330">
        <f t="shared" si="166"/>
        <v>62.455200000000005</v>
      </c>
      <c r="BB146" s="331"/>
      <c r="BC146" s="332" t="s">
        <v>1652</v>
      </c>
      <c r="BD146" s="332" t="s">
        <v>62</v>
      </c>
      <c r="BE146" s="332" t="s">
        <v>1660</v>
      </c>
      <c r="BF146" s="385" t="s">
        <v>1659</v>
      </c>
      <c r="BG146" s="327">
        <v>103.4</v>
      </c>
      <c r="BH146" s="332">
        <v>45863</v>
      </c>
      <c r="BI146" s="232">
        <v>12</v>
      </c>
      <c r="BJ146" s="327">
        <v>103.4</v>
      </c>
      <c r="BK146" s="435">
        <f>17800/1.1</f>
        <v>16181.81818181818</v>
      </c>
      <c r="BL146" s="327">
        <f>BK146*BJ146*1.1</f>
        <v>1840520.0000000002</v>
      </c>
      <c r="BM146" s="333">
        <v>45862</v>
      </c>
      <c r="BN146" s="327">
        <f t="shared" si="160"/>
        <v>12</v>
      </c>
      <c r="BO146" s="327">
        <f t="shared" si="168"/>
        <v>103.4</v>
      </c>
      <c r="BP146" s="320"/>
      <c r="BQ146" s="320"/>
      <c r="BR146" s="334"/>
      <c r="BS146" s="319"/>
      <c r="BT146" s="319"/>
      <c r="BU146" s="327"/>
      <c r="BV146" s="327"/>
      <c r="BW146" s="327"/>
      <c r="BX146" s="327"/>
      <c r="BY146" s="332"/>
      <c r="BZ146" s="327"/>
      <c r="CA146" s="327"/>
      <c r="CB146" s="275"/>
      <c r="CC146" s="335"/>
      <c r="CD146" s="327"/>
      <c r="CE146" s="332"/>
      <c r="CF146" s="332"/>
      <c r="CG146" s="332"/>
      <c r="CH146" s="332"/>
      <c r="CI146" s="332"/>
      <c r="CJ146" s="332"/>
      <c r="CK146" s="332"/>
      <c r="CL146" s="327">
        <f t="shared" si="169"/>
        <v>0</v>
      </c>
      <c r="CM146" s="320">
        <f t="shared" si="170"/>
        <v>0</v>
      </c>
      <c r="CN146" s="332"/>
      <c r="CO146" s="332"/>
      <c r="CP146" s="332"/>
      <c r="CQ146" s="332"/>
      <c r="CR146" s="327">
        <f t="shared" si="171"/>
        <v>12</v>
      </c>
      <c r="CS146" s="327">
        <f t="shared" si="172"/>
        <v>103.4</v>
      </c>
      <c r="CT146" s="327">
        <f t="shared" si="173"/>
        <v>-5.4046799999999999</v>
      </c>
      <c r="CU146" s="327">
        <f t="shared" si="174"/>
        <v>-40.944800000000001</v>
      </c>
      <c r="CV146" s="320" t="str">
        <f t="shared" si="175"/>
        <v>Thừa</v>
      </c>
      <c r="CW146" s="336"/>
      <c r="CX146" s="242"/>
      <c r="CY146" s="242"/>
      <c r="CZ146" s="242"/>
      <c r="DA146" s="242"/>
      <c r="DB146" s="242"/>
      <c r="DC146" s="242"/>
      <c r="DD146" s="242"/>
      <c r="DE146" s="242"/>
      <c r="DF146" s="242"/>
      <c r="DG146" s="242"/>
      <c r="DH146" s="242"/>
      <c r="DI146" s="242"/>
      <c r="DJ146" s="242"/>
      <c r="DK146" s="242"/>
      <c r="DL146" s="242"/>
      <c r="DM146" s="242"/>
      <c r="DN146" s="242"/>
      <c r="DO146" s="242"/>
      <c r="DP146" s="242"/>
      <c r="DQ146" s="242"/>
      <c r="DR146" s="242"/>
      <c r="DS146" s="242"/>
      <c r="DT146" s="242"/>
      <c r="DU146" s="242"/>
      <c r="DV146" s="242">
        <v>6.2219999999999995</v>
      </c>
      <c r="DW146" s="242">
        <v>58.92</v>
      </c>
      <c r="DX146" s="242"/>
      <c r="DY146" s="242"/>
      <c r="DZ146" s="242"/>
      <c r="EA146" s="242"/>
    </row>
    <row r="147" spans="1:131" s="337" customFormat="1" ht="30" hidden="1" customHeight="1">
      <c r="A147" s="319" t="str">
        <f t="shared" si="136"/>
        <v>Hiện</v>
      </c>
      <c r="B147" s="320" t="str">
        <f t="shared" si="139"/>
        <v>Đủ</v>
      </c>
      <c r="C147" s="320">
        <f t="shared" si="140"/>
        <v>0</v>
      </c>
      <c r="D147" s="321"/>
      <c r="E147" s="321"/>
      <c r="F147" s="359"/>
      <c r="G147" s="320" t="s">
        <v>902</v>
      </c>
      <c r="H147" s="320" t="s">
        <v>1424</v>
      </c>
      <c r="I147" s="320"/>
      <c r="J147" s="322" t="s">
        <v>723</v>
      </c>
      <c r="K147" s="323" t="s">
        <v>721</v>
      </c>
      <c r="L147" s="324" t="s">
        <v>1082</v>
      </c>
      <c r="M147" s="322" t="s">
        <v>559</v>
      </c>
      <c r="N147" s="322" t="s">
        <v>116</v>
      </c>
      <c r="O147" s="273">
        <v>23.5</v>
      </c>
      <c r="P147" s="274">
        <v>0.79400000000000004</v>
      </c>
      <c r="Q147" s="273">
        <v>19.22</v>
      </c>
      <c r="R147" s="230"/>
      <c r="S147" s="231"/>
      <c r="T147" s="231">
        <v>0.84164000000000005</v>
      </c>
      <c r="U147" s="231">
        <v>19.77854</v>
      </c>
      <c r="V147" s="231">
        <f>VLOOKUP(J147,[113]PR!$A:$S,15,0)</f>
        <v>0</v>
      </c>
      <c r="W147" s="231">
        <f>VLOOKUP(J147,[113]PR!$A:$S,16,0)</f>
        <v>0</v>
      </c>
      <c r="X147" s="231">
        <f>VLOOKUP(J147,[114]PR!$A:$U,17,0)</f>
        <v>0</v>
      </c>
      <c r="Y147" s="231">
        <f>VLOOKUP(J147,[114]PR!$A:$U,18,0)</f>
        <v>0</v>
      </c>
      <c r="Z147" s="231">
        <v>0</v>
      </c>
      <c r="AA147" s="231">
        <v>0</v>
      </c>
      <c r="AB147" s="241">
        <v>0</v>
      </c>
      <c r="AC147" s="241">
        <v>0</v>
      </c>
      <c r="AD147" s="241">
        <v>0</v>
      </c>
      <c r="AE147" s="241">
        <v>0</v>
      </c>
      <c r="AF147" s="241">
        <v>0</v>
      </c>
      <c r="AG147" s="241">
        <v>0</v>
      </c>
      <c r="AH147" s="241">
        <v>0</v>
      </c>
      <c r="AI147" s="241">
        <v>0</v>
      </c>
      <c r="AJ147" s="241">
        <v>0</v>
      </c>
      <c r="AK147" s="241">
        <v>0</v>
      </c>
      <c r="AL147" s="241">
        <v>0</v>
      </c>
      <c r="AM147" s="241">
        <v>0</v>
      </c>
      <c r="AN147" s="241"/>
      <c r="AO147" s="241"/>
      <c r="AP147" s="241">
        <v>0</v>
      </c>
      <c r="AQ147" s="241">
        <v>0</v>
      </c>
      <c r="AR147" s="325">
        <f t="shared" si="163"/>
        <v>0.84164000000000005</v>
      </c>
      <c r="AS147" s="325">
        <f t="shared" si="164"/>
        <v>19.77854</v>
      </c>
      <c r="AT147" s="326"/>
      <c r="AU147" s="319"/>
      <c r="AV147" s="327">
        <v>12</v>
      </c>
      <c r="AW147" s="327">
        <f>AV147*O147</f>
        <v>282</v>
      </c>
      <c r="AX147" s="328"/>
      <c r="AY147" s="329" t="s">
        <v>1184</v>
      </c>
      <c r="AZ147" s="327" t="str">
        <f t="shared" si="165"/>
        <v>0</v>
      </c>
      <c r="BA147" s="330" t="str">
        <f t="shared" si="166"/>
        <v>0</v>
      </c>
      <c r="BB147" s="331"/>
      <c r="BC147" s="332"/>
      <c r="BD147" s="332"/>
      <c r="BE147" s="332"/>
      <c r="BF147" s="334"/>
      <c r="BG147" s="327"/>
      <c r="BH147" s="332"/>
      <c r="BI147" s="232"/>
      <c r="BJ147" s="327"/>
      <c r="BK147" s="327"/>
      <c r="BL147" s="327"/>
      <c r="BM147" s="333"/>
      <c r="BN147" s="327">
        <f t="shared" si="160"/>
        <v>0</v>
      </c>
      <c r="BO147" s="327">
        <f t="shared" si="168"/>
        <v>0</v>
      </c>
      <c r="BP147" s="320"/>
      <c r="BQ147" s="320"/>
      <c r="BR147" s="334"/>
      <c r="BS147" s="319"/>
      <c r="BT147" s="319"/>
      <c r="BU147" s="327"/>
      <c r="BV147" s="327"/>
      <c r="BW147" s="327"/>
      <c r="BX147" s="327"/>
      <c r="BY147" s="327"/>
      <c r="BZ147" s="327"/>
      <c r="CA147" s="327"/>
      <c r="CB147" s="275"/>
      <c r="CC147" s="335"/>
      <c r="CD147" s="332"/>
      <c r="CE147" s="332"/>
      <c r="CF147" s="332"/>
      <c r="CG147" s="332"/>
      <c r="CH147" s="332"/>
      <c r="CI147" s="332"/>
      <c r="CJ147" s="332"/>
      <c r="CK147" s="332"/>
      <c r="CL147" s="327">
        <f t="shared" si="169"/>
        <v>0</v>
      </c>
      <c r="CM147" s="320">
        <f t="shared" si="170"/>
        <v>0</v>
      </c>
      <c r="CN147" s="332"/>
      <c r="CO147" s="332"/>
      <c r="CP147" s="332"/>
      <c r="CQ147" s="332"/>
      <c r="CR147" s="327">
        <f t="shared" si="171"/>
        <v>0</v>
      </c>
      <c r="CS147" s="327">
        <f t="shared" si="172"/>
        <v>0</v>
      </c>
      <c r="CT147" s="327">
        <f t="shared" si="173"/>
        <v>0</v>
      </c>
      <c r="CU147" s="327">
        <f t="shared" si="174"/>
        <v>0</v>
      </c>
      <c r="CV147" s="320" t="str">
        <f t="shared" si="175"/>
        <v>Đủ</v>
      </c>
      <c r="CW147" s="336"/>
      <c r="CX147" s="242"/>
      <c r="CY147" s="242"/>
      <c r="CZ147" s="242"/>
      <c r="DA147" s="242"/>
      <c r="DB147" s="242"/>
      <c r="DC147" s="242"/>
      <c r="DD147" s="242"/>
      <c r="DE147" s="242"/>
      <c r="DF147" s="242"/>
      <c r="DG147" s="242"/>
      <c r="DH147" s="242"/>
      <c r="DI147" s="242"/>
      <c r="DJ147" s="242"/>
      <c r="DK147" s="242"/>
      <c r="DL147" s="242"/>
      <c r="DM147" s="242"/>
      <c r="DN147" s="242"/>
      <c r="DO147" s="242"/>
      <c r="DP147" s="242"/>
      <c r="DQ147" s="242"/>
      <c r="DR147" s="242"/>
      <c r="DS147" s="242"/>
      <c r="DT147" s="242"/>
      <c r="DU147" s="242"/>
      <c r="DV147" s="242">
        <v>0.79400000000000004</v>
      </c>
      <c r="DW147" s="242">
        <v>19.22</v>
      </c>
      <c r="DX147" s="242"/>
      <c r="DY147" s="242"/>
      <c r="DZ147" s="242"/>
      <c r="EA147" s="242"/>
    </row>
    <row r="148" spans="1:131" s="337" customFormat="1" ht="30" hidden="1" customHeight="1">
      <c r="A148" s="319" t="str">
        <f t="shared" si="136"/>
        <v>Hiện</v>
      </c>
      <c r="B148" s="320" t="str">
        <f t="shared" si="139"/>
        <v>Thừa</v>
      </c>
      <c r="C148" s="320">
        <f t="shared" si="140"/>
        <v>-3.0769200000000012</v>
      </c>
      <c r="D148" s="321"/>
      <c r="E148" s="321"/>
      <c r="F148" s="359"/>
      <c r="G148" s="320"/>
      <c r="H148" s="320" t="s">
        <v>1425</v>
      </c>
      <c r="I148" s="320"/>
      <c r="J148" s="322" t="s">
        <v>724</v>
      </c>
      <c r="K148" s="323" t="s">
        <v>721</v>
      </c>
      <c r="L148" s="324" t="s">
        <v>1083</v>
      </c>
      <c r="M148" s="322" t="s">
        <v>559</v>
      </c>
      <c r="N148" s="322" t="s">
        <v>116</v>
      </c>
      <c r="O148" s="273">
        <v>14.1</v>
      </c>
      <c r="P148" s="274">
        <v>8.4179999999999993</v>
      </c>
      <c r="Q148" s="273">
        <v>119.82</v>
      </c>
      <c r="R148" s="230"/>
      <c r="S148" s="231"/>
      <c r="T148" s="231">
        <v>8.9230799999999988</v>
      </c>
      <c r="U148" s="231">
        <v>125.81542799999998</v>
      </c>
      <c r="V148" s="231">
        <f>VLOOKUP(J148,[113]PR!$A:$S,15,0)</f>
        <v>0</v>
      </c>
      <c r="W148" s="231">
        <f>VLOOKUP(J148,[113]PR!$A:$S,16,0)</f>
        <v>0</v>
      </c>
      <c r="X148" s="231">
        <f>VLOOKUP(J148,[114]PR!$A:$U,17,0)</f>
        <v>0</v>
      </c>
      <c r="Y148" s="231">
        <f>VLOOKUP(J148,[114]PR!$A:$U,18,0)</f>
        <v>0</v>
      </c>
      <c r="Z148" s="231">
        <v>0</v>
      </c>
      <c r="AA148" s="231">
        <v>0</v>
      </c>
      <c r="AB148" s="241">
        <v>0</v>
      </c>
      <c r="AC148" s="241">
        <v>0</v>
      </c>
      <c r="AD148" s="241">
        <v>0</v>
      </c>
      <c r="AE148" s="241">
        <v>0</v>
      </c>
      <c r="AF148" s="241">
        <v>0</v>
      </c>
      <c r="AG148" s="241">
        <v>0</v>
      </c>
      <c r="AH148" s="241">
        <v>0</v>
      </c>
      <c r="AI148" s="241">
        <v>0</v>
      </c>
      <c r="AJ148" s="241">
        <v>0</v>
      </c>
      <c r="AK148" s="241">
        <v>0</v>
      </c>
      <c r="AL148" s="241">
        <v>0</v>
      </c>
      <c r="AM148" s="241">
        <v>0</v>
      </c>
      <c r="AN148" s="241"/>
      <c r="AO148" s="241"/>
      <c r="AP148" s="241">
        <v>0</v>
      </c>
      <c r="AQ148" s="241">
        <v>0</v>
      </c>
      <c r="AR148" s="325">
        <f t="shared" si="163"/>
        <v>8.9230799999999988</v>
      </c>
      <c r="AS148" s="325">
        <f t="shared" si="164"/>
        <v>125.81542799999998</v>
      </c>
      <c r="AT148" s="326"/>
      <c r="AU148" s="319"/>
      <c r="AV148" s="327"/>
      <c r="AW148" s="327"/>
      <c r="AX148" s="328"/>
      <c r="AY148" s="329"/>
      <c r="AZ148" s="327">
        <f t="shared" si="165"/>
        <v>8.9230799999999988</v>
      </c>
      <c r="BA148" s="330">
        <f t="shared" si="166"/>
        <v>125.81542799999998</v>
      </c>
      <c r="BB148" s="331"/>
      <c r="BC148" s="332"/>
      <c r="BD148" s="332"/>
      <c r="BE148" s="332"/>
      <c r="BF148" s="334"/>
      <c r="BG148" s="327"/>
      <c r="BH148" s="332"/>
      <c r="BI148" s="232"/>
      <c r="BJ148" s="327"/>
      <c r="BK148" s="327"/>
      <c r="BL148" s="327"/>
      <c r="BM148" s="333"/>
      <c r="BN148" s="327">
        <f t="shared" si="160"/>
        <v>0</v>
      </c>
      <c r="BO148" s="327">
        <f t="shared" si="168"/>
        <v>0</v>
      </c>
      <c r="BP148" s="320"/>
      <c r="BQ148" s="320"/>
      <c r="BR148" s="334"/>
      <c r="BS148" s="319"/>
      <c r="BT148" s="319" t="s">
        <v>991</v>
      </c>
      <c r="BU148" s="327" t="s">
        <v>992</v>
      </c>
      <c r="BV148" s="327" t="s">
        <v>959</v>
      </c>
      <c r="BW148" s="327" t="s">
        <v>559</v>
      </c>
      <c r="BX148" s="327">
        <v>171.60000000000002</v>
      </c>
      <c r="BY148" s="332">
        <v>45734</v>
      </c>
      <c r="BZ148" s="327">
        <v>12</v>
      </c>
      <c r="CA148" s="327">
        <v>171.60000000000002</v>
      </c>
      <c r="CB148" s="275">
        <v>0.59</v>
      </c>
      <c r="CC148" s="335">
        <f t="shared" ref="CC148:CC162" si="177">CB148*CA148</f>
        <v>101.24400000000001</v>
      </c>
      <c r="CD148" s="327"/>
      <c r="CE148" s="332"/>
      <c r="CF148" s="332"/>
      <c r="CG148" s="332"/>
      <c r="CH148" s="332"/>
      <c r="CI148" s="332"/>
      <c r="CJ148" s="332"/>
      <c r="CK148" s="332">
        <v>45770</v>
      </c>
      <c r="CL148" s="327">
        <f t="shared" si="169"/>
        <v>12</v>
      </c>
      <c r="CM148" s="320">
        <f t="shared" si="170"/>
        <v>171.60000000000002</v>
      </c>
      <c r="CN148" s="332"/>
      <c r="CO148" s="332"/>
      <c r="CP148" s="332"/>
      <c r="CQ148" s="332"/>
      <c r="CR148" s="327">
        <f t="shared" si="171"/>
        <v>12</v>
      </c>
      <c r="CS148" s="327">
        <f t="shared" si="172"/>
        <v>171.60000000000002</v>
      </c>
      <c r="CT148" s="327">
        <f t="shared" si="173"/>
        <v>-3.0769200000000012</v>
      </c>
      <c r="CU148" s="327">
        <f t="shared" si="174"/>
        <v>-45.78457200000004</v>
      </c>
      <c r="CV148" s="320" t="str">
        <f t="shared" si="175"/>
        <v>Thừa</v>
      </c>
      <c r="CW148" s="336"/>
      <c r="CX148" s="242"/>
      <c r="CY148" s="242"/>
      <c r="CZ148" s="242"/>
      <c r="DA148" s="242"/>
      <c r="DB148" s="242"/>
      <c r="DC148" s="242"/>
      <c r="DD148" s="242"/>
      <c r="DE148" s="242"/>
      <c r="DF148" s="242"/>
      <c r="DG148" s="242"/>
      <c r="DH148" s="242"/>
      <c r="DI148" s="242"/>
      <c r="DJ148" s="242"/>
      <c r="DK148" s="242"/>
      <c r="DL148" s="242"/>
      <c r="DM148" s="242"/>
      <c r="DN148" s="242"/>
      <c r="DO148" s="242"/>
      <c r="DP148" s="242"/>
      <c r="DQ148" s="242"/>
      <c r="DR148" s="242"/>
      <c r="DS148" s="242"/>
      <c r="DT148" s="242"/>
      <c r="DU148" s="242"/>
      <c r="DV148" s="242">
        <v>8.4179999999999993</v>
      </c>
      <c r="DW148" s="242">
        <v>119.82</v>
      </c>
      <c r="DX148" s="242"/>
      <c r="DY148" s="242"/>
      <c r="DZ148" s="242"/>
      <c r="EA148" s="242"/>
    </row>
    <row r="149" spans="1:131" s="337" customFormat="1" ht="30" hidden="1" customHeight="1">
      <c r="A149" s="319" t="str">
        <f t="shared" si="136"/>
        <v>Hiện</v>
      </c>
      <c r="B149" s="320" t="str">
        <f t="shared" si="139"/>
        <v>Thừa</v>
      </c>
      <c r="C149" s="320">
        <f t="shared" si="140"/>
        <v>-3.6591599999999289</v>
      </c>
      <c r="D149" s="321"/>
      <c r="E149" s="321"/>
      <c r="F149" s="359"/>
      <c r="G149" s="320"/>
      <c r="H149" s="320" t="s">
        <v>1425</v>
      </c>
      <c r="I149" s="320"/>
      <c r="J149" s="322" t="s">
        <v>725</v>
      </c>
      <c r="K149" s="323" t="s">
        <v>721</v>
      </c>
      <c r="L149" s="324" t="s">
        <v>1084</v>
      </c>
      <c r="M149" s="322" t="s">
        <v>559</v>
      </c>
      <c r="N149" s="322" t="s">
        <v>116</v>
      </c>
      <c r="O149" s="273">
        <v>31.1</v>
      </c>
      <c r="P149" s="274">
        <v>87.114000000000061</v>
      </c>
      <c r="Q149" s="273">
        <v>2612.8599999999992</v>
      </c>
      <c r="R149" s="230"/>
      <c r="S149" s="231"/>
      <c r="T149" s="231">
        <v>92.340840000000071</v>
      </c>
      <c r="U149" s="231">
        <v>2871.8001240000021</v>
      </c>
      <c r="V149" s="231">
        <f>VLOOKUP(J149,[113]PR!$A:$S,15,0)</f>
        <v>0</v>
      </c>
      <c r="W149" s="231">
        <f>VLOOKUP(J149,[113]PR!$A:$S,16,0)</f>
        <v>0</v>
      </c>
      <c r="X149" s="231">
        <f>VLOOKUP(J149,[114]PR!$A:$U,17,0)</f>
        <v>0</v>
      </c>
      <c r="Y149" s="231">
        <f>VLOOKUP(J149,[114]PR!$A:$U,18,0)</f>
        <v>0</v>
      </c>
      <c r="Z149" s="231">
        <v>0</v>
      </c>
      <c r="AA149" s="231">
        <v>0</v>
      </c>
      <c r="AB149" s="241">
        <v>0</v>
      </c>
      <c r="AC149" s="241">
        <v>0</v>
      </c>
      <c r="AD149" s="241">
        <v>0</v>
      </c>
      <c r="AE149" s="241">
        <v>0</v>
      </c>
      <c r="AF149" s="241">
        <v>0</v>
      </c>
      <c r="AG149" s="241">
        <v>0</v>
      </c>
      <c r="AH149" s="241">
        <v>0</v>
      </c>
      <c r="AI149" s="241">
        <v>0</v>
      </c>
      <c r="AJ149" s="241">
        <v>0</v>
      </c>
      <c r="AK149" s="241">
        <v>0</v>
      </c>
      <c r="AL149" s="241">
        <v>0</v>
      </c>
      <c r="AM149" s="241">
        <v>0</v>
      </c>
      <c r="AN149" s="241"/>
      <c r="AO149" s="241"/>
      <c r="AP149" s="241">
        <v>0</v>
      </c>
      <c r="AQ149" s="241">
        <v>0</v>
      </c>
      <c r="AR149" s="325">
        <f t="shared" si="163"/>
        <v>92.340840000000071</v>
      </c>
      <c r="AS149" s="325">
        <f t="shared" si="164"/>
        <v>2871.8001240000021</v>
      </c>
      <c r="AT149" s="326"/>
      <c r="AU149" s="319"/>
      <c r="AV149" s="327"/>
      <c r="AW149" s="327"/>
      <c r="AX149" s="328"/>
      <c r="AY149" s="329"/>
      <c r="AZ149" s="327">
        <f t="shared" si="165"/>
        <v>92.340840000000071</v>
      </c>
      <c r="BA149" s="330">
        <f t="shared" si="166"/>
        <v>2871.8001240000021</v>
      </c>
      <c r="BB149" s="331"/>
      <c r="BC149" s="332"/>
      <c r="BD149" s="332"/>
      <c r="BE149" s="332"/>
      <c r="BF149" s="334"/>
      <c r="BG149" s="327"/>
      <c r="BH149" s="332"/>
      <c r="BI149" s="232"/>
      <c r="BJ149" s="327"/>
      <c r="BK149" s="327"/>
      <c r="BL149" s="327"/>
      <c r="BM149" s="333"/>
      <c r="BN149" s="327">
        <f t="shared" si="160"/>
        <v>0</v>
      </c>
      <c r="BO149" s="327">
        <f t="shared" si="168"/>
        <v>0</v>
      </c>
      <c r="BP149" s="320"/>
      <c r="BQ149" s="320"/>
      <c r="BR149" s="334"/>
      <c r="BS149" s="319"/>
      <c r="BT149" s="319" t="s">
        <v>991</v>
      </c>
      <c r="BU149" s="327" t="s">
        <v>992</v>
      </c>
      <c r="BV149" s="327" t="s">
        <v>960</v>
      </c>
      <c r="BW149" s="327" t="s">
        <v>559</v>
      </c>
      <c r="BX149" s="327">
        <v>3062.3999999999996</v>
      </c>
      <c r="BY149" s="332">
        <v>45734</v>
      </c>
      <c r="BZ149" s="327">
        <v>96</v>
      </c>
      <c r="CA149" s="327">
        <v>3062.3999999999996</v>
      </c>
      <c r="CB149" s="275">
        <v>0.59</v>
      </c>
      <c r="CC149" s="335">
        <f t="shared" si="177"/>
        <v>1806.8159999999998</v>
      </c>
      <c r="CD149" s="327"/>
      <c r="CE149" s="332"/>
      <c r="CF149" s="332"/>
      <c r="CG149" s="332"/>
      <c r="CH149" s="332"/>
      <c r="CI149" s="332"/>
      <c r="CJ149" s="332"/>
      <c r="CK149" s="332">
        <v>45770</v>
      </c>
      <c r="CL149" s="327">
        <f t="shared" si="169"/>
        <v>96</v>
      </c>
      <c r="CM149" s="320">
        <f t="shared" si="170"/>
        <v>3062.3999999999996</v>
      </c>
      <c r="CN149" s="332"/>
      <c r="CO149" s="332"/>
      <c r="CP149" s="332"/>
      <c r="CQ149" s="332"/>
      <c r="CR149" s="327">
        <f t="shared" si="171"/>
        <v>96</v>
      </c>
      <c r="CS149" s="327">
        <f t="shared" si="172"/>
        <v>3062.3999999999996</v>
      </c>
      <c r="CT149" s="327">
        <f t="shared" si="173"/>
        <v>-3.6591599999999289</v>
      </c>
      <c r="CU149" s="327">
        <f t="shared" si="174"/>
        <v>-190.59987599999749</v>
      </c>
      <c r="CV149" s="320" t="str">
        <f t="shared" si="175"/>
        <v>Thừa</v>
      </c>
      <c r="CW149" s="336"/>
      <c r="CX149" s="242"/>
      <c r="CY149" s="242"/>
      <c r="CZ149" s="242"/>
      <c r="DA149" s="242"/>
      <c r="DB149" s="242"/>
      <c r="DC149" s="242"/>
      <c r="DD149" s="242"/>
      <c r="DE149" s="242"/>
      <c r="DF149" s="242"/>
      <c r="DG149" s="242"/>
      <c r="DH149" s="242">
        <v>21.384</v>
      </c>
      <c r="DI149" s="242">
        <v>531.58000000000004</v>
      </c>
      <c r="DJ149" s="242"/>
      <c r="DK149" s="242"/>
      <c r="DL149" s="242"/>
      <c r="DM149" s="242"/>
      <c r="DN149" s="242"/>
      <c r="DO149" s="242"/>
      <c r="DP149" s="242"/>
      <c r="DQ149" s="242"/>
      <c r="DR149" s="242">
        <v>2.3719999999999999</v>
      </c>
      <c r="DS149" s="242">
        <v>69.38</v>
      </c>
      <c r="DT149" s="242"/>
      <c r="DU149" s="242"/>
      <c r="DV149" s="242">
        <v>63.358000000000061</v>
      </c>
      <c r="DW149" s="242">
        <v>2011.899999999999</v>
      </c>
      <c r="DX149" s="242"/>
      <c r="DY149" s="242"/>
      <c r="DZ149" s="242"/>
      <c r="EA149" s="242"/>
    </row>
    <row r="150" spans="1:131" s="337" customFormat="1" ht="30" hidden="1" customHeight="1">
      <c r="A150" s="319" t="str">
        <f t="shared" si="136"/>
        <v>Hiện</v>
      </c>
      <c r="B150" s="320" t="str">
        <f t="shared" si="139"/>
        <v>Thừa</v>
      </c>
      <c r="C150" s="320">
        <f t="shared" si="140"/>
        <v>-1.0353600000000007</v>
      </c>
      <c r="D150" s="321"/>
      <c r="E150" s="321"/>
      <c r="F150" s="359"/>
      <c r="G150" s="320"/>
      <c r="H150" s="320" t="s">
        <v>1425</v>
      </c>
      <c r="I150" s="320"/>
      <c r="J150" s="322" t="s">
        <v>726</v>
      </c>
      <c r="K150" s="323" t="s">
        <v>721</v>
      </c>
      <c r="L150" s="324" t="s">
        <v>1085</v>
      </c>
      <c r="M150" s="322" t="s">
        <v>727</v>
      </c>
      <c r="N150" s="322" t="s">
        <v>116</v>
      </c>
      <c r="O150" s="273">
        <v>40.299999999999997</v>
      </c>
      <c r="P150" s="274">
        <v>10.343999999999999</v>
      </c>
      <c r="Q150" s="273">
        <v>355.3</v>
      </c>
      <c r="R150" s="230"/>
      <c r="S150" s="231"/>
      <c r="T150" s="231">
        <v>10.964639999999999</v>
      </c>
      <c r="U150" s="231">
        <v>441.87499199999996</v>
      </c>
      <c r="V150" s="231">
        <f>VLOOKUP(J150,[113]PR!$A:$S,15,0)</f>
        <v>0</v>
      </c>
      <c r="W150" s="231">
        <f>VLOOKUP(J150,[113]PR!$A:$S,16,0)</f>
        <v>0</v>
      </c>
      <c r="X150" s="231">
        <f>VLOOKUP(J150,[114]PR!$A:$U,17,0)</f>
        <v>0</v>
      </c>
      <c r="Y150" s="231">
        <f>VLOOKUP(J150,[114]PR!$A:$U,18,0)</f>
        <v>0</v>
      </c>
      <c r="Z150" s="231">
        <v>0</v>
      </c>
      <c r="AA150" s="231">
        <v>0</v>
      </c>
      <c r="AB150" s="241">
        <v>0</v>
      </c>
      <c r="AC150" s="241">
        <v>0</v>
      </c>
      <c r="AD150" s="241">
        <v>0</v>
      </c>
      <c r="AE150" s="241">
        <v>0</v>
      </c>
      <c r="AF150" s="241">
        <v>0</v>
      </c>
      <c r="AG150" s="241">
        <v>0</v>
      </c>
      <c r="AH150" s="241">
        <v>0</v>
      </c>
      <c r="AI150" s="241">
        <v>0</v>
      </c>
      <c r="AJ150" s="241">
        <v>0</v>
      </c>
      <c r="AK150" s="241">
        <v>0</v>
      </c>
      <c r="AL150" s="241">
        <v>0</v>
      </c>
      <c r="AM150" s="241">
        <v>0</v>
      </c>
      <c r="AN150" s="241"/>
      <c r="AO150" s="241"/>
      <c r="AP150" s="241">
        <v>0</v>
      </c>
      <c r="AQ150" s="241">
        <v>0</v>
      </c>
      <c r="AR150" s="325">
        <f t="shared" si="163"/>
        <v>10.964639999999999</v>
      </c>
      <c r="AS150" s="325">
        <f t="shared" si="164"/>
        <v>441.87499199999996</v>
      </c>
      <c r="AT150" s="326"/>
      <c r="AU150" s="319"/>
      <c r="AV150" s="327"/>
      <c r="AW150" s="327"/>
      <c r="AX150" s="328"/>
      <c r="AY150" s="329"/>
      <c r="AZ150" s="327">
        <f t="shared" si="165"/>
        <v>10.964639999999999</v>
      </c>
      <c r="BA150" s="330">
        <f t="shared" si="166"/>
        <v>441.87499199999996</v>
      </c>
      <c r="BB150" s="331"/>
      <c r="BC150" s="332"/>
      <c r="BD150" s="332"/>
      <c r="BE150" s="332"/>
      <c r="BF150" s="334"/>
      <c r="BG150" s="327"/>
      <c r="BH150" s="332"/>
      <c r="BI150" s="232"/>
      <c r="BJ150" s="327"/>
      <c r="BK150" s="327"/>
      <c r="BL150" s="327"/>
      <c r="BM150" s="333"/>
      <c r="BN150" s="327">
        <f t="shared" si="160"/>
        <v>0</v>
      </c>
      <c r="BO150" s="327">
        <f t="shared" si="168"/>
        <v>0</v>
      </c>
      <c r="BP150" s="320"/>
      <c r="BQ150" s="320"/>
      <c r="BR150" s="334"/>
      <c r="BS150" s="319"/>
      <c r="BT150" s="319" t="s">
        <v>991</v>
      </c>
      <c r="BU150" s="327" t="s">
        <v>992</v>
      </c>
      <c r="BV150" s="327" t="s">
        <v>961</v>
      </c>
      <c r="BW150" s="327" t="s">
        <v>727</v>
      </c>
      <c r="BX150" s="327">
        <v>483.59999999999997</v>
      </c>
      <c r="BY150" s="332">
        <v>45734</v>
      </c>
      <c r="BZ150" s="327">
        <v>12</v>
      </c>
      <c r="CA150" s="327">
        <v>483.59999999999997</v>
      </c>
      <c r="CB150" s="275">
        <v>0.6</v>
      </c>
      <c r="CC150" s="335">
        <f t="shared" si="177"/>
        <v>290.15999999999997</v>
      </c>
      <c r="CD150" s="327"/>
      <c r="CE150" s="332"/>
      <c r="CF150" s="332"/>
      <c r="CG150" s="332"/>
      <c r="CH150" s="332"/>
      <c r="CI150" s="332"/>
      <c r="CJ150" s="332"/>
      <c r="CK150" s="332">
        <v>45770</v>
      </c>
      <c r="CL150" s="327">
        <f t="shared" si="169"/>
        <v>12</v>
      </c>
      <c r="CM150" s="320">
        <f t="shared" si="170"/>
        <v>483.59999999999997</v>
      </c>
      <c r="CN150" s="332"/>
      <c r="CO150" s="332"/>
      <c r="CP150" s="332"/>
      <c r="CQ150" s="332"/>
      <c r="CR150" s="327">
        <f t="shared" si="171"/>
        <v>12</v>
      </c>
      <c r="CS150" s="327">
        <f t="shared" si="172"/>
        <v>483.59999999999997</v>
      </c>
      <c r="CT150" s="327">
        <f t="shared" si="173"/>
        <v>-1.0353600000000007</v>
      </c>
      <c r="CU150" s="327">
        <f t="shared" si="174"/>
        <v>-41.725008000000003</v>
      </c>
      <c r="CV150" s="320" t="str">
        <f t="shared" si="175"/>
        <v>Thừa</v>
      </c>
      <c r="CW150" s="336"/>
      <c r="CX150" s="242"/>
      <c r="CY150" s="242"/>
      <c r="CZ150" s="242"/>
      <c r="DA150" s="242"/>
      <c r="DB150" s="242"/>
      <c r="DC150" s="242"/>
      <c r="DD150" s="242">
        <v>10.343999999999999</v>
      </c>
      <c r="DE150" s="242">
        <v>355.3</v>
      </c>
      <c r="DF150" s="242"/>
      <c r="DG150" s="242"/>
      <c r="DH150" s="242"/>
      <c r="DI150" s="242"/>
      <c r="DJ150" s="242"/>
      <c r="DK150" s="242"/>
      <c r="DL150" s="242"/>
      <c r="DM150" s="242"/>
      <c r="DN150" s="242"/>
      <c r="DO150" s="242"/>
      <c r="DP150" s="242"/>
      <c r="DQ150" s="242"/>
      <c r="DR150" s="242"/>
      <c r="DS150" s="242"/>
      <c r="DT150" s="242"/>
      <c r="DU150" s="242"/>
      <c r="DV150" s="242"/>
      <c r="DW150" s="242"/>
      <c r="DX150" s="242"/>
      <c r="DY150" s="242"/>
      <c r="DZ150" s="242"/>
      <c r="EA150" s="242"/>
    </row>
    <row r="151" spans="1:131" s="337" customFormat="1" ht="30" hidden="1" customHeight="1">
      <c r="A151" s="319" t="str">
        <f t="shared" si="136"/>
        <v>Hiện</v>
      </c>
      <c r="B151" s="320" t="str">
        <f t="shared" si="139"/>
        <v>Thừa</v>
      </c>
      <c r="C151" s="320">
        <f t="shared" si="140"/>
        <v>-7.1602000000000317</v>
      </c>
      <c r="D151" s="321"/>
      <c r="E151" s="321"/>
      <c r="F151" s="359"/>
      <c r="H151" s="320" t="s">
        <v>1425</v>
      </c>
      <c r="I151" s="320"/>
      <c r="J151" s="322" t="s">
        <v>728</v>
      </c>
      <c r="K151" s="323" t="s">
        <v>721</v>
      </c>
      <c r="L151" s="324" t="s">
        <v>1086</v>
      </c>
      <c r="M151" s="322" t="s">
        <v>559</v>
      </c>
      <c r="N151" s="322" t="s">
        <v>116</v>
      </c>
      <c r="O151" s="273">
        <v>29.9</v>
      </c>
      <c r="P151" s="274">
        <v>453.83</v>
      </c>
      <c r="Q151" s="273">
        <v>13666.66</v>
      </c>
      <c r="R151" s="230"/>
      <c r="S151" s="231"/>
      <c r="T151" s="231">
        <v>481.0598</v>
      </c>
      <c r="U151" s="231">
        <v>14383.68802</v>
      </c>
      <c r="V151" s="231">
        <f>VLOOKUP(J151,[113]PR!$A:$S,15,0)</f>
        <v>0</v>
      </c>
      <c r="W151" s="231">
        <f>VLOOKUP(J151,[113]PR!$A:$S,16,0)</f>
        <v>0</v>
      </c>
      <c r="X151" s="231">
        <f>VLOOKUP(J151,[114]PR!$A:$U,17,0)</f>
        <v>-8.2200000000000006</v>
      </c>
      <c r="Y151" s="231">
        <f>VLOOKUP(J151,[114]PR!$A:$U,18,0)</f>
        <v>-245.77800000000002</v>
      </c>
      <c r="Z151" s="231">
        <v>0</v>
      </c>
      <c r="AA151" s="231">
        <v>0</v>
      </c>
      <c r="AB151" s="241">
        <v>0</v>
      </c>
      <c r="AC151" s="241">
        <v>0</v>
      </c>
      <c r="AD151" s="241">
        <v>0</v>
      </c>
      <c r="AE151" s="241">
        <v>0</v>
      </c>
      <c r="AF151" s="241">
        <v>0</v>
      </c>
      <c r="AG151" s="241">
        <v>0</v>
      </c>
      <c r="AH151" s="241">
        <v>0</v>
      </c>
      <c r="AI151" s="241">
        <v>0</v>
      </c>
      <c r="AJ151" s="241">
        <v>0</v>
      </c>
      <c r="AK151" s="241">
        <v>0</v>
      </c>
      <c r="AL151" s="241">
        <v>0</v>
      </c>
      <c r="AM151" s="241">
        <v>0</v>
      </c>
      <c r="AN151" s="241"/>
      <c r="AO151" s="241"/>
      <c r="AP151" s="241">
        <v>0</v>
      </c>
      <c r="AQ151" s="241">
        <v>0</v>
      </c>
      <c r="AR151" s="325">
        <f t="shared" si="163"/>
        <v>472.83979999999997</v>
      </c>
      <c r="AS151" s="325">
        <f t="shared" si="164"/>
        <v>14137.910019999999</v>
      </c>
      <c r="AT151" s="326" t="s">
        <v>1134</v>
      </c>
      <c r="AU151" s="319"/>
      <c r="AV151" s="327"/>
      <c r="AW151" s="327"/>
      <c r="AX151" s="328"/>
      <c r="AY151" s="329"/>
      <c r="AZ151" s="327">
        <f t="shared" si="165"/>
        <v>472.83979999999997</v>
      </c>
      <c r="BA151" s="330">
        <f t="shared" si="166"/>
        <v>14137.910019999999</v>
      </c>
      <c r="BB151" s="331"/>
      <c r="BC151" s="332"/>
      <c r="BD151" s="332"/>
      <c r="BE151" s="332"/>
      <c r="BF151" s="334"/>
      <c r="BG151" s="327"/>
      <c r="BH151" s="332"/>
      <c r="BI151" s="232"/>
      <c r="BJ151" s="327"/>
      <c r="BK151" s="327"/>
      <c r="BL151" s="327"/>
      <c r="BM151" s="333"/>
      <c r="BN151" s="327">
        <f t="shared" si="160"/>
        <v>0</v>
      </c>
      <c r="BO151" s="327">
        <f t="shared" si="168"/>
        <v>0</v>
      </c>
      <c r="BP151" s="320"/>
      <c r="BQ151" s="320"/>
      <c r="BR151" s="334"/>
      <c r="BS151" s="319"/>
      <c r="BT151" s="319" t="s">
        <v>991</v>
      </c>
      <c r="BU151" s="327" t="s">
        <v>992</v>
      </c>
      <c r="BV151" s="327" t="s">
        <v>962</v>
      </c>
      <c r="BW151" s="327" t="s">
        <v>559</v>
      </c>
      <c r="BX151" s="327">
        <v>14976</v>
      </c>
      <c r="BY151" s="332">
        <v>45734</v>
      </c>
      <c r="BZ151" s="327">
        <v>480</v>
      </c>
      <c r="CA151" s="327">
        <v>14976</v>
      </c>
      <c r="CB151" s="275">
        <v>0.57999999999999996</v>
      </c>
      <c r="CC151" s="335">
        <f t="shared" si="177"/>
        <v>8686.08</v>
      </c>
      <c r="CD151" s="327"/>
      <c r="CE151" s="332"/>
      <c r="CF151" s="332"/>
      <c r="CG151" s="332"/>
      <c r="CH151" s="332"/>
      <c r="CI151" s="332"/>
      <c r="CJ151" s="332"/>
      <c r="CK151" s="332">
        <v>45770</v>
      </c>
      <c r="CL151" s="327">
        <f t="shared" si="169"/>
        <v>480</v>
      </c>
      <c r="CM151" s="320">
        <f t="shared" si="170"/>
        <v>14976</v>
      </c>
      <c r="CN151" s="332"/>
      <c r="CO151" s="332"/>
      <c r="CP151" s="332"/>
      <c r="CQ151" s="332"/>
      <c r="CR151" s="327">
        <f t="shared" si="171"/>
        <v>480</v>
      </c>
      <c r="CS151" s="327">
        <f t="shared" si="172"/>
        <v>14976</v>
      </c>
      <c r="CT151" s="327">
        <f t="shared" si="173"/>
        <v>-7.1602000000000317</v>
      </c>
      <c r="CU151" s="327">
        <f t="shared" si="174"/>
        <v>-838.08998000000065</v>
      </c>
      <c r="CV151" s="320" t="str">
        <f t="shared" si="175"/>
        <v>Thừa</v>
      </c>
      <c r="CW151" s="336"/>
      <c r="CX151" s="242"/>
      <c r="CY151" s="242"/>
      <c r="CZ151" s="242"/>
      <c r="DA151" s="242"/>
      <c r="DB151" s="242"/>
      <c r="DC151" s="242"/>
      <c r="DD151" s="242">
        <v>8.7680000000000007</v>
      </c>
      <c r="DE151" s="242">
        <v>268.5</v>
      </c>
      <c r="DF151" s="242"/>
      <c r="DG151" s="242"/>
      <c r="DH151" s="242">
        <v>14.364000000000001</v>
      </c>
      <c r="DI151" s="242">
        <v>439.9</v>
      </c>
      <c r="DJ151" s="242">
        <v>16.135999999999999</v>
      </c>
      <c r="DK151" s="242">
        <v>494</v>
      </c>
      <c r="DL151" s="242">
        <v>16.135999999999999</v>
      </c>
      <c r="DM151" s="242">
        <v>494</v>
      </c>
      <c r="DN151" s="242">
        <v>16.135999999999999</v>
      </c>
      <c r="DO151" s="242">
        <v>494</v>
      </c>
      <c r="DP151" s="242">
        <v>3.61</v>
      </c>
      <c r="DQ151" s="242">
        <v>110.54</v>
      </c>
      <c r="DR151" s="242"/>
      <c r="DS151" s="242"/>
      <c r="DT151" s="242">
        <v>378.67599999999993</v>
      </c>
      <c r="DU151" s="242">
        <v>11365.779999999999</v>
      </c>
      <c r="DV151" s="242"/>
      <c r="DW151" s="242"/>
      <c r="DX151" s="242"/>
      <c r="DY151" s="242"/>
      <c r="DZ151" s="242"/>
      <c r="EA151" s="242"/>
    </row>
    <row r="152" spans="1:131" s="337" customFormat="1" ht="71.5" hidden="1" customHeight="1">
      <c r="A152" s="319" t="str">
        <f t="shared" si="136"/>
        <v>Hiện</v>
      </c>
      <c r="B152" s="320" t="str">
        <f t="shared" si="139"/>
        <v>Thừa</v>
      </c>
      <c r="C152" s="320">
        <f t="shared" si="140"/>
        <v>-4.7376799999999974</v>
      </c>
      <c r="D152" s="321"/>
      <c r="E152" s="321" t="s">
        <v>1436</v>
      </c>
      <c r="F152" s="359"/>
      <c r="G152" s="320"/>
      <c r="H152" s="320" t="s">
        <v>1425</v>
      </c>
      <c r="I152" s="320"/>
      <c r="J152" s="322" t="s">
        <v>729</v>
      </c>
      <c r="K152" s="323" t="s">
        <v>721</v>
      </c>
      <c r="L152" s="324" t="s">
        <v>1087</v>
      </c>
      <c r="M152" s="322" t="s">
        <v>559</v>
      </c>
      <c r="N152" s="322" t="s">
        <v>116</v>
      </c>
      <c r="O152" s="273">
        <v>21</v>
      </c>
      <c r="P152" s="274">
        <v>18.172000000000001</v>
      </c>
      <c r="Q152" s="273">
        <v>811.06</v>
      </c>
      <c r="R152" s="230"/>
      <c r="S152" s="231"/>
      <c r="T152" s="231">
        <v>19.262320000000003</v>
      </c>
      <c r="U152" s="231">
        <v>404.50872000000004</v>
      </c>
      <c r="V152" s="231">
        <f>VLOOKUP(J152,[113]PR!$A:$S,15,0)</f>
        <v>0</v>
      </c>
      <c r="W152" s="231">
        <f>VLOOKUP(J152,[113]PR!$A:$S,16,0)</f>
        <v>0</v>
      </c>
      <c r="X152" s="231">
        <f>VLOOKUP(J152,[114]PR!$A:$U,17,0)</f>
        <v>0</v>
      </c>
      <c r="Y152" s="231">
        <f>VLOOKUP(J152,[114]PR!$A:$U,18,0)</f>
        <v>0</v>
      </c>
      <c r="Z152" s="231">
        <v>0</v>
      </c>
      <c r="AA152" s="231">
        <v>0</v>
      </c>
      <c r="AB152" s="241">
        <v>0</v>
      </c>
      <c r="AC152" s="241">
        <v>0</v>
      </c>
      <c r="AD152" s="241">
        <v>0</v>
      </c>
      <c r="AE152" s="241">
        <v>0</v>
      </c>
      <c r="AF152" s="241">
        <v>0</v>
      </c>
      <c r="AG152" s="241">
        <v>0</v>
      </c>
      <c r="AH152" s="241">
        <v>0</v>
      </c>
      <c r="AI152" s="241">
        <v>0</v>
      </c>
      <c r="AJ152" s="241">
        <v>0</v>
      </c>
      <c r="AK152" s="241">
        <v>0</v>
      </c>
      <c r="AL152" s="241">
        <v>0</v>
      </c>
      <c r="AM152" s="241">
        <v>0</v>
      </c>
      <c r="AN152" s="241"/>
      <c r="AO152" s="241"/>
      <c r="AP152" s="241">
        <v>0</v>
      </c>
      <c r="AQ152" s="241">
        <v>0</v>
      </c>
      <c r="AR152" s="325">
        <f t="shared" si="163"/>
        <v>19.262320000000003</v>
      </c>
      <c r="AS152" s="325">
        <f t="shared" si="164"/>
        <v>404.50872000000004</v>
      </c>
      <c r="AT152" s="326"/>
      <c r="AU152" s="319"/>
      <c r="AV152" s="327"/>
      <c r="AW152" s="327"/>
      <c r="AX152" s="328"/>
      <c r="AY152" s="329"/>
      <c r="AZ152" s="327">
        <f t="shared" si="165"/>
        <v>19.262320000000003</v>
      </c>
      <c r="BA152" s="330">
        <f t="shared" si="166"/>
        <v>404.50872000000004</v>
      </c>
      <c r="BB152" s="331"/>
      <c r="BC152" s="332"/>
      <c r="BD152" s="332"/>
      <c r="BE152" s="332"/>
      <c r="BF152" s="334"/>
      <c r="BG152" s="327"/>
      <c r="BH152" s="332"/>
      <c r="BI152" s="232"/>
      <c r="BJ152" s="327"/>
      <c r="BK152" s="327"/>
      <c r="BL152" s="327"/>
      <c r="BM152" s="333"/>
      <c r="BN152" s="327">
        <f t="shared" si="160"/>
        <v>0</v>
      </c>
      <c r="BO152" s="327">
        <f t="shared" si="168"/>
        <v>0</v>
      </c>
      <c r="BP152" s="320"/>
      <c r="BQ152" s="320"/>
      <c r="BR152" s="334"/>
      <c r="BS152" s="319"/>
      <c r="BT152" s="319" t="s">
        <v>991</v>
      </c>
      <c r="BU152" s="327" t="s">
        <v>992</v>
      </c>
      <c r="BV152" s="327" t="s">
        <v>963</v>
      </c>
      <c r="BW152" s="327" t="s">
        <v>559</v>
      </c>
      <c r="BX152" s="327">
        <v>520.79999999999995</v>
      </c>
      <c r="BY152" s="332">
        <v>45734</v>
      </c>
      <c r="BZ152" s="327">
        <v>24</v>
      </c>
      <c r="CA152" s="327">
        <v>520.79999999999995</v>
      </c>
      <c r="CB152" s="275">
        <v>0.57999999999999996</v>
      </c>
      <c r="CC152" s="335">
        <f t="shared" si="177"/>
        <v>302.06399999999996</v>
      </c>
      <c r="CD152" s="327"/>
      <c r="CE152" s="332"/>
      <c r="CF152" s="332"/>
      <c r="CG152" s="332"/>
      <c r="CH152" s="332"/>
      <c r="CI152" s="332"/>
      <c r="CJ152" s="332"/>
      <c r="CK152" s="332">
        <v>45770</v>
      </c>
      <c r="CL152" s="327">
        <f t="shared" si="169"/>
        <v>24</v>
      </c>
      <c r="CM152" s="320">
        <f t="shared" si="170"/>
        <v>520.79999999999995</v>
      </c>
      <c r="CN152" s="332"/>
      <c r="CO152" s="332"/>
      <c r="CP152" s="332"/>
      <c r="CQ152" s="332"/>
      <c r="CR152" s="327">
        <f t="shared" si="171"/>
        <v>24</v>
      </c>
      <c r="CS152" s="327">
        <f t="shared" si="172"/>
        <v>520.79999999999995</v>
      </c>
      <c r="CT152" s="327">
        <f t="shared" si="173"/>
        <v>-4.7376799999999974</v>
      </c>
      <c r="CU152" s="327">
        <f t="shared" si="174"/>
        <v>-116.29127999999992</v>
      </c>
      <c r="CV152" s="320" t="str">
        <f t="shared" si="175"/>
        <v>Thừa</v>
      </c>
      <c r="CW152" s="336"/>
      <c r="CX152" s="242"/>
      <c r="CY152" s="242"/>
      <c r="CZ152" s="242"/>
      <c r="DA152" s="242"/>
      <c r="DB152" s="242"/>
      <c r="DC152" s="242"/>
      <c r="DD152" s="242"/>
      <c r="DE152" s="242"/>
      <c r="DF152" s="242"/>
      <c r="DG152" s="242"/>
      <c r="DH152" s="242"/>
      <c r="DI152" s="242"/>
      <c r="DJ152" s="242"/>
      <c r="DK152" s="242"/>
      <c r="DL152" s="242"/>
      <c r="DM152" s="242"/>
      <c r="DN152" s="242"/>
      <c r="DO152" s="242"/>
      <c r="DP152" s="242"/>
      <c r="DQ152" s="242"/>
      <c r="DR152" s="242"/>
      <c r="DS152" s="242"/>
      <c r="DT152" s="242"/>
      <c r="DU152" s="242"/>
      <c r="DV152" s="242">
        <v>18.172000000000001</v>
      </c>
      <c r="DW152" s="242">
        <v>811.06</v>
      </c>
      <c r="DX152" s="242"/>
      <c r="DY152" s="242"/>
      <c r="DZ152" s="242"/>
      <c r="EA152" s="242"/>
    </row>
    <row r="153" spans="1:131" s="337" customFormat="1" ht="54" hidden="1" customHeight="1">
      <c r="A153" s="319" t="str">
        <f t="shared" si="136"/>
        <v>Hiện</v>
      </c>
      <c r="B153" s="320" t="str">
        <f t="shared" si="139"/>
        <v>Thừa</v>
      </c>
      <c r="C153" s="320">
        <f t="shared" si="140"/>
        <v>-95.157599999999945</v>
      </c>
      <c r="D153" s="321" t="s">
        <v>1696</v>
      </c>
      <c r="E153" s="321" t="s">
        <v>1435</v>
      </c>
      <c r="F153" s="359"/>
      <c r="H153" s="320" t="s">
        <v>1425</v>
      </c>
      <c r="I153" s="320"/>
      <c r="J153" s="322" t="s">
        <v>730</v>
      </c>
      <c r="K153" s="323" t="s">
        <v>721</v>
      </c>
      <c r="L153" s="324" t="s">
        <v>1088</v>
      </c>
      <c r="M153" s="322" t="s">
        <v>559</v>
      </c>
      <c r="N153" s="322" t="s">
        <v>116</v>
      </c>
      <c r="O153" s="273">
        <v>49.8</v>
      </c>
      <c r="P153" s="274">
        <v>297.04000000000002</v>
      </c>
      <c r="Q153" s="273">
        <v>14810.74</v>
      </c>
      <c r="R153" s="230"/>
      <c r="S153" s="231"/>
      <c r="T153" s="231">
        <v>314.86240000000004</v>
      </c>
      <c r="U153" s="231">
        <v>15680.14752</v>
      </c>
      <c r="V153" s="231">
        <f>VLOOKUP(J153,[113]PR!$A:$S,15,0)</f>
        <v>0</v>
      </c>
      <c r="W153" s="231">
        <f>VLOOKUP(J153,[113]PR!$A:$S,16,0)</f>
        <v>0</v>
      </c>
      <c r="X153" s="231">
        <f>VLOOKUP(J153,[114]PR!$A:$U,17,0)</f>
        <v>-98.02</v>
      </c>
      <c r="Y153" s="231">
        <f>VLOOKUP(J153,[114]PR!$A:$U,18,0)</f>
        <v>-4881.3959999999997</v>
      </c>
      <c r="Z153" s="231">
        <v>0</v>
      </c>
      <c r="AA153" s="231">
        <v>0</v>
      </c>
      <c r="AB153" s="241">
        <v>0</v>
      </c>
      <c r="AC153" s="241">
        <v>0</v>
      </c>
      <c r="AD153" s="241">
        <v>0</v>
      </c>
      <c r="AE153" s="241">
        <v>0</v>
      </c>
      <c r="AF153" s="241">
        <v>0</v>
      </c>
      <c r="AG153" s="241">
        <v>0</v>
      </c>
      <c r="AH153" s="241">
        <v>0</v>
      </c>
      <c r="AI153" s="241">
        <v>0</v>
      </c>
      <c r="AJ153" s="241">
        <v>0</v>
      </c>
      <c r="AK153" s="241">
        <v>0</v>
      </c>
      <c r="AL153" s="241">
        <v>0</v>
      </c>
      <c r="AM153" s="241">
        <v>0</v>
      </c>
      <c r="AN153" s="241"/>
      <c r="AO153" s="241"/>
      <c r="AP153" s="241">
        <v>0</v>
      </c>
      <c r="AQ153" s="241">
        <v>0</v>
      </c>
      <c r="AR153" s="325">
        <f t="shared" si="163"/>
        <v>216.84240000000005</v>
      </c>
      <c r="AS153" s="325">
        <f t="shared" si="164"/>
        <v>10798.751520000002</v>
      </c>
      <c r="AT153" s="326" t="s">
        <v>1134</v>
      </c>
      <c r="AU153" s="319"/>
      <c r="AV153" s="327"/>
      <c r="AW153" s="327"/>
      <c r="AX153" s="328"/>
      <c r="AY153" s="329"/>
      <c r="AZ153" s="327">
        <f t="shared" si="165"/>
        <v>216.84240000000005</v>
      </c>
      <c r="BA153" s="330">
        <f t="shared" si="166"/>
        <v>10798.751520000002</v>
      </c>
      <c r="BB153" s="331"/>
      <c r="BC153" s="332"/>
      <c r="BD153" s="332"/>
      <c r="BE153" s="332"/>
      <c r="BF153" s="334"/>
      <c r="BG153" s="327"/>
      <c r="BH153" s="332"/>
      <c r="BI153" s="232"/>
      <c r="BJ153" s="327"/>
      <c r="BK153" s="327"/>
      <c r="BL153" s="327"/>
      <c r="BM153" s="333"/>
      <c r="BN153" s="327">
        <f t="shared" si="160"/>
        <v>0</v>
      </c>
      <c r="BO153" s="327">
        <f t="shared" si="168"/>
        <v>0</v>
      </c>
      <c r="BP153" s="320"/>
      <c r="BQ153" s="320"/>
      <c r="BR153" s="334"/>
      <c r="BS153" s="319"/>
      <c r="BT153" s="319" t="s">
        <v>991</v>
      </c>
      <c r="BU153" s="327" t="s">
        <v>992</v>
      </c>
      <c r="BV153" s="327" t="s">
        <v>964</v>
      </c>
      <c r="BW153" s="327" t="s">
        <v>559</v>
      </c>
      <c r="BX153" s="327">
        <v>15756</v>
      </c>
      <c r="BY153" s="332">
        <v>45734</v>
      </c>
      <c r="BZ153" s="327">
        <v>312</v>
      </c>
      <c r="CA153" s="327">
        <v>15756</v>
      </c>
      <c r="CB153" s="275">
        <v>0.57999999999999996</v>
      </c>
      <c r="CC153" s="335">
        <f t="shared" si="177"/>
        <v>9138.48</v>
      </c>
      <c r="CD153" s="327"/>
      <c r="CE153" s="332"/>
      <c r="CF153" s="332"/>
      <c r="CG153" s="332"/>
      <c r="CH153" s="332"/>
      <c r="CI153" s="332"/>
      <c r="CJ153" s="332"/>
      <c r="CK153" s="332">
        <v>45770</v>
      </c>
      <c r="CL153" s="327">
        <f t="shared" si="169"/>
        <v>312</v>
      </c>
      <c r="CM153" s="320">
        <f t="shared" si="170"/>
        <v>15756</v>
      </c>
      <c r="CN153" s="332"/>
      <c r="CO153" s="332"/>
      <c r="CP153" s="332"/>
      <c r="CQ153" s="332"/>
      <c r="CR153" s="327">
        <f t="shared" si="171"/>
        <v>312</v>
      </c>
      <c r="CS153" s="327">
        <f t="shared" si="172"/>
        <v>15756</v>
      </c>
      <c r="CT153" s="327">
        <f t="shared" si="173"/>
        <v>-95.157599999999945</v>
      </c>
      <c r="CU153" s="327">
        <f t="shared" si="174"/>
        <v>-4957.2484799999984</v>
      </c>
      <c r="CV153" s="320" t="str">
        <f t="shared" si="175"/>
        <v>Thừa</v>
      </c>
      <c r="CW153" s="336"/>
      <c r="CX153" s="242"/>
      <c r="CY153" s="242"/>
      <c r="CZ153" s="242"/>
      <c r="DA153" s="242"/>
      <c r="DB153" s="242"/>
      <c r="DC153" s="242"/>
      <c r="DD153" s="242"/>
      <c r="DE153" s="242"/>
      <c r="DF153" s="242"/>
      <c r="DG153" s="242"/>
      <c r="DH153" s="242">
        <v>65.34</v>
      </c>
      <c r="DI153" s="242">
        <v>2941.7799999999997</v>
      </c>
      <c r="DJ153" s="242"/>
      <c r="DK153" s="242"/>
      <c r="DL153" s="242"/>
      <c r="DM153" s="242"/>
      <c r="DN153" s="242"/>
      <c r="DO153" s="242"/>
      <c r="DP153" s="242"/>
      <c r="DQ153" s="242"/>
      <c r="DR153" s="242"/>
      <c r="DS153" s="242"/>
      <c r="DT153" s="242">
        <v>219.732</v>
      </c>
      <c r="DU153" s="242">
        <v>10665.68</v>
      </c>
      <c r="DV153" s="242">
        <v>11.968</v>
      </c>
      <c r="DW153" s="242">
        <v>606.91999999999996</v>
      </c>
      <c r="DX153" s="242"/>
      <c r="DY153" s="242"/>
      <c r="DZ153" s="242"/>
      <c r="EA153" s="242"/>
    </row>
    <row r="154" spans="1:131" s="337" customFormat="1" ht="30" hidden="1" customHeight="1">
      <c r="A154" s="319" t="str">
        <f t="shared" si="136"/>
        <v>Hiện</v>
      </c>
      <c r="B154" s="320" t="str">
        <f t="shared" si="139"/>
        <v>Thừa</v>
      </c>
      <c r="C154" s="320">
        <f t="shared" si="140"/>
        <v>-1.1490000000000009</v>
      </c>
      <c r="D154" s="321"/>
      <c r="E154" s="321"/>
      <c r="F154" s="359"/>
      <c r="G154" s="320"/>
      <c r="H154" s="320" t="s">
        <v>1425</v>
      </c>
      <c r="I154" s="320"/>
      <c r="J154" s="322" t="s">
        <v>731</v>
      </c>
      <c r="K154" s="323" t="s">
        <v>721</v>
      </c>
      <c r="L154" s="324" t="s">
        <v>1089</v>
      </c>
      <c r="M154" s="322" t="s">
        <v>559</v>
      </c>
      <c r="N154" s="322" t="s">
        <v>116</v>
      </c>
      <c r="O154" s="273">
        <v>43.6</v>
      </c>
      <c r="P154" s="274">
        <v>508.35</v>
      </c>
      <c r="Q154" s="273">
        <v>22299.119999999999</v>
      </c>
      <c r="R154" s="230"/>
      <c r="S154" s="231"/>
      <c r="T154" s="231">
        <v>538.851</v>
      </c>
      <c r="U154" s="231">
        <v>23493.903600000001</v>
      </c>
      <c r="V154" s="231">
        <f>VLOOKUP(J154,[113]PR!$A:$S,15,0)</f>
        <v>0</v>
      </c>
      <c r="W154" s="231">
        <f>VLOOKUP(J154,[113]PR!$A:$S,16,0)</f>
        <v>0</v>
      </c>
      <c r="X154" s="231">
        <f>VLOOKUP(J154,[114]PR!$A:$U,17,0)</f>
        <v>0</v>
      </c>
      <c r="Y154" s="231">
        <f>VLOOKUP(J154,[114]PR!$A:$U,18,0)</f>
        <v>0</v>
      </c>
      <c r="Z154" s="231">
        <v>0</v>
      </c>
      <c r="AA154" s="231">
        <v>0</v>
      </c>
      <c r="AB154" s="241">
        <v>0</v>
      </c>
      <c r="AC154" s="241">
        <v>0</v>
      </c>
      <c r="AD154" s="241">
        <v>0</v>
      </c>
      <c r="AE154" s="241">
        <v>0</v>
      </c>
      <c r="AF154" s="241">
        <v>0</v>
      </c>
      <c r="AG154" s="241">
        <v>0</v>
      </c>
      <c r="AH154" s="241">
        <v>0</v>
      </c>
      <c r="AI154" s="241">
        <v>0</v>
      </c>
      <c r="AJ154" s="241">
        <v>0</v>
      </c>
      <c r="AK154" s="241">
        <v>0</v>
      </c>
      <c r="AL154" s="241">
        <v>0</v>
      </c>
      <c r="AM154" s="241">
        <v>0</v>
      </c>
      <c r="AN154" s="241"/>
      <c r="AO154" s="241"/>
      <c r="AP154" s="241">
        <v>0</v>
      </c>
      <c r="AQ154" s="241">
        <v>0</v>
      </c>
      <c r="AR154" s="325">
        <f t="shared" si="163"/>
        <v>538.851</v>
      </c>
      <c r="AS154" s="325">
        <f t="shared" si="164"/>
        <v>23493.903600000001</v>
      </c>
      <c r="AT154" s="326"/>
      <c r="AU154" s="319"/>
      <c r="AV154" s="327"/>
      <c r="AW154" s="327"/>
      <c r="AX154" s="328"/>
      <c r="AY154" s="329"/>
      <c r="AZ154" s="327">
        <f t="shared" si="165"/>
        <v>538.851</v>
      </c>
      <c r="BA154" s="330">
        <f t="shared" si="166"/>
        <v>23493.903600000001</v>
      </c>
      <c r="BB154" s="331"/>
      <c r="BC154" s="332"/>
      <c r="BD154" s="332"/>
      <c r="BE154" s="332"/>
      <c r="BF154" s="334"/>
      <c r="BG154" s="327"/>
      <c r="BH154" s="332"/>
      <c r="BI154" s="232"/>
      <c r="BJ154" s="327"/>
      <c r="BK154" s="327"/>
      <c r="BL154" s="327"/>
      <c r="BM154" s="333"/>
      <c r="BN154" s="327">
        <f t="shared" si="160"/>
        <v>0</v>
      </c>
      <c r="BO154" s="327">
        <f t="shared" si="168"/>
        <v>0</v>
      </c>
      <c r="BP154" s="320"/>
      <c r="BQ154" s="320"/>
      <c r="BR154" s="334"/>
      <c r="BS154" s="319"/>
      <c r="BT154" s="319" t="s">
        <v>991</v>
      </c>
      <c r="BU154" s="327" t="s">
        <v>992</v>
      </c>
      <c r="BV154" s="327" t="s">
        <v>965</v>
      </c>
      <c r="BW154" s="327" t="s">
        <v>559</v>
      </c>
      <c r="BX154" s="327">
        <v>23814.000000000004</v>
      </c>
      <c r="BY154" s="332">
        <v>45734</v>
      </c>
      <c r="BZ154" s="327">
        <v>540</v>
      </c>
      <c r="CA154" s="327">
        <v>23814.000000000004</v>
      </c>
      <c r="CB154" s="275">
        <v>0.59</v>
      </c>
      <c r="CC154" s="335">
        <f t="shared" si="177"/>
        <v>14050.260000000002</v>
      </c>
      <c r="CD154" s="327"/>
      <c r="CE154" s="332"/>
      <c r="CF154" s="332"/>
      <c r="CG154" s="332"/>
      <c r="CH154" s="332"/>
      <c r="CI154" s="332"/>
      <c r="CJ154" s="332"/>
      <c r="CK154" s="332">
        <v>45770</v>
      </c>
      <c r="CL154" s="327">
        <f t="shared" si="169"/>
        <v>540</v>
      </c>
      <c r="CM154" s="320">
        <f t="shared" si="170"/>
        <v>23814.000000000004</v>
      </c>
      <c r="CN154" s="332"/>
      <c r="CO154" s="332"/>
      <c r="CP154" s="332"/>
      <c r="CQ154" s="332"/>
      <c r="CR154" s="327">
        <f t="shared" si="171"/>
        <v>540</v>
      </c>
      <c r="CS154" s="327">
        <f t="shared" si="172"/>
        <v>23814.000000000004</v>
      </c>
      <c r="CT154" s="327">
        <f t="shared" si="173"/>
        <v>-1.1490000000000009</v>
      </c>
      <c r="CU154" s="327">
        <f t="shared" si="174"/>
        <v>-320.09640000000218</v>
      </c>
      <c r="CV154" s="320" t="str">
        <f t="shared" si="175"/>
        <v>Thừa</v>
      </c>
      <c r="CW154" s="336"/>
      <c r="CX154" s="242"/>
      <c r="CY154" s="242"/>
      <c r="CZ154" s="242"/>
      <c r="DA154" s="242"/>
      <c r="DB154" s="242"/>
      <c r="DC154" s="242"/>
      <c r="DD154" s="242">
        <v>241.38399999999996</v>
      </c>
      <c r="DE154" s="242">
        <v>10657.539999999999</v>
      </c>
      <c r="DF154" s="242"/>
      <c r="DG154" s="242"/>
      <c r="DH154" s="242"/>
      <c r="DI154" s="242"/>
      <c r="DJ154" s="242"/>
      <c r="DK154" s="242"/>
      <c r="DL154" s="242"/>
      <c r="DM154" s="242"/>
      <c r="DN154" s="242"/>
      <c r="DO154" s="242"/>
      <c r="DP154" s="242"/>
      <c r="DQ154" s="242"/>
      <c r="DR154" s="242"/>
      <c r="DS154" s="242"/>
      <c r="DT154" s="242">
        <v>266.947</v>
      </c>
      <c r="DU154" s="242">
        <v>11640.700000000003</v>
      </c>
      <c r="DV154" s="242"/>
      <c r="DW154" s="242"/>
      <c r="DX154" s="242"/>
      <c r="DY154" s="242"/>
      <c r="DZ154" s="242"/>
      <c r="EA154" s="242"/>
    </row>
    <row r="155" spans="1:131" s="337" customFormat="1" ht="69" hidden="1" customHeight="1">
      <c r="A155" s="319" t="str">
        <f t="shared" si="136"/>
        <v>Hiện</v>
      </c>
      <c r="B155" s="320" t="str">
        <f>CONCATENATE(CV155," Thiếu dùng hàng tồn")</f>
        <v>Thiếu Thiếu dùng hàng tồn</v>
      </c>
      <c r="C155" s="320">
        <f t="shared" si="140"/>
        <v>2.4324000000000154</v>
      </c>
      <c r="D155" s="321"/>
      <c r="E155" s="321"/>
      <c r="F155" s="359"/>
      <c r="G155" s="320"/>
      <c r="H155" s="320" t="s">
        <v>1425</v>
      </c>
      <c r="I155" s="320" t="s">
        <v>1418</v>
      </c>
      <c r="J155" s="322" t="s">
        <v>732</v>
      </c>
      <c r="K155" s="323" t="s">
        <v>721</v>
      </c>
      <c r="L155" s="324" t="s">
        <v>1090</v>
      </c>
      <c r="M155" s="322" t="s">
        <v>559</v>
      </c>
      <c r="N155" s="322" t="s">
        <v>116</v>
      </c>
      <c r="O155" s="273">
        <v>29</v>
      </c>
      <c r="P155" s="274">
        <v>81.540000000000006</v>
      </c>
      <c r="Q155" s="273">
        <v>2410.58</v>
      </c>
      <c r="R155" s="230"/>
      <c r="S155" s="231"/>
      <c r="T155" s="231">
        <v>86.432400000000015</v>
      </c>
      <c r="U155" s="231">
        <v>2506.5396000000005</v>
      </c>
      <c r="V155" s="231">
        <f>VLOOKUP(J155,[113]PR!$A:$S,15,0)</f>
        <v>0</v>
      </c>
      <c r="W155" s="231">
        <f>VLOOKUP(J155,[113]PR!$A:$S,16,0)</f>
        <v>0</v>
      </c>
      <c r="X155" s="231">
        <f>VLOOKUP(J155,[114]PR!$A:$U,17,0)</f>
        <v>0</v>
      </c>
      <c r="Y155" s="231">
        <f>VLOOKUP(J155,[114]PR!$A:$U,18,0)</f>
        <v>0</v>
      </c>
      <c r="Z155" s="231">
        <v>0</v>
      </c>
      <c r="AA155" s="231">
        <v>0</v>
      </c>
      <c r="AB155" s="241">
        <v>0</v>
      </c>
      <c r="AC155" s="241">
        <v>0</v>
      </c>
      <c r="AD155" s="241">
        <v>0</v>
      </c>
      <c r="AE155" s="241">
        <v>0</v>
      </c>
      <c r="AF155" s="241">
        <v>0</v>
      </c>
      <c r="AG155" s="241">
        <v>0</v>
      </c>
      <c r="AH155" s="241">
        <v>0</v>
      </c>
      <c r="AI155" s="241">
        <v>0</v>
      </c>
      <c r="AJ155" s="241">
        <v>0</v>
      </c>
      <c r="AK155" s="241">
        <v>0</v>
      </c>
      <c r="AL155" s="241">
        <v>0</v>
      </c>
      <c r="AM155" s="241">
        <v>0</v>
      </c>
      <c r="AN155" s="241"/>
      <c r="AO155" s="241"/>
      <c r="AP155" s="241">
        <v>0</v>
      </c>
      <c r="AQ155" s="241">
        <v>0</v>
      </c>
      <c r="AR155" s="325">
        <f t="shared" si="163"/>
        <v>86.432400000000015</v>
      </c>
      <c r="AS155" s="325">
        <f t="shared" si="164"/>
        <v>2506.5396000000005</v>
      </c>
      <c r="AT155" s="326"/>
      <c r="AU155" s="319"/>
      <c r="AV155" s="327"/>
      <c r="AW155" s="327"/>
      <c r="AX155" s="328"/>
      <c r="AY155" s="329"/>
      <c r="AZ155" s="327">
        <f t="shared" si="165"/>
        <v>86.432400000000015</v>
      </c>
      <c r="BA155" s="330">
        <f t="shared" si="166"/>
        <v>2506.5396000000005</v>
      </c>
      <c r="BB155" s="331"/>
      <c r="BC155" s="332"/>
      <c r="BD155" s="332"/>
      <c r="BE155" s="332"/>
      <c r="BF155" s="334"/>
      <c r="BG155" s="327"/>
      <c r="BH155" s="332"/>
      <c r="BI155" s="232"/>
      <c r="BJ155" s="327"/>
      <c r="BK155" s="327"/>
      <c r="BL155" s="327"/>
      <c r="BM155" s="333"/>
      <c r="BN155" s="327">
        <f t="shared" si="160"/>
        <v>0</v>
      </c>
      <c r="BO155" s="327">
        <f t="shared" si="168"/>
        <v>0</v>
      </c>
      <c r="BP155" s="320"/>
      <c r="BQ155" s="320"/>
      <c r="BR155" s="334"/>
      <c r="BS155" s="319"/>
      <c r="BT155" s="319" t="s">
        <v>991</v>
      </c>
      <c r="BU155" s="327" t="s">
        <v>992</v>
      </c>
      <c r="BV155" s="327" t="s">
        <v>966</v>
      </c>
      <c r="BW155" s="327" t="s">
        <v>559</v>
      </c>
      <c r="BX155" s="327">
        <v>2494.7999999999997</v>
      </c>
      <c r="BY155" s="332">
        <v>45734</v>
      </c>
      <c r="BZ155" s="327">
        <v>84</v>
      </c>
      <c r="CA155" s="327">
        <v>2494.7999999999997</v>
      </c>
      <c r="CB155" s="275">
        <v>0.59</v>
      </c>
      <c r="CC155" s="335">
        <f t="shared" si="177"/>
        <v>1471.9319999999998</v>
      </c>
      <c r="CD155" s="327"/>
      <c r="CE155" s="332"/>
      <c r="CF155" s="332"/>
      <c r="CG155" s="332"/>
      <c r="CH155" s="332"/>
      <c r="CI155" s="332"/>
      <c r="CJ155" s="332"/>
      <c r="CK155" s="332">
        <v>45770</v>
      </c>
      <c r="CL155" s="327">
        <f t="shared" si="169"/>
        <v>84</v>
      </c>
      <c r="CM155" s="320">
        <f t="shared" si="170"/>
        <v>2494.7999999999997</v>
      </c>
      <c r="CN155" s="332"/>
      <c r="CO155" s="332"/>
      <c r="CP155" s="332"/>
      <c r="CQ155" s="332"/>
      <c r="CR155" s="327">
        <f t="shared" si="171"/>
        <v>84</v>
      </c>
      <c r="CS155" s="327">
        <f t="shared" si="172"/>
        <v>2494.7999999999997</v>
      </c>
      <c r="CT155" s="327">
        <f t="shared" si="173"/>
        <v>2.4324000000000154</v>
      </c>
      <c r="CU155" s="327">
        <f t="shared" si="174"/>
        <v>11.739600000000792</v>
      </c>
      <c r="CV155" s="320" t="str">
        <f t="shared" si="175"/>
        <v>Thiếu</v>
      </c>
      <c r="CW155" s="336"/>
      <c r="CX155" s="242"/>
      <c r="CY155" s="242"/>
      <c r="CZ155" s="242"/>
      <c r="DA155" s="242"/>
      <c r="DB155" s="242"/>
      <c r="DC155" s="242"/>
      <c r="DD155" s="242"/>
      <c r="DE155" s="242"/>
      <c r="DF155" s="242"/>
      <c r="DG155" s="242"/>
      <c r="DH155" s="242">
        <v>81.540000000000006</v>
      </c>
      <c r="DI155" s="242">
        <v>2410.58</v>
      </c>
      <c r="DJ155" s="242"/>
      <c r="DK155" s="242"/>
      <c r="DL155" s="242"/>
      <c r="DM155" s="242"/>
      <c r="DN155" s="242"/>
      <c r="DO155" s="242"/>
      <c r="DP155" s="242"/>
      <c r="DQ155" s="242"/>
      <c r="DR155" s="242"/>
      <c r="DS155" s="242"/>
      <c r="DT155" s="242"/>
      <c r="DU155" s="242"/>
      <c r="DV155" s="242"/>
      <c r="DW155" s="242"/>
      <c r="DX155" s="242"/>
      <c r="DY155" s="242"/>
      <c r="DZ155" s="242"/>
      <c r="EA155" s="242"/>
    </row>
    <row r="156" spans="1:131" s="337" customFormat="1" ht="30" hidden="1" customHeight="1">
      <c r="A156" s="319" t="str">
        <f t="shared" si="136"/>
        <v>Hiện</v>
      </c>
      <c r="B156" s="320" t="str">
        <f t="shared" si="139"/>
        <v>Thừa</v>
      </c>
      <c r="C156" s="320">
        <f t="shared" si="140"/>
        <v>-6.6003599999999993</v>
      </c>
      <c r="D156" s="321"/>
      <c r="E156" s="321"/>
      <c r="F156" s="359"/>
      <c r="G156" s="320"/>
      <c r="H156" s="320" t="s">
        <v>1425</v>
      </c>
      <c r="I156" s="320"/>
      <c r="J156" s="322" t="s">
        <v>733</v>
      </c>
      <c r="K156" s="323" t="s">
        <v>721</v>
      </c>
      <c r="L156" s="324" t="s">
        <v>1091</v>
      </c>
      <c r="M156" s="322" t="s">
        <v>727</v>
      </c>
      <c r="N156" s="322" t="s">
        <v>116</v>
      </c>
      <c r="O156" s="273">
        <v>55.8</v>
      </c>
      <c r="P156" s="274">
        <v>5.0940000000000003</v>
      </c>
      <c r="Q156" s="273">
        <v>284.36</v>
      </c>
      <c r="R156" s="230"/>
      <c r="S156" s="231"/>
      <c r="T156" s="231">
        <v>5.3996400000000007</v>
      </c>
      <c r="U156" s="231">
        <v>301.29991200000001</v>
      </c>
      <c r="V156" s="231">
        <f>VLOOKUP(J156,[113]PR!$A:$S,15,0)</f>
        <v>0</v>
      </c>
      <c r="W156" s="231">
        <f>VLOOKUP(J156,[113]PR!$A:$S,16,0)</f>
        <v>0</v>
      </c>
      <c r="X156" s="231">
        <f>VLOOKUP(J156,[114]PR!$A:$U,17,0)</f>
        <v>0</v>
      </c>
      <c r="Y156" s="231">
        <f>VLOOKUP(J156,[114]PR!$A:$U,18,0)</f>
        <v>0</v>
      </c>
      <c r="Z156" s="231">
        <v>0</v>
      </c>
      <c r="AA156" s="231">
        <v>0</v>
      </c>
      <c r="AB156" s="241">
        <v>0</v>
      </c>
      <c r="AC156" s="241">
        <v>0</v>
      </c>
      <c r="AD156" s="241">
        <v>0</v>
      </c>
      <c r="AE156" s="241">
        <v>0</v>
      </c>
      <c r="AF156" s="241">
        <v>0</v>
      </c>
      <c r="AG156" s="241">
        <v>0</v>
      </c>
      <c r="AH156" s="241">
        <v>0</v>
      </c>
      <c r="AI156" s="241">
        <v>0</v>
      </c>
      <c r="AJ156" s="241">
        <v>0</v>
      </c>
      <c r="AK156" s="241">
        <v>0</v>
      </c>
      <c r="AL156" s="241">
        <v>0</v>
      </c>
      <c r="AM156" s="241">
        <v>0</v>
      </c>
      <c r="AN156" s="241"/>
      <c r="AO156" s="241"/>
      <c r="AP156" s="241">
        <v>0</v>
      </c>
      <c r="AQ156" s="241">
        <v>0</v>
      </c>
      <c r="AR156" s="325">
        <f t="shared" si="163"/>
        <v>5.3996400000000007</v>
      </c>
      <c r="AS156" s="325">
        <f t="shared" si="164"/>
        <v>301.29991200000001</v>
      </c>
      <c r="AT156" s="326"/>
      <c r="AU156" s="319"/>
      <c r="AV156" s="327"/>
      <c r="AW156" s="327"/>
      <c r="AX156" s="328"/>
      <c r="AY156" s="329"/>
      <c r="AZ156" s="327">
        <f t="shared" si="165"/>
        <v>5.3996400000000007</v>
      </c>
      <c r="BA156" s="330">
        <f t="shared" si="166"/>
        <v>301.29991200000001</v>
      </c>
      <c r="BB156" s="331"/>
      <c r="BC156" s="332"/>
      <c r="BD156" s="332"/>
      <c r="BE156" s="332"/>
      <c r="BF156" s="334"/>
      <c r="BG156" s="327"/>
      <c r="BH156" s="332"/>
      <c r="BI156" s="232"/>
      <c r="BJ156" s="327"/>
      <c r="BK156" s="327"/>
      <c r="BL156" s="327"/>
      <c r="BM156" s="333"/>
      <c r="BN156" s="327">
        <f t="shared" si="160"/>
        <v>0</v>
      </c>
      <c r="BO156" s="327">
        <f t="shared" si="168"/>
        <v>0</v>
      </c>
      <c r="BP156" s="320"/>
      <c r="BQ156" s="320"/>
      <c r="BR156" s="334"/>
      <c r="BS156" s="319"/>
      <c r="BT156" s="319" t="s">
        <v>991</v>
      </c>
      <c r="BU156" s="327" t="s">
        <v>992</v>
      </c>
      <c r="BV156" s="327" t="s">
        <v>967</v>
      </c>
      <c r="BW156" s="327" t="s">
        <v>727</v>
      </c>
      <c r="BX156" s="327">
        <v>687.59999999999991</v>
      </c>
      <c r="BY156" s="332">
        <v>45734</v>
      </c>
      <c r="BZ156" s="327">
        <v>12</v>
      </c>
      <c r="CA156" s="327">
        <v>687.59999999999991</v>
      </c>
      <c r="CB156" s="275">
        <v>0.59</v>
      </c>
      <c r="CC156" s="335">
        <f t="shared" si="177"/>
        <v>405.68399999999991</v>
      </c>
      <c r="CD156" s="327"/>
      <c r="CE156" s="332"/>
      <c r="CF156" s="332"/>
      <c r="CG156" s="332"/>
      <c r="CH156" s="332"/>
      <c r="CI156" s="332"/>
      <c r="CJ156" s="332"/>
      <c r="CK156" s="332">
        <v>45770</v>
      </c>
      <c r="CL156" s="327">
        <f t="shared" si="169"/>
        <v>12</v>
      </c>
      <c r="CM156" s="320">
        <f t="shared" si="170"/>
        <v>687.59999999999991</v>
      </c>
      <c r="CN156" s="332"/>
      <c r="CO156" s="332"/>
      <c r="CP156" s="332"/>
      <c r="CQ156" s="332"/>
      <c r="CR156" s="327">
        <f t="shared" si="171"/>
        <v>12</v>
      </c>
      <c r="CS156" s="327">
        <f t="shared" si="172"/>
        <v>687.59999999999991</v>
      </c>
      <c r="CT156" s="327">
        <f t="shared" si="173"/>
        <v>-6.6003599999999993</v>
      </c>
      <c r="CU156" s="327">
        <f t="shared" si="174"/>
        <v>-386.3000879999999</v>
      </c>
      <c r="CV156" s="320" t="str">
        <f t="shared" si="175"/>
        <v>Thừa</v>
      </c>
      <c r="CW156" s="336"/>
      <c r="CX156" s="242"/>
      <c r="CY156" s="242"/>
      <c r="CZ156" s="242"/>
      <c r="DA156" s="242"/>
      <c r="DB156" s="242"/>
      <c r="DC156" s="242"/>
      <c r="DD156" s="242"/>
      <c r="DE156" s="242"/>
      <c r="DF156" s="242"/>
      <c r="DG156" s="242"/>
      <c r="DH156" s="242"/>
      <c r="DI156" s="242"/>
      <c r="DJ156" s="242"/>
      <c r="DK156" s="242"/>
      <c r="DL156" s="242"/>
      <c r="DM156" s="242"/>
      <c r="DN156" s="242"/>
      <c r="DO156" s="242"/>
      <c r="DP156" s="242"/>
      <c r="DQ156" s="242"/>
      <c r="DR156" s="242"/>
      <c r="DS156" s="242"/>
      <c r="DT156" s="242">
        <v>5.0940000000000003</v>
      </c>
      <c r="DU156" s="242">
        <v>278.36</v>
      </c>
      <c r="DV156" s="242"/>
      <c r="DW156" s="242"/>
      <c r="DX156" s="242"/>
      <c r="DY156" s="242"/>
      <c r="DZ156" s="242"/>
      <c r="EA156" s="242"/>
    </row>
    <row r="157" spans="1:131" s="337" customFormat="1" ht="30" hidden="1" customHeight="1">
      <c r="A157" s="319" t="str">
        <f t="shared" ref="A157:A233" si="178">IF(J157=J156,"ok","Hiện")</f>
        <v>Hiện</v>
      </c>
      <c r="B157" s="320" t="str">
        <f t="shared" si="139"/>
        <v>Thừa</v>
      </c>
      <c r="C157" s="320">
        <f t="shared" si="140"/>
        <v>-3.7146000000000186</v>
      </c>
      <c r="D157" s="321"/>
      <c r="E157" s="321"/>
      <c r="F157" s="359"/>
      <c r="G157" s="320"/>
      <c r="H157" s="320" t="s">
        <v>1425</v>
      </c>
      <c r="I157" s="320"/>
      <c r="J157" s="322" t="s">
        <v>734</v>
      </c>
      <c r="K157" s="323" t="s">
        <v>721</v>
      </c>
      <c r="L157" s="324" t="s">
        <v>1091</v>
      </c>
      <c r="M157" s="322" t="s">
        <v>559</v>
      </c>
      <c r="N157" s="322" t="s">
        <v>116</v>
      </c>
      <c r="O157" s="273">
        <v>55.8</v>
      </c>
      <c r="P157" s="274">
        <v>262.58999999999997</v>
      </c>
      <c r="Q157" s="273">
        <v>14640.14</v>
      </c>
      <c r="R157" s="230"/>
      <c r="S157" s="231"/>
      <c r="T157" s="231">
        <v>278.34539999999998</v>
      </c>
      <c r="U157" s="231">
        <v>15531.673319999998</v>
      </c>
      <c r="V157" s="231">
        <f>VLOOKUP(J157,[113]PR!$A:$S,15,0)</f>
        <v>0</v>
      </c>
      <c r="W157" s="231">
        <f>VLOOKUP(J157,[113]PR!$A:$S,16,0)</f>
        <v>0</v>
      </c>
      <c r="X157" s="231">
        <f>VLOOKUP(J157,[114]PR!$A:$U,17,0)</f>
        <v>-6.06</v>
      </c>
      <c r="Y157" s="231">
        <f>VLOOKUP(J157,[114]PR!$A:$U,18,0)</f>
        <v>-338.14799999999997</v>
      </c>
      <c r="Z157" s="231">
        <v>0</v>
      </c>
      <c r="AA157" s="231">
        <v>0</v>
      </c>
      <c r="AB157" s="241">
        <v>0</v>
      </c>
      <c r="AC157" s="241">
        <v>0</v>
      </c>
      <c r="AD157" s="241">
        <v>0</v>
      </c>
      <c r="AE157" s="241">
        <v>0</v>
      </c>
      <c r="AF157" s="241">
        <v>0</v>
      </c>
      <c r="AG157" s="241">
        <v>0</v>
      </c>
      <c r="AH157" s="241">
        <v>0</v>
      </c>
      <c r="AI157" s="241">
        <v>0</v>
      </c>
      <c r="AJ157" s="241">
        <v>0</v>
      </c>
      <c r="AK157" s="241">
        <v>0</v>
      </c>
      <c r="AL157" s="241">
        <v>0</v>
      </c>
      <c r="AM157" s="241">
        <v>0</v>
      </c>
      <c r="AN157" s="241"/>
      <c r="AO157" s="241"/>
      <c r="AP157" s="241">
        <v>0</v>
      </c>
      <c r="AQ157" s="241">
        <v>0</v>
      </c>
      <c r="AR157" s="325">
        <f t="shared" si="163"/>
        <v>272.28539999999998</v>
      </c>
      <c r="AS157" s="325">
        <f t="shared" si="164"/>
        <v>15193.525319999999</v>
      </c>
      <c r="AT157" s="326" t="s">
        <v>1134</v>
      </c>
      <c r="AU157" s="319"/>
      <c r="AV157" s="327"/>
      <c r="AW157" s="327"/>
      <c r="AX157" s="328"/>
      <c r="AY157" s="329"/>
      <c r="AZ157" s="327">
        <f t="shared" si="165"/>
        <v>272.28539999999998</v>
      </c>
      <c r="BA157" s="330">
        <f t="shared" si="166"/>
        <v>15193.525319999999</v>
      </c>
      <c r="BB157" s="331"/>
      <c r="BC157" s="332"/>
      <c r="BD157" s="332"/>
      <c r="BE157" s="332"/>
      <c r="BF157" s="334"/>
      <c r="BG157" s="327"/>
      <c r="BH157" s="332"/>
      <c r="BI157" s="232"/>
      <c r="BJ157" s="327"/>
      <c r="BK157" s="327"/>
      <c r="BL157" s="327"/>
      <c r="BM157" s="333"/>
      <c r="BN157" s="327">
        <f t="shared" si="160"/>
        <v>0</v>
      </c>
      <c r="BO157" s="327">
        <f t="shared" si="168"/>
        <v>0</v>
      </c>
      <c r="BP157" s="320"/>
      <c r="BQ157" s="320"/>
      <c r="BR157" s="334"/>
      <c r="BS157" s="319"/>
      <c r="BT157" s="319" t="s">
        <v>991</v>
      </c>
      <c r="BU157" s="327" t="s">
        <v>992</v>
      </c>
      <c r="BV157" s="327" t="s">
        <v>967</v>
      </c>
      <c r="BW157" s="327" t="s">
        <v>559</v>
      </c>
      <c r="BX157" s="327">
        <v>15814.800000000001</v>
      </c>
      <c r="BY157" s="332">
        <v>45734</v>
      </c>
      <c r="BZ157" s="327">
        <v>276</v>
      </c>
      <c r="CA157" s="327">
        <v>15814.800000000001</v>
      </c>
      <c r="CB157" s="275">
        <v>0.59</v>
      </c>
      <c r="CC157" s="335">
        <f t="shared" si="177"/>
        <v>9330.732</v>
      </c>
      <c r="CD157" s="327"/>
      <c r="CE157" s="332"/>
      <c r="CF157" s="332"/>
      <c r="CG157" s="332"/>
      <c r="CH157" s="332"/>
      <c r="CI157" s="332"/>
      <c r="CJ157" s="332"/>
      <c r="CK157" s="332">
        <v>45770</v>
      </c>
      <c r="CL157" s="327">
        <f t="shared" si="169"/>
        <v>276</v>
      </c>
      <c r="CM157" s="320">
        <f t="shared" si="170"/>
        <v>15814.800000000001</v>
      </c>
      <c r="CN157" s="332"/>
      <c r="CO157" s="332"/>
      <c r="CP157" s="332"/>
      <c r="CQ157" s="332"/>
      <c r="CR157" s="327">
        <f t="shared" si="171"/>
        <v>276</v>
      </c>
      <c r="CS157" s="327">
        <f t="shared" si="172"/>
        <v>15814.800000000001</v>
      </c>
      <c r="CT157" s="327">
        <f t="shared" si="173"/>
        <v>-3.7146000000000186</v>
      </c>
      <c r="CU157" s="327">
        <f t="shared" si="174"/>
        <v>-621.27468000000226</v>
      </c>
      <c r="CV157" s="320" t="str">
        <f t="shared" si="175"/>
        <v>Thừa</v>
      </c>
      <c r="CW157" s="336"/>
      <c r="CX157" s="242"/>
      <c r="CY157" s="242"/>
      <c r="CZ157" s="242"/>
      <c r="DA157" s="242"/>
      <c r="DB157" s="242"/>
      <c r="DC157" s="242"/>
      <c r="DD157" s="242">
        <v>65.77600000000001</v>
      </c>
      <c r="DE157" s="242">
        <v>3577.14</v>
      </c>
      <c r="DF157" s="242"/>
      <c r="DG157" s="242"/>
      <c r="DH157" s="242"/>
      <c r="DI157" s="242"/>
      <c r="DJ157" s="242"/>
      <c r="DK157" s="242"/>
      <c r="DL157" s="242"/>
      <c r="DM157" s="242"/>
      <c r="DN157" s="242"/>
      <c r="DO157" s="242"/>
      <c r="DP157" s="242"/>
      <c r="DQ157" s="242"/>
      <c r="DR157" s="242"/>
      <c r="DS157" s="242"/>
      <c r="DT157" s="242">
        <v>196.81</v>
      </c>
      <c r="DU157" s="242">
        <v>10715.54</v>
      </c>
      <c r="DV157" s="242"/>
      <c r="DW157" s="242"/>
      <c r="DX157" s="242"/>
      <c r="DY157" s="242"/>
      <c r="DZ157" s="242"/>
      <c r="EA157" s="242"/>
    </row>
    <row r="158" spans="1:131" s="337" customFormat="1" ht="30" hidden="1" customHeight="1">
      <c r="A158" s="319" t="str">
        <f t="shared" si="178"/>
        <v>Hiện</v>
      </c>
      <c r="B158" s="320" t="str">
        <f t="shared" si="139"/>
        <v>Thừa</v>
      </c>
      <c r="C158" s="320">
        <f t="shared" si="140"/>
        <v>-3.3609599999999986</v>
      </c>
      <c r="D158" s="321"/>
      <c r="E158" s="321"/>
      <c r="F158" s="359"/>
      <c r="G158" s="320"/>
      <c r="H158" s="320" t="s">
        <v>1425</v>
      </c>
      <c r="I158" s="320"/>
      <c r="J158" s="322" t="s">
        <v>735</v>
      </c>
      <c r="K158" s="323" t="s">
        <v>721</v>
      </c>
      <c r="L158" s="324" t="s">
        <v>1092</v>
      </c>
      <c r="M158" s="322" t="s">
        <v>559</v>
      </c>
      <c r="N158" s="322" t="s">
        <v>116</v>
      </c>
      <c r="O158" s="273">
        <v>92.6</v>
      </c>
      <c r="P158" s="274">
        <v>17.584</v>
      </c>
      <c r="Q158" s="273">
        <v>1654.732</v>
      </c>
      <c r="R158" s="230"/>
      <c r="S158" s="231"/>
      <c r="T158" s="231">
        <v>18.639040000000001</v>
      </c>
      <c r="U158" s="231">
        <v>1725.9751040000001</v>
      </c>
      <c r="V158" s="231">
        <f>VLOOKUP(J158,[113]PR!$A:$S,15,0)</f>
        <v>0</v>
      </c>
      <c r="W158" s="231">
        <f>VLOOKUP(J158,[113]PR!$A:$S,16,0)</f>
        <v>0</v>
      </c>
      <c r="X158" s="231">
        <f>VLOOKUP(J158,[114]PR!$A:$U,17,0)</f>
        <v>0</v>
      </c>
      <c r="Y158" s="231">
        <f>VLOOKUP(J158,[114]PR!$A:$U,18,0)</f>
        <v>0</v>
      </c>
      <c r="Z158" s="231">
        <v>0</v>
      </c>
      <c r="AA158" s="231">
        <v>0</v>
      </c>
      <c r="AB158" s="241">
        <v>0</v>
      </c>
      <c r="AC158" s="241">
        <v>0</v>
      </c>
      <c r="AD158" s="241">
        <v>0</v>
      </c>
      <c r="AE158" s="241">
        <v>0</v>
      </c>
      <c r="AF158" s="241">
        <v>0</v>
      </c>
      <c r="AG158" s="241">
        <v>0</v>
      </c>
      <c r="AH158" s="241">
        <v>2</v>
      </c>
      <c r="AI158" s="241">
        <v>185.2</v>
      </c>
      <c r="AJ158" s="241">
        <v>0</v>
      </c>
      <c r="AK158" s="241">
        <v>0</v>
      </c>
      <c r="AL158" s="241">
        <v>0</v>
      </c>
      <c r="AM158" s="241">
        <v>0</v>
      </c>
      <c r="AN158" s="241"/>
      <c r="AO158" s="241"/>
      <c r="AP158" s="241">
        <v>0</v>
      </c>
      <c r="AQ158" s="241">
        <v>0</v>
      </c>
      <c r="AR158" s="325">
        <f t="shared" si="163"/>
        <v>20.639040000000001</v>
      </c>
      <c r="AS158" s="325">
        <f t="shared" si="164"/>
        <v>1911.1751040000001</v>
      </c>
      <c r="AT158" s="326" t="s">
        <v>1685</v>
      </c>
      <c r="AU158" s="319"/>
      <c r="AV158" s="327"/>
      <c r="AW158" s="327"/>
      <c r="AX158" s="328"/>
      <c r="AY158" s="329"/>
      <c r="AZ158" s="327">
        <f t="shared" si="165"/>
        <v>20.639040000000001</v>
      </c>
      <c r="BA158" s="330">
        <f t="shared" si="166"/>
        <v>1911.1751040000001</v>
      </c>
      <c r="BB158" s="331"/>
      <c r="BC158" s="332"/>
      <c r="BD158" s="332"/>
      <c r="BE158" s="332"/>
      <c r="BF158" s="334"/>
      <c r="BG158" s="327"/>
      <c r="BH158" s="332"/>
      <c r="BI158" s="232"/>
      <c r="BJ158" s="327"/>
      <c r="BK158" s="327"/>
      <c r="BL158" s="327"/>
      <c r="BM158" s="333"/>
      <c r="BN158" s="327">
        <f t="shared" si="160"/>
        <v>12</v>
      </c>
      <c r="BO158" s="327">
        <f t="shared" si="168"/>
        <v>1128</v>
      </c>
      <c r="BP158" s="320"/>
      <c r="BQ158" s="320"/>
      <c r="BR158" s="334"/>
      <c r="BS158" s="319"/>
      <c r="BT158" s="319" t="s">
        <v>991</v>
      </c>
      <c r="BU158" s="327" t="s">
        <v>992</v>
      </c>
      <c r="BV158" s="327" t="s">
        <v>968</v>
      </c>
      <c r="BW158" s="327" t="s">
        <v>559</v>
      </c>
      <c r="BX158" s="327">
        <v>1134</v>
      </c>
      <c r="BY158" s="332">
        <v>45734</v>
      </c>
      <c r="BZ158" s="327">
        <v>12</v>
      </c>
      <c r="CA158" s="327">
        <v>1134</v>
      </c>
      <c r="CB158" s="275">
        <v>0.59</v>
      </c>
      <c r="CC158" s="335">
        <f t="shared" si="177"/>
        <v>669.06</v>
      </c>
      <c r="CD158" s="327"/>
      <c r="CE158" s="332"/>
      <c r="CF158" s="332"/>
      <c r="CG158" s="332"/>
      <c r="CH158" s="332"/>
      <c r="CI158" s="332"/>
      <c r="CJ158" s="332"/>
      <c r="CK158" s="332">
        <v>45770</v>
      </c>
      <c r="CL158" s="327">
        <f t="shared" si="169"/>
        <v>12</v>
      </c>
      <c r="CM158" s="320">
        <f t="shared" si="170"/>
        <v>1134</v>
      </c>
      <c r="CN158" s="332"/>
      <c r="CO158" s="332"/>
      <c r="CP158" s="332"/>
      <c r="CQ158" s="332"/>
      <c r="CR158" s="327">
        <f t="shared" si="171"/>
        <v>24</v>
      </c>
      <c r="CS158" s="327">
        <f t="shared" si="172"/>
        <v>2262</v>
      </c>
      <c r="CT158" s="327">
        <f t="shared" si="173"/>
        <v>-3.3609599999999986</v>
      </c>
      <c r="CU158" s="327">
        <f t="shared" si="174"/>
        <v>-350.82489599999985</v>
      </c>
      <c r="CV158" s="320" t="str">
        <f t="shared" si="175"/>
        <v>Thừa</v>
      </c>
      <c r="CW158" s="336"/>
      <c r="CX158" s="242"/>
      <c r="CY158" s="242"/>
      <c r="CZ158" s="242"/>
      <c r="DA158" s="242"/>
      <c r="DB158" s="242">
        <v>6.6680000000000001</v>
      </c>
      <c r="DC158" s="242">
        <v>626.79200000000003</v>
      </c>
      <c r="DD158" s="242"/>
      <c r="DE158" s="242"/>
      <c r="DF158" s="242"/>
      <c r="DG158" s="242"/>
      <c r="DH158" s="242"/>
      <c r="DI158" s="242"/>
      <c r="DJ158" s="242"/>
      <c r="DK158" s="242"/>
      <c r="DL158" s="242"/>
      <c r="DM158" s="242"/>
      <c r="DN158" s="242"/>
      <c r="DO158" s="242"/>
      <c r="DP158" s="242"/>
      <c r="DQ158" s="242"/>
      <c r="DR158" s="242"/>
      <c r="DS158" s="242"/>
      <c r="DT158" s="242">
        <v>9.870000000000001</v>
      </c>
      <c r="DU158" s="242">
        <v>928.14</v>
      </c>
      <c r="DV158" s="242">
        <v>1.046</v>
      </c>
      <c r="DW158" s="242">
        <v>99.8</v>
      </c>
      <c r="DX158" s="242"/>
      <c r="DY158" s="242"/>
      <c r="DZ158" s="242"/>
      <c r="EA158" s="242"/>
    </row>
    <row r="159" spans="1:131" s="337" customFormat="1" ht="30" hidden="1" customHeight="1">
      <c r="A159" s="319" t="str">
        <f t="shared" si="178"/>
        <v>ok</v>
      </c>
      <c r="B159" s="321"/>
      <c r="C159" s="321"/>
      <c r="D159" s="321"/>
      <c r="E159" s="321"/>
      <c r="F159" s="359"/>
      <c r="G159" s="321"/>
      <c r="H159" s="320" t="s">
        <v>1424</v>
      </c>
      <c r="I159" s="321"/>
      <c r="J159" s="322" t="s">
        <v>735</v>
      </c>
      <c r="K159" s="323" t="s">
        <v>721</v>
      </c>
      <c r="L159" s="324" t="s">
        <v>1092</v>
      </c>
      <c r="M159" s="322" t="s">
        <v>559</v>
      </c>
      <c r="N159" s="322" t="s">
        <v>116</v>
      </c>
      <c r="O159" s="277"/>
      <c r="P159" s="278"/>
      <c r="Q159" s="277"/>
      <c r="R159" s="240"/>
      <c r="S159" s="241"/>
      <c r="T159" s="241"/>
      <c r="U159" s="241"/>
      <c r="V159" s="241"/>
      <c r="W159" s="241"/>
      <c r="X159" s="241"/>
      <c r="Y159" s="241"/>
      <c r="Z159" s="241"/>
      <c r="AA159" s="241"/>
      <c r="AB159" s="241"/>
      <c r="AC159" s="241"/>
      <c r="AD159" s="241"/>
      <c r="AE159" s="241"/>
      <c r="AF159" s="241"/>
      <c r="AG159" s="241"/>
      <c r="AH159" s="241"/>
      <c r="AI159" s="241"/>
      <c r="AJ159" s="241"/>
      <c r="AK159" s="241"/>
      <c r="AL159" s="241"/>
      <c r="AM159" s="241"/>
      <c r="AN159" s="241"/>
      <c r="AO159" s="241"/>
      <c r="AP159" s="241"/>
      <c r="AQ159" s="241"/>
      <c r="AR159" s="351"/>
      <c r="AS159" s="351"/>
      <c r="AT159" s="366"/>
      <c r="AU159" s="352"/>
      <c r="AV159" s="353"/>
      <c r="AW159" s="353"/>
      <c r="AX159" s="367"/>
      <c r="AY159" s="368"/>
      <c r="AZ159" s="353"/>
      <c r="BA159" s="354"/>
      <c r="BB159" s="369"/>
      <c r="BC159" s="378" t="s">
        <v>1421</v>
      </c>
      <c r="BD159" s="332" t="s">
        <v>62</v>
      </c>
      <c r="BE159" s="357" t="s">
        <v>1423</v>
      </c>
      <c r="BF159" s="370" t="s">
        <v>60</v>
      </c>
      <c r="BG159" s="353">
        <v>1128</v>
      </c>
      <c r="BH159" s="357">
        <v>45813</v>
      </c>
      <c r="BI159" s="268">
        <v>12</v>
      </c>
      <c r="BJ159" s="353">
        <v>1128</v>
      </c>
      <c r="BK159" s="431">
        <v>17727.27</v>
      </c>
      <c r="BL159" s="327">
        <f>BK159*BJ159*1.1</f>
        <v>21995996.616</v>
      </c>
      <c r="BM159" s="371">
        <v>45815</v>
      </c>
      <c r="BN159" s="353"/>
      <c r="BO159" s="353"/>
      <c r="BP159" s="321"/>
      <c r="BQ159" s="321"/>
      <c r="BR159" s="370"/>
      <c r="BS159" s="352"/>
      <c r="BT159" s="352"/>
      <c r="BU159" s="353"/>
      <c r="BV159" s="353"/>
      <c r="BW159" s="353"/>
      <c r="BX159" s="353"/>
      <c r="BY159" s="357"/>
      <c r="BZ159" s="353"/>
      <c r="CA159" s="353"/>
      <c r="CB159" s="279"/>
      <c r="CC159" s="372"/>
      <c r="CD159" s="353"/>
      <c r="CE159" s="357"/>
      <c r="CF159" s="357"/>
      <c r="CG159" s="357"/>
      <c r="CH159" s="357"/>
      <c r="CI159" s="357"/>
      <c r="CJ159" s="357"/>
      <c r="CK159" s="357"/>
      <c r="CL159" s="353"/>
      <c r="CM159" s="321"/>
      <c r="CN159" s="357"/>
      <c r="CO159" s="357"/>
      <c r="CP159" s="357"/>
      <c r="CQ159" s="357"/>
      <c r="CR159" s="353"/>
      <c r="CS159" s="353"/>
      <c r="CT159" s="353"/>
      <c r="CU159" s="353"/>
      <c r="CV159" s="321"/>
      <c r="CW159" s="373"/>
      <c r="CX159" s="243"/>
      <c r="CY159" s="243"/>
      <c r="CZ159" s="243"/>
      <c r="DA159" s="243"/>
      <c r="DB159" s="243"/>
      <c r="DC159" s="243"/>
      <c r="DD159" s="243"/>
      <c r="DE159" s="243"/>
      <c r="DF159" s="243"/>
      <c r="DG159" s="243"/>
      <c r="DH159" s="243"/>
      <c r="DI159" s="243"/>
      <c r="DJ159" s="243"/>
      <c r="DK159" s="243"/>
      <c r="DL159" s="243"/>
      <c r="DM159" s="243"/>
      <c r="DN159" s="243"/>
      <c r="DO159" s="243"/>
      <c r="DP159" s="243"/>
      <c r="DQ159" s="243"/>
      <c r="DR159" s="243"/>
      <c r="DS159" s="243"/>
      <c r="DT159" s="243"/>
      <c r="DU159" s="243"/>
      <c r="DV159" s="243"/>
      <c r="DW159" s="243"/>
      <c r="DX159" s="243"/>
      <c r="DY159" s="243"/>
      <c r="DZ159" s="243"/>
      <c r="EA159" s="243"/>
    </row>
    <row r="160" spans="1:131" s="337" customFormat="1" ht="30" hidden="1" customHeight="1">
      <c r="A160" s="319" t="str">
        <f t="shared" si="178"/>
        <v>Hiện</v>
      </c>
      <c r="B160" s="320" t="str">
        <f t="shared" si="139"/>
        <v>Thừa</v>
      </c>
      <c r="C160" s="320">
        <f t="shared" si="140"/>
        <v>-37.063279999999985</v>
      </c>
      <c r="D160" s="321"/>
      <c r="E160" s="321"/>
      <c r="F160" s="359"/>
      <c r="G160" s="320"/>
      <c r="H160" s="320" t="s">
        <v>1425</v>
      </c>
      <c r="I160" s="320"/>
      <c r="J160" s="322" t="s">
        <v>736</v>
      </c>
      <c r="K160" s="323" t="s">
        <v>721</v>
      </c>
      <c r="L160" s="324" t="s">
        <v>1093</v>
      </c>
      <c r="M160" s="322" t="s">
        <v>559</v>
      </c>
      <c r="N160" s="322" t="s">
        <v>116</v>
      </c>
      <c r="O160" s="273">
        <v>78.099999999999994</v>
      </c>
      <c r="P160" s="274">
        <v>65.912000000000006</v>
      </c>
      <c r="Q160" s="273">
        <v>5251.78</v>
      </c>
      <c r="R160" s="230"/>
      <c r="S160" s="231"/>
      <c r="T160" s="231">
        <v>69.866720000000015</v>
      </c>
      <c r="U160" s="231">
        <v>5456.5908320000008</v>
      </c>
      <c r="V160" s="231">
        <f>VLOOKUP(J160,[113]PR!$A:$S,15,0)</f>
        <v>0</v>
      </c>
      <c r="W160" s="231">
        <f>VLOOKUP(J160,[113]PR!$A:$S,16,0)</f>
        <v>0</v>
      </c>
      <c r="X160" s="231">
        <f>VLOOKUP(J160,[114]PR!$A:$U,17,0)</f>
        <v>-34.93</v>
      </c>
      <c r="Y160" s="231">
        <f>VLOOKUP(J160,[114]PR!$A:$U,18,0)</f>
        <v>-2728.0329999999999</v>
      </c>
      <c r="Z160" s="231">
        <v>0</v>
      </c>
      <c r="AA160" s="231">
        <v>0</v>
      </c>
      <c r="AB160" s="241">
        <v>0</v>
      </c>
      <c r="AC160" s="241">
        <v>0</v>
      </c>
      <c r="AD160" s="241">
        <v>0</v>
      </c>
      <c r="AE160" s="241">
        <v>0</v>
      </c>
      <c r="AF160" s="241">
        <v>0</v>
      </c>
      <c r="AG160" s="241">
        <v>0</v>
      </c>
      <c r="AH160" s="241">
        <v>0</v>
      </c>
      <c r="AI160" s="241">
        <v>0</v>
      </c>
      <c r="AJ160" s="241">
        <v>0</v>
      </c>
      <c r="AK160" s="241">
        <v>0</v>
      </c>
      <c r="AL160" s="241">
        <v>0</v>
      </c>
      <c r="AM160" s="241">
        <v>0</v>
      </c>
      <c r="AN160" s="241"/>
      <c r="AO160" s="241"/>
      <c r="AP160" s="241">
        <v>0</v>
      </c>
      <c r="AQ160" s="241">
        <v>0</v>
      </c>
      <c r="AR160" s="325">
        <f t="shared" ref="AR160:AR165" si="179">R160+T160+V160+X160+Z160+AB160+AD160+AF160+AH160+AJ160+AL160+AN160+AP160</f>
        <v>34.936720000000015</v>
      </c>
      <c r="AS160" s="325">
        <f t="shared" ref="AS160:AS165" si="180">S160+U160+W160+Y160+AA160+AC160+AE160+AG160+AI160+AK160+AM160+AO160+AQ160</f>
        <v>2728.5578320000009</v>
      </c>
      <c r="AT160" s="326">
        <v>0</v>
      </c>
      <c r="AU160" s="319"/>
      <c r="AV160" s="327"/>
      <c r="AW160" s="327"/>
      <c r="AX160" s="328"/>
      <c r="AY160" s="329"/>
      <c r="AZ160" s="327">
        <f t="shared" ref="AZ160:AZ165" si="181">IF(AR160&gt;AV160,AR160-AV160,"0")</f>
        <v>34.936720000000015</v>
      </c>
      <c r="BA160" s="330">
        <f t="shared" ref="BA160:BA165" si="182">IF(AS160&gt;AW160,AS160-AW160,"0")</f>
        <v>2728.5578320000009</v>
      </c>
      <c r="BB160" s="331"/>
      <c r="BC160" s="332"/>
      <c r="BD160" s="332"/>
      <c r="BE160" s="332"/>
      <c r="BF160" s="334"/>
      <c r="BG160" s="327"/>
      <c r="BH160" s="332"/>
      <c r="BI160" s="232"/>
      <c r="BJ160" s="327"/>
      <c r="BK160" s="327"/>
      <c r="BL160" s="327"/>
      <c r="BM160" s="333"/>
      <c r="BN160" s="327">
        <f t="shared" ref="BN160:BN165" si="183">SUMIF($J:$J,J160,$BI:$BI)</f>
        <v>0</v>
      </c>
      <c r="BO160" s="327">
        <f t="shared" ref="BO160:BO165" si="184">SUMIF($J:$J,J160,$BJ:$BJ)</f>
        <v>0</v>
      </c>
      <c r="BP160" s="320"/>
      <c r="BQ160" s="320"/>
      <c r="BR160" s="334"/>
      <c r="BS160" s="319"/>
      <c r="BT160" s="319" t="s">
        <v>991</v>
      </c>
      <c r="BU160" s="327" t="s">
        <v>992</v>
      </c>
      <c r="BV160" s="327" t="s">
        <v>969</v>
      </c>
      <c r="BW160" s="327" t="s">
        <v>559</v>
      </c>
      <c r="BX160" s="327">
        <v>5738.4000000000005</v>
      </c>
      <c r="BY160" s="332">
        <v>45734</v>
      </c>
      <c r="BZ160" s="327">
        <v>72</v>
      </c>
      <c r="CA160" s="327">
        <v>5738.4000000000005</v>
      </c>
      <c r="CB160" s="275">
        <v>0.59</v>
      </c>
      <c r="CC160" s="335">
        <f t="shared" si="177"/>
        <v>3385.6559999999999</v>
      </c>
      <c r="CD160" s="327"/>
      <c r="CE160" s="332"/>
      <c r="CF160" s="332"/>
      <c r="CG160" s="332"/>
      <c r="CH160" s="332"/>
      <c r="CI160" s="332"/>
      <c r="CJ160" s="332"/>
      <c r="CK160" s="332">
        <v>45770</v>
      </c>
      <c r="CL160" s="327">
        <f t="shared" ref="CL160:CL165" si="185">SUMIF($J:$J,J160,$BZ:$BZ)</f>
        <v>72</v>
      </c>
      <c r="CM160" s="320">
        <f t="shared" ref="CM160:CM165" si="186">SUMIF($J:$J,J160,$CA:$CA)</f>
        <v>5738.4000000000005</v>
      </c>
      <c r="CN160" s="332"/>
      <c r="CO160" s="332"/>
      <c r="CP160" s="332"/>
      <c r="CQ160" s="332"/>
      <c r="CR160" s="327">
        <f t="shared" ref="CR160:CR165" si="187">BN160+CL160</f>
        <v>72</v>
      </c>
      <c r="CS160" s="327">
        <f t="shared" ref="CS160:CS165" si="188">BO160+CM160</f>
        <v>5738.4000000000005</v>
      </c>
      <c r="CT160" s="327">
        <f t="shared" ref="CT160:CT165" si="189">AZ160-CR160</f>
        <v>-37.063279999999985</v>
      </c>
      <c r="CU160" s="327">
        <f t="shared" ref="CU160:CU165" si="190">BA160-CS160</f>
        <v>-3009.8421679999997</v>
      </c>
      <c r="CV160" s="320" t="str">
        <f t="shared" ref="CV160:CV165" si="191">IF(CT160&lt;0,"Thừa",IF(CT160=0,"Đủ","Thiếu"))</f>
        <v>Thừa</v>
      </c>
      <c r="CW160" s="336"/>
      <c r="CX160" s="242"/>
      <c r="CY160" s="242"/>
      <c r="CZ160" s="242"/>
      <c r="DA160" s="242"/>
      <c r="DB160" s="242"/>
      <c r="DC160" s="242"/>
      <c r="DD160" s="242"/>
      <c r="DE160" s="242"/>
      <c r="DF160" s="242"/>
      <c r="DG160" s="242"/>
      <c r="DH160" s="242"/>
      <c r="DI160" s="242"/>
      <c r="DJ160" s="242"/>
      <c r="DK160" s="242"/>
      <c r="DL160" s="242"/>
      <c r="DM160" s="242"/>
      <c r="DN160" s="242"/>
      <c r="DO160" s="242"/>
      <c r="DP160" s="242"/>
      <c r="DQ160" s="242"/>
      <c r="DR160" s="242"/>
      <c r="DS160" s="242"/>
      <c r="DT160" s="242">
        <v>65.912000000000006</v>
      </c>
      <c r="DU160" s="242">
        <v>5251.78</v>
      </c>
      <c r="DV160" s="242"/>
      <c r="DW160" s="242"/>
      <c r="DX160" s="242"/>
      <c r="DY160" s="242"/>
      <c r="DZ160" s="242"/>
      <c r="EA160" s="242"/>
    </row>
    <row r="161" spans="1:131" s="337" customFormat="1" ht="30" hidden="1" customHeight="1">
      <c r="A161" s="319" t="str">
        <f t="shared" si="178"/>
        <v>Hiện</v>
      </c>
      <c r="B161" s="320" t="str">
        <f t="shared" si="139"/>
        <v>Thừa</v>
      </c>
      <c r="C161" s="320">
        <f t="shared" si="140"/>
        <v>-6.2229999999999999</v>
      </c>
      <c r="D161" s="321"/>
      <c r="E161" s="321"/>
      <c r="F161" s="359"/>
      <c r="G161" s="320"/>
      <c r="H161" s="320" t="s">
        <v>1425</v>
      </c>
      <c r="I161" s="320"/>
      <c r="J161" s="322" t="s">
        <v>737</v>
      </c>
      <c r="K161" s="323" t="s">
        <v>721</v>
      </c>
      <c r="L161" s="324" t="s">
        <v>1094</v>
      </c>
      <c r="M161" s="322" t="s">
        <v>727</v>
      </c>
      <c r="N161" s="322" t="s">
        <v>116</v>
      </c>
      <c r="O161" s="273">
        <v>104.6</v>
      </c>
      <c r="P161" s="274">
        <v>5.45</v>
      </c>
      <c r="Q161" s="273">
        <v>581.91999999999996</v>
      </c>
      <c r="R161" s="230"/>
      <c r="S161" s="231"/>
      <c r="T161" s="231">
        <v>5.7770000000000001</v>
      </c>
      <c r="U161" s="231">
        <v>604.27419999999995</v>
      </c>
      <c r="V161" s="231">
        <f>VLOOKUP(J161,[113]PR!$A:$S,15,0)</f>
        <v>0</v>
      </c>
      <c r="W161" s="231">
        <f>VLOOKUP(J161,[113]PR!$A:$S,16,0)</f>
        <v>0</v>
      </c>
      <c r="X161" s="231">
        <f>VLOOKUP(J161,[114]PR!$A:$U,17,0)</f>
        <v>0</v>
      </c>
      <c r="Y161" s="231">
        <f>VLOOKUP(J161,[114]PR!$A:$U,18,0)</f>
        <v>0</v>
      </c>
      <c r="Z161" s="231">
        <v>0</v>
      </c>
      <c r="AA161" s="231">
        <v>0</v>
      </c>
      <c r="AB161" s="241">
        <v>0</v>
      </c>
      <c r="AC161" s="241">
        <v>0</v>
      </c>
      <c r="AD161" s="241">
        <v>0</v>
      </c>
      <c r="AE161" s="241">
        <v>0</v>
      </c>
      <c r="AF161" s="241">
        <v>0</v>
      </c>
      <c r="AG161" s="241">
        <v>0</v>
      </c>
      <c r="AH161" s="241">
        <v>0</v>
      </c>
      <c r="AI161" s="241">
        <v>0</v>
      </c>
      <c r="AJ161" s="241">
        <v>0</v>
      </c>
      <c r="AK161" s="241">
        <v>0</v>
      </c>
      <c r="AL161" s="241">
        <v>0</v>
      </c>
      <c r="AM161" s="241">
        <v>0</v>
      </c>
      <c r="AN161" s="241"/>
      <c r="AO161" s="241"/>
      <c r="AP161" s="241">
        <v>0</v>
      </c>
      <c r="AQ161" s="241">
        <v>0</v>
      </c>
      <c r="AR161" s="325">
        <f t="shared" si="179"/>
        <v>5.7770000000000001</v>
      </c>
      <c r="AS161" s="325">
        <f t="shared" si="180"/>
        <v>604.27419999999995</v>
      </c>
      <c r="AT161" s="326"/>
      <c r="AU161" s="319"/>
      <c r="AV161" s="327"/>
      <c r="AW161" s="327"/>
      <c r="AX161" s="328"/>
      <c r="AY161" s="329"/>
      <c r="AZ161" s="327">
        <f t="shared" si="181"/>
        <v>5.7770000000000001</v>
      </c>
      <c r="BA161" s="330">
        <f t="shared" si="182"/>
        <v>604.27419999999995</v>
      </c>
      <c r="BB161" s="331"/>
      <c r="BC161" s="332"/>
      <c r="BD161" s="332"/>
      <c r="BE161" s="332"/>
      <c r="BF161" s="334"/>
      <c r="BG161" s="327"/>
      <c r="BH161" s="332"/>
      <c r="BI161" s="232"/>
      <c r="BJ161" s="327"/>
      <c r="BK161" s="327"/>
      <c r="BL161" s="327"/>
      <c r="BM161" s="333"/>
      <c r="BN161" s="327">
        <f t="shared" si="183"/>
        <v>0</v>
      </c>
      <c r="BO161" s="327">
        <f t="shared" si="184"/>
        <v>0</v>
      </c>
      <c r="BP161" s="320"/>
      <c r="BQ161" s="320"/>
      <c r="BR161" s="334"/>
      <c r="BS161" s="319"/>
      <c r="BT161" s="319" t="s">
        <v>991</v>
      </c>
      <c r="BU161" s="327" t="s">
        <v>992</v>
      </c>
      <c r="BV161" s="327" t="s">
        <v>970</v>
      </c>
      <c r="BW161" s="327" t="s">
        <v>727</v>
      </c>
      <c r="BX161" s="327">
        <v>1284</v>
      </c>
      <c r="BY161" s="332">
        <v>45734</v>
      </c>
      <c r="BZ161" s="327">
        <v>12</v>
      </c>
      <c r="CA161" s="327">
        <v>1284</v>
      </c>
      <c r="CB161" s="275">
        <v>0.59</v>
      </c>
      <c r="CC161" s="335">
        <f t="shared" si="177"/>
        <v>757.56</v>
      </c>
      <c r="CD161" s="327"/>
      <c r="CE161" s="332"/>
      <c r="CF161" s="332"/>
      <c r="CG161" s="332"/>
      <c r="CH161" s="332"/>
      <c r="CI161" s="332"/>
      <c r="CJ161" s="332"/>
      <c r="CK161" s="332">
        <v>45770</v>
      </c>
      <c r="CL161" s="327">
        <f t="shared" si="185"/>
        <v>12</v>
      </c>
      <c r="CM161" s="320">
        <f t="shared" si="186"/>
        <v>1284</v>
      </c>
      <c r="CN161" s="332"/>
      <c r="CO161" s="332"/>
      <c r="CP161" s="332"/>
      <c r="CQ161" s="332"/>
      <c r="CR161" s="327">
        <f t="shared" si="187"/>
        <v>12</v>
      </c>
      <c r="CS161" s="327">
        <f t="shared" si="188"/>
        <v>1284</v>
      </c>
      <c r="CT161" s="327">
        <f t="shared" si="189"/>
        <v>-6.2229999999999999</v>
      </c>
      <c r="CU161" s="327">
        <f t="shared" si="190"/>
        <v>-679.72580000000005</v>
      </c>
      <c r="CV161" s="320" t="str">
        <f t="shared" si="191"/>
        <v>Thừa</v>
      </c>
      <c r="CW161" s="336"/>
      <c r="CX161" s="242"/>
      <c r="CY161" s="242"/>
      <c r="CZ161" s="242"/>
      <c r="DA161" s="242"/>
      <c r="DB161" s="242"/>
      <c r="DC161" s="242"/>
      <c r="DD161" s="242"/>
      <c r="DE161" s="242"/>
      <c r="DF161" s="242"/>
      <c r="DG161" s="242"/>
      <c r="DH161" s="242"/>
      <c r="DI161" s="242"/>
      <c r="DJ161" s="242"/>
      <c r="DK161" s="242"/>
      <c r="DL161" s="242"/>
      <c r="DM161" s="242"/>
      <c r="DN161" s="242"/>
      <c r="DO161" s="242"/>
      <c r="DP161" s="242"/>
      <c r="DQ161" s="242"/>
      <c r="DR161" s="242"/>
      <c r="DS161" s="242"/>
      <c r="DT161" s="242">
        <v>5.45</v>
      </c>
      <c r="DU161" s="242">
        <v>581.91999999999996</v>
      </c>
      <c r="DV161" s="242"/>
      <c r="DW161" s="242"/>
      <c r="DX161" s="242"/>
      <c r="DY161" s="242"/>
      <c r="DZ161" s="242"/>
      <c r="EA161" s="242"/>
    </row>
    <row r="162" spans="1:131" s="337" customFormat="1" ht="30" hidden="1" customHeight="1">
      <c r="A162" s="319" t="str">
        <f t="shared" si="178"/>
        <v>Hiện</v>
      </c>
      <c r="B162" s="320" t="str">
        <f t="shared" si="139"/>
        <v>Thừa</v>
      </c>
      <c r="C162" s="320">
        <f t="shared" si="140"/>
        <v>-1.1548799999999986</v>
      </c>
      <c r="D162" s="321"/>
      <c r="E162" s="321"/>
      <c r="F162" s="359"/>
      <c r="G162" s="320"/>
      <c r="H162" s="320" t="s">
        <v>1425</v>
      </c>
      <c r="I162" s="320"/>
      <c r="J162" s="322" t="s">
        <v>738</v>
      </c>
      <c r="K162" s="323" t="s">
        <v>721</v>
      </c>
      <c r="L162" s="324" t="s">
        <v>1095</v>
      </c>
      <c r="M162" s="322" t="s">
        <v>559</v>
      </c>
      <c r="N162" s="322" t="s">
        <v>116</v>
      </c>
      <c r="O162" s="273">
        <v>65.5</v>
      </c>
      <c r="P162" s="274">
        <v>21.552</v>
      </c>
      <c r="Q162" s="273">
        <v>1382.94</v>
      </c>
      <c r="R162" s="230"/>
      <c r="S162" s="231"/>
      <c r="T162" s="231">
        <v>22.845120000000001</v>
      </c>
      <c r="U162" s="231">
        <v>1496.35536</v>
      </c>
      <c r="V162" s="231">
        <f>VLOOKUP(J162,[113]PR!$A:$S,15,0)</f>
        <v>0</v>
      </c>
      <c r="W162" s="231">
        <f>VLOOKUP(J162,[113]PR!$A:$S,16,0)</f>
        <v>0</v>
      </c>
      <c r="X162" s="231">
        <f>VLOOKUP(J162,[114]PR!$A:$U,17,0)</f>
        <v>0</v>
      </c>
      <c r="Y162" s="231">
        <f>VLOOKUP(J162,[114]PR!$A:$U,18,0)</f>
        <v>0</v>
      </c>
      <c r="Z162" s="231">
        <v>0</v>
      </c>
      <c r="AA162" s="231">
        <v>0</v>
      </c>
      <c r="AB162" s="241">
        <v>0</v>
      </c>
      <c r="AC162" s="241">
        <v>0</v>
      </c>
      <c r="AD162" s="241">
        <v>0</v>
      </c>
      <c r="AE162" s="241">
        <v>0</v>
      </c>
      <c r="AF162" s="241">
        <v>0</v>
      </c>
      <c r="AG162" s="241">
        <v>0</v>
      </c>
      <c r="AH162" s="241">
        <v>0</v>
      </c>
      <c r="AI162" s="241">
        <v>0</v>
      </c>
      <c r="AJ162" s="241">
        <v>0</v>
      </c>
      <c r="AK162" s="241">
        <v>0</v>
      </c>
      <c r="AL162" s="241">
        <v>0</v>
      </c>
      <c r="AM162" s="241">
        <v>0</v>
      </c>
      <c r="AN162" s="241"/>
      <c r="AO162" s="241"/>
      <c r="AP162" s="241">
        <v>0</v>
      </c>
      <c r="AQ162" s="241">
        <v>0</v>
      </c>
      <c r="AR162" s="325">
        <f t="shared" si="179"/>
        <v>22.845120000000001</v>
      </c>
      <c r="AS162" s="325">
        <f t="shared" si="180"/>
        <v>1496.35536</v>
      </c>
      <c r="AT162" s="326"/>
      <c r="AU162" s="319"/>
      <c r="AV162" s="327"/>
      <c r="AW162" s="327"/>
      <c r="AX162" s="328"/>
      <c r="AY162" s="329"/>
      <c r="AZ162" s="327">
        <f t="shared" si="181"/>
        <v>22.845120000000001</v>
      </c>
      <c r="BA162" s="330">
        <f t="shared" si="182"/>
        <v>1496.35536</v>
      </c>
      <c r="BB162" s="331"/>
      <c r="BC162" s="332"/>
      <c r="BD162" s="332"/>
      <c r="BE162" s="332"/>
      <c r="BF162" s="334"/>
      <c r="BG162" s="327"/>
      <c r="BH162" s="332"/>
      <c r="BI162" s="232"/>
      <c r="BJ162" s="327"/>
      <c r="BK162" s="327"/>
      <c r="BL162" s="327"/>
      <c r="BM162" s="333"/>
      <c r="BN162" s="327">
        <f t="shared" si="183"/>
        <v>0</v>
      </c>
      <c r="BO162" s="327">
        <f t="shared" si="184"/>
        <v>0</v>
      </c>
      <c r="BP162" s="320"/>
      <c r="BQ162" s="320"/>
      <c r="BR162" s="334"/>
      <c r="BS162" s="319"/>
      <c r="BT162" s="319" t="s">
        <v>991</v>
      </c>
      <c r="BU162" s="327" t="s">
        <v>992</v>
      </c>
      <c r="BV162" s="327" t="s">
        <v>971</v>
      </c>
      <c r="BW162" s="327" t="s">
        <v>559</v>
      </c>
      <c r="BX162" s="327">
        <v>1584</v>
      </c>
      <c r="BY162" s="332">
        <v>45734</v>
      </c>
      <c r="BZ162" s="327">
        <v>24</v>
      </c>
      <c r="CA162" s="327">
        <v>1584</v>
      </c>
      <c r="CB162" s="275">
        <v>0.59</v>
      </c>
      <c r="CC162" s="335">
        <f t="shared" si="177"/>
        <v>934.56</v>
      </c>
      <c r="CD162" s="327"/>
      <c r="CE162" s="332"/>
      <c r="CF162" s="332"/>
      <c r="CG162" s="332"/>
      <c r="CH162" s="332"/>
      <c r="CI162" s="332"/>
      <c r="CJ162" s="332"/>
      <c r="CK162" s="332">
        <v>45770</v>
      </c>
      <c r="CL162" s="327">
        <f t="shared" si="185"/>
        <v>24</v>
      </c>
      <c r="CM162" s="320">
        <f t="shared" si="186"/>
        <v>1584</v>
      </c>
      <c r="CN162" s="332"/>
      <c r="CO162" s="332"/>
      <c r="CP162" s="332"/>
      <c r="CQ162" s="332"/>
      <c r="CR162" s="327">
        <f t="shared" si="187"/>
        <v>24</v>
      </c>
      <c r="CS162" s="327">
        <f t="shared" si="188"/>
        <v>1584</v>
      </c>
      <c r="CT162" s="327">
        <f t="shared" si="189"/>
        <v>-1.1548799999999986</v>
      </c>
      <c r="CU162" s="327">
        <f t="shared" si="190"/>
        <v>-87.644639999999981</v>
      </c>
      <c r="CV162" s="320" t="str">
        <f t="shared" si="191"/>
        <v>Thừa</v>
      </c>
      <c r="CW162" s="336"/>
      <c r="CX162" s="242"/>
      <c r="CY162" s="242"/>
      <c r="CZ162" s="242"/>
      <c r="DA162" s="242"/>
      <c r="DB162" s="242"/>
      <c r="DC162" s="242"/>
      <c r="DD162" s="242"/>
      <c r="DE162" s="242"/>
      <c r="DF162" s="242"/>
      <c r="DG162" s="242"/>
      <c r="DH162" s="242"/>
      <c r="DI162" s="242"/>
      <c r="DJ162" s="242"/>
      <c r="DK162" s="242"/>
      <c r="DL162" s="242"/>
      <c r="DM162" s="242"/>
      <c r="DN162" s="242"/>
      <c r="DO162" s="242"/>
      <c r="DP162" s="242"/>
      <c r="DQ162" s="242"/>
      <c r="DR162" s="242"/>
      <c r="DS162" s="242"/>
      <c r="DT162" s="242">
        <v>21.552</v>
      </c>
      <c r="DU162" s="242">
        <v>1382.9</v>
      </c>
      <c r="DV162" s="242"/>
      <c r="DW162" s="242"/>
      <c r="DX162" s="242"/>
      <c r="DY162" s="242"/>
      <c r="DZ162" s="242"/>
      <c r="EA162" s="242"/>
    </row>
    <row r="163" spans="1:131" s="337" customFormat="1" ht="30" hidden="1" customHeight="1">
      <c r="A163" s="319" t="str">
        <f t="shared" si="178"/>
        <v>Hiện</v>
      </c>
      <c r="B163" s="320" t="str">
        <f t="shared" si="139"/>
        <v>Đủ</v>
      </c>
      <c r="C163" s="320">
        <f t="shared" si="140"/>
        <v>0</v>
      </c>
      <c r="D163" s="321"/>
      <c r="E163" s="321"/>
      <c r="F163" s="359"/>
      <c r="G163" s="320"/>
      <c r="H163" s="320" t="s">
        <v>1424</v>
      </c>
      <c r="I163" s="320" t="s">
        <v>901</v>
      </c>
      <c r="J163" s="322" t="s">
        <v>739</v>
      </c>
      <c r="K163" s="323" t="s">
        <v>721</v>
      </c>
      <c r="L163" s="324" t="s">
        <v>1096</v>
      </c>
      <c r="M163" s="322" t="s">
        <v>559</v>
      </c>
      <c r="N163" s="322" t="s">
        <v>116</v>
      </c>
      <c r="O163" s="273">
        <v>147</v>
      </c>
      <c r="P163" s="274">
        <v>76.816000000000003</v>
      </c>
      <c r="Q163" s="273">
        <v>11607.86</v>
      </c>
      <c r="R163" s="230"/>
      <c r="S163" s="231"/>
      <c r="T163" s="231">
        <v>81.424960000000013</v>
      </c>
      <c r="U163" s="231">
        <v>11969.469120000002</v>
      </c>
      <c r="V163" s="231">
        <f>VLOOKUP(J163,[113]PR!$A:$S,15,0)</f>
        <v>0</v>
      </c>
      <c r="W163" s="231">
        <f>VLOOKUP(J163,[113]PR!$A:$S,16,0)</f>
        <v>0</v>
      </c>
      <c r="X163" s="231">
        <f>VLOOKUP(J163,[114]PR!$A:$U,17,0)</f>
        <v>0</v>
      </c>
      <c r="Y163" s="231">
        <f>VLOOKUP(J163,[114]PR!$A:$U,18,0)</f>
        <v>0</v>
      </c>
      <c r="Z163" s="231">
        <v>0</v>
      </c>
      <c r="AA163" s="231">
        <v>0</v>
      </c>
      <c r="AB163" s="241">
        <v>0</v>
      </c>
      <c r="AC163" s="241">
        <v>0</v>
      </c>
      <c r="AD163" s="241">
        <v>0</v>
      </c>
      <c r="AE163" s="241">
        <v>0</v>
      </c>
      <c r="AF163" s="241">
        <v>0</v>
      </c>
      <c r="AG163" s="241">
        <v>0</v>
      </c>
      <c r="AH163" s="241">
        <v>0</v>
      </c>
      <c r="AI163" s="241">
        <v>0</v>
      </c>
      <c r="AJ163" s="241">
        <v>0</v>
      </c>
      <c r="AK163" s="241">
        <v>0</v>
      </c>
      <c r="AL163" s="241">
        <v>0</v>
      </c>
      <c r="AM163" s="241">
        <v>0</v>
      </c>
      <c r="AN163" s="241"/>
      <c r="AO163" s="241"/>
      <c r="AP163" s="241">
        <v>0</v>
      </c>
      <c r="AQ163" s="241">
        <v>0</v>
      </c>
      <c r="AR163" s="325">
        <f t="shared" si="179"/>
        <v>81.424960000000013</v>
      </c>
      <c r="AS163" s="325">
        <f t="shared" si="180"/>
        <v>11969.469120000002</v>
      </c>
      <c r="AT163" s="326"/>
      <c r="AU163" s="319"/>
      <c r="AV163" s="327">
        <v>81.424960000000013</v>
      </c>
      <c r="AW163" s="327">
        <v>11969.469120000002</v>
      </c>
      <c r="AX163" s="328"/>
      <c r="AY163" s="329" t="s">
        <v>1156</v>
      </c>
      <c r="AZ163" s="327" t="str">
        <f t="shared" si="181"/>
        <v>0</v>
      </c>
      <c r="BA163" s="330" t="str">
        <f t="shared" si="182"/>
        <v>0</v>
      </c>
      <c r="BB163" s="331"/>
      <c r="BC163" s="332"/>
      <c r="BD163" s="332"/>
      <c r="BE163" s="332"/>
      <c r="BF163" s="334"/>
      <c r="BG163" s="327"/>
      <c r="BH163" s="332"/>
      <c r="BI163" s="232"/>
      <c r="BJ163" s="327"/>
      <c r="BK163" s="327"/>
      <c r="BL163" s="327"/>
      <c r="BM163" s="333"/>
      <c r="BN163" s="327">
        <f t="shared" si="183"/>
        <v>0</v>
      </c>
      <c r="BO163" s="327">
        <f t="shared" si="184"/>
        <v>0</v>
      </c>
      <c r="BP163" s="320"/>
      <c r="BQ163" s="320"/>
      <c r="BR163" s="334"/>
      <c r="BS163" s="319"/>
      <c r="BT163" s="319"/>
      <c r="BU163" s="327"/>
      <c r="BV163" s="327"/>
      <c r="BW163" s="327"/>
      <c r="BX163" s="327"/>
      <c r="BY163" s="327"/>
      <c r="BZ163" s="327"/>
      <c r="CA163" s="327"/>
      <c r="CB163" s="275"/>
      <c r="CC163" s="335"/>
      <c r="CD163" s="332"/>
      <c r="CE163" s="332"/>
      <c r="CF163" s="332"/>
      <c r="CG163" s="332"/>
      <c r="CH163" s="332"/>
      <c r="CI163" s="332"/>
      <c r="CJ163" s="332"/>
      <c r="CK163" s="332"/>
      <c r="CL163" s="327">
        <f t="shared" si="185"/>
        <v>0</v>
      </c>
      <c r="CM163" s="320">
        <f t="shared" si="186"/>
        <v>0</v>
      </c>
      <c r="CN163" s="332"/>
      <c r="CO163" s="332"/>
      <c r="CP163" s="332"/>
      <c r="CQ163" s="332"/>
      <c r="CR163" s="327">
        <f t="shared" si="187"/>
        <v>0</v>
      </c>
      <c r="CS163" s="327">
        <f t="shared" si="188"/>
        <v>0</v>
      </c>
      <c r="CT163" s="327">
        <f t="shared" si="189"/>
        <v>0</v>
      </c>
      <c r="CU163" s="327">
        <f t="shared" si="190"/>
        <v>0</v>
      </c>
      <c r="CV163" s="320" t="str">
        <f t="shared" si="191"/>
        <v>Đủ</v>
      </c>
      <c r="CW163" s="336"/>
      <c r="CX163" s="242"/>
      <c r="CY163" s="242"/>
      <c r="CZ163" s="242"/>
      <c r="DA163" s="242"/>
      <c r="DB163" s="242"/>
      <c r="DC163" s="242"/>
      <c r="DD163" s="242"/>
      <c r="DE163" s="242"/>
      <c r="DF163" s="242"/>
      <c r="DG163" s="242"/>
      <c r="DH163" s="242"/>
      <c r="DI163" s="242"/>
      <c r="DJ163" s="242"/>
      <c r="DK163" s="242"/>
      <c r="DL163" s="242"/>
      <c r="DM163" s="242"/>
      <c r="DN163" s="242"/>
      <c r="DO163" s="242"/>
      <c r="DP163" s="242"/>
      <c r="DQ163" s="242"/>
      <c r="DR163" s="242">
        <v>76.816000000000003</v>
      </c>
      <c r="DS163" s="242">
        <v>11607.86</v>
      </c>
      <c r="DT163" s="242"/>
      <c r="DU163" s="242"/>
      <c r="DV163" s="242"/>
      <c r="DW163" s="242"/>
      <c r="DX163" s="242"/>
      <c r="DY163" s="242"/>
      <c r="DZ163" s="242"/>
      <c r="EA163" s="242"/>
    </row>
    <row r="164" spans="1:131" s="337" customFormat="1" ht="30" hidden="1" customHeight="1">
      <c r="A164" s="319" t="str">
        <f t="shared" si="178"/>
        <v>Hiện</v>
      </c>
      <c r="B164" s="320" t="str">
        <f t="shared" si="139"/>
        <v>Thừa</v>
      </c>
      <c r="C164" s="320">
        <f t="shared" si="140"/>
        <v>-12.2</v>
      </c>
      <c r="D164" s="321"/>
      <c r="E164" s="321"/>
      <c r="F164" s="359"/>
      <c r="G164" s="320"/>
      <c r="H164" s="320" t="s">
        <v>1427</v>
      </c>
      <c r="I164" s="320" t="s">
        <v>1514</v>
      </c>
      <c r="J164" s="322" t="s">
        <v>740</v>
      </c>
      <c r="K164" s="323" t="s">
        <v>741</v>
      </c>
      <c r="L164" s="324" t="s">
        <v>742</v>
      </c>
      <c r="M164" s="322" t="s">
        <v>743</v>
      </c>
      <c r="N164" s="322" t="s">
        <v>61</v>
      </c>
      <c r="O164" s="273">
        <f t="shared" ref="O164:O169" si="192">+Q164/P164</f>
        <v>0.37991266375545851</v>
      </c>
      <c r="P164" s="274">
        <v>11.45</v>
      </c>
      <c r="Q164" s="273">
        <v>4.3499999999999996</v>
      </c>
      <c r="R164" s="230"/>
      <c r="S164" s="231"/>
      <c r="T164" s="231">
        <v>17</v>
      </c>
      <c r="U164" s="231">
        <v>6.4585152838427948</v>
      </c>
      <c r="V164" s="231">
        <f>VLOOKUP(J164,[113]PR!$A:$S,15,0)</f>
        <v>0</v>
      </c>
      <c r="W164" s="231">
        <f>VLOOKUP(J164,[113]PR!$A:$S,16,0)</f>
        <v>0</v>
      </c>
      <c r="X164" s="231">
        <f>VLOOKUP(J164,[114]PR!$A:$U,17,0)</f>
        <v>0</v>
      </c>
      <c r="Y164" s="231">
        <f>VLOOKUP(J164,[114]PR!$A:$U,18,0)</f>
        <v>0</v>
      </c>
      <c r="Z164" s="231">
        <v>0</v>
      </c>
      <c r="AA164" s="231">
        <v>0</v>
      </c>
      <c r="AB164" s="241">
        <v>0</v>
      </c>
      <c r="AC164" s="241">
        <v>0</v>
      </c>
      <c r="AD164" s="241">
        <v>0</v>
      </c>
      <c r="AE164" s="241">
        <v>0</v>
      </c>
      <c r="AF164" s="241">
        <v>0</v>
      </c>
      <c r="AG164" s="241">
        <v>0</v>
      </c>
      <c r="AH164" s="241">
        <v>0</v>
      </c>
      <c r="AI164" s="241">
        <v>0</v>
      </c>
      <c r="AJ164" s="241">
        <v>0</v>
      </c>
      <c r="AK164" s="241">
        <v>0</v>
      </c>
      <c r="AL164" s="241">
        <v>0</v>
      </c>
      <c r="AM164" s="241">
        <v>0</v>
      </c>
      <c r="AN164" s="241"/>
      <c r="AO164" s="241"/>
      <c r="AP164" s="241">
        <v>0</v>
      </c>
      <c r="AQ164" s="241">
        <v>0</v>
      </c>
      <c r="AR164" s="325">
        <f t="shared" si="179"/>
        <v>17</v>
      </c>
      <c r="AS164" s="325">
        <f t="shared" si="180"/>
        <v>6.4585152838427948</v>
      </c>
      <c r="AT164" s="326"/>
      <c r="AU164" s="319"/>
      <c r="AV164" s="327">
        <v>19</v>
      </c>
      <c r="AW164" s="327">
        <f>AV164*128*0.003</f>
        <v>7.2960000000000003</v>
      </c>
      <c r="AX164" s="328"/>
      <c r="AY164" s="329" t="s">
        <v>1004</v>
      </c>
      <c r="AZ164" s="327" t="str">
        <f t="shared" si="181"/>
        <v>0</v>
      </c>
      <c r="BA164" s="330" t="str">
        <f t="shared" si="182"/>
        <v>0</v>
      </c>
      <c r="BB164" s="331">
        <v>45884</v>
      </c>
      <c r="BC164" s="332" t="s">
        <v>1000</v>
      </c>
      <c r="BD164" s="332" t="s">
        <v>903</v>
      </c>
      <c r="BE164" s="424" t="s">
        <v>1637</v>
      </c>
      <c r="BF164" s="334" t="s">
        <v>1001</v>
      </c>
      <c r="BG164" s="327" t="s">
        <v>545</v>
      </c>
      <c r="BH164" s="332">
        <v>45693</v>
      </c>
      <c r="BI164" s="327">
        <f>1*20*0.61</f>
        <v>12.2</v>
      </c>
      <c r="BJ164" s="327" t="s">
        <v>545</v>
      </c>
      <c r="BK164" s="382">
        <f>2289357/(20*0.61)</f>
        <v>187652.21311475412</v>
      </c>
      <c r="BL164" s="327">
        <f t="shared" ref="BL164:BL169" si="193">BK164*BI164*1.08</f>
        <v>2472505.56</v>
      </c>
      <c r="BM164" s="333">
        <v>45855</v>
      </c>
      <c r="BN164" s="327">
        <f t="shared" si="183"/>
        <v>12.2</v>
      </c>
      <c r="BO164" s="327">
        <f t="shared" si="184"/>
        <v>0</v>
      </c>
      <c r="BP164" s="320"/>
      <c r="BQ164" s="320"/>
      <c r="BR164" s="334"/>
      <c r="BS164" s="319"/>
      <c r="BT164" s="319"/>
      <c r="BU164" s="327"/>
      <c r="BV164" s="327"/>
      <c r="BW164" s="327"/>
      <c r="BX164" s="327"/>
      <c r="BY164" s="327"/>
      <c r="BZ164" s="327"/>
      <c r="CA164" s="327"/>
      <c r="CB164" s="275"/>
      <c r="CC164" s="335"/>
      <c r="CD164" s="332"/>
      <c r="CE164" s="332"/>
      <c r="CF164" s="332"/>
      <c r="CG164" s="332"/>
      <c r="CH164" s="332"/>
      <c r="CI164" s="332"/>
      <c r="CJ164" s="332"/>
      <c r="CK164" s="332"/>
      <c r="CL164" s="327">
        <f t="shared" si="185"/>
        <v>0</v>
      </c>
      <c r="CM164" s="320">
        <f t="shared" si="186"/>
        <v>0</v>
      </c>
      <c r="CN164" s="332"/>
      <c r="CO164" s="332"/>
      <c r="CP164" s="332"/>
      <c r="CQ164" s="332"/>
      <c r="CR164" s="327">
        <f t="shared" si="187"/>
        <v>12.2</v>
      </c>
      <c r="CS164" s="327">
        <f t="shared" si="188"/>
        <v>0</v>
      </c>
      <c r="CT164" s="327">
        <f t="shared" si="189"/>
        <v>-12.2</v>
      </c>
      <c r="CU164" s="327">
        <f t="shared" si="190"/>
        <v>0</v>
      </c>
      <c r="CV164" s="320" t="str">
        <f t="shared" si="191"/>
        <v>Thừa</v>
      </c>
      <c r="CW164" s="336"/>
      <c r="CX164" s="242"/>
      <c r="CY164" s="242"/>
      <c r="CZ164" s="242"/>
      <c r="DA164" s="242"/>
      <c r="DB164" s="242">
        <v>6.1961431578947366</v>
      </c>
      <c r="DC164" s="242">
        <v>2.3545343999999999</v>
      </c>
      <c r="DD164" s="242"/>
      <c r="DE164" s="242"/>
      <c r="DF164" s="242">
        <v>5.2547368421052632</v>
      </c>
      <c r="DG164" s="242">
        <v>1.9968000000000001</v>
      </c>
      <c r="DH164" s="242"/>
      <c r="DI164" s="242"/>
      <c r="DJ164" s="242"/>
      <c r="DK164" s="242"/>
      <c r="DL164" s="242"/>
      <c r="DM164" s="242"/>
      <c r="DN164" s="242"/>
      <c r="DO164" s="242"/>
      <c r="DP164" s="242"/>
      <c r="DQ164" s="242"/>
      <c r="DR164" s="242"/>
      <c r="DS164" s="242"/>
      <c r="DT164" s="242"/>
      <c r="DU164" s="242"/>
      <c r="DV164" s="242"/>
      <c r="DW164" s="242"/>
      <c r="DX164" s="242"/>
      <c r="DY164" s="242"/>
      <c r="DZ164" s="242"/>
      <c r="EA164" s="242"/>
    </row>
    <row r="165" spans="1:131" s="337" customFormat="1" ht="30" hidden="1" customHeight="1">
      <c r="A165" s="319" t="str">
        <f t="shared" si="178"/>
        <v>Hiện</v>
      </c>
      <c r="B165" s="320" t="str">
        <f t="shared" si="139"/>
        <v>Thừa</v>
      </c>
      <c r="C165" s="320">
        <f t="shared" si="140"/>
        <v>-0.10106002500000022</v>
      </c>
      <c r="D165" s="321"/>
      <c r="E165" s="321"/>
      <c r="F165" s="359"/>
      <c r="G165" s="320"/>
      <c r="H165" s="320" t="s">
        <v>1427</v>
      </c>
      <c r="I165" s="320" t="s">
        <v>1514</v>
      </c>
      <c r="J165" s="322" t="s">
        <v>744</v>
      </c>
      <c r="K165" s="323" t="s">
        <v>741</v>
      </c>
      <c r="L165" s="324" t="s">
        <v>745</v>
      </c>
      <c r="M165" s="322" t="s">
        <v>746</v>
      </c>
      <c r="N165" s="322" t="s">
        <v>250</v>
      </c>
      <c r="O165" s="273">
        <f t="shared" si="192"/>
        <v>128</v>
      </c>
      <c r="P165" s="274">
        <v>3.0416444999999999</v>
      </c>
      <c r="Q165" s="273">
        <v>389.33049599999998</v>
      </c>
      <c r="R165" s="230"/>
      <c r="S165" s="231"/>
      <c r="T165" s="231">
        <v>3.4978911749999995</v>
      </c>
      <c r="U165" s="231">
        <v>447.73007039999993</v>
      </c>
      <c r="V165" s="231">
        <f>VLOOKUP(J165,[113]PR!$A:$S,15,0)</f>
        <v>0</v>
      </c>
      <c r="W165" s="231">
        <f>VLOOKUP(J165,[113]PR!$A:$S,16,0)</f>
        <v>0</v>
      </c>
      <c r="X165" s="231">
        <f>VLOOKUP(J165,[114]PR!$A:$U,17,0)</f>
        <v>0</v>
      </c>
      <c r="Y165" s="231">
        <f>VLOOKUP(J165,[114]PR!$A:$U,18,0)</f>
        <v>0</v>
      </c>
      <c r="Z165" s="231">
        <v>0</v>
      </c>
      <c r="AA165" s="231">
        <v>0</v>
      </c>
      <c r="AB165" s="241">
        <v>0</v>
      </c>
      <c r="AC165" s="241">
        <v>0</v>
      </c>
      <c r="AD165" s="241">
        <v>0</v>
      </c>
      <c r="AE165" s="241">
        <v>0</v>
      </c>
      <c r="AF165" s="241">
        <v>0</v>
      </c>
      <c r="AG165" s="241">
        <v>0</v>
      </c>
      <c r="AH165" s="241">
        <v>0</v>
      </c>
      <c r="AI165" s="241">
        <v>0</v>
      </c>
      <c r="AJ165" s="241">
        <v>0</v>
      </c>
      <c r="AK165" s="241">
        <v>0</v>
      </c>
      <c r="AL165" s="241">
        <v>0</v>
      </c>
      <c r="AM165" s="241">
        <v>0</v>
      </c>
      <c r="AN165" s="241"/>
      <c r="AO165" s="241"/>
      <c r="AP165" s="241">
        <v>0</v>
      </c>
      <c r="AQ165" s="241">
        <v>0</v>
      </c>
      <c r="AR165" s="325">
        <f t="shared" si="179"/>
        <v>3.4978911749999995</v>
      </c>
      <c r="AS165" s="325">
        <f t="shared" si="180"/>
        <v>447.73007039999993</v>
      </c>
      <c r="AT165" s="326"/>
      <c r="AU165" s="319"/>
      <c r="AV165" s="327"/>
      <c r="AW165" s="327"/>
      <c r="AX165" s="328"/>
      <c r="AY165" s="329"/>
      <c r="AZ165" s="327">
        <f t="shared" si="181"/>
        <v>3.4978911749999995</v>
      </c>
      <c r="BA165" s="330">
        <f t="shared" si="182"/>
        <v>447.73007039999993</v>
      </c>
      <c r="BB165" s="331">
        <v>45884</v>
      </c>
      <c r="BC165" s="332" t="s">
        <v>1000</v>
      </c>
      <c r="BD165" s="332" t="s">
        <v>903</v>
      </c>
      <c r="BE165" s="424" t="s">
        <v>999</v>
      </c>
      <c r="BF165" s="334" t="s">
        <v>1002</v>
      </c>
      <c r="BG165" s="327" t="s">
        <v>545</v>
      </c>
      <c r="BH165" s="332">
        <v>45693</v>
      </c>
      <c r="BI165" s="351">
        <f>3*14.64*0.61*0.013</f>
        <v>0.34828559999999997</v>
      </c>
      <c r="BJ165" s="327" t="s">
        <v>545</v>
      </c>
      <c r="BK165" s="382">
        <f>1368912/(14.64*0.61*0.013)</f>
        <v>11791288.528724702</v>
      </c>
      <c r="BL165" s="327">
        <f t="shared" si="193"/>
        <v>4435274.88</v>
      </c>
      <c r="BM165" s="333">
        <v>45855</v>
      </c>
      <c r="BN165" s="327">
        <f t="shared" si="183"/>
        <v>3.5989511999999997</v>
      </c>
      <c r="BO165" s="327">
        <f t="shared" si="184"/>
        <v>0</v>
      </c>
      <c r="BP165" s="320"/>
      <c r="BQ165" s="320"/>
      <c r="BR165" s="334"/>
      <c r="BS165" s="319"/>
      <c r="BT165" s="319"/>
      <c r="BU165" s="327"/>
      <c r="BV165" s="327"/>
      <c r="BW165" s="327"/>
      <c r="BX165" s="327"/>
      <c r="BY165" s="327"/>
      <c r="BZ165" s="327"/>
      <c r="CA165" s="327"/>
      <c r="CB165" s="275"/>
      <c r="CC165" s="335"/>
      <c r="CD165" s="332"/>
      <c r="CE165" s="332"/>
      <c r="CF165" s="332"/>
      <c r="CG165" s="332"/>
      <c r="CH165" s="332"/>
      <c r="CI165" s="332"/>
      <c r="CJ165" s="332"/>
      <c r="CK165" s="332"/>
      <c r="CL165" s="327">
        <f t="shared" si="185"/>
        <v>0</v>
      </c>
      <c r="CM165" s="320">
        <f t="shared" si="186"/>
        <v>0</v>
      </c>
      <c r="CN165" s="332"/>
      <c r="CO165" s="332"/>
      <c r="CP165" s="332"/>
      <c r="CQ165" s="332"/>
      <c r="CR165" s="327">
        <f t="shared" si="187"/>
        <v>3.5989511999999997</v>
      </c>
      <c r="CS165" s="327">
        <f t="shared" si="188"/>
        <v>0</v>
      </c>
      <c r="CT165" s="327">
        <f t="shared" si="189"/>
        <v>-0.10106002500000022</v>
      </c>
      <c r="CU165" s="327">
        <f t="shared" si="190"/>
        <v>447.73007039999993</v>
      </c>
      <c r="CV165" s="320" t="str">
        <f t="shared" si="191"/>
        <v>Thừa</v>
      </c>
      <c r="CW165" s="336"/>
      <c r="CX165" s="242"/>
      <c r="CY165" s="242"/>
      <c r="CZ165" s="242"/>
      <c r="DA165" s="242"/>
      <c r="DB165" s="242">
        <v>0.26570699999999997</v>
      </c>
      <c r="DC165" s="242">
        <v>34.010495999999996</v>
      </c>
      <c r="DD165" s="242"/>
      <c r="DE165" s="242"/>
      <c r="DF165" s="242"/>
      <c r="DG165" s="242"/>
      <c r="DH165" s="242"/>
      <c r="DI165" s="242"/>
      <c r="DJ165" s="242"/>
      <c r="DK165" s="242"/>
      <c r="DL165" s="242"/>
      <c r="DM165" s="242"/>
      <c r="DN165" s="242">
        <v>2.7759374999999999</v>
      </c>
      <c r="DO165" s="242">
        <v>355.32</v>
      </c>
      <c r="DP165" s="242"/>
      <c r="DQ165" s="242"/>
      <c r="DR165" s="242"/>
      <c r="DS165" s="242"/>
      <c r="DT165" s="242"/>
      <c r="DU165" s="242"/>
      <c r="DV165" s="242"/>
      <c r="DW165" s="242"/>
      <c r="DX165" s="242"/>
      <c r="DY165" s="242"/>
      <c r="DZ165" s="242"/>
      <c r="EA165" s="242"/>
    </row>
    <row r="166" spans="1:131" s="337" customFormat="1" ht="30" hidden="1" customHeight="1">
      <c r="A166" s="319" t="str">
        <f t="shared" si="178"/>
        <v>ok</v>
      </c>
      <c r="B166" s="321"/>
      <c r="C166" s="321"/>
      <c r="D166" s="321"/>
      <c r="E166" s="321"/>
      <c r="F166" s="359"/>
      <c r="G166" s="321"/>
      <c r="H166" s="321"/>
      <c r="I166" s="320" t="s">
        <v>1514</v>
      </c>
      <c r="J166" s="322" t="s">
        <v>744</v>
      </c>
      <c r="K166" s="323" t="s">
        <v>741</v>
      </c>
      <c r="L166" s="324" t="s">
        <v>745</v>
      </c>
      <c r="M166" s="322" t="s">
        <v>746</v>
      </c>
      <c r="N166" s="322" t="s">
        <v>250</v>
      </c>
      <c r="O166" s="277"/>
      <c r="P166" s="278"/>
      <c r="Q166" s="277"/>
      <c r="R166" s="240"/>
      <c r="S166" s="241"/>
      <c r="T166" s="241"/>
      <c r="U166" s="241"/>
      <c r="V166" s="241"/>
      <c r="W166" s="241"/>
      <c r="X166" s="241"/>
      <c r="Y166" s="241"/>
      <c r="Z166" s="241"/>
      <c r="AA166" s="241"/>
      <c r="AB166" s="241"/>
      <c r="AC166" s="241"/>
      <c r="AD166" s="241"/>
      <c r="AE166" s="241"/>
      <c r="AF166" s="241"/>
      <c r="AG166" s="241"/>
      <c r="AH166" s="241"/>
      <c r="AI166" s="241"/>
      <c r="AJ166" s="241"/>
      <c r="AK166" s="241"/>
      <c r="AL166" s="241"/>
      <c r="AM166" s="241"/>
      <c r="AN166" s="241"/>
      <c r="AO166" s="241"/>
      <c r="AP166" s="241"/>
      <c r="AQ166" s="241"/>
      <c r="AR166" s="351"/>
      <c r="AS166" s="351"/>
      <c r="AT166" s="366"/>
      <c r="AU166" s="352"/>
      <c r="AV166" s="353"/>
      <c r="AW166" s="353"/>
      <c r="AX166" s="367"/>
      <c r="AY166" s="368"/>
      <c r="AZ166" s="353"/>
      <c r="BA166" s="354"/>
      <c r="BB166" s="369"/>
      <c r="BC166" s="357" t="s">
        <v>1513</v>
      </c>
      <c r="BD166" s="332" t="s">
        <v>903</v>
      </c>
      <c r="BE166" s="424" t="s">
        <v>999</v>
      </c>
      <c r="BF166" s="334" t="s">
        <v>1002</v>
      </c>
      <c r="BG166" s="327" t="s">
        <v>545</v>
      </c>
      <c r="BH166" s="357">
        <v>45761</v>
      </c>
      <c r="BI166" s="351">
        <f>28*14.64*0.61*0.013</f>
        <v>3.2506655999999996</v>
      </c>
      <c r="BJ166" s="327" t="s">
        <v>545</v>
      </c>
      <c r="BK166" s="431">
        <f>1639450/(14.64*0.61*0.013)</f>
        <v>14121600.203970535</v>
      </c>
      <c r="BL166" s="327">
        <f t="shared" si="193"/>
        <v>49576967.999999993</v>
      </c>
      <c r="BM166" s="371">
        <v>45868</v>
      </c>
      <c r="BN166" s="353"/>
      <c r="BO166" s="353"/>
      <c r="BP166" s="321"/>
      <c r="BQ166" s="321"/>
      <c r="BR166" s="370"/>
      <c r="BS166" s="352"/>
      <c r="BT166" s="352"/>
      <c r="BU166" s="353"/>
      <c r="BV166" s="353"/>
      <c r="BW166" s="353"/>
      <c r="BX166" s="353"/>
      <c r="BY166" s="353"/>
      <c r="BZ166" s="353"/>
      <c r="CA166" s="353"/>
      <c r="CB166" s="279"/>
      <c r="CC166" s="372"/>
      <c r="CD166" s="357"/>
      <c r="CE166" s="357"/>
      <c r="CF166" s="357"/>
      <c r="CG166" s="357"/>
      <c r="CH166" s="357"/>
      <c r="CI166" s="357"/>
      <c r="CJ166" s="357"/>
      <c r="CK166" s="357"/>
      <c r="CL166" s="353"/>
      <c r="CM166" s="321"/>
      <c r="CN166" s="357"/>
      <c r="CO166" s="357"/>
      <c r="CP166" s="357"/>
      <c r="CQ166" s="357"/>
      <c r="CR166" s="353"/>
      <c r="CS166" s="353"/>
      <c r="CT166" s="353"/>
      <c r="CU166" s="353"/>
      <c r="CV166" s="321"/>
      <c r="CW166" s="373"/>
      <c r="CX166" s="243"/>
      <c r="CY166" s="243"/>
      <c r="CZ166" s="243"/>
      <c r="DA166" s="243"/>
      <c r="DB166" s="243"/>
      <c r="DC166" s="243"/>
      <c r="DD166" s="243"/>
      <c r="DE166" s="243"/>
      <c r="DF166" s="243"/>
      <c r="DG166" s="243"/>
      <c r="DH166" s="243"/>
      <c r="DI166" s="243"/>
      <c r="DJ166" s="243"/>
      <c r="DK166" s="243"/>
      <c r="DL166" s="243"/>
      <c r="DM166" s="243"/>
      <c r="DN166" s="243"/>
      <c r="DO166" s="243"/>
      <c r="DP166" s="243"/>
      <c r="DQ166" s="243"/>
      <c r="DR166" s="243"/>
      <c r="DS166" s="243"/>
      <c r="DT166" s="243"/>
      <c r="DU166" s="243"/>
      <c r="DV166" s="243"/>
      <c r="DW166" s="243"/>
      <c r="DX166" s="243"/>
      <c r="DY166" s="243"/>
      <c r="DZ166" s="243"/>
      <c r="EA166" s="243"/>
    </row>
    <row r="167" spans="1:131" s="337" customFormat="1" ht="30" hidden="1" customHeight="1">
      <c r="A167" s="319" t="str">
        <f t="shared" si="178"/>
        <v>Hiện</v>
      </c>
      <c r="B167" s="320" t="str">
        <f t="shared" ref="B167:B239" si="194">CV167</f>
        <v>Thừa</v>
      </c>
      <c r="C167" s="320">
        <f t="shared" ref="C167:C239" si="195">CT167</f>
        <v>-4.8235363636365491E-2</v>
      </c>
      <c r="D167" s="321"/>
      <c r="E167" s="321"/>
      <c r="F167" s="359"/>
      <c r="G167" s="320"/>
      <c r="H167" s="320" t="s">
        <v>1427</v>
      </c>
      <c r="I167" s="320" t="s">
        <v>1514</v>
      </c>
      <c r="J167" s="322" t="s">
        <v>747</v>
      </c>
      <c r="K167" s="323" t="s">
        <v>741</v>
      </c>
      <c r="L167" s="324" t="s">
        <v>748</v>
      </c>
      <c r="M167" s="322" t="s">
        <v>746</v>
      </c>
      <c r="N167" s="322" t="s">
        <v>250</v>
      </c>
      <c r="O167" s="273">
        <f t="shared" si="192"/>
        <v>128</v>
      </c>
      <c r="P167" s="274">
        <v>24.974013068181815</v>
      </c>
      <c r="Q167" s="273">
        <v>3196.6736727272723</v>
      </c>
      <c r="R167" s="230"/>
      <c r="S167" s="231"/>
      <c r="T167" s="231">
        <v>27.970894636363635</v>
      </c>
      <c r="U167" s="231">
        <v>3580.2745134545453</v>
      </c>
      <c r="V167" s="231">
        <f>VLOOKUP(J167,[113]PR!$A:$S,15,0)</f>
        <v>0</v>
      </c>
      <c r="W167" s="231">
        <f>VLOOKUP(J167,[113]PR!$A:$S,16,0)</f>
        <v>0</v>
      </c>
      <c r="X167" s="231">
        <f>VLOOKUP(J167,[114]PR!$A:$U,17,0)</f>
        <v>0</v>
      </c>
      <c r="Y167" s="231">
        <f>VLOOKUP(J167,[114]PR!$A:$U,18,0)</f>
        <v>0</v>
      </c>
      <c r="Z167" s="231">
        <v>0</v>
      </c>
      <c r="AA167" s="231">
        <v>0</v>
      </c>
      <c r="AB167" s="241">
        <v>0</v>
      </c>
      <c r="AC167" s="241">
        <v>0</v>
      </c>
      <c r="AD167" s="241">
        <v>0</v>
      </c>
      <c r="AE167" s="241">
        <v>0</v>
      </c>
      <c r="AF167" s="241">
        <v>0</v>
      </c>
      <c r="AG167" s="241">
        <v>0</v>
      </c>
      <c r="AH167" s="241">
        <v>0</v>
      </c>
      <c r="AI167" s="241">
        <v>0</v>
      </c>
      <c r="AJ167" s="241">
        <v>0</v>
      </c>
      <c r="AK167" s="241">
        <v>0</v>
      </c>
      <c r="AL167" s="241">
        <v>0</v>
      </c>
      <c r="AM167" s="241">
        <v>0</v>
      </c>
      <c r="AN167" s="241"/>
      <c r="AO167" s="241"/>
      <c r="AP167" s="241">
        <v>0</v>
      </c>
      <c r="AQ167" s="241">
        <v>0</v>
      </c>
      <c r="AR167" s="325">
        <f>R167+T167+V167+X167+Z167+AB167+AD167+AF167+AH167+AJ167+AL167+AN167+AP167</f>
        <v>27.970894636363635</v>
      </c>
      <c r="AS167" s="325">
        <f>S167+U167+W167+Y167+AA167+AC167+AE167+AG167+AI167+AK167+AM167+AO167+AQ167</f>
        <v>3580.2745134545453</v>
      </c>
      <c r="AT167" s="326"/>
      <c r="AU167" s="319"/>
      <c r="AV167" s="327">
        <f>100*7.32*0.61*0.025</f>
        <v>11.163</v>
      </c>
      <c r="AW167" s="327">
        <f>AV167*128</f>
        <v>1428.864</v>
      </c>
      <c r="AX167" s="328"/>
      <c r="AY167" s="329" t="s">
        <v>1004</v>
      </c>
      <c r="AZ167" s="327">
        <f>IF(AR167&gt;AV167,AR167-AV167,"0")</f>
        <v>16.807894636363635</v>
      </c>
      <c r="BA167" s="330">
        <f>IF(AS167&gt;AW167,AS167-AW167,"0")</f>
        <v>2151.4105134545453</v>
      </c>
      <c r="BB167" s="331">
        <v>45884</v>
      </c>
      <c r="BC167" s="332" t="s">
        <v>1000</v>
      </c>
      <c r="BD167" s="332" t="s">
        <v>903</v>
      </c>
      <c r="BE167" s="424" t="s">
        <v>998</v>
      </c>
      <c r="BF167" s="334" t="s">
        <v>1002</v>
      </c>
      <c r="BG167" s="327" t="s">
        <v>545</v>
      </c>
      <c r="BH167" s="332">
        <v>45693</v>
      </c>
      <c r="BI167" s="327">
        <f>67*7.32*0.61*0.025</f>
        <v>7.479210000000001</v>
      </c>
      <c r="BJ167" s="327" t="s">
        <v>545</v>
      </c>
      <c r="BK167" s="382">
        <f>1020091/(7.32*0.61*0.025)</f>
        <v>9138143.8681358043</v>
      </c>
      <c r="BL167" s="327">
        <f t="shared" si="193"/>
        <v>73813784.760000005</v>
      </c>
      <c r="BM167" s="333">
        <v>45855</v>
      </c>
      <c r="BN167" s="327">
        <f>SUMIF($J:$J,J167,$BI:$BI)</f>
        <v>16.85613</v>
      </c>
      <c r="BO167" s="327">
        <f>SUMIF($J:$J,J167,$BJ:$BJ)</f>
        <v>0</v>
      </c>
      <c r="BP167" s="320"/>
      <c r="BQ167" s="320"/>
      <c r="BR167" s="334"/>
      <c r="BS167" s="319"/>
      <c r="BT167" s="319"/>
      <c r="BU167" s="327"/>
      <c r="BV167" s="327"/>
      <c r="BW167" s="327"/>
      <c r="BX167" s="327"/>
      <c r="BY167" s="327"/>
      <c r="BZ167" s="327"/>
      <c r="CA167" s="327"/>
      <c r="CB167" s="275"/>
      <c r="CC167" s="335"/>
      <c r="CD167" s="332"/>
      <c r="CE167" s="332"/>
      <c r="CF167" s="332"/>
      <c r="CG167" s="332"/>
      <c r="CH167" s="332"/>
      <c r="CI167" s="332"/>
      <c r="CJ167" s="332"/>
      <c r="CK167" s="332"/>
      <c r="CL167" s="327">
        <f>SUMIF($J:$J,J167,$BZ:$BZ)</f>
        <v>0</v>
      </c>
      <c r="CM167" s="320">
        <f>SUMIF($J:$J,J167,$CA:$CA)</f>
        <v>0</v>
      </c>
      <c r="CN167" s="332"/>
      <c r="CO167" s="332"/>
      <c r="CP167" s="332"/>
      <c r="CQ167" s="332"/>
      <c r="CR167" s="327">
        <f>BN167+CL167</f>
        <v>16.85613</v>
      </c>
      <c r="CS167" s="327">
        <f>BO167+CM167</f>
        <v>0</v>
      </c>
      <c r="CT167" s="327">
        <f t="shared" ref="CT167" si="196">AZ167-CR167</f>
        <v>-4.8235363636365491E-2</v>
      </c>
      <c r="CU167" s="327">
        <f t="shared" ref="CU167" si="197">BA167-CS167</f>
        <v>2151.4105134545453</v>
      </c>
      <c r="CV167" s="320" t="str">
        <f>IF(CT167&lt;0,"Thừa",IF(CT167=0,"Đủ","Thiếu"))</f>
        <v>Thừa</v>
      </c>
      <c r="CW167" s="336"/>
      <c r="CX167" s="242"/>
      <c r="CY167" s="242"/>
      <c r="CZ167" s="242"/>
      <c r="DA167" s="242"/>
      <c r="DB167" s="242">
        <v>1.5538000000000001</v>
      </c>
      <c r="DC167" s="242">
        <v>198.88640000000001</v>
      </c>
      <c r="DD167" s="242">
        <v>12.740269886363636</v>
      </c>
      <c r="DE167" s="242">
        <v>1630.7545454545455</v>
      </c>
      <c r="DF167" s="242"/>
      <c r="DG167" s="242"/>
      <c r="DH167" s="242"/>
      <c r="DI167" s="242"/>
      <c r="DJ167" s="242">
        <v>5.3401562499999997</v>
      </c>
      <c r="DK167" s="242">
        <v>683.54</v>
      </c>
      <c r="DL167" s="242">
        <v>5.3401562499999997</v>
      </c>
      <c r="DM167" s="242">
        <v>683.54</v>
      </c>
      <c r="DN167" s="242"/>
      <c r="DO167" s="242"/>
      <c r="DP167" s="242"/>
      <c r="DQ167" s="242"/>
      <c r="DR167" s="242"/>
      <c r="DS167" s="242"/>
      <c r="DT167" s="242"/>
      <c r="DU167" s="242"/>
      <c r="DV167" s="242"/>
      <c r="DW167" s="242"/>
      <c r="DX167" s="242"/>
      <c r="DY167" s="242"/>
      <c r="DZ167" s="242"/>
      <c r="EA167" s="242"/>
    </row>
    <row r="168" spans="1:131" s="337" customFormat="1" ht="30" hidden="1" customHeight="1">
      <c r="A168" s="319" t="str">
        <f t="shared" si="178"/>
        <v>ok</v>
      </c>
      <c r="B168" s="321"/>
      <c r="C168" s="321"/>
      <c r="D168" s="321"/>
      <c r="E168" s="321"/>
      <c r="F168" s="359"/>
      <c r="G168" s="321"/>
      <c r="H168" s="321"/>
      <c r="I168" s="320" t="s">
        <v>1514</v>
      </c>
      <c r="J168" s="322" t="s">
        <v>747</v>
      </c>
      <c r="K168" s="323" t="s">
        <v>741</v>
      </c>
      <c r="L168" s="324" t="s">
        <v>748</v>
      </c>
      <c r="M168" s="322" t="s">
        <v>746</v>
      </c>
      <c r="N168" s="322" t="s">
        <v>250</v>
      </c>
      <c r="O168" s="277"/>
      <c r="P168" s="278"/>
      <c r="Q168" s="277"/>
      <c r="R168" s="240"/>
      <c r="S168" s="241"/>
      <c r="T168" s="241"/>
      <c r="U168" s="241"/>
      <c r="V168" s="241"/>
      <c r="W168" s="241"/>
      <c r="X168" s="241"/>
      <c r="Y168" s="241"/>
      <c r="Z168" s="241"/>
      <c r="AA168" s="241"/>
      <c r="AB168" s="241"/>
      <c r="AC168" s="241"/>
      <c r="AD168" s="241"/>
      <c r="AE168" s="241"/>
      <c r="AF168" s="241"/>
      <c r="AG168" s="241"/>
      <c r="AH168" s="241"/>
      <c r="AI168" s="241"/>
      <c r="AJ168" s="241"/>
      <c r="AK168" s="241"/>
      <c r="AL168" s="241"/>
      <c r="AM168" s="241"/>
      <c r="AN168" s="241"/>
      <c r="AO168" s="241"/>
      <c r="AP168" s="241"/>
      <c r="AQ168" s="241"/>
      <c r="AR168" s="351"/>
      <c r="AS168" s="351"/>
      <c r="AT168" s="366"/>
      <c r="AU168" s="352"/>
      <c r="AV168" s="353"/>
      <c r="AW168" s="353"/>
      <c r="AX168" s="367"/>
      <c r="AY168" s="368"/>
      <c r="AZ168" s="353"/>
      <c r="BA168" s="354"/>
      <c r="BB168" s="369"/>
      <c r="BC168" s="357" t="s">
        <v>1513</v>
      </c>
      <c r="BD168" s="332" t="s">
        <v>903</v>
      </c>
      <c r="BE168" s="424" t="s">
        <v>998</v>
      </c>
      <c r="BF168" s="334" t="s">
        <v>1002</v>
      </c>
      <c r="BG168" s="327" t="s">
        <v>545</v>
      </c>
      <c r="BH168" s="357">
        <v>45761</v>
      </c>
      <c r="BI168" s="353">
        <f>84*7.32*0.61*0.025</f>
        <v>9.3769200000000001</v>
      </c>
      <c r="BJ168" s="327" t="s">
        <v>545</v>
      </c>
      <c r="BK168" s="431">
        <f>1442191/(7.32*0.61*0.025)</f>
        <v>12919385.469855772</v>
      </c>
      <c r="BL168" s="327">
        <f t="shared" si="193"/>
        <v>130835567.52</v>
      </c>
      <c r="BM168" s="371">
        <v>45868</v>
      </c>
      <c r="BN168" s="353"/>
      <c r="BO168" s="353"/>
      <c r="BP168" s="321"/>
      <c r="BQ168" s="321"/>
      <c r="BR168" s="370"/>
      <c r="BS168" s="352"/>
      <c r="BT168" s="352"/>
      <c r="BU168" s="353"/>
      <c r="BV168" s="353"/>
      <c r="BW168" s="353"/>
      <c r="BX168" s="353"/>
      <c r="BY168" s="353"/>
      <c r="BZ168" s="353"/>
      <c r="CA168" s="353"/>
      <c r="CB168" s="279"/>
      <c r="CC168" s="372"/>
      <c r="CD168" s="357"/>
      <c r="CE168" s="357"/>
      <c r="CF168" s="357"/>
      <c r="CG168" s="357"/>
      <c r="CH168" s="357"/>
      <c r="CI168" s="357"/>
      <c r="CJ168" s="357"/>
      <c r="CK168" s="357"/>
      <c r="CL168" s="353"/>
      <c r="CM168" s="321"/>
      <c r="CN168" s="357"/>
      <c r="CO168" s="357"/>
      <c r="CP168" s="357"/>
      <c r="CQ168" s="357"/>
      <c r="CR168" s="353"/>
      <c r="CS168" s="353"/>
      <c r="CT168" s="353"/>
      <c r="CU168" s="353"/>
      <c r="CV168" s="321"/>
      <c r="CW168" s="373"/>
      <c r="CX168" s="243"/>
      <c r="CY168" s="243"/>
      <c r="CZ168" s="243"/>
      <c r="DA168" s="243"/>
      <c r="DB168" s="243"/>
      <c r="DC168" s="243"/>
      <c r="DD168" s="243"/>
      <c r="DE168" s="243"/>
      <c r="DF168" s="243"/>
      <c r="DG168" s="243"/>
      <c r="DH168" s="243"/>
      <c r="DI168" s="243"/>
      <c r="DJ168" s="243"/>
      <c r="DK168" s="243"/>
      <c r="DL168" s="243"/>
      <c r="DM168" s="243"/>
      <c r="DN168" s="243"/>
      <c r="DO168" s="243"/>
      <c r="DP168" s="243"/>
      <c r="DQ168" s="243"/>
      <c r="DR168" s="243"/>
      <c r="DS168" s="243"/>
      <c r="DT168" s="243"/>
      <c r="DU168" s="243"/>
      <c r="DV168" s="243"/>
      <c r="DW168" s="243"/>
      <c r="DX168" s="243"/>
      <c r="DY168" s="243"/>
      <c r="DZ168" s="243"/>
      <c r="EA168" s="243"/>
    </row>
    <row r="169" spans="1:131" s="337" customFormat="1" ht="30" hidden="1" customHeight="1">
      <c r="A169" s="319" t="str">
        <f t="shared" si="178"/>
        <v>Hiện</v>
      </c>
      <c r="B169" s="320" t="str">
        <f t="shared" si="194"/>
        <v>Thừa</v>
      </c>
      <c r="C169" s="320">
        <f t="shared" si="195"/>
        <v>-7.165423636363613</v>
      </c>
      <c r="D169" s="321"/>
      <c r="E169" s="321"/>
      <c r="F169" s="359"/>
      <c r="G169" s="320"/>
      <c r="H169" s="320" t="s">
        <v>1427</v>
      </c>
      <c r="I169" s="320" t="s">
        <v>1514</v>
      </c>
      <c r="J169" s="322" t="s">
        <v>749</v>
      </c>
      <c r="K169" s="323" t="s">
        <v>741</v>
      </c>
      <c r="L169" s="324" t="s">
        <v>750</v>
      </c>
      <c r="M169" s="322" t="s">
        <v>746</v>
      </c>
      <c r="N169" s="322" t="s">
        <v>250</v>
      </c>
      <c r="O169" s="273">
        <f t="shared" si="192"/>
        <v>128</v>
      </c>
      <c r="P169" s="274">
        <v>239.08863068181819</v>
      </c>
      <c r="Q169" s="273">
        <v>30603.344727272728</v>
      </c>
      <c r="R169" s="230"/>
      <c r="S169" s="231"/>
      <c r="T169" s="231">
        <v>267.7792663636364</v>
      </c>
      <c r="U169" s="231">
        <v>34275.746094545459</v>
      </c>
      <c r="V169" s="231">
        <f>VLOOKUP(J169,[113]PR!$A:$S,15,0)</f>
        <v>0</v>
      </c>
      <c r="W169" s="231">
        <f>VLOOKUP(J169,[113]PR!$A:$S,16,0)</f>
        <v>0</v>
      </c>
      <c r="X169" s="231">
        <f>VLOOKUP(J169,[114]PR!$A:$U,17,0)</f>
        <v>0</v>
      </c>
      <c r="Y169" s="231">
        <f>VLOOKUP(J169,[114]PR!$A:$U,18,0)</f>
        <v>0</v>
      </c>
      <c r="Z169" s="231">
        <v>0</v>
      </c>
      <c r="AA169" s="231">
        <v>0</v>
      </c>
      <c r="AB169" s="241">
        <v>0</v>
      </c>
      <c r="AC169" s="241">
        <v>0</v>
      </c>
      <c r="AD169" s="241">
        <v>0</v>
      </c>
      <c r="AE169" s="241">
        <v>0</v>
      </c>
      <c r="AF169" s="241">
        <v>0</v>
      </c>
      <c r="AG169" s="241">
        <v>0</v>
      </c>
      <c r="AH169" s="241">
        <v>0</v>
      </c>
      <c r="AI169" s="241">
        <v>0</v>
      </c>
      <c r="AJ169" s="241">
        <v>0</v>
      </c>
      <c r="AK169" s="241">
        <v>0</v>
      </c>
      <c r="AL169" s="241">
        <v>0</v>
      </c>
      <c r="AM169" s="241">
        <v>0</v>
      </c>
      <c r="AN169" s="241"/>
      <c r="AO169" s="241"/>
      <c r="AP169" s="241">
        <v>0</v>
      </c>
      <c r="AQ169" s="241">
        <v>0</v>
      </c>
      <c r="AR169" s="325">
        <f t="shared" ref="AR169:AR201" si="198">R169+T169+V169+X169+Z169+AB169+AD169+AF169+AH169+AJ169+AL169+AN169+AP169</f>
        <v>267.7792663636364</v>
      </c>
      <c r="AS169" s="325">
        <f t="shared" ref="AS169:AS201" si="199">S169+U169+W169+Y169+AA169+AC169+AE169+AG169+AI169+AK169+AM169+AO169+AQ169</f>
        <v>34275.746094545459</v>
      </c>
      <c r="AT169" s="326"/>
      <c r="AU169" s="319"/>
      <c r="AV169" s="327">
        <f>800*3.66*0.61*0.05</f>
        <v>89.304000000000002</v>
      </c>
      <c r="AW169" s="327">
        <f>AV169*128</f>
        <v>11430.912</v>
      </c>
      <c r="AX169" s="328"/>
      <c r="AY169" s="329" t="s">
        <v>1004</v>
      </c>
      <c r="AZ169" s="327">
        <f t="shared" ref="AZ169:AZ201" si="200">IF(AR169&gt;AV169,AR169-AV169,"0")</f>
        <v>178.47526636363639</v>
      </c>
      <c r="BA169" s="330">
        <f t="shared" ref="BA169:BA201" si="201">IF(AS169&gt;AW169,AS169-AW169,"0")</f>
        <v>22844.834094545458</v>
      </c>
      <c r="BB169" s="331">
        <v>45884</v>
      </c>
      <c r="BC169" s="332" t="s">
        <v>1000</v>
      </c>
      <c r="BD169" s="332" t="s">
        <v>903</v>
      </c>
      <c r="BE169" s="424" t="s">
        <v>997</v>
      </c>
      <c r="BF169" s="334" t="s">
        <v>1002</v>
      </c>
      <c r="BG169" s="327" t="s">
        <v>545</v>
      </c>
      <c r="BH169" s="332">
        <v>45693</v>
      </c>
      <c r="BI169" s="327">
        <f>1663*3.66*0.61*0.05</f>
        <v>185.64069000000001</v>
      </c>
      <c r="BJ169" s="327" t="s">
        <v>545</v>
      </c>
      <c r="BK169" s="382">
        <f>1020091/(3.66*0.61*0.05)</f>
        <v>9138143.8681358043</v>
      </c>
      <c r="BL169" s="327">
        <f t="shared" si="193"/>
        <v>1832124239.6399999</v>
      </c>
      <c r="BM169" s="333">
        <v>45855</v>
      </c>
      <c r="BN169" s="327">
        <f t="shared" ref="BN169:BN201" si="202">SUMIF($J:$J,J169,$BI:$BI)</f>
        <v>185.64069000000001</v>
      </c>
      <c r="BO169" s="327">
        <f t="shared" ref="BO169:BO201" si="203">SUMIF($J:$J,J169,$BJ:$BJ)</f>
        <v>0</v>
      </c>
      <c r="BP169" s="320"/>
      <c r="BQ169" s="320"/>
      <c r="BR169" s="334"/>
      <c r="BS169" s="319"/>
      <c r="BT169" s="319"/>
      <c r="BU169" s="327"/>
      <c r="BV169" s="327"/>
      <c r="BW169" s="327"/>
      <c r="BX169" s="327"/>
      <c r="BY169" s="327"/>
      <c r="BZ169" s="327"/>
      <c r="CA169" s="327"/>
      <c r="CB169" s="275"/>
      <c r="CC169" s="335"/>
      <c r="CD169" s="332"/>
      <c r="CE169" s="332"/>
      <c r="CF169" s="332"/>
      <c r="CG169" s="332"/>
      <c r="CH169" s="332"/>
      <c r="CI169" s="332"/>
      <c r="CJ169" s="332"/>
      <c r="CK169" s="332"/>
      <c r="CL169" s="327">
        <f t="shared" ref="CL169:CL201" si="204">SUMIF($J:$J,J169,$BZ:$BZ)</f>
        <v>0</v>
      </c>
      <c r="CM169" s="320">
        <f t="shared" ref="CM169:CM201" si="205">SUMIF($J:$J,J169,$CA:$CA)</f>
        <v>0</v>
      </c>
      <c r="CN169" s="332"/>
      <c r="CO169" s="332"/>
      <c r="CP169" s="332"/>
      <c r="CQ169" s="332"/>
      <c r="CR169" s="327">
        <f t="shared" ref="CR169:CR201" si="206">BN169+CL169</f>
        <v>185.64069000000001</v>
      </c>
      <c r="CS169" s="327">
        <f t="shared" ref="CS169:CS201" si="207">BO169+CM169</f>
        <v>0</v>
      </c>
      <c r="CT169" s="327">
        <f t="shared" ref="CT169:CT201" si="208">AZ169-CR169</f>
        <v>-7.165423636363613</v>
      </c>
      <c r="CU169" s="327">
        <f t="shared" ref="CU169:CU201" si="209">BA169-CS169</f>
        <v>22844.834094545458</v>
      </c>
      <c r="CV169" s="320" t="str">
        <f t="shared" ref="CV169:CV201" si="210">IF(CT169&lt;0,"Thừa",IF(CT169=0,"Đủ","Thiếu"))</f>
        <v>Thừa</v>
      </c>
      <c r="CW169" s="336"/>
      <c r="CX169" s="242"/>
      <c r="CY169" s="242"/>
      <c r="CZ169" s="242"/>
      <c r="DA169" s="242"/>
      <c r="DB169" s="242">
        <v>6.7540000000000013</v>
      </c>
      <c r="DC169" s="242">
        <v>864.51200000000017</v>
      </c>
      <c r="DD169" s="242">
        <v>127.40269886363636</v>
      </c>
      <c r="DE169" s="242">
        <v>16307.545454545454</v>
      </c>
      <c r="DF169" s="242">
        <v>0.10312499999999999</v>
      </c>
      <c r="DG169" s="242">
        <v>13.2</v>
      </c>
      <c r="DH169" s="242">
        <v>104.8309375</v>
      </c>
      <c r="DI169" s="242">
        <v>13418.36</v>
      </c>
      <c r="DJ169" s="242"/>
      <c r="DK169" s="242"/>
      <c r="DL169" s="242"/>
      <c r="DM169" s="242"/>
      <c r="DN169" s="242"/>
      <c r="DO169" s="242"/>
      <c r="DP169" s="242"/>
      <c r="DQ169" s="242"/>
      <c r="DR169" s="242"/>
      <c r="DS169" s="242"/>
      <c r="DT169" s="242"/>
      <c r="DU169" s="242"/>
      <c r="DV169" s="242"/>
      <c r="DW169" s="242"/>
      <c r="DX169" s="242"/>
      <c r="DY169" s="242"/>
      <c r="DZ169" s="242"/>
      <c r="EA169" s="242"/>
    </row>
    <row r="170" spans="1:131" s="337" customFormat="1" ht="30" hidden="1" customHeight="1">
      <c r="A170" s="319" t="str">
        <f t="shared" si="178"/>
        <v>Hiện</v>
      </c>
      <c r="B170" s="320" t="str">
        <f t="shared" si="194"/>
        <v>Đủ</v>
      </c>
      <c r="C170" s="320">
        <f t="shared" si="195"/>
        <v>0</v>
      </c>
      <c r="D170" s="321"/>
      <c r="E170" s="321"/>
      <c r="F170" s="359"/>
      <c r="G170" s="320"/>
      <c r="H170" s="320" t="s">
        <v>1428</v>
      </c>
      <c r="I170" s="320"/>
      <c r="J170" s="322" t="s">
        <v>751</v>
      </c>
      <c r="K170" s="323" t="s">
        <v>752</v>
      </c>
      <c r="L170" s="324" t="s">
        <v>753</v>
      </c>
      <c r="M170" s="322" t="s">
        <v>754</v>
      </c>
      <c r="N170" s="322" t="s">
        <v>210</v>
      </c>
      <c r="O170" s="273">
        <f t="shared" ref="O170:O239" si="211">+Q170/P170</f>
        <v>0.27500000000000002</v>
      </c>
      <c r="P170" s="283">
        <v>4</v>
      </c>
      <c r="Q170" s="273">
        <v>1.1000000000000001</v>
      </c>
      <c r="R170" s="230"/>
      <c r="S170" s="231"/>
      <c r="T170" s="231">
        <v>4</v>
      </c>
      <c r="U170" s="231">
        <v>1.1000000000000001</v>
      </c>
      <c r="V170" s="231">
        <f>VLOOKUP(J170,[113]PR!$A:$S,15,0)</f>
        <v>0</v>
      </c>
      <c r="W170" s="231">
        <f>VLOOKUP(J170,[113]PR!$A:$S,16,0)</f>
        <v>0</v>
      </c>
      <c r="X170" s="231">
        <f>VLOOKUP(J170,[114]PR!$A:$U,17,0)</f>
        <v>0</v>
      </c>
      <c r="Y170" s="231">
        <f>VLOOKUP(J170,[114]PR!$A:$U,18,0)</f>
        <v>0</v>
      </c>
      <c r="Z170" s="231">
        <v>0</v>
      </c>
      <c r="AA170" s="231">
        <v>0</v>
      </c>
      <c r="AB170" s="241">
        <v>0</v>
      </c>
      <c r="AC170" s="241">
        <v>0</v>
      </c>
      <c r="AD170" s="241">
        <v>0</v>
      </c>
      <c r="AE170" s="241">
        <v>0</v>
      </c>
      <c r="AF170" s="241">
        <v>0</v>
      </c>
      <c r="AG170" s="241">
        <v>0</v>
      </c>
      <c r="AH170" s="241">
        <v>0</v>
      </c>
      <c r="AI170" s="241">
        <v>0</v>
      </c>
      <c r="AJ170" s="241">
        <v>0</v>
      </c>
      <c r="AK170" s="241">
        <v>0</v>
      </c>
      <c r="AL170" s="241">
        <v>0</v>
      </c>
      <c r="AM170" s="241">
        <v>0</v>
      </c>
      <c r="AN170" s="241"/>
      <c r="AO170" s="241"/>
      <c r="AP170" s="241">
        <v>0</v>
      </c>
      <c r="AQ170" s="241">
        <v>0</v>
      </c>
      <c r="AR170" s="325">
        <f t="shared" si="198"/>
        <v>4</v>
      </c>
      <c r="AS170" s="325">
        <f t="shared" si="199"/>
        <v>1.1000000000000001</v>
      </c>
      <c r="AT170" s="326"/>
      <c r="AU170" s="319"/>
      <c r="AV170" s="327"/>
      <c r="AW170" s="327"/>
      <c r="AX170" s="328"/>
      <c r="AY170" s="329"/>
      <c r="AZ170" s="327">
        <f t="shared" si="200"/>
        <v>4</v>
      </c>
      <c r="BA170" s="330">
        <f t="shared" si="201"/>
        <v>1.1000000000000001</v>
      </c>
      <c r="BB170" s="331"/>
      <c r="BC170" s="332" t="s">
        <v>1222</v>
      </c>
      <c r="BD170" s="332" t="s">
        <v>539</v>
      </c>
      <c r="BE170" s="332" t="s">
        <v>753</v>
      </c>
      <c r="BF170" s="334" t="s">
        <v>754</v>
      </c>
      <c r="BG170" s="327" t="s">
        <v>545</v>
      </c>
      <c r="BH170" s="332">
        <v>45782</v>
      </c>
      <c r="BI170" s="232">
        <v>4</v>
      </c>
      <c r="BJ170" s="327" t="s">
        <v>545</v>
      </c>
      <c r="BK170" s="382">
        <v>72000</v>
      </c>
      <c r="BL170" s="327">
        <f>BK170*BI170*1.1</f>
        <v>316800</v>
      </c>
      <c r="BM170" s="333">
        <v>45800</v>
      </c>
      <c r="BN170" s="327">
        <f t="shared" si="202"/>
        <v>4</v>
      </c>
      <c r="BO170" s="327">
        <f t="shared" si="203"/>
        <v>0</v>
      </c>
      <c r="BP170" s="320"/>
      <c r="BQ170" s="320"/>
      <c r="BR170" s="334"/>
      <c r="BS170" s="319"/>
      <c r="BT170" s="319"/>
      <c r="BU170" s="327"/>
      <c r="BV170" s="327"/>
      <c r="BW170" s="327"/>
      <c r="BX170" s="327"/>
      <c r="BY170" s="327"/>
      <c r="BZ170" s="327"/>
      <c r="CA170" s="327"/>
      <c r="CB170" s="275"/>
      <c r="CC170" s="335"/>
      <c r="CD170" s="332"/>
      <c r="CE170" s="332"/>
      <c r="CF170" s="332"/>
      <c r="CG170" s="332"/>
      <c r="CH170" s="332"/>
      <c r="CI170" s="332"/>
      <c r="CJ170" s="332"/>
      <c r="CK170" s="332"/>
      <c r="CL170" s="327">
        <f t="shared" si="204"/>
        <v>0</v>
      </c>
      <c r="CM170" s="320">
        <f t="shared" si="205"/>
        <v>0</v>
      </c>
      <c r="CN170" s="332"/>
      <c r="CO170" s="332"/>
      <c r="CP170" s="332"/>
      <c r="CQ170" s="332"/>
      <c r="CR170" s="327">
        <f t="shared" si="206"/>
        <v>4</v>
      </c>
      <c r="CS170" s="327">
        <f t="shared" si="207"/>
        <v>0</v>
      </c>
      <c r="CT170" s="327">
        <f t="shared" si="208"/>
        <v>0</v>
      </c>
      <c r="CU170" s="327">
        <f t="shared" si="209"/>
        <v>1.1000000000000001</v>
      </c>
      <c r="CV170" s="320" t="str">
        <f t="shared" si="210"/>
        <v>Đủ</v>
      </c>
      <c r="CW170" s="336"/>
      <c r="CX170" s="242"/>
      <c r="CY170" s="242"/>
      <c r="CZ170" s="242"/>
      <c r="DA170" s="242"/>
      <c r="DB170" s="242"/>
      <c r="DC170" s="242"/>
      <c r="DD170" s="242"/>
      <c r="DE170" s="242"/>
      <c r="DF170" s="242"/>
      <c r="DG170" s="242"/>
      <c r="DH170" s="242"/>
      <c r="DI170" s="242"/>
      <c r="DJ170" s="242"/>
      <c r="DK170" s="242"/>
      <c r="DL170" s="242"/>
      <c r="DM170" s="242"/>
      <c r="DN170" s="242"/>
      <c r="DO170" s="242"/>
      <c r="DP170" s="242"/>
      <c r="DQ170" s="242"/>
      <c r="DR170" s="242">
        <v>4</v>
      </c>
      <c r="DS170" s="242">
        <v>1.1000000000000001</v>
      </c>
      <c r="DT170" s="242"/>
      <c r="DU170" s="242"/>
      <c r="DV170" s="242"/>
      <c r="DW170" s="242"/>
      <c r="DX170" s="242"/>
      <c r="DY170" s="242"/>
      <c r="DZ170" s="242"/>
      <c r="EA170" s="242"/>
    </row>
    <row r="171" spans="1:131" s="337" customFormat="1" ht="30" hidden="1" customHeight="1">
      <c r="A171" s="319" t="str">
        <f t="shared" si="178"/>
        <v>Hiện</v>
      </c>
      <c r="B171" s="320" t="str">
        <f t="shared" si="194"/>
        <v>Đủ</v>
      </c>
      <c r="C171" s="320">
        <f t="shared" si="195"/>
        <v>0</v>
      </c>
      <c r="D171" s="321"/>
      <c r="E171" s="321"/>
      <c r="F171" s="359"/>
      <c r="G171" s="320"/>
      <c r="H171" s="320" t="s">
        <v>1428</v>
      </c>
      <c r="I171" s="320"/>
      <c r="J171" s="322" t="s">
        <v>755</v>
      </c>
      <c r="K171" s="323" t="s">
        <v>756</v>
      </c>
      <c r="L171" s="324" t="s">
        <v>757</v>
      </c>
      <c r="M171" s="322" t="s">
        <v>758</v>
      </c>
      <c r="N171" s="322" t="s">
        <v>210</v>
      </c>
      <c r="O171" s="273">
        <f t="shared" si="211"/>
        <v>0.34</v>
      </c>
      <c r="P171" s="283">
        <v>8</v>
      </c>
      <c r="Q171" s="273">
        <v>2.72</v>
      </c>
      <c r="R171" s="230"/>
      <c r="S171" s="231"/>
      <c r="T171" s="231">
        <v>8</v>
      </c>
      <c r="U171" s="231">
        <v>2.72</v>
      </c>
      <c r="V171" s="231">
        <f>VLOOKUP(J171,[113]PR!$A:$S,15,0)</f>
        <v>0</v>
      </c>
      <c r="W171" s="231">
        <f>VLOOKUP(J171,[113]PR!$A:$S,16,0)</f>
        <v>0</v>
      </c>
      <c r="X171" s="231">
        <f>VLOOKUP(J171,[114]PR!$A:$U,17,0)</f>
        <v>0</v>
      </c>
      <c r="Y171" s="231">
        <f>VLOOKUP(J171,[114]PR!$A:$U,18,0)</f>
        <v>0</v>
      </c>
      <c r="Z171" s="231">
        <v>0</v>
      </c>
      <c r="AA171" s="231">
        <v>0</v>
      </c>
      <c r="AB171" s="241">
        <v>0</v>
      </c>
      <c r="AC171" s="241">
        <v>0</v>
      </c>
      <c r="AD171" s="241">
        <v>0</v>
      </c>
      <c r="AE171" s="241">
        <v>0</v>
      </c>
      <c r="AF171" s="241">
        <v>0</v>
      </c>
      <c r="AG171" s="241">
        <v>0</v>
      </c>
      <c r="AH171" s="241">
        <v>0</v>
      </c>
      <c r="AI171" s="241">
        <v>0</v>
      </c>
      <c r="AJ171" s="241">
        <v>0</v>
      </c>
      <c r="AK171" s="241">
        <v>0</v>
      </c>
      <c r="AL171" s="241">
        <v>0</v>
      </c>
      <c r="AM171" s="241">
        <v>0</v>
      </c>
      <c r="AN171" s="241"/>
      <c r="AO171" s="241"/>
      <c r="AP171" s="241">
        <v>0</v>
      </c>
      <c r="AQ171" s="241">
        <v>0</v>
      </c>
      <c r="AR171" s="325">
        <f t="shared" si="198"/>
        <v>8</v>
      </c>
      <c r="AS171" s="325">
        <f t="shared" si="199"/>
        <v>2.72</v>
      </c>
      <c r="AT171" s="326"/>
      <c r="AU171" s="319"/>
      <c r="AV171" s="327"/>
      <c r="AW171" s="327"/>
      <c r="AX171" s="328"/>
      <c r="AY171" s="329"/>
      <c r="AZ171" s="327">
        <f t="shared" si="200"/>
        <v>8</v>
      </c>
      <c r="BA171" s="330">
        <f t="shared" si="201"/>
        <v>2.72</v>
      </c>
      <c r="BB171" s="331"/>
      <c r="BC171" s="332" t="s">
        <v>1222</v>
      </c>
      <c r="BD171" s="332" t="s">
        <v>539</v>
      </c>
      <c r="BE171" s="332" t="s">
        <v>757</v>
      </c>
      <c r="BF171" s="334" t="s">
        <v>758</v>
      </c>
      <c r="BG171" s="327" t="s">
        <v>545</v>
      </c>
      <c r="BH171" s="332">
        <v>45782</v>
      </c>
      <c r="BI171" s="232">
        <v>8</v>
      </c>
      <c r="BJ171" s="327" t="s">
        <v>545</v>
      </c>
      <c r="BK171" s="382">
        <v>195000</v>
      </c>
      <c r="BL171" s="327">
        <f t="shared" ref="BL171:BL174" si="212">BK171*BI171*1.1</f>
        <v>1716000.0000000002</v>
      </c>
      <c r="BM171" s="333">
        <v>45800</v>
      </c>
      <c r="BN171" s="327">
        <f t="shared" si="202"/>
        <v>8</v>
      </c>
      <c r="BO171" s="327">
        <f t="shared" si="203"/>
        <v>0</v>
      </c>
      <c r="BP171" s="320"/>
      <c r="BQ171" s="320"/>
      <c r="BR171" s="334"/>
      <c r="BS171" s="319"/>
      <c r="BT171" s="319"/>
      <c r="BU171" s="327"/>
      <c r="BV171" s="327"/>
      <c r="BW171" s="327"/>
      <c r="BX171" s="327"/>
      <c r="BY171" s="327"/>
      <c r="BZ171" s="327"/>
      <c r="CA171" s="327"/>
      <c r="CB171" s="275"/>
      <c r="CC171" s="335"/>
      <c r="CD171" s="332"/>
      <c r="CE171" s="332"/>
      <c r="CF171" s="332"/>
      <c r="CG171" s="332"/>
      <c r="CH171" s="332"/>
      <c r="CI171" s="332"/>
      <c r="CJ171" s="332"/>
      <c r="CK171" s="332"/>
      <c r="CL171" s="327">
        <f t="shared" si="204"/>
        <v>0</v>
      </c>
      <c r="CM171" s="320">
        <f t="shared" si="205"/>
        <v>0</v>
      </c>
      <c r="CN171" s="332"/>
      <c r="CO171" s="332"/>
      <c r="CP171" s="332"/>
      <c r="CQ171" s="332"/>
      <c r="CR171" s="327">
        <f t="shared" si="206"/>
        <v>8</v>
      </c>
      <c r="CS171" s="327">
        <f t="shared" si="207"/>
        <v>0</v>
      </c>
      <c r="CT171" s="327">
        <f t="shared" si="208"/>
        <v>0</v>
      </c>
      <c r="CU171" s="327">
        <f t="shared" si="209"/>
        <v>2.72</v>
      </c>
      <c r="CV171" s="320" t="str">
        <f t="shared" si="210"/>
        <v>Đủ</v>
      </c>
      <c r="CW171" s="336"/>
      <c r="CX171" s="242"/>
      <c r="CY171" s="242"/>
      <c r="CZ171" s="242"/>
      <c r="DA171" s="242"/>
      <c r="DB171" s="242"/>
      <c r="DC171" s="242"/>
      <c r="DD171" s="242"/>
      <c r="DE171" s="242"/>
      <c r="DF171" s="242"/>
      <c r="DG171" s="242"/>
      <c r="DH171" s="242">
        <v>8</v>
      </c>
      <c r="DI171" s="242">
        <v>2.72</v>
      </c>
      <c r="DJ171" s="242"/>
      <c r="DK171" s="242"/>
      <c r="DL171" s="242"/>
      <c r="DM171" s="242"/>
      <c r="DN171" s="242"/>
      <c r="DO171" s="242"/>
      <c r="DP171" s="242"/>
      <c r="DQ171" s="242"/>
      <c r="DR171" s="242"/>
      <c r="DS171" s="242"/>
      <c r="DT171" s="242"/>
      <c r="DU171" s="242"/>
      <c r="DV171" s="242"/>
      <c r="DW171" s="242"/>
      <c r="DX171" s="242"/>
      <c r="DY171" s="242"/>
      <c r="DZ171" s="242"/>
      <c r="EA171" s="242"/>
    </row>
    <row r="172" spans="1:131" s="337" customFormat="1" ht="30" hidden="1" customHeight="1">
      <c r="A172" s="319" t="str">
        <f t="shared" si="178"/>
        <v>Hiện</v>
      </c>
      <c r="B172" s="320" t="str">
        <f t="shared" si="194"/>
        <v>Đủ</v>
      </c>
      <c r="C172" s="320">
        <f t="shared" si="195"/>
        <v>0</v>
      </c>
      <c r="D172" s="321"/>
      <c r="E172" s="321"/>
      <c r="F172" s="359"/>
      <c r="G172" s="320"/>
      <c r="H172" s="320" t="s">
        <v>1428</v>
      </c>
      <c r="I172" s="320"/>
      <c r="J172" s="322" t="s">
        <v>759</v>
      </c>
      <c r="K172" s="323" t="s">
        <v>752</v>
      </c>
      <c r="L172" s="324" t="s">
        <v>213</v>
      </c>
      <c r="M172" s="322" t="s">
        <v>754</v>
      </c>
      <c r="N172" s="322" t="s">
        <v>210</v>
      </c>
      <c r="O172" s="273">
        <f t="shared" si="211"/>
        <v>1.1055555555555554</v>
      </c>
      <c r="P172" s="283">
        <v>36</v>
      </c>
      <c r="Q172" s="273">
        <v>39.799999999999997</v>
      </c>
      <c r="R172" s="230"/>
      <c r="S172" s="231"/>
      <c r="T172" s="231">
        <v>36</v>
      </c>
      <c r="U172" s="231">
        <v>39.799999999999997</v>
      </c>
      <c r="V172" s="231">
        <f>VLOOKUP(J172,[113]PR!$A:$S,15,0)</f>
        <v>0</v>
      </c>
      <c r="W172" s="231">
        <f>VLOOKUP(J172,[113]PR!$A:$S,16,0)</f>
        <v>0</v>
      </c>
      <c r="X172" s="231">
        <f>VLOOKUP(J172,[114]PR!$A:$U,17,0)</f>
        <v>0</v>
      </c>
      <c r="Y172" s="231">
        <f>VLOOKUP(J172,[114]PR!$A:$U,18,0)</f>
        <v>0</v>
      </c>
      <c r="Z172" s="231">
        <v>0</v>
      </c>
      <c r="AA172" s="231">
        <v>0</v>
      </c>
      <c r="AB172" s="241">
        <v>0</v>
      </c>
      <c r="AC172" s="241">
        <v>0</v>
      </c>
      <c r="AD172" s="241">
        <v>0</v>
      </c>
      <c r="AE172" s="241">
        <v>0</v>
      </c>
      <c r="AF172" s="241">
        <v>0</v>
      </c>
      <c r="AG172" s="241">
        <v>0</v>
      </c>
      <c r="AH172" s="241">
        <v>0</v>
      </c>
      <c r="AI172" s="241">
        <v>0</v>
      </c>
      <c r="AJ172" s="241">
        <v>0</v>
      </c>
      <c r="AK172" s="241">
        <v>0</v>
      </c>
      <c r="AL172" s="241">
        <v>0</v>
      </c>
      <c r="AM172" s="241">
        <v>0</v>
      </c>
      <c r="AN172" s="241"/>
      <c r="AO172" s="241"/>
      <c r="AP172" s="241">
        <v>0</v>
      </c>
      <c r="AQ172" s="241">
        <v>0</v>
      </c>
      <c r="AR172" s="325">
        <f t="shared" si="198"/>
        <v>36</v>
      </c>
      <c r="AS172" s="325">
        <f t="shared" si="199"/>
        <v>39.799999999999997</v>
      </c>
      <c r="AT172" s="326"/>
      <c r="AU172" s="319"/>
      <c r="AV172" s="327"/>
      <c r="AW172" s="327"/>
      <c r="AX172" s="328"/>
      <c r="AY172" s="329"/>
      <c r="AZ172" s="327">
        <f t="shared" si="200"/>
        <v>36</v>
      </c>
      <c r="BA172" s="330">
        <f t="shared" si="201"/>
        <v>39.799999999999997</v>
      </c>
      <c r="BB172" s="331"/>
      <c r="BC172" s="332" t="s">
        <v>1222</v>
      </c>
      <c r="BD172" s="332" t="s">
        <v>539</v>
      </c>
      <c r="BE172" s="332" t="s">
        <v>213</v>
      </c>
      <c r="BF172" s="334" t="s">
        <v>754</v>
      </c>
      <c r="BG172" s="327" t="s">
        <v>545</v>
      </c>
      <c r="BH172" s="332">
        <v>45782</v>
      </c>
      <c r="BI172" s="232">
        <v>36</v>
      </c>
      <c r="BJ172" s="327" t="s">
        <v>545</v>
      </c>
      <c r="BK172" s="382">
        <v>235000</v>
      </c>
      <c r="BL172" s="327">
        <f t="shared" si="212"/>
        <v>9306000</v>
      </c>
      <c r="BM172" s="333">
        <v>45800</v>
      </c>
      <c r="BN172" s="327">
        <f t="shared" si="202"/>
        <v>36</v>
      </c>
      <c r="BO172" s="327">
        <f t="shared" si="203"/>
        <v>0</v>
      </c>
      <c r="BP172" s="320"/>
      <c r="BQ172" s="320"/>
      <c r="BR172" s="334"/>
      <c r="BS172" s="319"/>
      <c r="BT172" s="319"/>
      <c r="BU172" s="327"/>
      <c r="BV172" s="327"/>
      <c r="BW172" s="327"/>
      <c r="BX172" s="327"/>
      <c r="BY172" s="327"/>
      <c r="BZ172" s="327"/>
      <c r="CA172" s="327"/>
      <c r="CB172" s="275"/>
      <c r="CC172" s="335"/>
      <c r="CD172" s="332"/>
      <c r="CE172" s="332"/>
      <c r="CF172" s="332"/>
      <c r="CG172" s="332"/>
      <c r="CH172" s="332"/>
      <c r="CI172" s="332"/>
      <c r="CJ172" s="332"/>
      <c r="CK172" s="332"/>
      <c r="CL172" s="327">
        <f t="shared" si="204"/>
        <v>0</v>
      </c>
      <c r="CM172" s="320">
        <f t="shared" si="205"/>
        <v>0</v>
      </c>
      <c r="CN172" s="332"/>
      <c r="CO172" s="332"/>
      <c r="CP172" s="332"/>
      <c r="CQ172" s="332"/>
      <c r="CR172" s="327">
        <f t="shared" si="206"/>
        <v>36</v>
      </c>
      <c r="CS172" s="327">
        <f t="shared" si="207"/>
        <v>0</v>
      </c>
      <c r="CT172" s="327">
        <f t="shared" si="208"/>
        <v>0</v>
      </c>
      <c r="CU172" s="327">
        <f t="shared" si="209"/>
        <v>39.799999999999997</v>
      </c>
      <c r="CV172" s="320" t="str">
        <f t="shared" si="210"/>
        <v>Đủ</v>
      </c>
      <c r="CW172" s="336"/>
      <c r="CX172" s="242"/>
      <c r="CY172" s="242"/>
      <c r="CZ172" s="242"/>
      <c r="DA172" s="242"/>
      <c r="DB172" s="242"/>
      <c r="DC172" s="242"/>
      <c r="DD172" s="242"/>
      <c r="DE172" s="242"/>
      <c r="DF172" s="242"/>
      <c r="DG172" s="242"/>
      <c r="DH172" s="242">
        <v>12</v>
      </c>
      <c r="DI172" s="242">
        <v>13.26</v>
      </c>
      <c r="DJ172" s="242">
        <v>4</v>
      </c>
      <c r="DK172" s="242">
        <v>4.42</v>
      </c>
      <c r="DL172" s="242">
        <v>4</v>
      </c>
      <c r="DM172" s="242">
        <v>4.42</v>
      </c>
      <c r="DN172" s="242">
        <v>4</v>
      </c>
      <c r="DO172" s="242">
        <v>4.42</v>
      </c>
      <c r="DP172" s="242">
        <v>12</v>
      </c>
      <c r="DQ172" s="242">
        <v>13.26</v>
      </c>
      <c r="DR172" s="242"/>
      <c r="DS172" s="242"/>
      <c r="DT172" s="242"/>
      <c r="DU172" s="242"/>
      <c r="DV172" s="242"/>
      <c r="DW172" s="242"/>
      <c r="DX172" s="242"/>
      <c r="DY172" s="242"/>
      <c r="DZ172" s="242"/>
      <c r="EA172" s="242"/>
    </row>
    <row r="173" spans="1:131" s="337" customFormat="1" ht="30" hidden="1" customHeight="1">
      <c r="A173" s="319" t="str">
        <f t="shared" si="178"/>
        <v>Hiện</v>
      </c>
      <c r="B173" s="320" t="str">
        <f t="shared" si="194"/>
        <v>Đủ</v>
      </c>
      <c r="C173" s="320">
        <f t="shared" si="195"/>
        <v>0</v>
      </c>
      <c r="D173" s="321"/>
      <c r="E173" s="321"/>
      <c r="F173" s="359"/>
      <c r="G173" s="320"/>
      <c r="H173" s="320" t="s">
        <v>1428</v>
      </c>
      <c r="I173" s="320"/>
      <c r="J173" s="322" t="s">
        <v>760</v>
      </c>
      <c r="K173" s="323" t="s">
        <v>761</v>
      </c>
      <c r="L173" s="324" t="s">
        <v>762</v>
      </c>
      <c r="M173" s="322" t="s">
        <v>1419</v>
      </c>
      <c r="N173" s="322" t="s">
        <v>210</v>
      </c>
      <c r="O173" s="273">
        <f t="shared" si="211"/>
        <v>2.5031249999999998</v>
      </c>
      <c r="P173" s="283">
        <v>32</v>
      </c>
      <c r="Q173" s="273">
        <v>80.099999999999994</v>
      </c>
      <c r="R173" s="230"/>
      <c r="S173" s="231"/>
      <c r="T173" s="231">
        <v>32</v>
      </c>
      <c r="U173" s="231">
        <v>80.099999999999994</v>
      </c>
      <c r="V173" s="231">
        <f>VLOOKUP(J173,[113]PR!$A:$S,15,0)</f>
        <v>0</v>
      </c>
      <c r="W173" s="231">
        <f>VLOOKUP(J173,[113]PR!$A:$S,16,0)</f>
        <v>0</v>
      </c>
      <c r="X173" s="231">
        <f>VLOOKUP(J173,[114]PR!$A:$U,17,0)</f>
        <v>0</v>
      </c>
      <c r="Y173" s="231">
        <f>VLOOKUP(J173,[114]PR!$A:$U,18,0)</f>
        <v>0</v>
      </c>
      <c r="Z173" s="231">
        <v>0</v>
      </c>
      <c r="AA173" s="231">
        <v>0</v>
      </c>
      <c r="AB173" s="241">
        <v>0</v>
      </c>
      <c r="AC173" s="241">
        <v>0</v>
      </c>
      <c r="AD173" s="241">
        <v>0</v>
      </c>
      <c r="AE173" s="241">
        <v>0</v>
      </c>
      <c r="AF173" s="241">
        <v>0</v>
      </c>
      <c r="AG173" s="241">
        <v>0</v>
      </c>
      <c r="AH173" s="241">
        <v>0</v>
      </c>
      <c r="AI173" s="241">
        <v>0</v>
      </c>
      <c r="AJ173" s="241">
        <v>0</v>
      </c>
      <c r="AK173" s="241">
        <v>0</v>
      </c>
      <c r="AL173" s="241">
        <v>0</v>
      </c>
      <c r="AM173" s="241">
        <v>0</v>
      </c>
      <c r="AN173" s="241"/>
      <c r="AO173" s="241"/>
      <c r="AP173" s="241">
        <v>0</v>
      </c>
      <c r="AQ173" s="241">
        <v>0</v>
      </c>
      <c r="AR173" s="325">
        <f t="shared" si="198"/>
        <v>32</v>
      </c>
      <c r="AS173" s="325">
        <f t="shared" si="199"/>
        <v>80.099999999999994</v>
      </c>
      <c r="AT173" s="326"/>
      <c r="AU173" s="319"/>
      <c r="AV173" s="327"/>
      <c r="AW173" s="327"/>
      <c r="AX173" s="328"/>
      <c r="AY173" s="329"/>
      <c r="AZ173" s="327">
        <f t="shared" si="200"/>
        <v>32</v>
      </c>
      <c r="BA173" s="330">
        <f t="shared" si="201"/>
        <v>80.099999999999994</v>
      </c>
      <c r="BB173" s="331"/>
      <c r="BC173" s="332" t="s">
        <v>1222</v>
      </c>
      <c r="BD173" s="332" t="s">
        <v>539</v>
      </c>
      <c r="BE173" s="332" t="s">
        <v>762</v>
      </c>
      <c r="BF173" s="334" t="s">
        <v>754</v>
      </c>
      <c r="BG173" s="327" t="s">
        <v>545</v>
      </c>
      <c r="BH173" s="332">
        <v>45782</v>
      </c>
      <c r="BI173" s="232">
        <v>32</v>
      </c>
      <c r="BJ173" s="327" t="s">
        <v>545</v>
      </c>
      <c r="BK173" s="382">
        <v>135000</v>
      </c>
      <c r="BL173" s="327">
        <f t="shared" si="212"/>
        <v>4752000</v>
      </c>
      <c r="BM173" s="333">
        <v>45800</v>
      </c>
      <c r="BN173" s="327">
        <f t="shared" si="202"/>
        <v>32</v>
      </c>
      <c r="BO173" s="327">
        <f t="shared" si="203"/>
        <v>0</v>
      </c>
      <c r="BP173" s="320"/>
      <c r="BQ173" s="320"/>
      <c r="BR173" s="334"/>
      <c r="BS173" s="319"/>
      <c r="BT173" s="319"/>
      <c r="BU173" s="327"/>
      <c r="BV173" s="327"/>
      <c r="BW173" s="327"/>
      <c r="BX173" s="327"/>
      <c r="BY173" s="327"/>
      <c r="BZ173" s="327"/>
      <c r="CA173" s="327"/>
      <c r="CB173" s="275"/>
      <c r="CC173" s="335"/>
      <c r="CD173" s="332"/>
      <c r="CE173" s="332"/>
      <c r="CF173" s="332"/>
      <c r="CG173" s="332"/>
      <c r="CH173" s="332"/>
      <c r="CI173" s="332"/>
      <c r="CJ173" s="332"/>
      <c r="CK173" s="332"/>
      <c r="CL173" s="327">
        <f t="shared" si="204"/>
        <v>0</v>
      </c>
      <c r="CM173" s="320">
        <f t="shared" si="205"/>
        <v>0</v>
      </c>
      <c r="CN173" s="332"/>
      <c r="CO173" s="332"/>
      <c r="CP173" s="332"/>
      <c r="CQ173" s="332"/>
      <c r="CR173" s="327">
        <f t="shared" si="206"/>
        <v>32</v>
      </c>
      <c r="CS173" s="327">
        <f t="shared" si="207"/>
        <v>0</v>
      </c>
      <c r="CT173" s="327">
        <f t="shared" si="208"/>
        <v>0</v>
      </c>
      <c r="CU173" s="327">
        <f t="shared" si="209"/>
        <v>80.099999999999994</v>
      </c>
      <c r="CV173" s="320" t="str">
        <f t="shared" si="210"/>
        <v>Đủ</v>
      </c>
      <c r="CW173" s="336"/>
      <c r="CX173" s="242"/>
      <c r="CY173" s="242"/>
      <c r="CZ173" s="242"/>
      <c r="DA173" s="242"/>
      <c r="DB173" s="242"/>
      <c r="DC173" s="242"/>
      <c r="DD173" s="242">
        <v>12</v>
      </c>
      <c r="DE173" s="242">
        <v>30.04</v>
      </c>
      <c r="DF173" s="242"/>
      <c r="DG173" s="242"/>
      <c r="DH173" s="242">
        <v>12</v>
      </c>
      <c r="DI173" s="242">
        <v>30.04</v>
      </c>
      <c r="DJ173" s="242"/>
      <c r="DK173" s="242"/>
      <c r="DL173" s="242"/>
      <c r="DM173" s="242"/>
      <c r="DN173" s="242"/>
      <c r="DO173" s="242"/>
      <c r="DP173" s="242"/>
      <c r="DQ173" s="242"/>
      <c r="DR173" s="242">
        <v>8</v>
      </c>
      <c r="DS173" s="242">
        <v>20.02</v>
      </c>
      <c r="DT173" s="242"/>
      <c r="DU173" s="242"/>
      <c r="DV173" s="242"/>
      <c r="DW173" s="242"/>
      <c r="DX173" s="242"/>
      <c r="DY173" s="242"/>
      <c r="DZ173" s="242"/>
      <c r="EA173" s="242"/>
    </row>
    <row r="174" spans="1:131" s="337" customFormat="1" ht="30" hidden="1" customHeight="1">
      <c r="A174" s="319" t="str">
        <f t="shared" si="178"/>
        <v>Hiện</v>
      </c>
      <c r="B174" s="320" t="str">
        <f t="shared" si="194"/>
        <v>Đủ</v>
      </c>
      <c r="C174" s="320">
        <f t="shared" si="195"/>
        <v>0</v>
      </c>
      <c r="D174" s="321"/>
      <c r="E174" s="321"/>
      <c r="F174" s="359"/>
      <c r="G174" s="320"/>
      <c r="H174" s="320" t="s">
        <v>1428</v>
      </c>
      <c r="I174" s="320"/>
      <c r="J174" s="322" t="s">
        <v>763</v>
      </c>
      <c r="K174" s="323" t="s">
        <v>764</v>
      </c>
      <c r="L174" s="324" t="s">
        <v>765</v>
      </c>
      <c r="M174" s="322" t="s">
        <v>1419</v>
      </c>
      <c r="N174" s="322" t="s">
        <v>210</v>
      </c>
      <c r="O174" s="273">
        <f t="shared" si="211"/>
        <v>2.6668750000000001</v>
      </c>
      <c r="P174" s="283">
        <v>32</v>
      </c>
      <c r="Q174" s="273">
        <v>85.34</v>
      </c>
      <c r="R174" s="230"/>
      <c r="S174" s="231"/>
      <c r="T174" s="231">
        <v>32</v>
      </c>
      <c r="U174" s="231">
        <v>85.34</v>
      </c>
      <c r="V174" s="231">
        <f>VLOOKUP(J174,[113]PR!$A:$S,15,0)</f>
        <v>0</v>
      </c>
      <c r="W174" s="231">
        <f>VLOOKUP(J174,[113]PR!$A:$S,16,0)</f>
        <v>0</v>
      </c>
      <c r="X174" s="231">
        <f>VLOOKUP(J174,[114]PR!$A:$U,17,0)</f>
        <v>0</v>
      </c>
      <c r="Y174" s="231">
        <f>VLOOKUP(J174,[114]PR!$A:$U,18,0)</f>
        <v>0</v>
      </c>
      <c r="Z174" s="231">
        <v>0</v>
      </c>
      <c r="AA174" s="231">
        <v>0</v>
      </c>
      <c r="AB174" s="241">
        <v>0</v>
      </c>
      <c r="AC174" s="241">
        <v>0</v>
      </c>
      <c r="AD174" s="241">
        <v>0</v>
      </c>
      <c r="AE174" s="241">
        <v>0</v>
      </c>
      <c r="AF174" s="241">
        <v>0</v>
      </c>
      <c r="AG174" s="241">
        <v>0</v>
      </c>
      <c r="AH174" s="241">
        <v>0</v>
      </c>
      <c r="AI174" s="241">
        <v>0</v>
      </c>
      <c r="AJ174" s="241">
        <v>0</v>
      </c>
      <c r="AK174" s="241">
        <v>0</v>
      </c>
      <c r="AL174" s="241">
        <v>0</v>
      </c>
      <c r="AM174" s="241">
        <v>0</v>
      </c>
      <c r="AN174" s="241"/>
      <c r="AO174" s="241"/>
      <c r="AP174" s="241">
        <v>0</v>
      </c>
      <c r="AQ174" s="241">
        <v>0</v>
      </c>
      <c r="AR174" s="325">
        <f t="shared" si="198"/>
        <v>32</v>
      </c>
      <c r="AS174" s="325">
        <f t="shared" si="199"/>
        <v>85.34</v>
      </c>
      <c r="AT174" s="326"/>
      <c r="AU174" s="319"/>
      <c r="AV174" s="327"/>
      <c r="AW174" s="327"/>
      <c r="AX174" s="328"/>
      <c r="AY174" s="329"/>
      <c r="AZ174" s="327">
        <f t="shared" si="200"/>
        <v>32</v>
      </c>
      <c r="BA174" s="330">
        <f t="shared" si="201"/>
        <v>85.34</v>
      </c>
      <c r="BB174" s="331"/>
      <c r="BC174" s="332" t="s">
        <v>1222</v>
      </c>
      <c r="BD174" s="332" t="s">
        <v>539</v>
      </c>
      <c r="BE174" s="332" t="s">
        <v>765</v>
      </c>
      <c r="BF174" s="334" t="s">
        <v>754</v>
      </c>
      <c r="BG174" s="327" t="s">
        <v>545</v>
      </c>
      <c r="BH174" s="332">
        <v>45782</v>
      </c>
      <c r="BI174" s="232">
        <v>32</v>
      </c>
      <c r="BJ174" s="327" t="s">
        <v>545</v>
      </c>
      <c r="BK174" s="382">
        <v>205000</v>
      </c>
      <c r="BL174" s="327">
        <f t="shared" si="212"/>
        <v>7216000.0000000009</v>
      </c>
      <c r="BM174" s="333">
        <v>45800</v>
      </c>
      <c r="BN174" s="327">
        <f t="shared" si="202"/>
        <v>32</v>
      </c>
      <c r="BO174" s="327">
        <f t="shared" si="203"/>
        <v>0</v>
      </c>
      <c r="BP174" s="320"/>
      <c r="BQ174" s="320"/>
      <c r="BR174" s="334"/>
      <c r="BS174" s="319"/>
      <c r="BT174" s="319"/>
      <c r="BU174" s="327"/>
      <c r="BV174" s="327"/>
      <c r="BW174" s="327"/>
      <c r="BX174" s="327"/>
      <c r="BY174" s="327"/>
      <c r="BZ174" s="327"/>
      <c r="CA174" s="327"/>
      <c r="CB174" s="275"/>
      <c r="CC174" s="335"/>
      <c r="CD174" s="332"/>
      <c r="CE174" s="332"/>
      <c r="CF174" s="332"/>
      <c r="CG174" s="332"/>
      <c r="CH174" s="332"/>
      <c r="CI174" s="332"/>
      <c r="CJ174" s="332"/>
      <c r="CK174" s="332"/>
      <c r="CL174" s="327">
        <f t="shared" si="204"/>
        <v>0</v>
      </c>
      <c r="CM174" s="320">
        <f t="shared" si="205"/>
        <v>0</v>
      </c>
      <c r="CN174" s="332"/>
      <c r="CO174" s="332"/>
      <c r="CP174" s="332"/>
      <c r="CQ174" s="332"/>
      <c r="CR174" s="327">
        <f t="shared" si="206"/>
        <v>32</v>
      </c>
      <c r="CS174" s="327">
        <f t="shared" si="207"/>
        <v>0</v>
      </c>
      <c r="CT174" s="327">
        <f t="shared" si="208"/>
        <v>0</v>
      </c>
      <c r="CU174" s="327">
        <f t="shared" si="209"/>
        <v>85.34</v>
      </c>
      <c r="CV174" s="320" t="str">
        <f t="shared" si="210"/>
        <v>Đủ</v>
      </c>
      <c r="CW174" s="336"/>
      <c r="CX174" s="242"/>
      <c r="CY174" s="242"/>
      <c r="CZ174" s="242"/>
      <c r="DA174" s="242"/>
      <c r="DB174" s="242"/>
      <c r="DC174" s="242"/>
      <c r="DD174" s="242">
        <v>12</v>
      </c>
      <c r="DE174" s="242">
        <v>32</v>
      </c>
      <c r="DF174" s="242"/>
      <c r="DG174" s="242"/>
      <c r="DH174" s="242">
        <v>12</v>
      </c>
      <c r="DI174" s="242">
        <v>32</v>
      </c>
      <c r="DJ174" s="242"/>
      <c r="DK174" s="242"/>
      <c r="DL174" s="242"/>
      <c r="DM174" s="242"/>
      <c r="DN174" s="242"/>
      <c r="DO174" s="242"/>
      <c r="DP174" s="242"/>
      <c r="DQ174" s="242"/>
      <c r="DR174" s="242">
        <v>8</v>
      </c>
      <c r="DS174" s="242">
        <v>21.34</v>
      </c>
      <c r="DT174" s="242"/>
      <c r="DU174" s="242"/>
      <c r="DV174" s="242"/>
      <c r="DW174" s="242"/>
      <c r="DX174" s="242"/>
      <c r="DY174" s="242"/>
      <c r="DZ174" s="242"/>
      <c r="EA174" s="242"/>
    </row>
    <row r="175" spans="1:131" s="337" customFormat="1" ht="30" hidden="1" customHeight="1">
      <c r="A175" s="319" t="str">
        <f t="shared" si="178"/>
        <v>Hiện</v>
      </c>
      <c r="B175" s="320" t="str">
        <f t="shared" si="194"/>
        <v>Đủ</v>
      </c>
      <c r="C175" s="320">
        <f t="shared" si="195"/>
        <v>0</v>
      </c>
      <c r="D175" s="321"/>
      <c r="E175" s="321"/>
      <c r="F175" s="359"/>
      <c r="G175" s="320"/>
      <c r="H175" s="320"/>
      <c r="I175" s="320"/>
      <c r="J175" s="322" t="s">
        <v>766</v>
      </c>
      <c r="K175" s="323" t="s">
        <v>767</v>
      </c>
      <c r="L175" s="324" t="s">
        <v>768</v>
      </c>
      <c r="M175" s="322" t="s">
        <v>225</v>
      </c>
      <c r="N175" s="322" t="s">
        <v>210</v>
      </c>
      <c r="O175" s="273">
        <f t="shared" si="211"/>
        <v>1.6875000000000001E-2</v>
      </c>
      <c r="P175" s="283">
        <v>32</v>
      </c>
      <c r="Q175" s="273">
        <v>0.54</v>
      </c>
      <c r="R175" s="230"/>
      <c r="S175" s="231"/>
      <c r="T175" s="231">
        <v>32</v>
      </c>
      <c r="U175" s="231">
        <v>0.54</v>
      </c>
      <c r="V175" s="231">
        <f>VLOOKUP(J175,[113]PR!$A:$S,15,0)</f>
        <v>-32</v>
      </c>
      <c r="W175" s="231">
        <f>VLOOKUP(J175,[113]PR!$A:$S,16,0)</f>
        <v>-0.54</v>
      </c>
      <c r="X175" s="231">
        <f>VLOOKUP(J175,[114]PR!$A:$U,17,0)</f>
        <v>0</v>
      </c>
      <c r="Y175" s="231">
        <f>VLOOKUP(J175,[114]PR!$A:$U,18,0)</f>
        <v>0</v>
      </c>
      <c r="Z175" s="231">
        <v>0</v>
      </c>
      <c r="AA175" s="231">
        <v>0</v>
      </c>
      <c r="AB175" s="241">
        <v>0</v>
      </c>
      <c r="AC175" s="241">
        <v>0</v>
      </c>
      <c r="AD175" s="241">
        <v>0</v>
      </c>
      <c r="AE175" s="241">
        <v>0</v>
      </c>
      <c r="AF175" s="241">
        <v>0</v>
      </c>
      <c r="AG175" s="241">
        <v>0</v>
      </c>
      <c r="AH175" s="241">
        <v>32</v>
      </c>
      <c r="AI175" s="241">
        <v>0</v>
      </c>
      <c r="AJ175" s="241">
        <v>0</v>
      </c>
      <c r="AK175" s="241">
        <v>0</v>
      </c>
      <c r="AL175" s="241">
        <v>0</v>
      </c>
      <c r="AM175" s="241">
        <v>0</v>
      </c>
      <c r="AN175" s="241"/>
      <c r="AO175" s="241"/>
      <c r="AP175" s="241">
        <v>0</v>
      </c>
      <c r="AQ175" s="241">
        <v>0</v>
      </c>
      <c r="AR175" s="325">
        <f t="shared" si="198"/>
        <v>32</v>
      </c>
      <c r="AS175" s="325">
        <f t="shared" si="199"/>
        <v>0</v>
      </c>
      <c r="AT175" s="326" t="s">
        <v>1685</v>
      </c>
      <c r="AU175" s="319"/>
      <c r="AV175" s="327"/>
      <c r="AW175" s="327"/>
      <c r="AX175" s="328"/>
      <c r="AY175" s="329"/>
      <c r="AZ175" s="327">
        <f t="shared" si="200"/>
        <v>32</v>
      </c>
      <c r="BA175" s="330" t="str">
        <f t="shared" si="201"/>
        <v>0</v>
      </c>
      <c r="BB175" s="331"/>
      <c r="BC175" s="332" t="s">
        <v>1702</v>
      </c>
      <c r="BD175" s="332" t="s">
        <v>539</v>
      </c>
      <c r="BE175" s="332" t="s">
        <v>1703</v>
      </c>
      <c r="BF175" s="334"/>
      <c r="BG175" s="327" t="s">
        <v>545</v>
      </c>
      <c r="BH175" s="332">
        <v>45885</v>
      </c>
      <c r="BI175" s="232">
        <v>32</v>
      </c>
      <c r="BJ175" s="327" t="s">
        <v>545</v>
      </c>
      <c r="BK175" s="382">
        <v>65500</v>
      </c>
      <c r="BL175" s="327">
        <f>BK175*BI175*1.1</f>
        <v>2305600</v>
      </c>
      <c r="BM175" s="333">
        <v>45911</v>
      </c>
      <c r="BN175" s="327">
        <f t="shared" si="202"/>
        <v>32</v>
      </c>
      <c r="BO175" s="327">
        <f t="shared" si="203"/>
        <v>0</v>
      </c>
      <c r="BP175" s="320"/>
      <c r="BQ175" s="320"/>
      <c r="BR175" s="334"/>
      <c r="BS175" s="319"/>
      <c r="BT175" s="319"/>
      <c r="BU175" s="327"/>
      <c r="BV175" s="327"/>
      <c r="BW175" s="327"/>
      <c r="BX175" s="327"/>
      <c r="BY175" s="327"/>
      <c r="BZ175" s="327"/>
      <c r="CA175" s="327"/>
      <c r="CB175" s="275"/>
      <c r="CC175" s="335"/>
      <c r="CD175" s="332"/>
      <c r="CE175" s="332"/>
      <c r="CF175" s="332"/>
      <c r="CG175" s="332"/>
      <c r="CH175" s="332"/>
      <c r="CI175" s="332"/>
      <c r="CJ175" s="332"/>
      <c r="CK175" s="332"/>
      <c r="CL175" s="327">
        <f t="shared" si="204"/>
        <v>0</v>
      </c>
      <c r="CM175" s="320">
        <f t="shared" si="205"/>
        <v>0</v>
      </c>
      <c r="CN175" s="332"/>
      <c r="CO175" s="332"/>
      <c r="CP175" s="332"/>
      <c r="CQ175" s="332"/>
      <c r="CR175" s="327">
        <f t="shared" si="206"/>
        <v>32</v>
      </c>
      <c r="CS175" s="327">
        <f t="shared" si="207"/>
        <v>0</v>
      </c>
      <c r="CT175" s="327">
        <f t="shared" si="208"/>
        <v>0</v>
      </c>
      <c r="CU175" s="327">
        <f t="shared" si="209"/>
        <v>0</v>
      </c>
      <c r="CV175" s="320" t="str">
        <f t="shared" si="210"/>
        <v>Đủ</v>
      </c>
      <c r="CW175" s="336"/>
      <c r="CX175" s="242"/>
      <c r="CY175" s="242"/>
      <c r="CZ175" s="242"/>
      <c r="DA175" s="242"/>
      <c r="DB175" s="242"/>
      <c r="DC175" s="242"/>
      <c r="DD175" s="242">
        <v>12</v>
      </c>
      <c r="DE175" s="242">
        <v>0.2</v>
      </c>
      <c r="DF175" s="242"/>
      <c r="DG175" s="242"/>
      <c r="DH175" s="242">
        <v>12</v>
      </c>
      <c r="DI175" s="242">
        <v>0.2</v>
      </c>
      <c r="DJ175" s="242"/>
      <c r="DK175" s="242"/>
      <c r="DL175" s="242"/>
      <c r="DM175" s="242"/>
      <c r="DN175" s="242"/>
      <c r="DO175" s="242"/>
      <c r="DP175" s="242"/>
      <c r="DQ175" s="242"/>
      <c r="DR175" s="242">
        <v>8</v>
      </c>
      <c r="DS175" s="242">
        <v>0.14000000000000001</v>
      </c>
      <c r="DT175" s="242"/>
      <c r="DU175" s="242"/>
      <c r="DV175" s="242"/>
      <c r="DW175" s="242"/>
      <c r="DX175" s="242"/>
      <c r="DY175" s="242"/>
      <c r="DZ175" s="242"/>
      <c r="EA175" s="242"/>
    </row>
    <row r="176" spans="1:131" s="337" customFormat="1" ht="30" hidden="1" customHeight="1">
      <c r="A176" s="319" t="str">
        <f t="shared" si="178"/>
        <v>Hiện</v>
      </c>
      <c r="B176" s="320" t="str">
        <f t="shared" si="194"/>
        <v>Đủ</v>
      </c>
      <c r="C176" s="320">
        <f t="shared" si="195"/>
        <v>0</v>
      </c>
      <c r="D176" s="321"/>
      <c r="E176" s="321"/>
      <c r="F176" s="359"/>
      <c r="G176" s="320"/>
      <c r="H176" s="320" t="s">
        <v>1428</v>
      </c>
      <c r="I176" s="320"/>
      <c r="J176" s="322" t="s">
        <v>769</v>
      </c>
      <c r="K176" s="323" t="s">
        <v>756</v>
      </c>
      <c r="L176" s="324" t="s">
        <v>770</v>
      </c>
      <c r="M176" s="322" t="s">
        <v>182</v>
      </c>
      <c r="N176" s="322" t="s">
        <v>210</v>
      </c>
      <c r="O176" s="273">
        <f t="shared" si="211"/>
        <v>3.03</v>
      </c>
      <c r="P176" s="283">
        <v>12</v>
      </c>
      <c r="Q176" s="273">
        <v>36.36</v>
      </c>
      <c r="R176" s="230"/>
      <c r="S176" s="231"/>
      <c r="T176" s="231">
        <v>12</v>
      </c>
      <c r="U176" s="231">
        <v>36.36</v>
      </c>
      <c r="V176" s="231">
        <f>VLOOKUP(J176,[113]PR!$A:$S,15,0)</f>
        <v>0</v>
      </c>
      <c r="W176" s="231">
        <f>VLOOKUP(J176,[113]PR!$A:$S,16,0)</f>
        <v>0</v>
      </c>
      <c r="X176" s="231">
        <f>VLOOKUP(J176,[114]PR!$A:$U,17,0)</f>
        <v>0</v>
      </c>
      <c r="Y176" s="231">
        <f>VLOOKUP(J176,[114]PR!$A:$U,18,0)</f>
        <v>0</v>
      </c>
      <c r="Z176" s="231">
        <v>0</v>
      </c>
      <c r="AA176" s="231">
        <v>0</v>
      </c>
      <c r="AB176" s="241">
        <v>0</v>
      </c>
      <c r="AC176" s="241">
        <v>0</v>
      </c>
      <c r="AD176" s="241">
        <v>0</v>
      </c>
      <c r="AE176" s="241">
        <v>0</v>
      </c>
      <c r="AF176" s="241">
        <v>0</v>
      </c>
      <c r="AG176" s="241">
        <v>0</v>
      </c>
      <c r="AH176" s="241">
        <v>0</v>
      </c>
      <c r="AI176" s="241">
        <v>0</v>
      </c>
      <c r="AJ176" s="241">
        <v>0</v>
      </c>
      <c r="AK176" s="241">
        <v>0</v>
      </c>
      <c r="AL176" s="241">
        <v>0</v>
      </c>
      <c r="AM176" s="241">
        <v>0</v>
      </c>
      <c r="AN176" s="241"/>
      <c r="AO176" s="241"/>
      <c r="AP176" s="241">
        <v>0</v>
      </c>
      <c r="AQ176" s="241">
        <v>0</v>
      </c>
      <c r="AR176" s="325">
        <f t="shared" si="198"/>
        <v>12</v>
      </c>
      <c r="AS176" s="325">
        <f t="shared" si="199"/>
        <v>36.36</v>
      </c>
      <c r="AT176" s="326"/>
      <c r="AU176" s="319"/>
      <c r="AV176" s="327"/>
      <c r="AW176" s="327"/>
      <c r="AX176" s="328"/>
      <c r="AY176" s="329"/>
      <c r="AZ176" s="327">
        <f t="shared" si="200"/>
        <v>12</v>
      </c>
      <c r="BA176" s="330">
        <f t="shared" si="201"/>
        <v>36.36</v>
      </c>
      <c r="BB176" s="331"/>
      <c r="BC176" s="332" t="s">
        <v>1222</v>
      </c>
      <c r="BD176" s="332" t="s">
        <v>539</v>
      </c>
      <c r="BE176" s="332" t="s">
        <v>770</v>
      </c>
      <c r="BF176" s="334" t="s">
        <v>182</v>
      </c>
      <c r="BG176" s="327" t="s">
        <v>545</v>
      </c>
      <c r="BH176" s="332">
        <v>45782</v>
      </c>
      <c r="BI176" s="232">
        <v>12</v>
      </c>
      <c r="BJ176" s="327" t="s">
        <v>545</v>
      </c>
      <c r="BK176" s="382">
        <v>565000</v>
      </c>
      <c r="BL176" s="327">
        <f t="shared" ref="BL176:BL182" si="213">BK176*BI176*1.1</f>
        <v>7458000.0000000009</v>
      </c>
      <c r="BM176" s="333">
        <v>45800</v>
      </c>
      <c r="BN176" s="327">
        <f t="shared" si="202"/>
        <v>12</v>
      </c>
      <c r="BO176" s="327">
        <f t="shared" si="203"/>
        <v>0</v>
      </c>
      <c r="BP176" s="320"/>
      <c r="BQ176" s="320"/>
      <c r="BR176" s="334"/>
      <c r="BS176" s="319"/>
      <c r="BT176" s="319"/>
      <c r="BU176" s="327"/>
      <c r="BV176" s="327"/>
      <c r="BW176" s="327"/>
      <c r="BX176" s="327"/>
      <c r="BY176" s="327"/>
      <c r="BZ176" s="327"/>
      <c r="CA176" s="327"/>
      <c r="CB176" s="275"/>
      <c r="CC176" s="335"/>
      <c r="CD176" s="332"/>
      <c r="CE176" s="332"/>
      <c r="CF176" s="332"/>
      <c r="CG176" s="332"/>
      <c r="CH176" s="332"/>
      <c r="CI176" s="332"/>
      <c r="CJ176" s="332"/>
      <c r="CK176" s="332"/>
      <c r="CL176" s="327">
        <f t="shared" si="204"/>
        <v>0</v>
      </c>
      <c r="CM176" s="320">
        <f t="shared" si="205"/>
        <v>0</v>
      </c>
      <c r="CN176" s="332"/>
      <c r="CO176" s="332"/>
      <c r="CP176" s="332"/>
      <c r="CQ176" s="332"/>
      <c r="CR176" s="327">
        <f t="shared" si="206"/>
        <v>12</v>
      </c>
      <c r="CS176" s="327">
        <f t="shared" si="207"/>
        <v>0</v>
      </c>
      <c r="CT176" s="327">
        <f t="shared" si="208"/>
        <v>0</v>
      </c>
      <c r="CU176" s="327">
        <f t="shared" si="209"/>
        <v>36.36</v>
      </c>
      <c r="CV176" s="320" t="str">
        <f t="shared" si="210"/>
        <v>Đủ</v>
      </c>
      <c r="CW176" s="336"/>
      <c r="CX176" s="242"/>
      <c r="CY176" s="242"/>
      <c r="CZ176" s="242"/>
      <c r="DA176" s="242"/>
      <c r="DB176" s="242"/>
      <c r="DC176" s="242"/>
      <c r="DD176" s="276">
        <v>12</v>
      </c>
      <c r="DE176" s="276">
        <v>36.36</v>
      </c>
      <c r="DF176" s="242"/>
      <c r="DG176" s="242"/>
      <c r="DH176" s="242"/>
      <c r="DI176" s="242"/>
      <c r="DJ176" s="242"/>
      <c r="DK176" s="242"/>
      <c r="DL176" s="242"/>
      <c r="DM176" s="242"/>
      <c r="DN176" s="242"/>
      <c r="DO176" s="242"/>
      <c r="DP176" s="242"/>
      <c r="DQ176" s="242"/>
      <c r="DR176" s="242"/>
      <c r="DS176" s="242"/>
      <c r="DT176" s="242"/>
      <c r="DU176" s="242"/>
      <c r="DV176" s="242"/>
      <c r="DW176" s="242"/>
      <c r="DX176" s="242"/>
      <c r="DY176" s="242"/>
      <c r="DZ176" s="242"/>
      <c r="EA176" s="242"/>
    </row>
    <row r="177" spans="1:131" s="337" customFormat="1" ht="30" hidden="1" customHeight="1">
      <c r="A177" s="319" t="str">
        <f t="shared" si="178"/>
        <v>Hiện</v>
      </c>
      <c r="B177" s="320" t="str">
        <f t="shared" si="194"/>
        <v>Đủ</v>
      </c>
      <c r="C177" s="320">
        <f t="shared" si="195"/>
        <v>0</v>
      </c>
      <c r="D177" s="321"/>
      <c r="E177" s="321"/>
      <c r="F177" s="359"/>
      <c r="G177" s="320"/>
      <c r="H177" s="320" t="s">
        <v>1428</v>
      </c>
      <c r="I177" s="320"/>
      <c r="J177" s="322" t="s">
        <v>771</v>
      </c>
      <c r="K177" s="323" t="s">
        <v>752</v>
      </c>
      <c r="L177" s="324" t="s">
        <v>772</v>
      </c>
      <c r="M177" s="322" t="s">
        <v>754</v>
      </c>
      <c r="N177" s="322" t="s">
        <v>210</v>
      </c>
      <c r="O177" s="273">
        <f t="shared" si="211"/>
        <v>1.7883333333333333</v>
      </c>
      <c r="P177" s="283">
        <v>12</v>
      </c>
      <c r="Q177" s="273">
        <v>21.46</v>
      </c>
      <c r="R177" s="230"/>
      <c r="S177" s="231"/>
      <c r="T177" s="231">
        <v>12</v>
      </c>
      <c r="U177" s="231">
        <v>21.46</v>
      </c>
      <c r="V177" s="231">
        <f>VLOOKUP(J177,[113]PR!$A:$S,15,0)</f>
        <v>0</v>
      </c>
      <c r="W177" s="231">
        <f>VLOOKUP(J177,[113]PR!$A:$S,16,0)</f>
        <v>0</v>
      </c>
      <c r="X177" s="231">
        <f>VLOOKUP(J177,[114]PR!$A:$U,17,0)</f>
        <v>0</v>
      </c>
      <c r="Y177" s="231">
        <f>VLOOKUP(J177,[114]PR!$A:$U,18,0)</f>
        <v>0</v>
      </c>
      <c r="Z177" s="231">
        <v>0</v>
      </c>
      <c r="AA177" s="231">
        <v>0</v>
      </c>
      <c r="AB177" s="241">
        <v>0</v>
      </c>
      <c r="AC177" s="241">
        <v>0</v>
      </c>
      <c r="AD177" s="241">
        <v>0</v>
      </c>
      <c r="AE177" s="241">
        <v>0</v>
      </c>
      <c r="AF177" s="241">
        <v>0</v>
      </c>
      <c r="AG177" s="241">
        <v>0</v>
      </c>
      <c r="AH177" s="241">
        <v>0</v>
      </c>
      <c r="AI177" s="241">
        <v>0</v>
      </c>
      <c r="AJ177" s="241">
        <v>0</v>
      </c>
      <c r="AK177" s="241">
        <v>0</v>
      </c>
      <c r="AL177" s="241">
        <v>0</v>
      </c>
      <c r="AM177" s="241">
        <v>0</v>
      </c>
      <c r="AN177" s="241"/>
      <c r="AO177" s="241"/>
      <c r="AP177" s="241">
        <v>0</v>
      </c>
      <c r="AQ177" s="241">
        <v>0</v>
      </c>
      <c r="AR177" s="325">
        <f t="shared" si="198"/>
        <v>12</v>
      </c>
      <c r="AS177" s="325">
        <f t="shared" si="199"/>
        <v>21.46</v>
      </c>
      <c r="AT177" s="326"/>
      <c r="AU177" s="319"/>
      <c r="AV177" s="327"/>
      <c r="AW177" s="327"/>
      <c r="AX177" s="328"/>
      <c r="AY177" s="329"/>
      <c r="AZ177" s="327">
        <f t="shared" si="200"/>
        <v>12</v>
      </c>
      <c r="BA177" s="330">
        <f t="shared" si="201"/>
        <v>21.46</v>
      </c>
      <c r="BB177" s="331"/>
      <c r="BC177" s="332" t="s">
        <v>1222</v>
      </c>
      <c r="BD177" s="332" t="s">
        <v>539</v>
      </c>
      <c r="BE177" s="332" t="s">
        <v>772</v>
      </c>
      <c r="BF177" s="334" t="s">
        <v>754</v>
      </c>
      <c r="BG177" s="327" t="s">
        <v>545</v>
      </c>
      <c r="BH177" s="332">
        <v>45782</v>
      </c>
      <c r="BI177" s="232">
        <v>12</v>
      </c>
      <c r="BJ177" s="327" t="s">
        <v>545</v>
      </c>
      <c r="BK177" s="382">
        <v>235000</v>
      </c>
      <c r="BL177" s="327">
        <f t="shared" si="213"/>
        <v>3102000.0000000005</v>
      </c>
      <c r="BM177" s="333">
        <v>45800</v>
      </c>
      <c r="BN177" s="327">
        <f t="shared" si="202"/>
        <v>12</v>
      </c>
      <c r="BO177" s="327">
        <f t="shared" si="203"/>
        <v>0</v>
      </c>
      <c r="BP177" s="320"/>
      <c r="BQ177" s="320"/>
      <c r="BR177" s="334"/>
      <c r="BS177" s="319"/>
      <c r="BT177" s="319"/>
      <c r="BU177" s="327"/>
      <c r="BV177" s="327"/>
      <c r="BW177" s="327"/>
      <c r="BX177" s="327"/>
      <c r="BY177" s="327"/>
      <c r="BZ177" s="327"/>
      <c r="CA177" s="327"/>
      <c r="CB177" s="275"/>
      <c r="CC177" s="335"/>
      <c r="CD177" s="332"/>
      <c r="CE177" s="332"/>
      <c r="CF177" s="332"/>
      <c r="CG177" s="332"/>
      <c r="CH177" s="332"/>
      <c r="CI177" s="332"/>
      <c r="CJ177" s="332"/>
      <c r="CK177" s="332"/>
      <c r="CL177" s="327">
        <f t="shared" si="204"/>
        <v>0</v>
      </c>
      <c r="CM177" s="320">
        <f t="shared" si="205"/>
        <v>0</v>
      </c>
      <c r="CN177" s="332"/>
      <c r="CO177" s="332"/>
      <c r="CP177" s="332"/>
      <c r="CQ177" s="332"/>
      <c r="CR177" s="327">
        <f t="shared" si="206"/>
        <v>12</v>
      </c>
      <c r="CS177" s="327">
        <f t="shared" si="207"/>
        <v>0</v>
      </c>
      <c r="CT177" s="327">
        <f t="shared" si="208"/>
        <v>0</v>
      </c>
      <c r="CU177" s="327">
        <f t="shared" si="209"/>
        <v>21.46</v>
      </c>
      <c r="CV177" s="320" t="str">
        <f t="shared" si="210"/>
        <v>Đủ</v>
      </c>
      <c r="CW177" s="336"/>
      <c r="CX177" s="242"/>
      <c r="CY177" s="242"/>
      <c r="CZ177" s="242"/>
      <c r="DA177" s="242"/>
      <c r="DB177" s="242"/>
      <c r="DC177" s="242"/>
      <c r="DD177" s="242"/>
      <c r="DE177" s="242"/>
      <c r="DF177" s="242"/>
      <c r="DG177" s="242"/>
      <c r="DH177" s="242">
        <v>6</v>
      </c>
      <c r="DI177" s="242">
        <v>10.38</v>
      </c>
      <c r="DJ177" s="242"/>
      <c r="DK177" s="242"/>
      <c r="DL177" s="242"/>
      <c r="DM177" s="242"/>
      <c r="DN177" s="242"/>
      <c r="DO177" s="242"/>
      <c r="DP177" s="242">
        <v>6</v>
      </c>
      <c r="DQ177" s="242">
        <v>11.08</v>
      </c>
      <c r="DR177" s="242"/>
      <c r="DS177" s="242"/>
      <c r="DT177" s="242"/>
      <c r="DU177" s="242"/>
      <c r="DV177" s="242"/>
      <c r="DW177" s="242"/>
      <c r="DX177" s="242"/>
      <c r="DY177" s="242"/>
      <c r="DZ177" s="242"/>
      <c r="EA177" s="242"/>
    </row>
    <row r="178" spans="1:131" s="337" customFormat="1" ht="30" hidden="1" customHeight="1">
      <c r="A178" s="319" t="str">
        <f t="shared" si="178"/>
        <v>Hiện</v>
      </c>
      <c r="B178" s="320" t="str">
        <f t="shared" si="194"/>
        <v>Đủ</v>
      </c>
      <c r="C178" s="320">
        <f t="shared" si="195"/>
        <v>0</v>
      </c>
      <c r="D178" s="321"/>
      <c r="E178" s="321"/>
      <c r="F178" s="359"/>
      <c r="G178" s="320"/>
      <c r="H178" s="320" t="s">
        <v>1428</v>
      </c>
      <c r="I178" s="320"/>
      <c r="J178" s="322" t="s">
        <v>773</v>
      </c>
      <c r="K178" s="323" t="s">
        <v>756</v>
      </c>
      <c r="L178" s="324" t="s">
        <v>772</v>
      </c>
      <c r="M178" s="322" t="s">
        <v>663</v>
      </c>
      <c r="N178" s="322" t="s">
        <v>210</v>
      </c>
      <c r="O178" s="273">
        <f t="shared" si="211"/>
        <v>1.8646666666666667</v>
      </c>
      <c r="P178" s="283">
        <v>30</v>
      </c>
      <c r="Q178" s="273">
        <v>55.94</v>
      </c>
      <c r="R178" s="230"/>
      <c r="S178" s="231"/>
      <c r="T178" s="231">
        <v>30</v>
      </c>
      <c r="U178" s="231">
        <v>55.94</v>
      </c>
      <c r="V178" s="231">
        <f>VLOOKUP(J178,[113]PR!$A:$S,15,0)</f>
        <v>0</v>
      </c>
      <c r="W178" s="231">
        <f>VLOOKUP(J178,[113]PR!$A:$S,16,0)</f>
        <v>0</v>
      </c>
      <c r="X178" s="231">
        <f>VLOOKUP(J178,[114]PR!$A:$U,17,0)</f>
        <v>0</v>
      </c>
      <c r="Y178" s="231">
        <f>VLOOKUP(J178,[114]PR!$A:$U,18,0)</f>
        <v>0</v>
      </c>
      <c r="Z178" s="231">
        <v>0</v>
      </c>
      <c r="AA178" s="231">
        <v>0</v>
      </c>
      <c r="AB178" s="241">
        <v>0</v>
      </c>
      <c r="AC178" s="241">
        <v>0</v>
      </c>
      <c r="AD178" s="241">
        <v>0</v>
      </c>
      <c r="AE178" s="241">
        <v>0</v>
      </c>
      <c r="AF178" s="241">
        <v>0</v>
      </c>
      <c r="AG178" s="241">
        <v>0</v>
      </c>
      <c r="AH178" s="241">
        <v>0</v>
      </c>
      <c r="AI178" s="241">
        <v>0</v>
      </c>
      <c r="AJ178" s="241">
        <v>0</v>
      </c>
      <c r="AK178" s="241">
        <v>0</v>
      </c>
      <c r="AL178" s="241">
        <v>0</v>
      </c>
      <c r="AM178" s="241">
        <v>0</v>
      </c>
      <c r="AN178" s="241"/>
      <c r="AO178" s="241"/>
      <c r="AP178" s="241">
        <v>0</v>
      </c>
      <c r="AQ178" s="241">
        <v>0</v>
      </c>
      <c r="AR178" s="325">
        <f t="shared" si="198"/>
        <v>30</v>
      </c>
      <c r="AS178" s="325">
        <f t="shared" si="199"/>
        <v>55.94</v>
      </c>
      <c r="AT178" s="326"/>
      <c r="AU178" s="319"/>
      <c r="AV178" s="327"/>
      <c r="AW178" s="327"/>
      <c r="AX178" s="328"/>
      <c r="AY178" s="329"/>
      <c r="AZ178" s="327">
        <f t="shared" si="200"/>
        <v>30</v>
      </c>
      <c r="BA178" s="330">
        <f t="shared" si="201"/>
        <v>55.94</v>
      </c>
      <c r="BB178" s="331"/>
      <c r="BC178" s="332" t="s">
        <v>1222</v>
      </c>
      <c r="BD178" s="332" t="s">
        <v>539</v>
      </c>
      <c r="BE178" s="332" t="s">
        <v>772</v>
      </c>
      <c r="BF178" s="334" t="s">
        <v>663</v>
      </c>
      <c r="BG178" s="327" t="s">
        <v>545</v>
      </c>
      <c r="BH178" s="332">
        <v>45782</v>
      </c>
      <c r="BI178" s="232">
        <v>30</v>
      </c>
      <c r="BJ178" s="327" t="s">
        <v>545</v>
      </c>
      <c r="BK178" s="382">
        <v>580000</v>
      </c>
      <c r="BL178" s="327">
        <f t="shared" si="213"/>
        <v>19140000</v>
      </c>
      <c r="BM178" s="333">
        <v>45800</v>
      </c>
      <c r="BN178" s="327">
        <f t="shared" si="202"/>
        <v>30</v>
      </c>
      <c r="BO178" s="327">
        <f t="shared" si="203"/>
        <v>0</v>
      </c>
      <c r="BP178" s="320"/>
      <c r="BQ178" s="320"/>
      <c r="BR178" s="334"/>
      <c r="BS178" s="319"/>
      <c r="BT178" s="319"/>
      <c r="BU178" s="327"/>
      <c r="BV178" s="327"/>
      <c r="BW178" s="327"/>
      <c r="BX178" s="327"/>
      <c r="BY178" s="327"/>
      <c r="BZ178" s="327"/>
      <c r="CA178" s="327"/>
      <c r="CB178" s="275"/>
      <c r="CC178" s="335"/>
      <c r="CD178" s="332"/>
      <c r="CE178" s="332"/>
      <c r="CF178" s="332"/>
      <c r="CG178" s="332"/>
      <c r="CH178" s="332"/>
      <c r="CI178" s="332"/>
      <c r="CJ178" s="332"/>
      <c r="CK178" s="332"/>
      <c r="CL178" s="327">
        <f t="shared" si="204"/>
        <v>0</v>
      </c>
      <c r="CM178" s="320">
        <f t="shared" si="205"/>
        <v>0</v>
      </c>
      <c r="CN178" s="332"/>
      <c r="CO178" s="332"/>
      <c r="CP178" s="332"/>
      <c r="CQ178" s="332"/>
      <c r="CR178" s="327">
        <f t="shared" si="206"/>
        <v>30</v>
      </c>
      <c r="CS178" s="327">
        <f t="shared" si="207"/>
        <v>0</v>
      </c>
      <c r="CT178" s="327">
        <f t="shared" si="208"/>
        <v>0</v>
      </c>
      <c r="CU178" s="327">
        <f t="shared" si="209"/>
        <v>55.94</v>
      </c>
      <c r="CV178" s="320" t="str">
        <f t="shared" si="210"/>
        <v>Đủ</v>
      </c>
      <c r="CW178" s="336"/>
      <c r="CX178" s="242"/>
      <c r="CY178" s="242"/>
      <c r="CZ178" s="242"/>
      <c r="DA178" s="242"/>
      <c r="DB178" s="242"/>
      <c r="DC178" s="242"/>
      <c r="DD178" s="242">
        <v>12</v>
      </c>
      <c r="DE178" s="242">
        <v>22.38</v>
      </c>
      <c r="DF178" s="242"/>
      <c r="DG178" s="242"/>
      <c r="DH178" s="242"/>
      <c r="DI178" s="242"/>
      <c r="DJ178" s="242">
        <v>6</v>
      </c>
      <c r="DK178" s="242">
        <v>11.18</v>
      </c>
      <c r="DL178" s="242">
        <v>6</v>
      </c>
      <c r="DM178" s="242">
        <v>11.18</v>
      </c>
      <c r="DN178" s="242">
        <v>6</v>
      </c>
      <c r="DO178" s="242">
        <v>11.18</v>
      </c>
      <c r="DP178" s="242"/>
      <c r="DQ178" s="242"/>
      <c r="DR178" s="242"/>
      <c r="DS178" s="242"/>
      <c r="DT178" s="242"/>
      <c r="DU178" s="242"/>
      <c r="DV178" s="242"/>
      <c r="DW178" s="242"/>
      <c r="DX178" s="242"/>
      <c r="DY178" s="242"/>
      <c r="DZ178" s="242"/>
      <c r="EA178" s="242"/>
    </row>
    <row r="179" spans="1:131" s="337" customFormat="1" ht="30" hidden="1" customHeight="1">
      <c r="A179" s="319" t="str">
        <f t="shared" si="178"/>
        <v>Hiện</v>
      </c>
      <c r="B179" s="320" t="str">
        <f t="shared" si="194"/>
        <v>Đủ</v>
      </c>
      <c r="C179" s="320">
        <f t="shared" si="195"/>
        <v>0</v>
      </c>
      <c r="D179" s="321"/>
      <c r="E179" s="321"/>
      <c r="F179" s="359"/>
      <c r="G179" s="320"/>
      <c r="H179" s="320" t="s">
        <v>1428</v>
      </c>
      <c r="I179" s="320"/>
      <c r="J179" s="322" t="s">
        <v>774</v>
      </c>
      <c r="K179" s="323" t="s">
        <v>775</v>
      </c>
      <c r="L179" s="324" t="s">
        <v>776</v>
      </c>
      <c r="M179" s="322" t="s">
        <v>1419</v>
      </c>
      <c r="N179" s="322" t="s">
        <v>210</v>
      </c>
      <c r="O179" s="273">
        <f t="shared" si="211"/>
        <v>4.0199999999999996</v>
      </c>
      <c r="P179" s="283">
        <v>2</v>
      </c>
      <c r="Q179" s="273">
        <v>8.0399999999999991</v>
      </c>
      <c r="R179" s="230"/>
      <c r="S179" s="231"/>
      <c r="T179" s="231">
        <v>2</v>
      </c>
      <c r="U179" s="231">
        <v>8.0399999999999991</v>
      </c>
      <c r="V179" s="231">
        <f>VLOOKUP(J179,[113]PR!$A:$S,15,0)</f>
        <v>0</v>
      </c>
      <c r="W179" s="231">
        <f>VLOOKUP(J179,[113]PR!$A:$S,16,0)</f>
        <v>0</v>
      </c>
      <c r="X179" s="231">
        <f>VLOOKUP(J179,[114]PR!$A:$U,17,0)</f>
        <v>0</v>
      </c>
      <c r="Y179" s="231">
        <f>VLOOKUP(J179,[114]PR!$A:$U,18,0)</f>
        <v>0</v>
      </c>
      <c r="Z179" s="231">
        <v>0</v>
      </c>
      <c r="AA179" s="231">
        <v>0</v>
      </c>
      <c r="AB179" s="241">
        <v>0</v>
      </c>
      <c r="AC179" s="241">
        <v>0</v>
      </c>
      <c r="AD179" s="241">
        <v>0</v>
      </c>
      <c r="AE179" s="241">
        <v>0</v>
      </c>
      <c r="AF179" s="241">
        <v>0</v>
      </c>
      <c r="AG179" s="241">
        <v>0</v>
      </c>
      <c r="AH179" s="241">
        <v>0</v>
      </c>
      <c r="AI179" s="241">
        <v>0</v>
      </c>
      <c r="AJ179" s="241">
        <v>0</v>
      </c>
      <c r="AK179" s="241">
        <v>0</v>
      </c>
      <c r="AL179" s="241">
        <v>0</v>
      </c>
      <c r="AM179" s="241">
        <v>0</v>
      </c>
      <c r="AN179" s="241"/>
      <c r="AO179" s="241"/>
      <c r="AP179" s="241">
        <v>0</v>
      </c>
      <c r="AQ179" s="241">
        <v>0</v>
      </c>
      <c r="AR179" s="325">
        <f t="shared" si="198"/>
        <v>2</v>
      </c>
      <c r="AS179" s="325">
        <f t="shared" si="199"/>
        <v>8.0399999999999991</v>
      </c>
      <c r="AT179" s="326"/>
      <c r="AU179" s="319"/>
      <c r="AV179" s="327"/>
      <c r="AW179" s="327"/>
      <c r="AX179" s="328"/>
      <c r="AY179" s="329"/>
      <c r="AZ179" s="327">
        <f t="shared" si="200"/>
        <v>2</v>
      </c>
      <c r="BA179" s="330">
        <f t="shared" si="201"/>
        <v>8.0399999999999991</v>
      </c>
      <c r="BB179" s="331"/>
      <c r="BC179" s="332" t="s">
        <v>1222</v>
      </c>
      <c r="BD179" s="332" t="s">
        <v>539</v>
      </c>
      <c r="BE179" s="332" t="s">
        <v>776</v>
      </c>
      <c r="BF179" s="334" t="s">
        <v>758</v>
      </c>
      <c r="BG179" s="327" t="s">
        <v>545</v>
      </c>
      <c r="BH179" s="332">
        <v>45782</v>
      </c>
      <c r="BI179" s="232">
        <v>2</v>
      </c>
      <c r="BJ179" s="327" t="s">
        <v>545</v>
      </c>
      <c r="BK179" s="382">
        <v>695000</v>
      </c>
      <c r="BL179" s="327">
        <f t="shared" si="213"/>
        <v>1529000.0000000002</v>
      </c>
      <c r="BM179" s="333">
        <v>45800</v>
      </c>
      <c r="BN179" s="327">
        <f t="shared" si="202"/>
        <v>2</v>
      </c>
      <c r="BO179" s="327">
        <f t="shared" si="203"/>
        <v>0</v>
      </c>
      <c r="BP179" s="320"/>
      <c r="BQ179" s="320"/>
      <c r="BR179" s="334"/>
      <c r="BS179" s="319"/>
      <c r="BT179" s="319"/>
      <c r="BU179" s="327"/>
      <c r="BV179" s="327"/>
      <c r="BW179" s="327"/>
      <c r="BX179" s="327"/>
      <c r="BY179" s="327"/>
      <c r="BZ179" s="327"/>
      <c r="CA179" s="327"/>
      <c r="CB179" s="275"/>
      <c r="CC179" s="335"/>
      <c r="CD179" s="332"/>
      <c r="CE179" s="332"/>
      <c r="CF179" s="332"/>
      <c r="CG179" s="332"/>
      <c r="CH179" s="332"/>
      <c r="CI179" s="332"/>
      <c r="CJ179" s="332"/>
      <c r="CK179" s="332"/>
      <c r="CL179" s="327">
        <f t="shared" si="204"/>
        <v>0</v>
      </c>
      <c r="CM179" s="320">
        <f t="shared" si="205"/>
        <v>0</v>
      </c>
      <c r="CN179" s="332"/>
      <c r="CO179" s="332"/>
      <c r="CP179" s="332"/>
      <c r="CQ179" s="332"/>
      <c r="CR179" s="327">
        <f t="shared" si="206"/>
        <v>2</v>
      </c>
      <c r="CS179" s="327">
        <f t="shared" si="207"/>
        <v>0</v>
      </c>
      <c r="CT179" s="327">
        <f t="shared" si="208"/>
        <v>0</v>
      </c>
      <c r="CU179" s="327">
        <f t="shared" si="209"/>
        <v>8.0399999999999991</v>
      </c>
      <c r="CV179" s="320" t="str">
        <f t="shared" si="210"/>
        <v>Đủ</v>
      </c>
      <c r="CW179" s="336"/>
      <c r="CX179" s="242"/>
      <c r="CY179" s="242"/>
      <c r="CZ179" s="242"/>
      <c r="DA179" s="242"/>
      <c r="DB179" s="242"/>
      <c r="DC179" s="242"/>
      <c r="DD179" s="242"/>
      <c r="DE179" s="242"/>
      <c r="DF179" s="242"/>
      <c r="DG179" s="242"/>
      <c r="DH179" s="242"/>
      <c r="DI179" s="242"/>
      <c r="DJ179" s="242"/>
      <c r="DK179" s="242"/>
      <c r="DL179" s="242"/>
      <c r="DM179" s="242"/>
      <c r="DN179" s="242"/>
      <c r="DO179" s="242"/>
      <c r="DP179" s="242"/>
      <c r="DQ179" s="242"/>
      <c r="DR179" s="242">
        <v>2</v>
      </c>
      <c r="DS179" s="242">
        <v>8.0399999999999991</v>
      </c>
      <c r="DT179" s="242"/>
      <c r="DU179" s="242"/>
      <c r="DV179" s="242"/>
      <c r="DW179" s="242"/>
      <c r="DX179" s="242"/>
      <c r="DY179" s="242"/>
      <c r="DZ179" s="242"/>
      <c r="EA179" s="242"/>
    </row>
    <row r="180" spans="1:131" s="337" customFormat="1" ht="30" hidden="1" customHeight="1">
      <c r="A180" s="319" t="str">
        <f t="shared" si="178"/>
        <v>Hiện</v>
      </c>
      <c r="B180" s="320" t="str">
        <f t="shared" si="194"/>
        <v>Đủ</v>
      </c>
      <c r="C180" s="320">
        <f t="shared" si="195"/>
        <v>0</v>
      </c>
      <c r="D180" s="321"/>
      <c r="E180" s="321"/>
      <c r="F180" s="359"/>
      <c r="G180" s="320"/>
      <c r="H180" s="320" t="s">
        <v>1428</v>
      </c>
      <c r="I180" s="320"/>
      <c r="J180" s="322" t="s">
        <v>777</v>
      </c>
      <c r="K180" s="323" t="s">
        <v>775</v>
      </c>
      <c r="L180" s="324" t="s">
        <v>778</v>
      </c>
      <c r="M180" s="322" t="s">
        <v>1419</v>
      </c>
      <c r="N180" s="322" t="s">
        <v>210</v>
      </c>
      <c r="O180" s="273">
        <f t="shared" si="211"/>
        <v>5.18</v>
      </c>
      <c r="P180" s="283">
        <v>2</v>
      </c>
      <c r="Q180" s="273">
        <v>10.36</v>
      </c>
      <c r="R180" s="230"/>
      <c r="S180" s="231"/>
      <c r="T180" s="231">
        <v>2</v>
      </c>
      <c r="U180" s="231">
        <v>10.36</v>
      </c>
      <c r="V180" s="231">
        <f>VLOOKUP(J180,[113]PR!$A:$S,15,0)</f>
        <v>0</v>
      </c>
      <c r="W180" s="231">
        <f>VLOOKUP(J180,[113]PR!$A:$S,16,0)</f>
        <v>0</v>
      </c>
      <c r="X180" s="231">
        <f>VLOOKUP(J180,[114]PR!$A:$U,17,0)</f>
        <v>0</v>
      </c>
      <c r="Y180" s="231">
        <f>VLOOKUP(J180,[114]PR!$A:$U,18,0)</f>
        <v>0</v>
      </c>
      <c r="Z180" s="231">
        <v>0</v>
      </c>
      <c r="AA180" s="231">
        <v>0</v>
      </c>
      <c r="AB180" s="241">
        <v>0</v>
      </c>
      <c r="AC180" s="241">
        <v>0</v>
      </c>
      <c r="AD180" s="241">
        <v>0</v>
      </c>
      <c r="AE180" s="241">
        <v>0</v>
      </c>
      <c r="AF180" s="241">
        <v>0</v>
      </c>
      <c r="AG180" s="241">
        <v>0</v>
      </c>
      <c r="AH180" s="241">
        <v>0</v>
      </c>
      <c r="AI180" s="241">
        <v>0</v>
      </c>
      <c r="AJ180" s="241">
        <v>0</v>
      </c>
      <c r="AK180" s="241">
        <v>0</v>
      </c>
      <c r="AL180" s="241">
        <v>0</v>
      </c>
      <c r="AM180" s="241">
        <v>0</v>
      </c>
      <c r="AN180" s="241"/>
      <c r="AO180" s="241"/>
      <c r="AP180" s="241">
        <v>0</v>
      </c>
      <c r="AQ180" s="241">
        <v>0</v>
      </c>
      <c r="AR180" s="325">
        <f t="shared" si="198"/>
        <v>2</v>
      </c>
      <c r="AS180" s="325">
        <f t="shared" si="199"/>
        <v>10.36</v>
      </c>
      <c r="AT180" s="326"/>
      <c r="AU180" s="319"/>
      <c r="AV180" s="327"/>
      <c r="AW180" s="327"/>
      <c r="AX180" s="328"/>
      <c r="AY180" s="329"/>
      <c r="AZ180" s="327">
        <f t="shared" si="200"/>
        <v>2</v>
      </c>
      <c r="BA180" s="330">
        <f t="shared" si="201"/>
        <v>10.36</v>
      </c>
      <c r="BB180" s="331"/>
      <c r="BC180" s="332" t="s">
        <v>1222</v>
      </c>
      <c r="BD180" s="332" t="s">
        <v>539</v>
      </c>
      <c r="BE180" s="332" t="s">
        <v>778</v>
      </c>
      <c r="BF180" s="334" t="s">
        <v>779</v>
      </c>
      <c r="BG180" s="327" t="s">
        <v>545</v>
      </c>
      <c r="BH180" s="332">
        <v>45782</v>
      </c>
      <c r="BI180" s="232">
        <v>2</v>
      </c>
      <c r="BJ180" s="327" t="s">
        <v>545</v>
      </c>
      <c r="BK180" s="382">
        <v>1985000</v>
      </c>
      <c r="BL180" s="327">
        <f t="shared" si="213"/>
        <v>4367000</v>
      </c>
      <c r="BM180" s="333">
        <v>45800</v>
      </c>
      <c r="BN180" s="327">
        <f t="shared" si="202"/>
        <v>2</v>
      </c>
      <c r="BO180" s="327">
        <f t="shared" si="203"/>
        <v>0</v>
      </c>
      <c r="BP180" s="320"/>
      <c r="BQ180" s="320"/>
      <c r="BR180" s="334"/>
      <c r="BS180" s="319"/>
      <c r="BT180" s="319"/>
      <c r="BU180" s="327"/>
      <c r="BV180" s="327"/>
      <c r="BW180" s="327"/>
      <c r="BX180" s="327"/>
      <c r="BY180" s="327"/>
      <c r="BZ180" s="327"/>
      <c r="CA180" s="327"/>
      <c r="CB180" s="275"/>
      <c r="CC180" s="335"/>
      <c r="CD180" s="332"/>
      <c r="CE180" s="332"/>
      <c r="CF180" s="332"/>
      <c r="CG180" s="332"/>
      <c r="CH180" s="332"/>
      <c r="CI180" s="332"/>
      <c r="CJ180" s="332"/>
      <c r="CK180" s="332"/>
      <c r="CL180" s="327">
        <f t="shared" si="204"/>
        <v>0</v>
      </c>
      <c r="CM180" s="320">
        <f t="shared" si="205"/>
        <v>0</v>
      </c>
      <c r="CN180" s="332"/>
      <c r="CO180" s="332"/>
      <c r="CP180" s="332"/>
      <c r="CQ180" s="332"/>
      <c r="CR180" s="327">
        <f t="shared" si="206"/>
        <v>2</v>
      </c>
      <c r="CS180" s="327">
        <f t="shared" si="207"/>
        <v>0</v>
      </c>
      <c r="CT180" s="327">
        <f t="shared" si="208"/>
        <v>0</v>
      </c>
      <c r="CU180" s="327">
        <f t="shared" si="209"/>
        <v>10.36</v>
      </c>
      <c r="CV180" s="320" t="str">
        <f t="shared" si="210"/>
        <v>Đủ</v>
      </c>
      <c r="CW180" s="336"/>
      <c r="CX180" s="242"/>
      <c r="CY180" s="242"/>
      <c r="CZ180" s="242"/>
      <c r="DA180" s="242"/>
      <c r="DB180" s="242"/>
      <c r="DC180" s="242"/>
      <c r="DD180" s="242"/>
      <c r="DE180" s="242"/>
      <c r="DF180" s="242"/>
      <c r="DG180" s="242"/>
      <c r="DH180" s="242"/>
      <c r="DI180" s="242"/>
      <c r="DJ180" s="242"/>
      <c r="DK180" s="242"/>
      <c r="DL180" s="242"/>
      <c r="DM180" s="242"/>
      <c r="DN180" s="242"/>
      <c r="DO180" s="242"/>
      <c r="DP180" s="242"/>
      <c r="DQ180" s="242"/>
      <c r="DR180" s="242"/>
      <c r="DS180" s="242"/>
      <c r="DT180" s="242"/>
      <c r="DU180" s="242"/>
      <c r="DV180" s="242"/>
      <c r="DW180" s="242"/>
      <c r="DX180" s="242">
        <v>2</v>
      </c>
      <c r="DY180" s="242">
        <v>10.36</v>
      </c>
      <c r="DZ180" s="242"/>
      <c r="EA180" s="242"/>
    </row>
    <row r="181" spans="1:131" s="337" customFormat="1" ht="30" hidden="1" customHeight="1">
      <c r="A181" s="319" t="str">
        <f t="shared" si="178"/>
        <v>Hiện</v>
      </c>
      <c r="B181" s="320" t="str">
        <f t="shared" si="194"/>
        <v>Đủ</v>
      </c>
      <c r="C181" s="320">
        <f t="shared" si="195"/>
        <v>0</v>
      </c>
      <c r="D181" s="321"/>
      <c r="E181" s="321"/>
      <c r="F181" s="359"/>
      <c r="G181" s="320"/>
      <c r="H181" s="320" t="s">
        <v>1428</v>
      </c>
      <c r="I181" s="320"/>
      <c r="J181" s="322" t="s">
        <v>780</v>
      </c>
      <c r="K181" s="323" t="s">
        <v>761</v>
      </c>
      <c r="L181" s="324" t="s">
        <v>218</v>
      </c>
      <c r="M181" s="322" t="s">
        <v>1419</v>
      </c>
      <c r="N181" s="322" t="s">
        <v>210</v>
      </c>
      <c r="O181" s="273">
        <f t="shared" si="211"/>
        <v>7.4159999999999995</v>
      </c>
      <c r="P181" s="283">
        <v>10</v>
      </c>
      <c r="Q181" s="273">
        <v>74.16</v>
      </c>
      <c r="R181" s="230"/>
      <c r="S181" s="231"/>
      <c r="T181" s="231">
        <v>10</v>
      </c>
      <c r="U181" s="231">
        <v>74.16</v>
      </c>
      <c r="V181" s="231">
        <f>VLOOKUP(J181,[113]PR!$A:$S,15,0)</f>
        <v>0</v>
      </c>
      <c r="W181" s="231">
        <f>VLOOKUP(J181,[113]PR!$A:$S,16,0)</f>
        <v>0</v>
      </c>
      <c r="X181" s="231">
        <f>VLOOKUP(J181,[114]PR!$A:$U,17,0)</f>
        <v>0</v>
      </c>
      <c r="Y181" s="231">
        <f>VLOOKUP(J181,[114]PR!$A:$U,18,0)</f>
        <v>0</v>
      </c>
      <c r="Z181" s="231">
        <v>0</v>
      </c>
      <c r="AA181" s="231">
        <v>0</v>
      </c>
      <c r="AB181" s="241">
        <v>0</v>
      </c>
      <c r="AC181" s="241">
        <v>0</v>
      </c>
      <c r="AD181" s="241">
        <v>0</v>
      </c>
      <c r="AE181" s="241">
        <v>0</v>
      </c>
      <c r="AF181" s="241">
        <v>0</v>
      </c>
      <c r="AG181" s="241">
        <v>0</v>
      </c>
      <c r="AH181" s="241">
        <v>0</v>
      </c>
      <c r="AI181" s="241">
        <v>0</v>
      </c>
      <c r="AJ181" s="241">
        <v>0</v>
      </c>
      <c r="AK181" s="241">
        <v>0</v>
      </c>
      <c r="AL181" s="241">
        <v>0</v>
      </c>
      <c r="AM181" s="241">
        <v>0</v>
      </c>
      <c r="AN181" s="241"/>
      <c r="AO181" s="241"/>
      <c r="AP181" s="241">
        <v>0</v>
      </c>
      <c r="AQ181" s="241">
        <v>0</v>
      </c>
      <c r="AR181" s="325">
        <f t="shared" si="198"/>
        <v>10</v>
      </c>
      <c r="AS181" s="325">
        <f t="shared" si="199"/>
        <v>74.16</v>
      </c>
      <c r="AT181" s="326"/>
      <c r="AU181" s="319"/>
      <c r="AV181" s="327"/>
      <c r="AW181" s="327"/>
      <c r="AX181" s="328"/>
      <c r="AY181" s="329"/>
      <c r="AZ181" s="327">
        <f t="shared" si="200"/>
        <v>10</v>
      </c>
      <c r="BA181" s="330">
        <f t="shared" si="201"/>
        <v>74.16</v>
      </c>
      <c r="BB181" s="331"/>
      <c r="BC181" s="332" t="s">
        <v>1222</v>
      </c>
      <c r="BD181" s="332" t="s">
        <v>539</v>
      </c>
      <c r="BE181" s="332" t="s">
        <v>218</v>
      </c>
      <c r="BF181" s="334" t="s">
        <v>754</v>
      </c>
      <c r="BG181" s="327" t="s">
        <v>545</v>
      </c>
      <c r="BH181" s="332">
        <v>45782</v>
      </c>
      <c r="BI181" s="232">
        <v>10</v>
      </c>
      <c r="BJ181" s="327" t="s">
        <v>545</v>
      </c>
      <c r="BK181" s="382">
        <v>360000</v>
      </c>
      <c r="BL181" s="327">
        <f t="shared" si="213"/>
        <v>3960000.0000000005</v>
      </c>
      <c r="BM181" s="333">
        <v>45800</v>
      </c>
      <c r="BN181" s="327">
        <f t="shared" si="202"/>
        <v>10</v>
      </c>
      <c r="BO181" s="327">
        <f t="shared" si="203"/>
        <v>0</v>
      </c>
      <c r="BP181" s="320"/>
      <c r="BQ181" s="320"/>
      <c r="BR181" s="334"/>
      <c r="BS181" s="319"/>
      <c r="BT181" s="319"/>
      <c r="BU181" s="327"/>
      <c r="BV181" s="327"/>
      <c r="BW181" s="327"/>
      <c r="BX181" s="327"/>
      <c r="BY181" s="327"/>
      <c r="BZ181" s="327"/>
      <c r="CA181" s="327"/>
      <c r="CB181" s="275"/>
      <c r="CC181" s="335"/>
      <c r="CD181" s="332"/>
      <c r="CE181" s="332"/>
      <c r="CF181" s="332"/>
      <c r="CG181" s="332"/>
      <c r="CH181" s="332"/>
      <c r="CI181" s="332"/>
      <c r="CJ181" s="332"/>
      <c r="CK181" s="332"/>
      <c r="CL181" s="327">
        <f t="shared" si="204"/>
        <v>0</v>
      </c>
      <c r="CM181" s="320">
        <f t="shared" si="205"/>
        <v>0</v>
      </c>
      <c r="CN181" s="332"/>
      <c r="CO181" s="332"/>
      <c r="CP181" s="332"/>
      <c r="CQ181" s="332"/>
      <c r="CR181" s="327">
        <f t="shared" si="206"/>
        <v>10</v>
      </c>
      <c r="CS181" s="327">
        <f t="shared" si="207"/>
        <v>0</v>
      </c>
      <c r="CT181" s="327">
        <f t="shared" si="208"/>
        <v>0</v>
      </c>
      <c r="CU181" s="327">
        <f t="shared" si="209"/>
        <v>74.16</v>
      </c>
      <c r="CV181" s="320" t="str">
        <f t="shared" si="210"/>
        <v>Đủ</v>
      </c>
      <c r="CW181" s="336"/>
      <c r="CX181" s="242"/>
      <c r="CY181" s="242"/>
      <c r="CZ181" s="242"/>
      <c r="DA181" s="242"/>
      <c r="DB181" s="242"/>
      <c r="DC181" s="242"/>
      <c r="DD181" s="242"/>
      <c r="DE181" s="242"/>
      <c r="DF181" s="242"/>
      <c r="DG181" s="242"/>
      <c r="DH181" s="242">
        <v>2</v>
      </c>
      <c r="DI181" s="242">
        <v>14.84</v>
      </c>
      <c r="DJ181" s="242"/>
      <c r="DK181" s="242"/>
      <c r="DL181" s="242"/>
      <c r="DM181" s="242"/>
      <c r="DN181" s="242"/>
      <c r="DO181" s="242"/>
      <c r="DP181" s="242"/>
      <c r="DQ181" s="242"/>
      <c r="DR181" s="242">
        <v>8</v>
      </c>
      <c r="DS181" s="242">
        <v>59.34</v>
      </c>
      <c r="DT181" s="242"/>
      <c r="DU181" s="242"/>
      <c r="DV181" s="242"/>
      <c r="DW181" s="242"/>
      <c r="DX181" s="242"/>
      <c r="DY181" s="242"/>
      <c r="DZ181" s="242"/>
      <c r="EA181" s="242"/>
    </row>
    <row r="182" spans="1:131" s="337" customFormat="1" ht="30" hidden="1" customHeight="1">
      <c r="A182" s="319" t="str">
        <f t="shared" si="178"/>
        <v>Hiện</v>
      </c>
      <c r="B182" s="320" t="str">
        <f t="shared" si="194"/>
        <v>Đủ</v>
      </c>
      <c r="C182" s="320">
        <f t="shared" si="195"/>
        <v>0</v>
      </c>
      <c r="D182" s="321"/>
      <c r="E182" s="321"/>
      <c r="F182" s="359"/>
      <c r="G182" s="320"/>
      <c r="H182" s="320" t="s">
        <v>1428</v>
      </c>
      <c r="I182" s="320"/>
      <c r="J182" s="322" t="s">
        <v>781</v>
      </c>
      <c r="K182" s="323" t="s">
        <v>764</v>
      </c>
      <c r="L182" s="324" t="s">
        <v>221</v>
      </c>
      <c r="M182" s="322" t="s">
        <v>1419</v>
      </c>
      <c r="N182" s="322" t="s">
        <v>210</v>
      </c>
      <c r="O182" s="273">
        <f t="shared" si="211"/>
        <v>5.694</v>
      </c>
      <c r="P182" s="283">
        <v>10</v>
      </c>
      <c r="Q182" s="273">
        <v>56.94</v>
      </c>
      <c r="R182" s="230"/>
      <c r="S182" s="231"/>
      <c r="T182" s="231">
        <v>10</v>
      </c>
      <c r="U182" s="231">
        <v>56.94</v>
      </c>
      <c r="V182" s="231">
        <f>VLOOKUP(J182,[113]PR!$A:$S,15,0)</f>
        <v>0</v>
      </c>
      <c r="W182" s="231">
        <f>VLOOKUP(J182,[113]PR!$A:$S,16,0)</f>
        <v>0</v>
      </c>
      <c r="X182" s="231">
        <f>VLOOKUP(J182,[114]PR!$A:$U,17,0)</f>
        <v>0</v>
      </c>
      <c r="Y182" s="231">
        <f>VLOOKUP(J182,[114]PR!$A:$U,18,0)</f>
        <v>0</v>
      </c>
      <c r="Z182" s="231">
        <v>0</v>
      </c>
      <c r="AA182" s="231">
        <v>0</v>
      </c>
      <c r="AB182" s="241">
        <v>0</v>
      </c>
      <c r="AC182" s="241">
        <v>0</v>
      </c>
      <c r="AD182" s="241">
        <v>0</v>
      </c>
      <c r="AE182" s="241">
        <v>0</v>
      </c>
      <c r="AF182" s="241">
        <v>0</v>
      </c>
      <c r="AG182" s="241">
        <v>0</v>
      </c>
      <c r="AH182" s="241">
        <v>0</v>
      </c>
      <c r="AI182" s="241">
        <v>0</v>
      </c>
      <c r="AJ182" s="241">
        <v>0</v>
      </c>
      <c r="AK182" s="241">
        <v>0</v>
      </c>
      <c r="AL182" s="241">
        <v>0</v>
      </c>
      <c r="AM182" s="241">
        <v>0</v>
      </c>
      <c r="AN182" s="241"/>
      <c r="AO182" s="241"/>
      <c r="AP182" s="241">
        <v>0</v>
      </c>
      <c r="AQ182" s="241">
        <v>0</v>
      </c>
      <c r="AR182" s="325">
        <f t="shared" si="198"/>
        <v>10</v>
      </c>
      <c r="AS182" s="325">
        <f t="shared" si="199"/>
        <v>56.94</v>
      </c>
      <c r="AT182" s="326"/>
      <c r="AU182" s="319"/>
      <c r="AV182" s="327"/>
      <c r="AW182" s="327"/>
      <c r="AX182" s="328"/>
      <c r="AY182" s="329"/>
      <c r="AZ182" s="327">
        <f t="shared" si="200"/>
        <v>10</v>
      </c>
      <c r="BA182" s="330">
        <f t="shared" si="201"/>
        <v>56.94</v>
      </c>
      <c r="BB182" s="331"/>
      <c r="BC182" s="332" t="s">
        <v>1222</v>
      </c>
      <c r="BD182" s="332" t="s">
        <v>539</v>
      </c>
      <c r="BE182" s="332" t="s">
        <v>221</v>
      </c>
      <c r="BF182" s="334" t="s">
        <v>754</v>
      </c>
      <c r="BG182" s="327" t="s">
        <v>545</v>
      </c>
      <c r="BH182" s="332">
        <v>45782</v>
      </c>
      <c r="BI182" s="232">
        <v>10</v>
      </c>
      <c r="BJ182" s="327" t="s">
        <v>545</v>
      </c>
      <c r="BK182" s="382">
        <v>365000</v>
      </c>
      <c r="BL182" s="327">
        <f t="shared" si="213"/>
        <v>4015000.0000000005</v>
      </c>
      <c r="BM182" s="333">
        <v>45800</v>
      </c>
      <c r="BN182" s="327">
        <f t="shared" si="202"/>
        <v>10</v>
      </c>
      <c r="BO182" s="327">
        <f t="shared" si="203"/>
        <v>0</v>
      </c>
      <c r="BP182" s="320"/>
      <c r="BQ182" s="320"/>
      <c r="BR182" s="334"/>
      <c r="BS182" s="319"/>
      <c r="BT182" s="319"/>
      <c r="BU182" s="327"/>
      <c r="BV182" s="327"/>
      <c r="BW182" s="327"/>
      <c r="BX182" s="327"/>
      <c r="BY182" s="327"/>
      <c r="BZ182" s="327"/>
      <c r="CA182" s="327"/>
      <c r="CB182" s="275"/>
      <c r="CC182" s="335"/>
      <c r="CD182" s="332"/>
      <c r="CE182" s="332"/>
      <c r="CF182" s="332"/>
      <c r="CG182" s="332"/>
      <c r="CH182" s="332"/>
      <c r="CI182" s="332"/>
      <c r="CJ182" s="332"/>
      <c r="CK182" s="332"/>
      <c r="CL182" s="327">
        <f t="shared" si="204"/>
        <v>0</v>
      </c>
      <c r="CM182" s="320">
        <f t="shared" si="205"/>
        <v>0</v>
      </c>
      <c r="CN182" s="332"/>
      <c r="CO182" s="332"/>
      <c r="CP182" s="332"/>
      <c r="CQ182" s="332"/>
      <c r="CR182" s="327">
        <f t="shared" si="206"/>
        <v>10</v>
      </c>
      <c r="CS182" s="327">
        <f t="shared" si="207"/>
        <v>0</v>
      </c>
      <c r="CT182" s="327">
        <f t="shared" si="208"/>
        <v>0</v>
      </c>
      <c r="CU182" s="327">
        <f t="shared" si="209"/>
        <v>56.94</v>
      </c>
      <c r="CV182" s="320" t="str">
        <f t="shared" si="210"/>
        <v>Đủ</v>
      </c>
      <c r="CW182" s="336"/>
      <c r="CX182" s="242"/>
      <c r="CY182" s="242"/>
      <c r="CZ182" s="242"/>
      <c r="DA182" s="242"/>
      <c r="DB182" s="242"/>
      <c r="DC182" s="242"/>
      <c r="DD182" s="242"/>
      <c r="DE182" s="242"/>
      <c r="DF182" s="242"/>
      <c r="DG182" s="242"/>
      <c r="DH182" s="242">
        <v>2</v>
      </c>
      <c r="DI182" s="242">
        <v>11.38</v>
      </c>
      <c r="DJ182" s="242"/>
      <c r="DK182" s="242"/>
      <c r="DL182" s="242"/>
      <c r="DM182" s="242"/>
      <c r="DN182" s="242"/>
      <c r="DO182" s="242"/>
      <c r="DP182" s="242"/>
      <c r="DQ182" s="242"/>
      <c r="DR182" s="242">
        <v>8</v>
      </c>
      <c r="DS182" s="242">
        <v>45.54</v>
      </c>
      <c r="DT182" s="242"/>
      <c r="DU182" s="242"/>
      <c r="DV182" s="242"/>
      <c r="DW182" s="242"/>
      <c r="DX182" s="242"/>
      <c r="DY182" s="242"/>
      <c r="DZ182" s="242"/>
      <c r="EA182" s="242"/>
    </row>
    <row r="183" spans="1:131" s="337" customFormat="1" ht="30" hidden="1" customHeight="1">
      <c r="A183" s="319" t="str">
        <f t="shared" si="178"/>
        <v>Hiện</v>
      </c>
      <c r="B183" s="320" t="str">
        <f t="shared" si="194"/>
        <v>Đủ</v>
      </c>
      <c r="C183" s="320">
        <f t="shared" si="195"/>
        <v>0</v>
      </c>
      <c r="D183" s="321"/>
      <c r="E183" s="321"/>
      <c r="F183" s="359"/>
      <c r="G183" s="320"/>
      <c r="H183" s="320"/>
      <c r="I183" s="320"/>
      <c r="J183" s="322" t="s">
        <v>782</v>
      </c>
      <c r="K183" s="323" t="s">
        <v>767</v>
      </c>
      <c r="L183" s="324" t="s">
        <v>224</v>
      </c>
      <c r="M183" s="322" t="s">
        <v>225</v>
      </c>
      <c r="N183" s="322" t="s">
        <v>210</v>
      </c>
      <c r="O183" s="273">
        <f t="shared" si="211"/>
        <v>4.1999999999999996E-2</v>
      </c>
      <c r="P183" s="283">
        <v>10</v>
      </c>
      <c r="Q183" s="273">
        <v>0.42</v>
      </c>
      <c r="R183" s="230"/>
      <c r="S183" s="231"/>
      <c r="T183" s="231">
        <v>10</v>
      </c>
      <c r="U183" s="231">
        <v>0.42</v>
      </c>
      <c r="V183" s="231">
        <f>VLOOKUP(J183,[113]PR!$A:$S,15,0)</f>
        <v>-10</v>
      </c>
      <c r="W183" s="231">
        <v>-0.42</v>
      </c>
      <c r="X183" s="231">
        <f>VLOOKUP(J183,[114]PR!$A:$U,17,0)</f>
        <v>0</v>
      </c>
      <c r="Y183" s="231">
        <f>VLOOKUP(J183,[114]PR!$A:$U,18,0)</f>
        <v>0</v>
      </c>
      <c r="Z183" s="231">
        <v>0</v>
      </c>
      <c r="AA183" s="231">
        <v>0</v>
      </c>
      <c r="AB183" s="241">
        <v>0</v>
      </c>
      <c r="AC183" s="241">
        <v>0</v>
      </c>
      <c r="AD183" s="241">
        <v>0</v>
      </c>
      <c r="AE183" s="241">
        <v>0</v>
      </c>
      <c r="AF183" s="241">
        <v>0</v>
      </c>
      <c r="AG183" s="241">
        <v>0</v>
      </c>
      <c r="AH183" s="241">
        <v>10</v>
      </c>
      <c r="AI183" s="241">
        <v>0</v>
      </c>
      <c r="AJ183" s="241">
        <v>0</v>
      </c>
      <c r="AK183" s="241">
        <v>0</v>
      </c>
      <c r="AL183" s="241">
        <v>0</v>
      </c>
      <c r="AM183" s="241">
        <v>0</v>
      </c>
      <c r="AN183" s="241"/>
      <c r="AO183" s="241"/>
      <c r="AP183" s="241">
        <v>0</v>
      </c>
      <c r="AQ183" s="241">
        <v>0</v>
      </c>
      <c r="AR183" s="325">
        <f t="shared" si="198"/>
        <v>10</v>
      </c>
      <c r="AS183" s="325">
        <f t="shared" si="199"/>
        <v>0</v>
      </c>
      <c r="AT183" s="326" t="s">
        <v>1685</v>
      </c>
      <c r="AU183" s="319"/>
      <c r="AV183" s="327"/>
      <c r="AW183" s="327"/>
      <c r="AX183" s="328"/>
      <c r="AY183" s="329"/>
      <c r="AZ183" s="327">
        <f t="shared" si="200"/>
        <v>10</v>
      </c>
      <c r="BA183" s="330" t="str">
        <f t="shared" si="201"/>
        <v>0</v>
      </c>
      <c r="BB183" s="331"/>
      <c r="BC183" s="332" t="s">
        <v>1702</v>
      </c>
      <c r="BD183" s="332" t="s">
        <v>539</v>
      </c>
      <c r="BE183" s="332" t="s">
        <v>1704</v>
      </c>
      <c r="BF183" s="334"/>
      <c r="BG183" s="327" t="s">
        <v>545</v>
      </c>
      <c r="BH183" s="332">
        <v>45885</v>
      </c>
      <c r="BI183" s="232">
        <v>10</v>
      </c>
      <c r="BJ183" s="327" t="s">
        <v>545</v>
      </c>
      <c r="BK183" s="382">
        <v>130000</v>
      </c>
      <c r="BL183" s="327">
        <f>BK183*BI183*1.1</f>
        <v>1430000</v>
      </c>
      <c r="BM183" s="333">
        <v>45911</v>
      </c>
      <c r="BN183" s="327">
        <f t="shared" si="202"/>
        <v>10</v>
      </c>
      <c r="BO183" s="327">
        <f t="shared" si="203"/>
        <v>0</v>
      </c>
      <c r="BP183" s="320"/>
      <c r="BQ183" s="320"/>
      <c r="BR183" s="334"/>
      <c r="BS183" s="319"/>
      <c r="BT183" s="319"/>
      <c r="BU183" s="327"/>
      <c r="BV183" s="327"/>
      <c r="BW183" s="327"/>
      <c r="BX183" s="327"/>
      <c r="BY183" s="327"/>
      <c r="BZ183" s="327"/>
      <c r="CA183" s="327"/>
      <c r="CB183" s="275"/>
      <c r="CC183" s="335"/>
      <c r="CD183" s="332"/>
      <c r="CE183" s="332"/>
      <c r="CF183" s="332"/>
      <c r="CG183" s="332"/>
      <c r="CH183" s="332"/>
      <c r="CI183" s="332"/>
      <c r="CJ183" s="332"/>
      <c r="CK183" s="332"/>
      <c r="CL183" s="327">
        <f t="shared" si="204"/>
        <v>0</v>
      </c>
      <c r="CM183" s="320">
        <f t="shared" si="205"/>
        <v>0</v>
      </c>
      <c r="CN183" s="332"/>
      <c r="CO183" s="332"/>
      <c r="CP183" s="332"/>
      <c r="CQ183" s="332"/>
      <c r="CR183" s="327">
        <f t="shared" si="206"/>
        <v>10</v>
      </c>
      <c r="CS183" s="327">
        <f t="shared" si="207"/>
        <v>0</v>
      </c>
      <c r="CT183" s="327">
        <f t="shared" si="208"/>
        <v>0</v>
      </c>
      <c r="CU183" s="327">
        <f t="shared" si="209"/>
        <v>0</v>
      </c>
      <c r="CV183" s="320" t="str">
        <f t="shared" si="210"/>
        <v>Đủ</v>
      </c>
      <c r="CW183" s="336"/>
      <c r="CX183" s="242"/>
      <c r="CY183" s="242"/>
      <c r="CZ183" s="242"/>
      <c r="DA183" s="242"/>
      <c r="DB183" s="242"/>
      <c r="DC183" s="242"/>
      <c r="DD183" s="242"/>
      <c r="DE183" s="242"/>
      <c r="DF183" s="242"/>
      <c r="DG183" s="242"/>
      <c r="DH183" s="242">
        <v>2</v>
      </c>
      <c r="DI183" s="242">
        <v>0.08</v>
      </c>
      <c r="DJ183" s="242"/>
      <c r="DK183" s="242"/>
      <c r="DL183" s="242"/>
      <c r="DM183" s="242"/>
      <c r="DN183" s="242"/>
      <c r="DO183" s="242"/>
      <c r="DP183" s="242"/>
      <c r="DQ183" s="242"/>
      <c r="DR183" s="242">
        <v>8</v>
      </c>
      <c r="DS183" s="242">
        <v>0.32</v>
      </c>
      <c r="DT183" s="242"/>
      <c r="DU183" s="242"/>
      <c r="DV183" s="242"/>
      <c r="DW183" s="242"/>
      <c r="DX183" s="242"/>
      <c r="DY183" s="242"/>
      <c r="DZ183" s="242"/>
      <c r="EA183" s="242"/>
    </row>
    <row r="184" spans="1:131" s="337" customFormat="1" ht="30" hidden="1" customHeight="1">
      <c r="A184" s="319" t="str">
        <f t="shared" si="178"/>
        <v>Hiện</v>
      </c>
      <c r="B184" s="320" t="str">
        <f t="shared" si="194"/>
        <v>Đủ</v>
      </c>
      <c r="C184" s="320">
        <f t="shared" si="195"/>
        <v>0</v>
      </c>
      <c r="D184" s="321"/>
      <c r="E184" s="321"/>
      <c r="F184" s="359"/>
      <c r="G184" s="320"/>
      <c r="H184" s="320" t="s">
        <v>1428</v>
      </c>
      <c r="I184" s="320"/>
      <c r="J184" s="322" t="s">
        <v>783</v>
      </c>
      <c r="K184" s="323" t="s">
        <v>761</v>
      </c>
      <c r="L184" s="324" t="s">
        <v>227</v>
      </c>
      <c r="M184" s="322" t="s">
        <v>1419</v>
      </c>
      <c r="N184" s="322" t="s">
        <v>210</v>
      </c>
      <c r="O184" s="273">
        <f t="shared" si="211"/>
        <v>12.074285714285713</v>
      </c>
      <c r="P184" s="283">
        <v>14</v>
      </c>
      <c r="Q184" s="273">
        <v>169.04</v>
      </c>
      <c r="R184" s="230"/>
      <c r="S184" s="231"/>
      <c r="T184" s="231">
        <v>14</v>
      </c>
      <c r="U184" s="231">
        <v>169.04</v>
      </c>
      <c r="V184" s="231">
        <f>VLOOKUP(J184,[113]PR!$A:$S,15,0)</f>
        <v>0</v>
      </c>
      <c r="W184" s="231">
        <f>VLOOKUP(J184,[113]PR!$A:$S,16,0)</f>
        <v>0</v>
      </c>
      <c r="X184" s="231">
        <f>VLOOKUP(J184,[114]PR!$A:$U,17,0)</f>
        <v>0</v>
      </c>
      <c r="Y184" s="231">
        <f>VLOOKUP(J184,[114]PR!$A:$U,18,0)</f>
        <v>0</v>
      </c>
      <c r="Z184" s="231">
        <v>0</v>
      </c>
      <c r="AA184" s="231">
        <v>0</v>
      </c>
      <c r="AB184" s="241">
        <v>0</v>
      </c>
      <c r="AC184" s="241">
        <v>0</v>
      </c>
      <c r="AD184" s="241">
        <v>0</v>
      </c>
      <c r="AE184" s="241">
        <v>0</v>
      </c>
      <c r="AF184" s="241">
        <v>0</v>
      </c>
      <c r="AG184" s="241">
        <v>0</v>
      </c>
      <c r="AH184" s="241">
        <v>0</v>
      </c>
      <c r="AI184" s="241">
        <v>0</v>
      </c>
      <c r="AJ184" s="241">
        <v>0</v>
      </c>
      <c r="AK184" s="241">
        <v>0</v>
      </c>
      <c r="AL184" s="241">
        <v>0</v>
      </c>
      <c r="AM184" s="241">
        <v>0</v>
      </c>
      <c r="AN184" s="241"/>
      <c r="AO184" s="241"/>
      <c r="AP184" s="241">
        <v>0</v>
      </c>
      <c r="AQ184" s="241">
        <v>0</v>
      </c>
      <c r="AR184" s="325">
        <f t="shared" si="198"/>
        <v>14</v>
      </c>
      <c r="AS184" s="325">
        <f t="shared" si="199"/>
        <v>169.04</v>
      </c>
      <c r="AT184" s="326"/>
      <c r="AU184" s="319"/>
      <c r="AV184" s="327"/>
      <c r="AW184" s="327"/>
      <c r="AX184" s="328"/>
      <c r="AY184" s="329"/>
      <c r="AZ184" s="327">
        <f t="shared" si="200"/>
        <v>14</v>
      </c>
      <c r="BA184" s="330">
        <f t="shared" si="201"/>
        <v>169.04</v>
      </c>
      <c r="BB184" s="331"/>
      <c r="BC184" s="332" t="s">
        <v>1222</v>
      </c>
      <c r="BD184" s="332" t="s">
        <v>539</v>
      </c>
      <c r="BE184" s="332" t="s">
        <v>227</v>
      </c>
      <c r="BF184" s="334" t="s">
        <v>754</v>
      </c>
      <c r="BG184" s="327" t="s">
        <v>545</v>
      </c>
      <c r="BH184" s="332">
        <v>45782</v>
      </c>
      <c r="BI184" s="232">
        <v>14</v>
      </c>
      <c r="BJ184" s="327" t="s">
        <v>545</v>
      </c>
      <c r="BK184" s="382">
        <v>595000</v>
      </c>
      <c r="BL184" s="327">
        <f t="shared" ref="BL184:BL185" si="214">BK184*BI184*1.1</f>
        <v>9163000</v>
      </c>
      <c r="BM184" s="333">
        <v>45800</v>
      </c>
      <c r="BN184" s="327">
        <f t="shared" si="202"/>
        <v>14</v>
      </c>
      <c r="BO184" s="327">
        <f t="shared" si="203"/>
        <v>0</v>
      </c>
      <c r="BP184" s="320"/>
      <c r="BQ184" s="320"/>
      <c r="BR184" s="334"/>
      <c r="BS184" s="319"/>
      <c r="BT184" s="319"/>
      <c r="BU184" s="327"/>
      <c r="BV184" s="327"/>
      <c r="BW184" s="327"/>
      <c r="BX184" s="327"/>
      <c r="BY184" s="327"/>
      <c r="BZ184" s="327"/>
      <c r="CA184" s="327"/>
      <c r="CB184" s="275"/>
      <c r="CC184" s="335"/>
      <c r="CD184" s="332"/>
      <c r="CE184" s="332"/>
      <c r="CF184" s="332"/>
      <c r="CG184" s="332"/>
      <c r="CH184" s="332"/>
      <c r="CI184" s="332"/>
      <c r="CJ184" s="332"/>
      <c r="CK184" s="332"/>
      <c r="CL184" s="327">
        <f t="shared" si="204"/>
        <v>0</v>
      </c>
      <c r="CM184" s="320">
        <f t="shared" si="205"/>
        <v>0</v>
      </c>
      <c r="CN184" s="332"/>
      <c r="CO184" s="332"/>
      <c r="CP184" s="332"/>
      <c r="CQ184" s="332"/>
      <c r="CR184" s="327">
        <f t="shared" si="206"/>
        <v>14</v>
      </c>
      <c r="CS184" s="327">
        <f t="shared" si="207"/>
        <v>0</v>
      </c>
      <c r="CT184" s="327">
        <f t="shared" si="208"/>
        <v>0</v>
      </c>
      <c r="CU184" s="327">
        <f t="shared" si="209"/>
        <v>169.04</v>
      </c>
      <c r="CV184" s="320" t="str">
        <f t="shared" si="210"/>
        <v>Đủ</v>
      </c>
      <c r="CW184" s="336"/>
      <c r="CX184" s="242"/>
      <c r="CY184" s="242"/>
      <c r="CZ184" s="242"/>
      <c r="DA184" s="242"/>
      <c r="DB184" s="242"/>
      <c r="DC184" s="242"/>
      <c r="DD184" s="242"/>
      <c r="DE184" s="242"/>
      <c r="DF184" s="242"/>
      <c r="DG184" s="242"/>
      <c r="DH184" s="242">
        <v>6</v>
      </c>
      <c r="DI184" s="242">
        <v>72.44</v>
      </c>
      <c r="DJ184" s="242"/>
      <c r="DK184" s="242"/>
      <c r="DL184" s="242"/>
      <c r="DM184" s="242"/>
      <c r="DN184" s="242"/>
      <c r="DO184" s="242"/>
      <c r="DP184" s="242"/>
      <c r="DQ184" s="242"/>
      <c r="DR184" s="242">
        <v>8</v>
      </c>
      <c r="DS184" s="242">
        <v>96.58</v>
      </c>
      <c r="DT184" s="242"/>
      <c r="DU184" s="242"/>
      <c r="DV184" s="242"/>
      <c r="DW184" s="242"/>
      <c r="DX184" s="242"/>
      <c r="DY184" s="242"/>
      <c r="DZ184" s="242"/>
      <c r="EA184" s="242"/>
    </row>
    <row r="185" spans="1:131" s="337" customFormat="1" ht="30" hidden="1" customHeight="1">
      <c r="A185" s="319" t="str">
        <f t="shared" si="178"/>
        <v>Hiện</v>
      </c>
      <c r="B185" s="320" t="str">
        <f t="shared" si="194"/>
        <v>Đủ</v>
      </c>
      <c r="C185" s="320">
        <f t="shared" si="195"/>
        <v>0</v>
      </c>
      <c r="D185" s="321"/>
      <c r="E185" s="321"/>
      <c r="F185" s="359"/>
      <c r="G185" s="320"/>
      <c r="H185" s="320" t="s">
        <v>1428</v>
      </c>
      <c r="I185" s="320"/>
      <c r="J185" s="322" t="s">
        <v>784</v>
      </c>
      <c r="K185" s="323" t="s">
        <v>764</v>
      </c>
      <c r="L185" s="324" t="s">
        <v>229</v>
      </c>
      <c r="M185" s="322" t="s">
        <v>1419</v>
      </c>
      <c r="N185" s="322" t="s">
        <v>210</v>
      </c>
      <c r="O185" s="273">
        <f t="shared" si="211"/>
        <v>8.1028571428571432</v>
      </c>
      <c r="P185" s="283">
        <v>14</v>
      </c>
      <c r="Q185" s="273">
        <v>113.44</v>
      </c>
      <c r="R185" s="230"/>
      <c r="S185" s="231"/>
      <c r="T185" s="231">
        <v>14</v>
      </c>
      <c r="U185" s="231">
        <v>113.44</v>
      </c>
      <c r="V185" s="231">
        <f>VLOOKUP(J185,[113]PR!$A:$S,15,0)</f>
        <v>0</v>
      </c>
      <c r="W185" s="231">
        <f>VLOOKUP(J185,[113]PR!$A:$S,16,0)</f>
        <v>0</v>
      </c>
      <c r="X185" s="231">
        <f>VLOOKUP(J185,[114]PR!$A:$U,17,0)</f>
        <v>0</v>
      </c>
      <c r="Y185" s="231">
        <f>VLOOKUP(J185,[114]PR!$A:$U,18,0)</f>
        <v>0</v>
      </c>
      <c r="Z185" s="231">
        <v>0</v>
      </c>
      <c r="AA185" s="231">
        <v>0</v>
      </c>
      <c r="AB185" s="241">
        <v>0</v>
      </c>
      <c r="AC185" s="241">
        <v>0</v>
      </c>
      <c r="AD185" s="241">
        <v>0</v>
      </c>
      <c r="AE185" s="241">
        <v>0</v>
      </c>
      <c r="AF185" s="241">
        <v>0</v>
      </c>
      <c r="AG185" s="241">
        <v>0</v>
      </c>
      <c r="AH185" s="241">
        <v>0</v>
      </c>
      <c r="AI185" s="241">
        <v>0</v>
      </c>
      <c r="AJ185" s="241">
        <v>0</v>
      </c>
      <c r="AK185" s="241">
        <v>0</v>
      </c>
      <c r="AL185" s="241">
        <v>0</v>
      </c>
      <c r="AM185" s="241">
        <v>0</v>
      </c>
      <c r="AN185" s="241"/>
      <c r="AO185" s="241"/>
      <c r="AP185" s="241">
        <v>0</v>
      </c>
      <c r="AQ185" s="241">
        <v>0</v>
      </c>
      <c r="AR185" s="325">
        <f t="shared" si="198"/>
        <v>14</v>
      </c>
      <c r="AS185" s="325">
        <f t="shared" si="199"/>
        <v>113.44</v>
      </c>
      <c r="AT185" s="326"/>
      <c r="AU185" s="319"/>
      <c r="AV185" s="327"/>
      <c r="AW185" s="327"/>
      <c r="AX185" s="328"/>
      <c r="AY185" s="329"/>
      <c r="AZ185" s="327">
        <f t="shared" si="200"/>
        <v>14</v>
      </c>
      <c r="BA185" s="330">
        <f t="shared" si="201"/>
        <v>113.44</v>
      </c>
      <c r="BB185" s="331"/>
      <c r="BC185" s="332" t="s">
        <v>1222</v>
      </c>
      <c r="BD185" s="332" t="s">
        <v>539</v>
      </c>
      <c r="BE185" s="332" t="s">
        <v>229</v>
      </c>
      <c r="BF185" s="334" t="s">
        <v>754</v>
      </c>
      <c r="BG185" s="327" t="s">
        <v>545</v>
      </c>
      <c r="BH185" s="332">
        <v>45782</v>
      </c>
      <c r="BI185" s="232">
        <v>14</v>
      </c>
      <c r="BJ185" s="327" t="s">
        <v>545</v>
      </c>
      <c r="BK185" s="382">
        <v>545000</v>
      </c>
      <c r="BL185" s="327">
        <f t="shared" si="214"/>
        <v>8393000</v>
      </c>
      <c r="BM185" s="333">
        <v>45800</v>
      </c>
      <c r="BN185" s="327">
        <f t="shared" si="202"/>
        <v>14</v>
      </c>
      <c r="BO185" s="327">
        <f t="shared" si="203"/>
        <v>0</v>
      </c>
      <c r="BP185" s="320"/>
      <c r="BQ185" s="320"/>
      <c r="BR185" s="334"/>
      <c r="BS185" s="319"/>
      <c r="BT185" s="319"/>
      <c r="BU185" s="327"/>
      <c r="BV185" s="327"/>
      <c r="BW185" s="327"/>
      <c r="BX185" s="327"/>
      <c r="BY185" s="327"/>
      <c r="BZ185" s="327"/>
      <c r="CA185" s="327"/>
      <c r="CB185" s="275"/>
      <c r="CC185" s="335"/>
      <c r="CD185" s="332"/>
      <c r="CE185" s="332"/>
      <c r="CF185" s="332"/>
      <c r="CG185" s="332"/>
      <c r="CH185" s="332"/>
      <c r="CI185" s="332"/>
      <c r="CJ185" s="332"/>
      <c r="CK185" s="332"/>
      <c r="CL185" s="327">
        <f t="shared" si="204"/>
        <v>0</v>
      </c>
      <c r="CM185" s="320">
        <f t="shared" si="205"/>
        <v>0</v>
      </c>
      <c r="CN185" s="332"/>
      <c r="CO185" s="332"/>
      <c r="CP185" s="332"/>
      <c r="CQ185" s="332"/>
      <c r="CR185" s="327">
        <f t="shared" si="206"/>
        <v>14</v>
      </c>
      <c r="CS185" s="327">
        <f t="shared" si="207"/>
        <v>0</v>
      </c>
      <c r="CT185" s="327">
        <f t="shared" si="208"/>
        <v>0</v>
      </c>
      <c r="CU185" s="327">
        <f t="shared" si="209"/>
        <v>113.44</v>
      </c>
      <c r="CV185" s="320" t="str">
        <f t="shared" si="210"/>
        <v>Đủ</v>
      </c>
      <c r="CW185" s="336"/>
      <c r="CX185" s="242"/>
      <c r="CY185" s="242"/>
      <c r="CZ185" s="242"/>
      <c r="DA185" s="242"/>
      <c r="DB185" s="242"/>
      <c r="DC185" s="242"/>
      <c r="DD185" s="242"/>
      <c r="DE185" s="242"/>
      <c r="DF185" s="242"/>
      <c r="DG185" s="242"/>
      <c r="DH185" s="242">
        <v>6</v>
      </c>
      <c r="DI185" s="242">
        <v>48.62</v>
      </c>
      <c r="DJ185" s="242"/>
      <c r="DK185" s="242"/>
      <c r="DL185" s="242"/>
      <c r="DM185" s="242"/>
      <c r="DN185" s="242"/>
      <c r="DO185" s="242"/>
      <c r="DP185" s="242"/>
      <c r="DQ185" s="242"/>
      <c r="DR185" s="242">
        <v>8</v>
      </c>
      <c r="DS185" s="242">
        <v>64.819999999999993</v>
      </c>
      <c r="DT185" s="242"/>
      <c r="DU185" s="242"/>
      <c r="DV185" s="242"/>
      <c r="DW185" s="242"/>
      <c r="DX185" s="242"/>
      <c r="DY185" s="242"/>
      <c r="DZ185" s="242"/>
      <c r="EA185" s="242"/>
    </row>
    <row r="186" spans="1:131" s="337" customFormat="1" ht="30" hidden="1" customHeight="1">
      <c r="A186" s="319" t="str">
        <f t="shared" si="178"/>
        <v>Hiện</v>
      </c>
      <c r="B186" s="320" t="str">
        <f t="shared" si="194"/>
        <v>Đủ</v>
      </c>
      <c r="C186" s="320">
        <f t="shared" si="195"/>
        <v>0</v>
      </c>
      <c r="D186" s="321"/>
      <c r="E186" s="321"/>
      <c r="F186" s="359"/>
      <c r="G186" s="320"/>
      <c r="H186" s="320"/>
      <c r="I186" s="320"/>
      <c r="J186" s="322" t="s">
        <v>785</v>
      </c>
      <c r="K186" s="323" t="s">
        <v>767</v>
      </c>
      <c r="L186" s="324" t="s">
        <v>231</v>
      </c>
      <c r="M186" s="322" t="s">
        <v>225</v>
      </c>
      <c r="N186" s="322" t="s">
        <v>210</v>
      </c>
      <c r="O186" s="273">
        <f t="shared" si="211"/>
        <v>4.8571428571428578E-2</v>
      </c>
      <c r="P186" s="283">
        <v>14</v>
      </c>
      <c r="Q186" s="273">
        <v>0.68</v>
      </c>
      <c r="R186" s="230"/>
      <c r="S186" s="231"/>
      <c r="T186" s="231">
        <v>14</v>
      </c>
      <c r="U186" s="231">
        <v>0.68</v>
      </c>
      <c r="V186" s="231">
        <f>VLOOKUP(J186,[113]PR!$A:$S,15,0)</f>
        <v>-14</v>
      </c>
      <c r="W186" s="231">
        <f>VLOOKUP(J186,[113]PR!$A:$S,16,0)</f>
        <v>-0.68</v>
      </c>
      <c r="X186" s="231">
        <f>VLOOKUP(J186,[114]PR!$A:$U,17,0)</f>
        <v>0</v>
      </c>
      <c r="Y186" s="231">
        <f>VLOOKUP(J186,[114]PR!$A:$U,18,0)</f>
        <v>0</v>
      </c>
      <c r="Z186" s="231">
        <v>0</v>
      </c>
      <c r="AA186" s="231">
        <v>0</v>
      </c>
      <c r="AB186" s="241">
        <v>0</v>
      </c>
      <c r="AC186" s="241">
        <v>0</v>
      </c>
      <c r="AD186" s="241">
        <v>0</v>
      </c>
      <c r="AE186" s="241">
        <v>0</v>
      </c>
      <c r="AF186" s="241">
        <v>0</v>
      </c>
      <c r="AG186" s="241">
        <v>0</v>
      </c>
      <c r="AH186" s="241">
        <v>14</v>
      </c>
      <c r="AI186" s="241">
        <v>0</v>
      </c>
      <c r="AJ186" s="241">
        <v>0</v>
      </c>
      <c r="AK186" s="241">
        <v>0</v>
      </c>
      <c r="AL186" s="241">
        <v>0</v>
      </c>
      <c r="AM186" s="241">
        <v>0</v>
      </c>
      <c r="AN186" s="241"/>
      <c r="AO186" s="241"/>
      <c r="AP186" s="241">
        <v>0</v>
      </c>
      <c r="AQ186" s="241">
        <v>0</v>
      </c>
      <c r="AR186" s="325">
        <f t="shared" si="198"/>
        <v>14</v>
      </c>
      <c r="AS186" s="325">
        <f t="shared" si="199"/>
        <v>0</v>
      </c>
      <c r="AT186" s="326" t="s">
        <v>1685</v>
      </c>
      <c r="AU186" s="319"/>
      <c r="AV186" s="327"/>
      <c r="AW186" s="327"/>
      <c r="AX186" s="328"/>
      <c r="AY186" s="329"/>
      <c r="AZ186" s="327">
        <f t="shared" si="200"/>
        <v>14</v>
      </c>
      <c r="BA186" s="330" t="str">
        <f t="shared" si="201"/>
        <v>0</v>
      </c>
      <c r="BB186" s="331"/>
      <c r="BC186" s="332" t="s">
        <v>1702</v>
      </c>
      <c r="BD186" s="332" t="s">
        <v>539</v>
      </c>
      <c r="BE186" s="332" t="s">
        <v>1705</v>
      </c>
      <c r="BF186" s="334"/>
      <c r="BG186" s="327" t="s">
        <v>545</v>
      </c>
      <c r="BH186" s="332">
        <v>45885</v>
      </c>
      <c r="BI186" s="232">
        <v>14</v>
      </c>
      <c r="BJ186" s="327" t="s">
        <v>545</v>
      </c>
      <c r="BK186" s="382">
        <v>180000</v>
      </c>
      <c r="BL186" s="327">
        <f>BK186*BI186*1.1</f>
        <v>2772000</v>
      </c>
      <c r="BM186" s="333">
        <v>45911</v>
      </c>
      <c r="BN186" s="327">
        <f t="shared" si="202"/>
        <v>14</v>
      </c>
      <c r="BO186" s="327">
        <f t="shared" si="203"/>
        <v>0</v>
      </c>
      <c r="BP186" s="320"/>
      <c r="BQ186" s="320"/>
      <c r="BR186" s="334"/>
      <c r="BS186" s="319"/>
      <c r="BT186" s="319"/>
      <c r="BU186" s="327"/>
      <c r="BV186" s="327"/>
      <c r="BW186" s="327"/>
      <c r="BX186" s="327"/>
      <c r="BY186" s="327"/>
      <c r="BZ186" s="327"/>
      <c r="CA186" s="327"/>
      <c r="CB186" s="275"/>
      <c r="CC186" s="335"/>
      <c r="CD186" s="332"/>
      <c r="CE186" s="332"/>
      <c r="CF186" s="332"/>
      <c r="CG186" s="332"/>
      <c r="CH186" s="332"/>
      <c r="CI186" s="332"/>
      <c r="CJ186" s="332"/>
      <c r="CK186" s="332"/>
      <c r="CL186" s="327">
        <f t="shared" si="204"/>
        <v>0</v>
      </c>
      <c r="CM186" s="320">
        <f t="shared" si="205"/>
        <v>0</v>
      </c>
      <c r="CN186" s="332"/>
      <c r="CO186" s="332"/>
      <c r="CP186" s="332"/>
      <c r="CQ186" s="332"/>
      <c r="CR186" s="327">
        <f t="shared" si="206"/>
        <v>14</v>
      </c>
      <c r="CS186" s="327">
        <f t="shared" si="207"/>
        <v>0</v>
      </c>
      <c r="CT186" s="327">
        <f t="shared" si="208"/>
        <v>0</v>
      </c>
      <c r="CU186" s="327">
        <f t="shared" si="209"/>
        <v>0</v>
      </c>
      <c r="CV186" s="320" t="str">
        <f t="shared" si="210"/>
        <v>Đủ</v>
      </c>
      <c r="CW186" s="336"/>
      <c r="CX186" s="242"/>
      <c r="CY186" s="242"/>
      <c r="CZ186" s="242"/>
      <c r="DA186" s="242"/>
      <c r="DB186" s="242"/>
      <c r="DC186" s="242"/>
      <c r="DD186" s="242"/>
      <c r="DE186" s="242"/>
      <c r="DF186" s="242"/>
      <c r="DG186" s="242"/>
      <c r="DH186" s="242">
        <v>6</v>
      </c>
      <c r="DI186" s="242">
        <v>0.3</v>
      </c>
      <c r="DJ186" s="242"/>
      <c r="DK186" s="242"/>
      <c r="DL186" s="242"/>
      <c r="DM186" s="242"/>
      <c r="DN186" s="242"/>
      <c r="DO186" s="242"/>
      <c r="DP186" s="242"/>
      <c r="DQ186" s="242"/>
      <c r="DR186" s="242">
        <v>8</v>
      </c>
      <c r="DS186" s="242">
        <v>0.4</v>
      </c>
      <c r="DT186" s="242"/>
      <c r="DU186" s="242"/>
      <c r="DV186" s="242"/>
      <c r="DW186" s="242"/>
      <c r="DX186" s="242"/>
      <c r="DY186" s="242"/>
      <c r="DZ186" s="242"/>
      <c r="EA186" s="242"/>
    </row>
    <row r="187" spans="1:131" s="337" customFormat="1" ht="30" hidden="1" customHeight="1">
      <c r="A187" s="319" t="str">
        <f t="shared" si="178"/>
        <v>Hiện</v>
      </c>
      <c r="B187" s="320" t="str">
        <f t="shared" si="194"/>
        <v>Đủ</v>
      </c>
      <c r="C187" s="320">
        <f t="shared" si="195"/>
        <v>0</v>
      </c>
      <c r="D187" s="321"/>
      <c r="E187" s="321"/>
      <c r="F187" s="359"/>
      <c r="G187" s="320"/>
      <c r="H187" s="320" t="s">
        <v>1428</v>
      </c>
      <c r="I187" s="320"/>
      <c r="J187" s="322" t="s">
        <v>786</v>
      </c>
      <c r="K187" s="323" t="s">
        <v>787</v>
      </c>
      <c r="L187" s="324" t="s">
        <v>788</v>
      </c>
      <c r="M187" s="322" t="s">
        <v>789</v>
      </c>
      <c r="N187" s="322" t="s">
        <v>253</v>
      </c>
      <c r="O187" s="273">
        <f t="shared" si="211"/>
        <v>1.97</v>
      </c>
      <c r="P187" s="283">
        <v>2</v>
      </c>
      <c r="Q187" s="273">
        <v>3.94</v>
      </c>
      <c r="R187" s="230"/>
      <c r="S187" s="231"/>
      <c r="T187" s="231">
        <v>2</v>
      </c>
      <c r="U187" s="231">
        <v>3.94</v>
      </c>
      <c r="V187" s="231">
        <f>VLOOKUP(J187,[113]PR!$A:$S,15,0)</f>
        <v>0</v>
      </c>
      <c r="W187" s="231">
        <f>VLOOKUP(J187,[113]PR!$A:$S,16,0)</f>
        <v>0</v>
      </c>
      <c r="X187" s="231">
        <f>VLOOKUP(J187,[114]PR!$A:$U,17,0)</f>
        <v>0</v>
      </c>
      <c r="Y187" s="231">
        <f>VLOOKUP(J187,[114]PR!$A:$U,18,0)</f>
        <v>0</v>
      </c>
      <c r="Z187" s="231">
        <v>0</v>
      </c>
      <c r="AA187" s="231">
        <v>0</v>
      </c>
      <c r="AB187" s="241">
        <v>0</v>
      </c>
      <c r="AC187" s="241">
        <v>0</v>
      </c>
      <c r="AD187" s="241">
        <v>0</v>
      </c>
      <c r="AE187" s="241">
        <v>0</v>
      </c>
      <c r="AF187" s="241">
        <v>0</v>
      </c>
      <c r="AG187" s="241">
        <v>0</v>
      </c>
      <c r="AH187" s="241">
        <v>0</v>
      </c>
      <c r="AI187" s="241">
        <v>0</v>
      </c>
      <c r="AJ187" s="241">
        <v>0</v>
      </c>
      <c r="AK187" s="241">
        <v>0</v>
      </c>
      <c r="AL187" s="241">
        <v>0</v>
      </c>
      <c r="AM187" s="241">
        <v>0</v>
      </c>
      <c r="AN187" s="241"/>
      <c r="AO187" s="241"/>
      <c r="AP187" s="241">
        <v>0</v>
      </c>
      <c r="AQ187" s="241">
        <v>0</v>
      </c>
      <c r="AR187" s="325">
        <f t="shared" si="198"/>
        <v>2</v>
      </c>
      <c r="AS187" s="325">
        <f t="shared" si="199"/>
        <v>3.94</v>
      </c>
      <c r="AT187" s="326"/>
      <c r="AU187" s="319"/>
      <c r="AV187" s="327"/>
      <c r="AW187" s="327"/>
      <c r="AX187" s="328"/>
      <c r="AY187" s="329"/>
      <c r="AZ187" s="327">
        <f t="shared" si="200"/>
        <v>2</v>
      </c>
      <c r="BA187" s="330">
        <f t="shared" si="201"/>
        <v>3.94</v>
      </c>
      <c r="BB187" s="331"/>
      <c r="BC187" s="332" t="s">
        <v>1222</v>
      </c>
      <c r="BD187" s="332" t="s">
        <v>539</v>
      </c>
      <c r="BE187" s="332" t="s">
        <v>788</v>
      </c>
      <c r="BF187" s="334" t="s">
        <v>789</v>
      </c>
      <c r="BG187" s="327" t="s">
        <v>545</v>
      </c>
      <c r="BH187" s="332">
        <v>45782</v>
      </c>
      <c r="BI187" s="232">
        <v>2</v>
      </c>
      <c r="BJ187" s="327" t="s">
        <v>545</v>
      </c>
      <c r="BK187" s="382">
        <v>425000</v>
      </c>
      <c r="BL187" s="327">
        <f t="shared" ref="BL187:BL196" si="215">BK187*BI187*1.1</f>
        <v>935000.00000000012</v>
      </c>
      <c r="BM187" s="333">
        <v>45800</v>
      </c>
      <c r="BN187" s="327">
        <f t="shared" si="202"/>
        <v>2</v>
      </c>
      <c r="BO187" s="327">
        <f t="shared" si="203"/>
        <v>0</v>
      </c>
      <c r="BP187" s="320"/>
      <c r="BQ187" s="320"/>
      <c r="BR187" s="334"/>
      <c r="BS187" s="319"/>
      <c r="BT187" s="319"/>
      <c r="BU187" s="327"/>
      <c r="BV187" s="327"/>
      <c r="BW187" s="327"/>
      <c r="BX187" s="327"/>
      <c r="BY187" s="327"/>
      <c r="BZ187" s="327"/>
      <c r="CA187" s="327"/>
      <c r="CB187" s="275"/>
      <c r="CC187" s="335"/>
      <c r="CD187" s="332"/>
      <c r="CE187" s="332"/>
      <c r="CF187" s="332"/>
      <c r="CG187" s="332"/>
      <c r="CH187" s="332"/>
      <c r="CI187" s="332"/>
      <c r="CJ187" s="332"/>
      <c r="CK187" s="332"/>
      <c r="CL187" s="327">
        <f t="shared" si="204"/>
        <v>0</v>
      </c>
      <c r="CM187" s="320">
        <f t="shared" si="205"/>
        <v>0</v>
      </c>
      <c r="CN187" s="332"/>
      <c r="CO187" s="332"/>
      <c r="CP187" s="332"/>
      <c r="CQ187" s="332"/>
      <c r="CR187" s="327">
        <f t="shared" si="206"/>
        <v>2</v>
      </c>
      <c r="CS187" s="327">
        <f t="shared" si="207"/>
        <v>0</v>
      </c>
      <c r="CT187" s="327">
        <f t="shared" si="208"/>
        <v>0</v>
      </c>
      <c r="CU187" s="327">
        <f t="shared" si="209"/>
        <v>3.94</v>
      </c>
      <c r="CV187" s="320" t="str">
        <f t="shared" si="210"/>
        <v>Đủ</v>
      </c>
      <c r="CW187" s="336"/>
      <c r="CX187" s="242"/>
      <c r="CY187" s="242"/>
      <c r="CZ187" s="242"/>
      <c r="DA187" s="242"/>
      <c r="DB187" s="242"/>
      <c r="DC187" s="242"/>
      <c r="DD187" s="242"/>
      <c r="DE187" s="242"/>
      <c r="DF187" s="242"/>
      <c r="DG187" s="242"/>
      <c r="DH187" s="242"/>
      <c r="DI187" s="242"/>
      <c r="DJ187" s="242"/>
      <c r="DK187" s="242"/>
      <c r="DL187" s="242"/>
      <c r="DM187" s="242"/>
      <c r="DN187" s="242"/>
      <c r="DO187" s="242"/>
      <c r="DP187" s="242"/>
      <c r="DQ187" s="242"/>
      <c r="DR187" s="242">
        <v>2</v>
      </c>
      <c r="DS187" s="242">
        <v>3.94</v>
      </c>
      <c r="DT187" s="242"/>
      <c r="DU187" s="242"/>
      <c r="DV187" s="242"/>
      <c r="DW187" s="242"/>
      <c r="DX187" s="242"/>
      <c r="DY187" s="242"/>
      <c r="DZ187" s="242"/>
      <c r="EA187" s="242"/>
    </row>
    <row r="188" spans="1:131" s="337" customFormat="1" ht="30" hidden="1" customHeight="1">
      <c r="A188" s="319" t="str">
        <f t="shared" si="178"/>
        <v>Hiện</v>
      </c>
      <c r="B188" s="320" t="str">
        <f t="shared" si="194"/>
        <v>Đủ</v>
      </c>
      <c r="C188" s="320">
        <f t="shared" si="195"/>
        <v>0</v>
      </c>
      <c r="D188" s="321"/>
      <c r="E188" s="321"/>
      <c r="F188" s="359"/>
      <c r="G188" s="320"/>
      <c r="H188" s="320" t="s">
        <v>1428</v>
      </c>
      <c r="I188" s="320"/>
      <c r="J188" s="322" t="s">
        <v>790</v>
      </c>
      <c r="K188" s="323" t="s">
        <v>791</v>
      </c>
      <c r="L188" s="324" t="s">
        <v>792</v>
      </c>
      <c r="M188" s="322" t="s">
        <v>793</v>
      </c>
      <c r="N188" s="322" t="s">
        <v>253</v>
      </c>
      <c r="O188" s="273">
        <f t="shared" si="211"/>
        <v>1.0649999999999999</v>
      </c>
      <c r="P188" s="283">
        <v>8</v>
      </c>
      <c r="Q188" s="273">
        <v>8.52</v>
      </c>
      <c r="R188" s="230"/>
      <c r="S188" s="231"/>
      <c r="T188" s="231">
        <v>8</v>
      </c>
      <c r="U188" s="231">
        <v>8.52</v>
      </c>
      <c r="V188" s="231">
        <f>VLOOKUP(J188,[113]PR!$A:$S,15,0)</f>
        <v>0</v>
      </c>
      <c r="W188" s="231">
        <f>VLOOKUP(J188,[113]PR!$A:$S,16,0)</f>
        <v>0</v>
      </c>
      <c r="X188" s="231">
        <f>VLOOKUP(J188,[114]PR!$A:$U,17,0)</f>
        <v>0</v>
      </c>
      <c r="Y188" s="231">
        <f>VLOOKUP(J188,[114]PR!$A:$U,18,0)</f>
        <v>0</v>
      </c>
      <c r="Z188" s="231">
        <v>0</v>
      </c>
      <c r="AA188" s="231">
        <v>0</v>
      </c>
      <c r="AB188" s="241">
        <v>0</v>
      </c>
      <c r="AC188" s="241">
        <v>0</v>
      </c>
      <c r="AD188" s="241">
        <v>0</v>
      </c>
      <c r="AE188" s="241">
        <v>0</v>
      </c>
      <c r="AF188" s="241">
        <v>0</v>
      </c>
      <c r="AG188" s="241">
        <v>0</v>
      </c>
      <c r="AH188" s="241">
        <v>0</v>
      </c>
      <c r="AI188" s="241">
        <v>0</v>
      </c>
      <c r="AJ188" s="241">
        <v>0</v>
      </c>
      <c r="AK188" s="241">
        <v>0</v>
      </c>
      <c r="AL188" s="241">
        <v>0</v>
      </c>
      <c r="AM188" s="241">
        <v>0</v>
      </c>
      <c r="AN188" s="241"/>
      <c r="AO188" s="241"/>
      <c r="AP188" s="241">
        <v>0</v>
      </c>
      <c r="AQ188" s="241">
        <v>0</v>
      </c>
      <c r="AR188" s="325">
        <f t="shared" si="198"/>
        <v>8</v>
      </c>
      <c r="AS188" s="325">
        <f t="shared" si="199"/>
        <v>8.52</v>
      </c>
      <c r="AT188" s="326"/>
      <c r="AU188" s="319"/>
      <c r="AV188" s="327"/>
      <c r="AW188" s="327"/>
      <c r="AX188" s="328"/>
      <c r="AY188" s="329"/>
      <c r="AZ188" s="327">
        <f t="shared" si="200"/>
        <v>8</v>
      </c>
      <c r="BA188" s="330">
        <f t="shared" si="201"/>
        <v>8.52</v>
      </c>
      <c r="BB188" s="331"/>
      <c r="BC188" s="332" t="s">
        <v>1222</v>
      </c>
      <c r="BD188" s="332" t="s">
        <v>539</v>
      </c>
      <c r="BE188" s="332" t="s">
        <v>792</v>
      </c>
      <c r="BF188" s="334" t="s">
        <v>793</v>
      </c>
      <c r="BG188" s="327" t="s">
        <v>545</v>
      </c>
      <c r="BH188" s="332">
        <v>45782</v>
      </c>
      <c r="BI188" s="232">
        <v>8</v>
      </c>
      <c r="BJ188" s="327" t="s">
        <v>545</v>
      </c>
      <c r="BK188" s="382">
        <v>65000</v>
      </c>
      <c r="BL188" s="327">
        <f t="shared" si="215"/>
        <v>572000</v>
      </c>
      <c r="BM188" s="333">
        <v>45800</v>
      </c>
      <c r="BN188" s="327">
        <f t="shared" si="202"/>
        <v>8</v>
      </c>
      <c r="BO188" s="327">
        <f t="shared" si="203"/>
        <v>0</v>
      </c>
      <c r="BP188" s="320"/>
      <c r="BQ188" s="320"/>
      <c r="BR188" s="334"/>
      <c r="BS188" s="319"/>
      <c r="BT188" s="319"/>
      <c r="BU188" s="327"/>
      <c r="BV188" s="327"/>
      <c r="BW188" s="327"/>
      <c r="BX188" s="327"/>
      <c r="BY188" s="327"/>
      <c r="BZ188" s="327"/>
      <c r="CA188" s="327"/>
      <c r="CB188" s="275"/>
      <c r="CC188" s="335"/>
      <c r="CD188" s="332"/>
      <c r="CE188" s="332"/>
      <c r="CF188" s="332"/>
      <c r="CG188" s="332"/>
      <c r="CH188" s="332"/>
      <c r="CI188" s="332"/>
      <c r="CJ188" s="332"/>
      <c r="CK188" s="332"/>
      <c r="CL188" s="327">
        <f t="shared" si="204"/>
        <v>0</v>
      </c>
      <c r="CM188" s="320">
        <f t="shared" si="205"/>
        <v>0</v>
      </c>
      <c r="CN188" s="332"/>
      <c r="CO188" s="332"/>
      <c r="CP188" s="332"/>
      <c r="CQ188" s="332"/>
      <c r="CR188" s="327">
        <f t="shared" si="206"/>
        <v>8</v>
      </c>
      <c r="CS188" s="327">
        <f t="shared" si="207"/>
        <v>0</v>
      </c>
      <c r="CT188" s="327">
        <f t="shared" si="208"/>
        <v>0</v>
      </c>
      <c r="CU188" s="327">
        <f t="shared" si="209"/>
        <v>8.52</v>
      </c>
      <c r="CV188" s="320" t="str">
        <f t="shared" si="210"/>
        <v>Đủ</v>
      </c>
      <c r="CW188" s="336"/>
      <c r="CX188" s="242"/>
      <c r="CY188" s="242"/>
      <c r="CZ188" s="242"/>
      <c r="DA188" s="242"/>
      <c r="DB188" s="242"/>
      <c r="DC188" s="242"/>
      <c r="DD188" s="242"/>
      <c r="DE188" s="242"/>
      <c r="DF188" s="242"/>
      <c r="DG188" s="242"/>
      <c r="DH188" s="242"/>
      <c r="DI188" s="242"/>
      <c r="DJ188" s="242"/>
      <c r="DK188" s="242"/>
      <c r="DL188" s="242"/>
      <c r="DM188" s="242"/>
      <c r="DN188" s="242"/>
      <c r="DO188" s="242"/>
      <c r="DP188" s="242"/>
      <c r="DQ188" s="242"/>
      <c r="DR188" s="242"/>
      <c r="DS188" s="242"/>
      <c r="DT188" s="242"/>
      <c r="DU188" s="242"/>
      <c r="DV188" s="242"/>
      <c r="DW188" s="242"/>
      <c r="DX188" s="242">
        <v>8</v>
      </c>
      <c r="DY188" s="242">
        <v>8.52</v>
      </c>
      <c r="DZ188" s="242"/>
      <c r="EA188" s="242"/>
    </row>
    <row r="189" spans="1:131" s="337" customFormat="1" ht="30" hidden="1" customHeight="1">
      <c r="A189" s="319" t="str">
        <f t="shared" si="178"/>
        <v>Hiện</v>
      </c>
      <c r="B189" s="320" t="str">
        <f t="shared" si="194"/>
        <v>Đủ</v>
      </c>
      <c r="C189" s="320">
        <f t="shared" si="195"/>
        <v>0</v>
      </c>
      <c r="D189" s="321"/>
      <c r="E189" s="321"/>
      <c r="F189" s="359"/>
      <c r="G189" s="320"/>
      <c r="H189" s="320" t="s">
        <v>1428</v>
      </c>
      <c r="I189" s="320"/>
      <c r="J189" s="322" t="s">
        <v>794</v>
      </c>
      <c r="K189" s="323" t="s">
        <v>787</v>
      </c>
      <c r="L189" s="324" t="s">
        <v>795</v>
      </c>
      <c r="M189" s="322" t="s">
        <v>779</v>
      </c>
      <c r="N189" s="322" t="s">
        <v>253</v>
      </c>
      <c r="O189" s="273">
        <f t="shared" si="211"/>
        <v>0.26</v>
      </c>
      <c r="P189" s="283">
        <v>22</v>
      </c>
      <c r="Q189" s="273">
        <v>5.72</v>
      </c>
      <c r="R189" s="230"/>
      <c r="S189" s="231"/>
      <c r="T189" s="231">
        <v>22</v>
      </c>
      <c r="U189" s="231">
        <v>5.7200000000000006</v>
      </c>
      <c r="V189" s="231">
        <f>VLOOKUP(J189,[113]PR!$A:$S,15,0)</f>
        <v>0</v>
      </c>
      <c r="W189" s="231">
        <f>VLOOKUP(J189,[113]PR!$A:$S,16,0)</f>
        <v>0</v>
      </c>
      <c r="X189" s="231">
        <f>VLOOKUP(J189,[114]PR!$A:$U,17,0)</f>
        <v>0</v>
      </c>
      <c r="Y189" s="231">
        <f>VLOOKUP(J189,[114]PR!$A:$U,18,0)</f>
        <v>0</v>
      </c>
      <c r="Z189" s="231">
        <v>0</v>
      </c>
      <c r="AA189" s="231">
        <v>0</v>
      </c>
      <c r="AB189" s="241">
        <v>0</v>
      </c>
      <c r="AC189" s="241">
        <v>0</v>
      </c>
      <c r="AD189" s="241">
        <v>0</v>
      </c>
      <c r="AE189" s="241">
        <v>0</v>
      </c>
      <c r="AF189" s="241">
        <v>0</v>
      </c>
      <c r="AG189" s="241">
        <v>0</v>
      </c>
      <c r="AH189" s="241">
        <v>0</v>
      </c>
      <c r="AI189" s="241">
        <v>0</v>
      </c>
      <c r="AJ189" s="241">
        <v>0</v>
      </c>
      <c r="AK189" s="241">
        <v>0</v>
      </c>
      <c r="AL189" s="241">
        <v>0</v>
      </c>
      <c r="AM189" s="241">
        <v>0</v>
      </c>
      <c r="AN189" s="241"/>
      <c r="AO189" s="241"/>
      <c r="AP189" s="241">
        <v>0</v>
      </c>
      <c r="AQ189" s="241">
        <v>0</v>
      </c>
      <c r="AR189" s="325">
        <f t="shared" si="198"/>
        <v>22</v>
      </c>
      <c r="AS189" s="325">
        <f t="shared" si="199"/>
        <v>5.7200000000000006</v>
      </c>
      <c r="AT189" s="326"/>
      <c r="AU189" s="319"/>
      <c r="AV189" s="327"/>
      <c r="AW189" s="327"/>
      <c r="AX189" s="328"/>
      <c r="AY189" s="329"/>
      <c r="AZ189" s="327">
        <f t="shared" si="200"/>
        <v>22</v>
      </c>
      <c r="BA189" s="330">
        <f t="shared" si="201"/>
        <v>5.7200000000000006</v>
      </c>
      <c r="BB189" s="331"/>
      <c r="BC189" s="332" t="s">
        <v>1222</v>
      </c>
      <c r="BD189" s="332" t="s">
        <v>539</v>
      </c>
      <c r="BE189" s="332" t="s">
        <v>795</v>
      </c>
      <c r="BF189" s="334" t="s">
        <v>779</v>
      </c>
      <c r="BG189" s="327" t="s">
        <v>545</v>
      </c>
      <c r="BH189" s="332">
        <v>45782</v>
      </c>
      <c r="BI189" s="232">
        <v>22</v>
      </c>
      <c r="BJ189" s="327" t="s">
        <v>545</v>
      </c>
      <c r="BK189" s="382">
        <v>238000</v>
      </c>
      <c r="BL189" s="327">
        <f t="shared" si="215"/>
        <v>5759600</v>
      </c>
      <c r="BM189" s="333">
        <v>45800</v>
      </c>
      <c r="BN189" s="327">
        <f t="shared" si="202"/>
        <v>22</v>
      </c>
      <c r="BO189" s="327">
        <f t="shared" si="203"/>
        <v>0</v>
      </c>
      <c r="BP189" s="320"/>
      <c r="BQ189" s="320"/>
      <c r="BR189" s="334"/>
      <c r="BS189" s="319"/>
      <c r="BT189" s="319"/>
      <c r="BU189" s="327"/>
      <c r="BV189" s="327"/>
      <c r="BW189" s="327"/>
      <c r="BX189" s="327"/>
      <c r="BY189" s="327"/>
      <c r="BZ189" s="327"/>
      <c r="CA189" s="327"/>
      <c r="CB189" s="275"/>
      <c r="CC189" s="335"/>
      <c r="CD189" s="332"/>
      <c r="CE189" s="332"/>
      <c r="CF189" s="332"/>
      <c r="CG189" s="332"/>
      <c r="CH189" s="332"/>
      <c r="CI189" s="332"/>
      <c r="CJ189" s="332"/>
      <c r="CK189" s="332"/>
      <c r="CL189" s="327">
        <f t="shared" si="204"/>
        <v>0</v>
      </c>
      <c r="CM189" s="320">
        <f t="shared" si="205"/>
        <v>0</v>
      </c>
      <c r="CN189" s="332"/>
      <c r="CO189" s="332"/>
      <c r="CP189" s="332"/>
      <c r="CQ189" s="332"/>
      <c r="CR189" s="327">
        <f t="shared" si="206"/>
        <v>22</v>
      </c>
      <c r="CS189" s="327">
        <f t="shared" si="207"/>
        <v>0</v>
      </c>
      <c r="CT189" s="327">
        <f t="shared" si="208"/>
        <v>0</v>
      </c>
      <c r="CU189" s="327">
        <f t="shared" si="209"/>
        <v>5.7200000000000006</v>
      </c>
      <c r="CV189" s="320" t="str">
        <f t="shared" si="210"/>
        <v>Đủ</v>
      </c>
      <c r="CW189" s="336"/>
      <c r="CX189" s="242"/>
      <c r="CY189" s="242"/>
      <c r="CZ189" s="242"/>
      <c r="DA189" s="242"/>
      <c r="DB189" s="242"/>
      <c r="DC189" s="242"/>
      <c r="DD189" s="242"/>
      <c r="DE189" s="242"/>
      <c r="DF189" s="242"/>
      <c r="DG189" s="242"/>
      <c r="DH189" s="242"/>
      <c r="DI189" s="242"/>
      <c r="DJ189" s="242"/>
      <c r="DK189" s="242"/>
      <c r="DL189" s="242"/>
      <c r="DM189" s="242"/>
      <c r="DN189" s="242"/>
      <c r="DO189" s="242"/>
      <c r="DP189" s="242"/>
      <c r="DQ189" s="242"/>
      <c r="DR189" s="242"/>
      <c r="DS189" s="242"/>
      <c r="DT189" s="242"/>
      <c r="DU189" s="242"/>
      <c r="DV189" s="242"/>
      <c r="DW189" s="242"/>
      <c r="DX189" s="242">
        <v>22</v>
      </c>
      <c r="DY189" s="242">
        <v>5.72</v>
      </c>
      <c r="DZ189" s="242"/>
      <c r="EA189" s="242"/>
    </row>
    <row r="190" spans="1:131" s="337" customFormat="1" ht="30" hidden="1" customHeight="1">
      <c r="A190" s="319" t="str">
        <f t="shared" si="178"/>
        <v>Hiện</v>
      </c>
      <c r="B190" s="320" t="str">
        <f t="shared" si="194"/>
        <v>Đủ</v>
      </c>
      <c r="C190" s="320">
        <f t="shared" si="195"/>
        <v>0</v>
      </c>
      <c r="D190" s="321"/>
      <c r="E190" s="321"/>
      <c r="F190" s="359"/>
      <c r="G190" s="320"/>
      <c r="H190" s="320" t="s">
        <v>1428</v>
      </c>
      <c r="I190" s="320"/>
      <c r="J190" s="322" t="s">
        <v>796</v>
      </c>
      <c r="K190" s="323" t="s">
        <v>791</v>
      </c>
      <c r="L190" s="324" t="s">
        <v>797</v>
      </c>
      <c r="M190" s="322" t="s">
        <v>793</v>
      </c>
      <c r="N190" s="322" t="s">
        <v>253</v>
      </c>
      <c r="O190" s="273">
        <f t="shared" si="211"/>
        <v>1.9566666666666666</v>
      </c>
      <c r="P190" s="283">
        <v>18</v>
      </c>
      <c r="Q190" s="273">
        <v>35.22</v>
      </c>
      <c r="R190" s="230"/>
      <c r="S190" s="231"/>
      <c r="T190" s="231">
        <v>18</v>
      </c>
      <c r="U190" s="231">
        <v>35.22</v>
      </c>
      <c r="V190" s="231">
        <f>VLOOKUP(J190,[113]PR!$A:$S,15,0)</f>
        <v>0</v>
      </c>
      <c r="W190" s="231">
        <f>VLOOKUP(J190,[113]PR!$A:$S,16,0)</f>
        <v>0</v>
      </c>
      <c r="X190" s="231">
        <f>VLOOKUP(J190,[114]PR!$A:$U,17,0)</f>
        <v>0</v>
      </c>
      <c r="Y190" s="231">
        <f>VLOOKUP(J190,[114]PR!$A:$U,18,0)</f>
        <v>0</v>
      </c>
      <c r="Z190" s="231">
        <v>0</v>
      </c>
      <c r="AA190" s="231">
        <v>0</v>
      </c>
      <c r="AB190" s="241">
        <v>0</v>
      </c>
      <c r="AC190" s="241">
        <v>0</v>
      </c>
      <c r="AD190" s="241">
        <v>0</v>
      </c>
      <c r="AE190" s="241">
        <v>0</v>
      </c>
      <c r="AF190" s="241">
        <v>0</v>
      </c>
      <c r="AG190" s="241">
        <v>0</v>
      </c>
      <c r="AH190" s="241">
        <v>0</v>
      </c>
      <c r="AI190" s="241">
        <v>0</v>
      </c>
      <c r="AJ190" s="241">
        <v>0</v>
      </c>
      <c r="AK190" s="241">
        <v>0</v>
      </c>
      <c r="AL190" s="241">
        <v>0</v>
      </c>
      <c r="AM190" s="241">
        <v>0</v>
      </c>
      <c r="AN190" s="241"/>
      <c r="AO190" s="241"/>
      <c r="AP190" s="241">
        <v>0</v>
      </c>
      <c r="AQ190" s="241">
        <v>0</v>
      </c>
      <c r="AR190" s="325">
        <f t="shared" si="198"/>
        <v>18</v>
      </c>
      <c r="AS190" s="325">
        <f t="shared" si="199"/>
        <v>35.22</v>
      </c>
      <c r="AT190" s="326"/>
      <c r="AU190" s="319"/>
      <c r="AV190" s="327"/>
      <c r="AW190" s="327"/>
      <c r="AX190" s="328"/>
      <c r="AY190" s="329"/>
      <c r="AZ190" s="327">
        <f t="shared" si="200"/>
        <v>18</v>
      </c>
      <c r="BA190" s="330">
        <f t="shared" si="201"/>
        <v>35.22</v>
      </c>
      <c r="BB190" s="331"/>
      <c r="BC190" s="332" t="s">
        <v>1222</v>
      </c>
      <c r="BD190" s="332" t="s">
        <v>539</v>
      </c>
      <c r="BE190" s="332" t="s">
        <v>797</v>
      </c>
      <c r="BF190" s="334" t="s">
        <v>793</v>
      </c>
      <c r="BG190" s="327" t="s">
        <v>545</v>
      </c>
      <c r="BH190" s="332">
        <v>45782</v>
      </c>
      <c r="BI190" s="232">
        <v>18</v>
      </c>
      <c r="BJ190" s="327" t="s">
        <v>545</v>
      </c>
      <c r="BK190" s="382">
        <v>85000</v>
      </c>
      <c r="BL190" s="327">
        <f t="shared" si="215"/>
        <v>1683000.0000000002</v>
      </c>
      <c r="BM190" s="333">
        <v>45800</v>
      </c>
      <c r="BN190" s="327">
        <f t="shared" si="202"/>
        <v>18</v>
      </c>
      <c r="BO190" s="327">
        <f t="shared" si="203"/>
        <v>0</v>
      </c>
      <c r="BP190" s="320"/>
      <c r="BQ190" s="320"/>
      <c r="BR190" s="334"/>
      <c r="BS190" s="319"/>
      <c r="BT190" s="319"/>
      <c r="BU190" s="327"/>
      <c r="BV190" s="327"/>
      <c r="BW190" s="327"/>
      <c r="BX190" s="327"/>
      <c r="BY190" s="327"/>
      <c r="BZ190" s="327"/>
      <c r="CA190" s="327"/>
      <c r="CB190" s="275"/>
      <c r="CC190" s="335"/>
      <c r="CD190" s="332"/>
      <c r="CE190" s="332"/>
      <c r="CF190" s="332"/>
      <c r="CG190" s="332"/>
      <c r="CH190" s="332"/>
      <c r="CI190" s="332"/>
      <c r="CJ190" s="332"/>
      <c r="CK190" s="332"/>
      <c r="CL190" s="327">
        <f t="shared" si="204"/>
        <v>0</v>
      </c>
      <c r="CM190" s="320">
        <f t="shared" si="205"/>
        <v>0</v>
      </c>
      <c r="CN190" s="332"/>
      <c r="CO190" s="332"/>
      <c r="CP190" s="332"/>
      <c r="CQ190" s="332"/>
      <c r="CR190" s="327">
        <f t="shared" si="206"/>
        <v>18</v>
      </c>
      <c r="CS190" s="327">
        <f t="shared" si="207"/>
        <v>0</v>
      </c>
      <c r="CT190" s="327">
        <f t="shared" si="208"/>
        <v>0</v>
      </c>
      <c r="CU190" s="327">
        <f t="shared" si="209"/>
        <v>35.22</v>
      </c>
      <c r="CV190" s="320" t="str">
        <f t="shared" si="210"/>
        <v>Đủ</v>
      </c>
      <c r="CW190" s="336"/>
      <c r="CX190" s="242"/>
      <c r="CY190" s="242"/>
      <c r="CZ190" s="242"/>
      <c r="DA190" s="242"/>
      <c r="DB190" s="242"/>
      <c r="DC190" s="242"/>
      <c r="DD190" s="242"/>
      <c r="DE190" s="242"/>
      <c r="DF190" s="242"/>
      <c r="DG190" s="242"/>
      <c r="DH190" s="242"/>
      <c r="DI190" s="242"/>
      <c r="DJ190" s="242"/>
      <c r="DK190" s="242"/>
      <c r="DL190" s="242"/>
      <c r="DM190" s="242"/>
      <c r="DN190" s="242"/>
      <c r="DO190" s="242"/>
      <c r="DP190" s="242"/>
      <c r="DQ190" s="242"/>
      <c r="DR190" s="242"/>
      <c r="DS190" s="242"/>
      <c r="DT190" s="242"/>
      <c r="DU190" s="242"/>
      <c r="DV190" s="242"/>
      <c r="DW190" s="242"/>
      <c r="DX190" s="242">
        <v>18</v>
      </c>
      <c r="DY190" s="242">
        <v>35.22</v>
      </c>
      <c r="DZ190" s="242"/>
      <c r="EA190" s="242"/>
    </row>
    <row r="191" spans="1:131" s="337" customFormat="1" ht="30" hidden="1" customHeight="1">
      <c r="A191" s="319" t="str">
        <f t="shared" si="178"/>
        <v>Hiện</v>
      </c>
      <c r="B191" s="320" t="str">
        <f t="shared" si="194"/>
        <v>Đủ</v>
      </c>
      <c r="C191" s="320">
        <f t="shared" si="195"/>
        <v>0</v>
      </c>
      <c r="D191" s="321"/>
      <c r="E191" s="321"/>
      <c r="F191" s="359"/>
      <c r="G191" s="320"/>
      <c r="H191" s="320" t="s">
        <v>1428</v>
      </c>
      <c r="I191" s="320"/>
      <c r="J191" s="322" t="s">
        <v>798</v>
      </c>
      <c r="K191" s="323" t="s">
        <v>787</v>
      </c>
      <c r="L191" s="324" t="s">
        <v>797</v>
      </c>
      <c r="M191" s="322" t="s">
        <v>789</v>
      </c>
      <c r="N191" s="322" t="s">
        <v>253</v>
      </c>
      <c r="O191" s="273">
        <f t="shared" si="211"/>
        <v>1.98</v>
      </c>
      <c r="P191" s="283">
        <v>2</v>
      </c>
      <c r="Q191" s="273">
        <v>3.96</v>
      </c>
      <c r="R191" s="230"/>
      <c r="S191" s="231"/>
      <c r="T191" s="231">
        <v>2</v>
      </c>
      <c r="U191" s="231">
        <v>3.96</v>
      </c>
      <c r="V191" s="231">
        <f>VLOOKUP(J191,[113]PR!$A:$S,15,0)</f>
        <v>0</v>
      </c>
      <c r="W191" s="231">
        <f>VLOOKUP(J191,[113]PR!$A:$S,16,0)</f>
        <v>0</v>
      </c>
      <c r="X191" s="231">
        <f>VLOOKUP(J191,[114]PR!$A:$U,17,0)</f>
        <v>0</v>
      </c>
      <c r="Y191" s="231">
        <f>VLOOKUP(J191,[114]PR!$A:$U,18,0)</f>
        <v>0</v>
      </c>
      <c r="Z191" s="231">
        <v>0</v>
      </c>
      <c r="AA191" s="231">
        <v>0</v>
      </c>
      <c r="AB191" s="241">
        <v>0</v>
      </c>
      <c r="AC191" s="241">
        <v>0</v>
      </c>
      <c r="AD191" s="241">
        <v>0</v>
      </c>
      <c r="AE191" s="241">
        <v>0</v>
      </c>
      <c r="AF191" s="241">
        <v>0</v>
      </c>
      <c r="AG191" s="241">
        <v>0</v>
      </c>
      <c r="AH191" s="241">
        <v>0</v>
      </c>
      <c r="AI191" s="241">
        <v>0</v>
      </c>
      <c r="AJ191" s="241">
        <v>0</v>
      </c>
      <c r="AK191" s="241">
        <v>0</v>
      </c>
      <c r="AL191" s="241">
        <v>0</v>
      </c>
      <c r="AM191" s="241">
        <v>0</v>
      </c>
      <c r="AN191" s="241"/>
      <c r="AO191" s="241"/>
      <c r="AP191" s="241">
        <v>0</v>
      </c>
      <c r="AQ191" s="241">
        <v>0</v>
      </c>
      <c r="AR191" s="325">
        <f t="shared" si="198"/>
        <v>2</v>
      </c>
      <c r="AS191" s="325">
        <f t="shared" si="199"/>
        <v>3.96</v>
      </c>
      <c r="AT191" s="326"/>
      <c r="AU191" s="319"/>
      <c r="AV191" s="327"/>
      <c r="AW191" s="327"/>
      <c r="AX191" s="328"/>
      <c r="AY191" s="329"/>
      <c r="AZ191" s="327">
        <f t="shared" si="200"/>
        <v>2</v>
      </c>
      <c r="BA191" s="330">
        <f t="shared" si="201"/>
        <v>3.96</v>
      </c>
      <c r="BB191" s="331"/>
      <c r="BC191" s="332" t="s">
        <v>1222</v>
      </c>
      <c r="BD191" s="332" t="s">
        <v>539</v>
      </c>
      <c r="BE191" s="332" t="s">
        <v>797</v>
      </c>
      <c r="BF191" s="334" t="s">
        <v>789</v>
      </c>
      <c r="BG191" s="327" t="s">
        <v>545</v>
      </c>
      <c r="BH191" s="332">
        <v>45782</v>
      </c>
      <c r="BI191" s="232">
        <v>2</v>
      </c>
      <c r="BJ191" s="327" t="s">
        <v>545</v>
      </c>
      <c r="BK191" s="382">
        <v>425000</v>
      </c>
      <c r="BL191" s="327">
        <f t="shared" si="215"/>
        <v>935000.00000000012</v>
      </c>
      <c r="BM191" s="333">
        <v>45800</v>
      </c>
      <c r="BN191" s="327">
        <f t="shared" si="202"/>
        <v>2</v>
      </c>
      <c r="BO191" s="327">
        <f t="shared" si="203"/>
        <v>0</v>
      </c>
      <c r="BP191" s="320"/>
      <c r="BQ191" s="320"/>
      <c r="BR191" s="334"/>
      <c r="BS191" s="319"/>
      <c r="BT191" s="319"/>
      <c r="BU191" s="327"/>
      <c r="BV191" s="327"/>
      <c r="BW191" s="327"/>
      <c r="BX191" s="327"/>
      <c r="BY191" s="327"/>
      <c r="BZ191" s="327"/>
      <c r="CA191" s="327"/>
      <c r="CB191" s="275"/>
      <c r="CC191" s="335"/>
      <c r="CD191" s="332"/>
      <c r="CE191" s="332"/>
      <c r="CF191" s="332"/>
      <c r="CG191" s="332"/>
      <c r="CH191" s="332"/>
      <c r="CI191" s="332"/>
      <c r="CJ191" s="332"/>
      <c r="CK191" s="332"/>
      <c r="CL191" s="327">
        <f t="shared" si="204"/>
        <v>0</v>
      </c>
      <c r="CM191" s="320">
        <f t="shared" si="205"/>
        <v>0</v>
      </c>
      <c r="CN191" s="332"/>
      <c r="CO191" s="332"/>
      <c r="CP191" s="332"/>
      <c r="CQ191" s="332"/>
      <c r="CR191" s="327">
        <f t="shared" si="206"/>
        <v>2</v>
      </c>
      <c r="CS191" s="327">
        <f t="shared" si="207"/>
        <v>0</v>
      </c>
      <c r="CT191" s="327">
        <f t="shared" si="208"/>
        <v>0</v>
      </c>
      <c r="CU191" s="327">
        <f t="shared" si="209"/>
        <v>3.96</v>
      </c>
      <c r="CV191" s="320" t="str">
        <f t="shared" si="210"/>
        <v>Đủ</v>
      </c>
      <c r="CW191" s="336"/>
      <c r="CX191" s="242"/>
      <c r="CY191" s="242"/>
      <c r="CZ191" s="242"/>
      <c r="DA191" s="242"/>
      <c r="DB191" s="242"/>
      <c r="DC191" s="242"/>
      <c r="DD191" s="242"/>
      <c r="DE191" s="242"/>
      <c r="DF191" s="242"/>
      <c r="DG191" s="242"/>
      <c r="DH191" s="242"/>
      <c r="DI191" s="242"/>
      <c r="DJ191" s="242"/>
      <c r="DK191" s="242"/>
      <c r="DL191" s="242"/>
      <c r="DM191" s="242"/>
      <c r="DN191" s="242"/>
      <c r="DO191" s="242"/>
      <c r="DP191" s="242"/>
      <c r="DQ191" s="242"/>
      <c r="DR191" s="242"/>
      <c r="DS191" s="242"/>
      <c r="DT191" s="242"/>
      <c r="DU191" s="242"/>
      <c r="DV191" s="242"/>
      <c r="DW191" s="242"/>
      <c r="DX191" s="242">
        <v>2</v>
      </c>
      <c r="DY191" s="242">
        <v>3.96</v>
      </c>
      <c r="DZ191" s="242"/>
      <c r="EA191" s="242"/>
    </row>
    <row r="192" spans="1:131" s="337" customFormat="1" ht="30" hidden="1" customHeight="1">
      <c r="A192" s="319" t="str">
        <f t="shared" si="178"/>
        <v>Hiện</v>
      </c>
      <c r="B192" s="320" t="str">
        <f t="shared" si="194"/>
        <v>Đủ</v>
      </c>
      <c r="C192" s="320">
        <f t="shared" si="195"/>
        <v>0</v>
      </c>
      <c r="D192" s="321"/>
      <c r="E192" s="321"/>
      <c r="F192" s="359"/>
      <c r="G192" s="320"/>
      <c r="H192" s="320" t="s">
        <v>1428</v>
      </c>
      <c r="I192" s="320"/>
      <c r="J192" s="322" t="s">
        <v>799</v>
      </c>
      <c r="K192" s="323" t="s">
        <v>800</v>
      </c>
      <c r="L192" s="324" t="s">
        <v>801</v>
      </c>
      <c r="M192" s="322" t="s">
        <v>793</v>
      </c>
      <c r="N192" s="322" t="s">
        <v>253</v>
      </c>
      <c r="O192" s="273">
        <f t="shared" si="211"/>
        <v>2.7366666666666668</v>
      </c>
      <c r="P192" s="283">
        <v>6</v>
      </c>
      <c r="Q192" s="273">
        <v>16.420000000000002</v>
      </c>
      <c r="R192" s="230"/>
      <c r="S192" s="231"/>
      <c r="T192" s="231">
        <v>6</v>
      </c>
      <c r="U192" s="231">
        <v>16.420000000000002</v>
      </c>
      <c r="V192" s="231">
        <f>VLOOKUP(J192,[113]PR!$A:$S,15,0)</f>
        <v>0</v>
      </c>
      <c r="W192" s="231">
        <f>VLOOKUP(J192,[113]PR!$A:$S,16,0)</f>
        <v>0</v>
      </c>
      <c r="X192" s="231">
        <f>VLOOKUP(J192,[114]PR!$A:$U,17,0)</f>
        <v>0</v>
      </c>
      <c r="Y192" s="231">
        <f>VLOOKUP(J192,[114]PR!$A:$U,18,0)</f>
        <v>0</v>
      </c>
      <c r="Z192" s="231">
        <v>0</v>
      </c>
      <c r="AA192" s="231">
        <v>0</v>
      </c>
      <c r="AB192" s="241">
        <v>0</v>
      </c>
      <c r="AC192" s="241">
        <v>0</v>
      </c>
      <c r="AD192" s="241">
        <v>0</v>
      </c>
      <c r="AE192" s="241">
        <v>0</v>
      </c>
      <c r="AF192" s="241">
        <v>0</v>
      </c>
      <c r="AG192" s="241">
        <v>0</v>
      </c>
      <c r="AH192" s="241">
        <v>0</v>
      </c>
      <c r="AI192" s="241">
        <v>0</v>
      </c>
      <c r="AJ192" s="241">
        <v>0</v>
      </c>
      <c r="AK192" s="241">
        <v>0</v>
      </c>
      <c r="AL192" s="241">
        <v>0</v>
      </c>
      <c r="AM192" s="241">
        <v>0</v>
      </c>
      <c r="AN192" s="241"/>
      <c r="AO192" s="241"/>
      <c r="AP192" s="241">
        <v>0</v>
      </c>
      <c r="AQ192" s="241">
        <v>0</v>
      </c>
      <c r="AR192" s="325">
        <f t="shared" si="198"/>
        <v>6</v>
      </c>
      <c r="AS192" s="325">
        <f t="shared" si="199"/>
        <v>16.420000000000002</v>
      </c>
      <c r="AT192" s="326"/>
      <c r="AU192" s="319"/>
      <c r="AV192" s="327"/>
      <c r="AW192" s="327"/>
      <c r="AX192" s="328"/>
      <c r="AY192" s="329"/>
      <c r="AZ192" s="327">
        <f t="shared" si="200"/>
        <v>6</v>
      </c>
      <c r="BA192" s="330">
        <f t="shared" si="201"/>
        <v>16.420000000000002</v>
      </c>
      <c r="BB192" s="331"/>
      <c r="BC192" s="332" t="s">
        <v>1222</v>
      </c>
      <c r="BD192" s="332" t="s">
        <v>539</v>
      </c>
      <c r="BE192" s="332" t="s">
        <v>801</v>
      </c>
      <c r="BF192" s="334" t="s">
        <v>793</v>
      </c>
      <c r="BG192" s="327" t="s">
        <v>545</v>
      </c>
      <c r="BH192" s="332">
        <v>45782</v>
      </c>
      <c r="BI192" s="232">
        <v>6</v>
      </c>
      <c r="BJ192" s="327" t="s">
        <v>545</v>
      </c>
      <c r="BK192" s="382">
        <v>135000</v>
      </c>
      <c r="BL192" s="327">
        <f t="shared" si="215"/>
        <v>891000.00000000012</v>
      </c>
      <c r="BM192" s="333">
        <v>45800</v>
      </c>
      <c r="BN192" s="327">
        <f t="shared" si="202"/>
        <v>6</v>
      </c>
      <c r="BO192" s="327">
        <f t="shared" si="203"/>
        <v>0</v>
      </c>
      <c r="BP192" s="320"/>
      <c r="BQ192" s="320"/>
      <c r="BR192" s="334"/>
      <c r="BS192" s="319"/>
      <c r="BT192" s="319"/>
      <c r="BU192" s="327"/>
      <c r="BV192" s="327"/>
      <c r="BW192" s="327"/>
      <c r="BX192" s="327"/>
      <c r="BY192" s="327"/>
      <c r="BZ192" s="327"/>
      <c r="CA192" s="327"/>
      <c r="CB192" s="275"/>
      <c r="CC192" s="335"/>
      <c r="CD192" s="332"/>
      <c r="CE192" s="332"/>
      <c r="CF192" s="332"/>
      <c r="CG192" s="332"/>
      <c r="CH192" s="332"/>
      <c r="CI192" s="332"/>
      <c r="CJ192" s="332"/>
      <c r="CK192" s="332"/>
      <c r="CL192" s="327">
        <f t="shared" si="204"/>
        <v>0</v>
      </c>
      <c r="CM192" s="320">
        <f t="shared" si="205"/>
        <v>0</v>
      </c>
      <c r="CN192" s="332"/>
      <c r="CO192" s="332"/>
      <c r="CP192" s="332"/>
      <c r="CQ192" s="332"/>
      <c r="CR192" s="327">
        <f t="shared" si="206"/>
        <v>6</v>
      </c>
      <c r="CS192" s="327">
        <f t="shared" si="207"/>
        <v>0</v>
      </c>
      <c r="CT192" s="327">
        <f t="shared" si="208"/>
        <v>0</v>
      </c>
      <c r="CU192" s="327">
        <f t="shared" si="209"/>
        <v>16.420000000000002</v>
      </c>
      <c r="CV192" s="320" t="str">
        <f t="shared" si="210"/>
        <v>Đủ</v>
      </c>
      <c r="CW192" s="336"/>
      <c r="CX192" s="242"/>
      <c r="CY192" s="242"/>
      <c r="CZ192" s="242"/>
      <c r="DA192" s="242"/>
      <c r="DB192" s="242"/>
      <c r="DC192" s="242"/>
      <c r="DD192" s="242"/>
      <c r="DE192" s="242"/>
      <c r="DF192" s="242"/>
      <c r="DG192" s="242"/>
      <c r="DH192" s="242"/>
      <c r="DI192" s="242"/>
      <c r="DJ192" s="242"/>
      <c r="DK192" s="242"/>
      <c r="DL192" s="242"/>
      <c r="DM192" s="242"/>
      <c r="DN192" s="242"/>
      <c r="DO192" s="242"/>
      <c r="DP192" s="242"/>
      <c r="DQ192" s="242"/>
      <c r="DR192" s="242"/>
      <c r="DS192" s="242"/>
      <c r="DT192" s="242"/>
      <c r="DU192" s="242"/>
      <c r="DV192" s="242"/>
      <c r="DW192" s="242"/>
      <c r="DX192" s="242">
        <v>6</v>
      </c>
      <c r="DY192" s="242">
        <v>16.420000000000002</v>
      </c>
      <c r="DZ192" s="242"/>
      <c r="EA192" s="242"/>
    </row>
    <row r="193" spans="1:131" s="337" customFormat="1" ht="30" hidden="1" customHeight="1">
      <c r="A193" s="319" t="str">
        <f t="shared" si="178"/>
        <v>Hiện</v>
      </c>
      <c r="B193" s="320" t="str">
        <f t="shared" si="194"/>
        <v>Đủ</v>
      </c>
      <c r="C193" s="320">
        <f t="shared" si="195"/>
        <v>0</v>
      </c>
      <c r="D193" s="321"/>
      <c r="E193" s="321"/>
      <c r="F193" s="359"/>
      <c r="G193" s="320"/>
      <c r="H193" s="320" t="s">
        <v>1428</v>
      </c>
      <c r="I193" s="320"/>
      <c r="J193" s="322" t="s">
        <v>802</v>
      </c>
      <c r="K193" s="323" t="s">
        <v>803</v>
      </c>
      <c r="L193" s="324" t="s">
        <v>804</v>
      </c>
      <c r="M193" s="322" t="s">
        <v>779</v>
      </c>
      <c r="N193" s="322" t="s">
        <v>253</v>
      </c>
      <c r="O193" s="273">
        <f t="shared" si="211"/>
        <v>0.41333333333333333</v>
      </c>
      <c r="P193" s="283">
        <v>6</v>
      </c>
      <c r="Q193" s="273">
        <v>2.48</v>
      </c>
      <c r="R193" s="230"/>
      <c r="S193" s="231"/>
      <c r="T193" s="231">
        <v>6</v>
      </c>
      <c r="U193" s="231">
        <v>2.48</v>
      </c>
      <c r="V193" s="231">
        <f>VLOOKUP(J193,[113]PR!$A:$S,15,0)</f>
        <v>0</v>
      </c>
      <c r="W193" s="231">
        <f>VLOOKUP(J193,[113]PR!$A:$S,16,0)</f>
        <v>0</v>
      </c>
      <c r="X193" s="231">
        <f>VLOOKUP(J193,[114]PR!$A:$U,17,0)</f>
        <v>0</v>
      </c>
      <c r="Y193" s="231">
        <f>VLOOKUP(J193,[114]PR!$A:$U,18,0)</f>
        <v>0</v>
      </c>
      <c r="Z193" s="231">
        <v>0</v>
      </c>
      <c r="AA193" s="231">
        <v>0</v>
      </c>
      <c r="AB193" s="241">
        <v>0</v>
      </c>
      <c r="AC193" s="241">
        <v>0</v>
      </c>
      <c r="AD193" s="241">
        <v>0</v>
      </c>
      <c r="AE193" s="241">
        <v>0</v>
      </c>
      <c r="AF193" s="241">
        <v>0</v>
      </c>
      <c r="AG193" s="241">
        <v>0</v>
      </c>
      <c r="AH193" s="241">
        <v>0</v>
      </c>
      <c r="AI193" s="241">
        <v>0</v>
      </c>
      <c r="AJ193" s="241">
        <v>0</v>
      </c>
      <c r="AK193" s="241">
        <v>0</v>
      </c>
      <c r="AL193" s="241">
        <v>0</v>
      </c>
      <c r="AM193" s="241">
        <v>0</v>
      </c>
      <c r="AN193" s="241"/>
      <c r="AO193" s="241"/>
      <c r="AP193" s="241">
        <v>0</v>
      </c>
      <c r="AQ193" s="241">
        <v>0</v>
      </c>
      <c r="AR193" s="325">
        <f t="shared" si="198"/>
        <v>6</v>
      </c>
      <c r="AS193" s="325">
        <f t="shared" si="199"/>
        <v>2.48</v>
      </c>
      <c r="AT193" s="326"/>
      <c r="AU193" s="319"/>
      <c r="AV193" s="327"/>
      <c r="AW193" s="327"/>
      <c r="AX193" s="328"/>
      <c r="AY193" s="329"/>
      <c r="AZ193" s="327">
        <f t="shared" si="200"/>
        <v>6</v>
      </c>
      <c r="BA193" s="330">
        <f t="shared" si="201"/>
        <v>2.48</v>
      </c>
      <c r="BB193" s="331"/>
      <c r="BC193" s="332" t="s">
        <v>1222</v>
      </c>
      <c r="BD193" s="332" t="s">
        <v>539</v>
      </c>
      <c r="BE193" s="332" t="s">
        <v>804</v>
      </c>
      <c r="BF193" s="334" t="s">
        <v>779</v>
      </c>
      <c r="BG193" s="327" t="s">
        <v>545</v>
      </c>
      <c r="BH193" s="332">
        <v>45782</v>
      </c>
      <c r="BI193" s="232">
        <v>6</v>
      </c>
      <c r="BJ193" s="327" t="s">
        <v>545</v>
      </c>
      <c r="BK193" s="382">
        <v>298500</v>
      </c>
      <c r="BL193" s="327">
        <f t="shared" si="215"/>
        <v>1970100.0000000002</v>
      </c>
      <c r="BM193" s="333">
        <v>45800</v>
      </c>
      <c r="BN193" s="327">
        <f t="shared" si="202"/>
        <v>6</v>
      </c>
      <c r="BO193" s="327">
        <f t="shared" si="203"/>
        <v>0</v>
      </c>
      <c r="BP193" s="320"/>
      <c r="BQ193" s="320"/>
      <c r="BR193" s="334"/>
      <c r="BS193" s="319"/>
      <c r="BT193" s="319"/>
      <c r="BU193" s="327"/>
      <c r="BV193" s="327"/>
      <c r="BW193" s="327"/>
      <c r="BX193" s="327"/>
      <c r="BY193" s="327"/>
      <c r="BZ193" s="327"/>
      <c r="CA193" s="327"/>
      <c r="CB193" s="275"/>
      <c r="CC193" s="335"/>
      <c r="CD193" s="332"/>
      <c r="CE193" s="332"/>
      <c r="CF193" s="332"/>
      <c r="CG193" s="332"/>
      <c r="CH193" s="332"/>
      <c r="CI193" s="332"/>
      <c r="CJ193" s="332"/>
      <c r="CK193" s="332"/>
      <c r="CL193" s="327">
        <f t="shared" si="204"/>
        <v>0</v>
      </c>
      <c r="CM193" s="320">
        <f t="shared" si="205"/>
        <v>0</v>
      </c>
      <c r="CN193" s="332"/>
      <c r="CO193" s="332"/>
      <c r="CP193" s="332"/>
      <c r="CQ193" s="332"/>
      <c r="CR193" s="327">
        <f t="shared" si="206"/>
        <v>6</v>
      </c>
      <c r="CS193" s="327">
        <f t="shared" si="207"/>
        <v>0</v>
      </c>
      <c r="CT193" s="327">
        <f t="shared" si="208"/>
        <v>0</v>
      </c>
      <c r="CU193" s="327">
        <f t="shared" si="209"/>
        <v>2.48</v>
      </c>
      <c r="CV193" s="320" t="str">
        <f t="shared" si="210"/>
        <v>Đủ</v>
      </c>
      <c r="CW193" s="336"/>
      <c r="CX193" s="242"/>
      <c r="CY193" s="242"/>
      <c r="CZ193" s="242"/>
      <c r="DA193" s="242"/>
      <c r="DB193" s="242"/>
      <c r="DC193" s="242"/>
      <c r="DD193" s="242"/>
      <c r="DE193" s="242"/>
      <c r="DF193" s="242"/>
      <c r="DG193" s="242"/>
      <c r="DH193" s="242"/>
      <c r="DI193" s="242"/>
      <c r="DJ193" s="242"/>
      <c r="DK193" s="242"/>
      <c r="DL193" s="242"/>
      <c r="DM193" s="242"/>
      <c r="DN193" s="242"/>
      <c r="DO193" s="242"/>
      <c r="DP193" s="242"/>
      <c r="DQ193" s="242"/>
      <c r="DR193" s="242"/>
      <c r="DS193" s="242"/>
      <c r="DT193" s="242"/>
      <c r="DU193" s="242"/>
      <c r="DV193" s="242"/>
      <c r="DW193" s="242"/>
      <c r="DX193" s="242">
        <v>6</v>
      </c>
      <c r="DY193" s="242">
        <v>2.48</v>
      </c>
      <c r="DZ193" s="242"/>
      <c r="EA193" s="242"/>
    </row>
    <row r="194" spans="1:131" s="337" customFormat="1" ht="30" hidden="1" customHeight="1">
      <c r="A194" s="319" t="str">
        <f t="shared" si="178"/>
        <v>Hiện</v>
      </c>
      <c r="B194" s="320" t="str">
        <f t="shared" si="194"/>
        <v>Đủ</v>
      </c>
      <c r="C194" s="320">
        <f t="shared" si="195"/>
        <v>0</v>
      </c>
      <c r="D194" s="321"/>
      <c r="E194" s="321"/>
      <c r="F194" s="359"/>
      <c r="G194" s="320"/>
      <c r="H194" s="320" t="s">
        <v>1428</v>
      </c>
      <c r="I194" s="320"/>
      <c r="J194" s="322" t="s">
        <v>805</v>
      </c>
      <c r="K194" s="323" t="s">
        <v>806</v>
      </c>
      <c r="L194" s="324" t="s">
        <v>807</v>
      </c>
      <c r="M194" s="322" t="s">
        <v>793</v>
      </c>
      <c r="N194" s="322" t="s">
        <v>253</v>
      </c>
      <c r="O194" s="273">
        <f t="shared" si="211"/>
        <v>3.0575000000000001</v>
      </c>
      <c r="P194" s="283">
        <v>8</v>
      </c>
      <c r="Q194" s="273">
        <v>24.46</v>
      </c>
      <c r="R194" s="230"/>
      <c r="S194" s="231"/>
      <c r="T194" s="231">
        <v>8</v>
      </c>
      <c r="U194" s="231">
        <v>24.46</v>
      </c>
      <c r="V194" s="231">
        <f>VLOOKUP(J194,[113]PR!$A:$S,15,0)</f>
        <v>0</v>
      </c>
      <c r="W194" s="231">
        <f>VLOOKUP(J194,[113]PR!$A:$S,16,0)</f>
        <v>0</v>
      </c>
      <c r="X194" s="231">
        <f>VLOOKUP(J194,[114]PR!$A:$U,17,0)</f>
        <v>0</v>
      </c>
      <c r="Y194" s="231">
        <f>VLOOKUP(J194,[114]PR!$A:$U,18,0)</f>
        <v>0</v>
      </c>
      <c r="Z194" s="231">
        <v>0</v>
      </c>
      <c r="AA194" s="231">
        <v>0</v>
      </c>
      <c r="AB194" s="241">
        <v>0</v>
      </c>
      <c r="AC194" s="241">
        <v>0</v>
      </c>
      <c r="AD194" s="241">
        <v>0</v>
      </c>
      <c r="AE194" s="241">
        <v>0</v>
      </c>
      <c r="AF194" s="241">
        <v>0</v>
      </c>
      <c r="AG194" s="241">
        <v>0</v>
      </c>
      <c r="AH194" s="241">
        <v>0</v>
      </c>
      <c r="AI194" s="241">
        <v>0</v>
      </c>
      <c r="AJ194" s="241">
        <v>0</v>
      </c>
      <c r="AK194" s="241">
        <v>0</v>
      </c>
      <c r="AL194" s="241">
        <v>0</v>
      </c>
      <c r="AM194" s="241">
        <v>0</v>
      </c>
      <c r="AN194" s="241"/>
      <c r="AO194" s="241"/>
      <c r="AP194" s="241">
        <v>0</v>
      </c>
      <c r="AQ194" s="241">
        <v>0</v>
      </c>
      <c r="AR194" s="325">
        <f t="shared" si="198"/>
        <v>8</v>
      </c>
      <c r="AS194" s="325">
        <f t="shared" si="199"/>
        <v>24.46</v>
      </c>
      <c r="AT194" s="326"/>
      <c r="AU194" s="319"/>
      <c r="AV194" s="327"/>
      <c r="AW194" s="327"/>
      <c r="AX194" s="328"/>
      <c r="AY194" s="329"/>
      <c r="AZ194" s="327">
        <f t="shared" si="200"/>
        <v>8</v>
      </c>
      <c r="BA194" s="330">
        <f t="shared" si="201"/>
        <v>24.46</v>
      </c>
      <c r="BB194" s="331"/>
      <c r="BC194" s="332" t="s">
        <v>1222</v>
      </c>
      <c r="BD194" s="332" t="s">
        <v>539</v>
      </c>
      <c r="BE194" s="332" t="s">
        <v>807</v>
      </c>
      <c r="BF194" s="334" t="s">
        <v>793</v>
      </c>
      <c r="BG194" s="327" t="s">
        <v>545</v>
      </c>
      <c r="BH194" s="332">
        <v>45782</v>
      </c>
      <c r="BI194" s="232">
        <v>8</v>
      </c>
      <c r="BJ194" s="327" t="s">
        <v>545</v>
      </c>
      <c r="BK194" s="382">
        <v>172500</v>
      </c>
      <c r="BL194" s="327">
        <f t="shared" si="215"/>
        <v>1518000.0000000002</v>
      </c>
      <c r="BM194" s="333">
        <v>45800</v>
      </c>
      <c r="BN194" s="327">
        <f t="shared" si="202"/>
        <v>8</v>
      </c>
      <c r="BO194" s="327">
        <f t="shared" si="203"/>
        <v>0</v>
      </c>
      <c r="BP194" s="320"/>
      <c r="BQ194" s="320"/>
      <c r="BR194" s="334"/>
      <c r="BS194" s="319"/>
      <c r="BT194" s="319"/>
      <c r="BU194" s="327"/>
      <c r="BV194" s="327"/>
      <c r="BW194" s="327"/>
      <c r="BX194" s="327"/>
      <c r="BY194" s="327"/>
      <c r="BZ194" s="327"/>
      <c r="CA194" s="327"/>
      <c r="CB194" s="275"/>
      <c r="CC194" s="335"/>
      <c r="CD194" s="332"/>
      <c r="CE194" s="332"/>
      <c r="CF194" s="332"/>
      <c r="CG194" s="332"/>
      <c r="CH194" s="332"/>
      <c r="CI194" s="332"/>
      <c r="CJ194" s="332"/>
      <c r="CK194" s="332"/>
      <c r="CL194" s="327">
        <f t="shared" si="204"/>
        <v>0</v>
      </c>
      <c r="CM194" s="320">
        <f t="shared" si="205"/>
        <v>0</v>
      </c>
      <c r="CN194" s="332"/>
      <c r="CO194" s="332"/>
      <c r="CP194" s="332"/>
      <c r="CQ194" s="332"/>
      <c r="CR194" s="327">
        <f t="shared" si="206"/>
        <v>8</v>
      </c>
      <c r="CS194" s="327">
        <f t="shared" si="207"/>
        <v>0</v>
      </c>
      <c r="CT194" s="327">
        <f t="shared" si="208"/>
        <v>0</v>
      </c>
      <c r="CU194" s="327">
        <f t="shared" si="209"/>
        <v>24.46</v>
      </c>
      <c r="CV194" s="320" t="str">
        <f t="shared" si="210"/>
        <v>Đủ</v>
      </c>
      <c r="CW194" s="336"/>
      <c r="CX194" s="242"/>
      <c r="CY194" s="242"/>
      <c r="CZ194" s="242"/>
      <c r="DA194" s="242"/>
      <c r="DB194" s="242"/>
      <c r="DC194" s="242"/>
      <c r="DD194" s="242"/>
      <c r="DE194" s="242"/>
      <c r="DF194" s="242"/>
      <c r="DG194" s="242"/>
      <c r="DH194" s="242"/>
      <c r="DI194" s="242"/>
      <c r="DJ194" s="242"/>
      <c r="DK194" s="242"/>
      <c r="DL194" s="242"/>
      <c r="DM194" s="242"/>
      <c r="DN194" s="242"/>
      <c r="DO194" s="242"/>
      <c r="DP194" s="242"/>
      <c r="DQ194" s="242"/>
      <c r="DR194" s="242"/>
      <c r="DS194" s="242"/>
      <c r="DT194" s="242"/>
      <c r="DU194" s="242"/>
      <c r="DV194" s="242"/>
      <c r="DW194" s="242"/>
      <c r="DX194" s="242">
        <v>8</v>
      </c>
      <c r="DY194" s="242">
        <v>24.46</v>
      </c>
      <c r="DZ194" s="242"/>
      <c r="EA194" s="242"/>
    </row>
    <row r="195" spans="1:131" s="337" customFormat="1" ht="30" hidden="1" customHeight="1">
      <c r="A195" s="319" t="str">
        <f t="shared" si="178"/>
        <v>Hiện</v>
      </c>
      <c r="B195" s="320" t="str">
        <f t="shared" si="194"/>
        <v>Đủ</v>
      </c>
      <c r="C195" s="320">
        <f t="shared" si="195"/>
        <v>0</v>
      </c>
      <c r="D195" s="321"/>
      <c r="E195" s="321"/>
      <c r="F195" s="359"/>
      <c r="G195" s="320"/>
      <c r="H195" s="320" t="s">
        <v>1428</v>
      </c>
      <c r="I195" s="320"/>
      <c r="J195" s="322" t="s">
        <v>808</v>
      </c>
      <c r="K195" s="323" t="s">
        <v>809</v>
      </c>
      <c r="L195" s="324" t="s">
        <v>810</v>
      </c>
      <c r="M195" s="322" t="s">
        <v>754</v>
      </c>
      <c r="N195" s="322" t="s">
        <v>253</v>
      </c>
      <c r="O195" s="273">
        <f t="shared" si="211"/>
        <v>0.17</v>
      </c>
      <c r="P195" s="283">
        <v>4</v>
      </c>
      <c r="Q195" s="273">
        <v>0.68</v>
      </c>
      <c r="R195" s="230"/>
      <c r="S195" s="231"/>
      <c r="T195" s="231">
        <v>4</v>
      </c>
      <c r="U195" s="231">
        <v>0.68</v>
      </c>
      <c r="V195" s="231">
        <f>VLOOKUP(J195,[113]PR!$A:$S,15,0)</f>
        <v>0</v>
      </c>
      <c r="W195" s="231">
        <f>VLOOKUP(J195,[113]PR!$A:$S,16,0)</f>
        <v>0</v>
      </c>
      <c r="X195" s="231">
        <f>VLOOKUP(J195,[114]PR!$A:$U,17,0)</f>
        <v>0</v>
      </c>
      <c r="Y195" s="231">
        <f>VLOOKUP(J195,[114]PR!$A:$U,18,0)</f>
        <v>0</v>
      </c>
      <c r="Z195" s="231">
        <v>0</v>
      </c>
      <c r="AA195" s="231">
        <v>0</v>
      </c>
      <c r="AB195" s="241">
        <v>0</v>
      </c>
      <c r="AC195" s="241">
        <v>0</v>
      </c>
      <c r="AD195" s="241">
        <v>0</v>
      </c>
      <c r="AE195" s="241">
        <v>0</v>
      </c>
      <c r="AF195" s="241">
        <v>0</v>
      </c>
      <c r="AG195" s="241">
        <v>0</v>
      </c>
      <c r="AH195" s="241">
        <v>0</v>
      </c>
      <c r="AI195" s="241">
        <v>0</v>
      </c>
      <c r="AJ195" s="241">
        <v>0</v>
      </c>
      <c r="AK195" s="241">
        <v>0</v>
      </c>
      <c r="AL195" s="241">
        <v>0</v>
      </c>
      <c r="AM195" s="241">
        <v>0</v>
      </c>
      <c r="AN195" s="241"/>
      <c r="AO195" s="241"/>
      <c r="AP195" s="241">
        <v>0</v>
      </c>
      <c r="AQ195" s="241">
        <v>0</v>
      </c>
      <c r="AR195" s="325">
        <f t="shared" si="198"/>
        <v>4</v>
      </c>
      <c r="AS195" s="325">
        <f t="shared" si="199"/>
        <v>0.68</v>
      </c>
      <c r="AT195" s="326"/>
      <c r="AU195" s="319"/>
      <c r="AV195" s="327"/>
      <c r="AW195" s="327"/>
      <c r="AX195" s="328"/>
      <c r="AY195" s="329"/>
      <c r="AZ195" s="327">
        <f t="shared" si="200"/>
        <v>4</v>
      </c>
      <c r="BA195" s="330">
        <f t="shared" si="201"/>
        <v>0.68</v>
      </c>
      <c r="BB195" s="331"/>
      <c r="BC195" s="332" t="s">
        <v>1222</v>
      </c>
      <c r="BD195" s="332" t="s">
        <v>539</v>
      </c>
      <c r="BE195" s="332" t="s">
        <v>810</v>
      </c>
      <c r="BF195" s="334" t="s">
        <v>754</v>
      </c>
      <c r="BG195" s="327" t="s">
        <v>545</v>
      </c>
      <c r="BH195" s="332">
        <v>45782</v>
      </c>
      <c r="BI195" s="232">
        <v>4</v>
      </c>
      <c r="BJ195" s="327" t="s">
        <v>545</v>
      </c>
      <c r="BK195" s="382">
        <v>75000</v>
      </c>
      <c r="BL195" s="327">
        <f t="shared" si="215"/>
        <v>330000</v>
      </c>
      <c r="BM195" s="333">
        <v>45800</v>
      </c>
      <c r="BN195" s="327">
        <f t="shared" si="202"/>
        <v>4</v>
      </c>
      <c r="BO195" s="327">
        <f t="shared" si="203"/>
        <v>0</v>
      </c>
      <c r="BP195" s="320"/>
      <c r="BQ195" s="320"/>
      <c r="BR195" s="334"/>
      <c r="BS195" s="319"/>
      <c r="BT195" s="319"/>
      <c r="BU195" s="327"/>
      <c r="BV195" s="327"/>
      <c r="BW195" s="327"/>
      <c r="BX195" s="327"/>
      <c r="BY195" s="327"/>
      <c r="BZ195" s="327"/>
      <c r="CA195" s="327"/>
      <c r="CB195" s="275"/>
      <c r="CC195" s="335"/>
      <c r="CD195" s="332"/>
      <c r="CE195" s="332"/>
      <c r="CF195" s="332"/>
      <c r="CG195" s="332"/>
      <c r="CH195" s="332"/>
      <c r="CI195" s="332"/>
      <c r="CJ195" s="332"/>
      <c r="CK195" s="332"/>
      <c r="CL195" s="327">
        <f t="shared" si="204"/>
        <v>0</v>
      </c>
      <c r="CM195" s="320">
        <f t="shared" si="205"/>
        <v>0</v>
      </c>
      <c r="CN195" s="332"/>
      <c r="CO195" s="332"/>
      <c r="CP195" s="332"/>
      <c r="CQ195" s="332"/>
      <c r="CR195" s="327">
        <f t="shared" si="206"/>
        <v>4</v>
      </c>
      <c r="CS195" s="327">
        <f t="shared" si="207"/>
        <v>0</v>
      </c>
      <c r="CT195" s="327">
        <f t="shared" si="208"/>
        <v>0</v>
      </c>
      <c r="CU195" s="327">
        <f t="shared" si="209"/>
        <v>0.68</v>
      </c>
      <c r="CV195" s="320" t="str">
        <f t="shared" si="210"/>
        <v>Đủ</v>
      </c>
      <c r="CW195" s="336"/>
      <c r="CX195" s="242"/>
      <c r="CY195" s="242"/>
      <c r="CZ195" s="242"/>
      <c r="DA195" s="242"/>
      <c r="DB195" s="242"/>
      <c r="DC195" s="242"/>
      <c r="DD195" s="242"/>
      <c r="DE195" s="242"/>
      <c r="DF195" s="242"/>
      <c r="DG195" s="242"/>
      <c r="DH195" s="242"/>
      <c r="DI195" s="242"/>
      <c r="DJ195" s="242"/>
      <c r="DK195" s="242"/>
      <c r="DL195" s="242"/>
      <c r="DM195" s="242"/>
      <c r="DN195" s="242"/>
      <c r="DO195" s="242"/>
      <c r="DP195" s="242"/>
      <c r="DQ195" s="242"/>
      <c r="DR195" s="242">
        <v>4</v>
      </c>
      <c r="DS195" s="242">
        <v>0.68</v>
      </c>
      <c r="DT195" s="242"/>
      <c r="DU195" s="242"/>
      <c r="DV195" s="242"/>
      <c r="DW195" s="242"/>
      <c r="DX195" s="242"/>
      <c r="DY195" s="242"/>
      <c r="DZ195" s="242"/>
      <c r="EA195" s="242"/>
    </row>
    <row r="196" spans="1:131" s="337" customFormat="1" ht="30" hidden="1" customHeight="1">
      <c r="A196" s="319" t="str">
        <f t="shared" si="178"/>
        <v>Hiện</v>
      </c>
      <c r="B196" s="320" t="str">
        <f t="shared" si="194"/>
        <v>Đủ</v>
      </c>
      <c r="C196" s="320">
        <f t="shared" si="195"/>
        <v>0</v>
      </c>
      <c r="D196" s="321"/>
      <c r="E196" s="321"/>
      <c r="F196" s="359"/>
      <c r="G196" s="320"/>
      <c r="H196" s="320" t="s">
        <v>1428</v>
      </c>
      <c r="I196" s="320"/>
      <c r="J196" s="322" t="s">
        <v>811</v>
      </c>
      <c r="K196" s="323" t="s">
        <v>809</v>
      </c>
      <c r="L196" s="324" t="s">
        <v>812</v>
      </c>
      <c r="M196" s="322" t="s">
        <v>754</v>
      </c>
      <c r="N196" s="322" t="s">
        <v>253</v>
      </c>
      <c r="O196" s="273">
        <f t="shared" si="211"/>
        <v>0.88222222222222224</v>
      </c>
      <c r="P196" s="283">
        <v>36</v>
      </c>
      <c r="Q196" s="273">
        <v>31.76</v>
      </c>
      <c r="R196" s="230"/>
      <c r="S196" s="231"/>
      <c r="T196" s="231">
        <v>36</v>
      </c>
      <c r="U196" s="231">
        <v>31.76</v>
      </c>
      <c r="V196" s="231">
        <f>VLOOKUP(J196,[113]PR!$A:$S,15,0)</f>
        <v>0</v>
      </c>
      <c r="W196" s="231">
        <f>VLOOKUP(J196,[113]PR!$A:$S,16,0)</f>
        <v>0</v>
      </c>
      <c r="X196" s="231">
        <f>VLOOKUP(J196,[114]PR!$A:$U,17,0)</f>
        <v>0</v>
      </c>
      <c r="Y196" s="231">
        <f>VLOOKUP(J196,[114]PR!$A:$U,18,0)</f>
        <v>0</v>
      </c>
      <c r="Z196" s="231">
        <v>0</v>
      </c>
      <c r="AA196" s="231">
        <v>0</v>
      </c>
      <c r="AB196" s="241">
        <v>0</v>
      </c>
      <c r="AC196" s="241">
        <v>0</v>
      </c>
      <c r="AD196" s="241">
        <v>0</v>
      </c>
      <c r="AE196" s="241">
        <v>0</v>
      </c>
      <c r="AF196" s="241">
        <v>0</v>
      </c>
      <c r="AG196" s="241">
        <v>0</v>
      </c>
      <c r="AH196" s="241">
        <v>0</v>
      </c>
      <c r="AI196" s="241">
        <v>0</v>
      </c>
      <c r="AJ196" s="241">
        <v>0</v>
      </c>
      <c r="AK196" s="241">
        <v>0</v>
      </c>
      <c r="AL196" s="241">
        <v>0</v>
      </c>
      <c r="AM196" s="241">
        <v>0</v>
      </c>
      <c r="AN196" s="241"/>
      <c r="AO196" s="241"/>
      <c r="AP196" s="241">
        <v>0</v>
      </c>
      <c r="AQ196" s="241">
        <v>0</v>
      </c>
      <c r="AR196" s="325">
        <f t="shared" si="198"/>
        <v>36</v>
      </c>
      <c r="AS196" s="325">
        <f t="shared" si="199"/>
        <v>31.76</v>
      </c>
      <c r="AT196" s="326"/>
      <c r="AU196" s="319"/>
      <c r="AV196" s="327"/>
      <c r="AW196" s="327"/>
      <c r="AX196" s="328"/>
      <c r="AY196" s="329"/>
      <c r="AZ196" s="327">
        <f t="shared" si="200"/>
        <v>36</v>
      </c>
      <c r="BA196" s="330">
        <f t="shared" si="201"/>
        <v>31.76</v>
      </c>
      <c r="BB196" s="331"/>
      <c r="BC196" s="332" t="s">
        <v>1222</v>
      </c>
      <c r="BD196" s="332" t="s">
        <v>539</v>
      </c>
      <c r="BE196" s="332" t="s">
        <v>812</v>
      </c>
      <c r="BF196" s="334" t="s">
        <v>754</v>
      </c>
      <c r="BG196" s="327" t="s">
        <v>545</v>
      </c>
      <c r="BH196" s="332">
        <v>45782</v>
      </c>
      <c r="BI196" s="232">
        <v>36</v>
      </c>
      <c r="BJ196" s="327" t="s">
        <v>545</v>
      </c>
      <c r="BK196" s="382">
        <v>260000</v>
      </c>
      <c r="BL196" s="327">
        <f t="shared" si="215"/>
        <v>10296000</v>
      </c>
      <c r="BM196" s="333">
        <v>45800</v>
      </c>
      <c r="BN196" s="327">
        <f t="shared" si="202"/>
        <v>36</v>
      </c>
      <c r="BO196" s="327">
        <f t="shared" si="203"/>
        <v>0</v>
      </c>
      <c r="BP196" s="320"/>
      <c r="BQ196" s="320"/>
      <c r="BR196" s="334"/>
      <c r="BS196" s="319"/>
      <c r="BT196" s="319"/>
      <c r="BU196" s="327"/>
      <c r="BV196" s="327"/>
      <c r="BW196" s="327"/>
      <c r="BX196" s="327"/>
      <c r="BY196" s="327"/>
      <c r="BZ196" s="327"/>
      <c r="CA196" s="327"/>
      <c r="CB196" s="275"/>
      <c r="CC196" s="335"/>
      <c r="CD196" s="332"/>
      <c r="CE196" s="332"/>
      <c r="CF196" s="332"/>
      <c r="CG196" s="332"/>
      <c r="CH196" s="332"/>
      <c r="CI196" s="332"/>
      <c r="CJ196" s="332"/>
      <c r="CK196" s="332"/>
      <c r="CL196" s="327">
        <f t="shared" si="204"/>
        <v>0</v>
      </c>
      <c r="CM196" s="320">
        <f t="shared" si="205"/>
        <v>0</v>
      </c>
      <c r="CN196" s="332"/>
      <c r="CO196" s="332"/>
      <c r="CP196" s="332"/>
      <c r="CQ196" s="332"/>
      <c r="CR196" s="327">
        <f t="shared" si="206"/>
        <v>36</v>
      </c>
      <c r="CS196" s="327">
        <f t="shared" si="207"/>
        <v>0</v>
      </c>
      <c r="CT196" s="327">
        <f t="shared" si="208"/>
        <v>0</v>
      </c>
      <c r="CU196" s="327">
        <f t="shared" si="209"/>
        <v>31.76</v>
      </c>
      <c r="CV196" s="320" t="str">
        <f t="shared" si="210"/>
        <v>Đủ</v>
      </c>
      <c r="CW196" s="336"/>
      <c r="CX196" s="242"/>
      <c r="CY196" s="242"/>
      <c r="CZ196" s="242"/>
      <c r="DA196" s="242"/>
      <c r="DB196" s="242"/>
      <c r="DC196" s="242"/>
      <c r="DD196" s="242"/>
      <c r="DE196" s="242"/>
      <c r="DF196" s="242"/>
      <c r="DG196" s="242"/>
      <c r="DH196" s="242">
        <v>12</v>
      </c>
      <c r="DI196" s="242">
        <v>10.58</v>
      </c>
      <c r="DJ196" s="242">
        <v>4</v>
      </c>
      <c r="DK196" s="242">
        <v>3.52</v>
      </c>
      <c r="DL196" s="242">
        <v>4</v>
      </c>
      <c r="DM196" s="242">
        <v>3.52</v>
      </c>
      <c r="DN196" s="242">
        <v>4</v>
      </c>
      <c r="DO196" s="242">
        <v>3.52</v>
      </c>
      <c r="DP196" s="242">
        <v>12</v>
      </c>
      <c r="DQ196" s="242">
        <v>10.58</v>
      </c>
      <c r="DR196" s="242"/>
      <c r="DS196" s="242"/>
      <c r="DT196" s="242"/>
      <c r="DU196" s="242"/>
      <c r="DV196" s="242"/>
      <c r="DW196" s="242"/>
      <c r="DX196" s="242"/>
      <c r="DY196" s="242"/>
      <c r="DZ196" s="242"/>
      <c r="EA196" s="242"/>
    </row>
    <row r="197" spans="1:131" s="337" customFormat="1" ht="30" hidden="1" customHeight="1">
      <c r="A197" s="319" t="str">
        <f t="shared" si="178"/>
        <v>Hiện</v>
      </c>
      <c r="B197" s="320" t="str">
        <f t="shared" si="194"/>
        <v>Đủ</v>
      </c>
      <c r="C197" s="320">
        <f t="shared" si="195"/>
        <v>0</v>
      </c>
      <c r="D197" s="321"/>
      <c r="E197" s="321"/>
      <c r="F197" s="359"/>
      <c r="G197" s="320"/>
      <c r="H197" s="320" t="s">
        <v>1428</v>
      </c>
      <c r="I197" s="320"/>
      <c r="J197" s="322" t="s">
        <v>813</v>
      </c>
      <c r="K197" s="323" t="s">
        <v>263</v>
      </c>
      <c r="L197" s="324" t="s">
        <v>264</v>
      </c>
      <c r="M197" s="322" t="s">
        <v>814</v>
      </c>
      <c r="N197" s="322" t="s">
        <v>253</v>
      </c>
      <c r="O197" s="273">
        <f t="shared" si="211"/>
        <v>5.6851851851851855E-2</v>
      </c>
      <c r="P197" s="283">
        <v>324</v>
      </c>
      <c r="Q197" s="273">
        <v>18.420000000000002</v>
      </c>
      <c r="R197" s="230"/>
      <c r="S197" s="231"/>
      <c r="T197" s="231">
        <v>324</v>
      </c>
      <c r="U197" s="231">
        <v>18.420000000000002</v>
      </c>
      <c r="V197" s="231">
        <f>VLOOKUP(J197,[113]PR!$A:$S,15,0)</f>
        <v>0</v>
      </c>
      <c r="W197" s="231">
        <f>VLOOKUP(J197,[113]PR!$A:$S,16,0)</f>
        <v>0</v>
      </c>
      <c r="X197" s="231">
        <f>VLOOKUP(J197,[114]PR!$A:$U,17,0)</f>
        <v>0</v>
      </c>
      <c r="Y197" s="231">
        <f>VLOOKUP(J197,[114]PR!$A:$U,18,0)</f>
        <v>0</v>
      </c>
      <c r="Z197" s="231">
        <v>0</v>
      </c>
      <c r="AA197" s="231">
        <v>0</v>
      </c>
      <c r="AB197" s="241">
        <v>0</v>
      </c>
      <c r="AC197" s="241">
        <v>0</v>
      </c>
      <c r="AD197" s="241">
        <v>0</v>
      </c>
      <c r="AE197" s="241">
        <v>0</v>
      </c>
      <c r="AF197" s="241">
        <v>0</v>
      </c>
      <c r="AG197" s="241">
        <v>0</v>
      </c>
      <c r="AH197" s="241">
        <v>0</v>
      </c>
      <c r="AI197" s="241">
        <v>0</v>
      </c>
      <c r="AJ197" s="241">
        <v>0</v>
      </c>
      <c r="AK197" s="241">
        <v>0</v>
      </c>
      <c r="AL197" s="241">
        <v>0</v>
      </c>
      <c r="AM197" s="241">
        <v>0</v>
      </c>
      <c r="AN197" s="241"/>
      <c r="AO197" s="241"/>
      <c r="AP197" s="241">
        <v>0</v>
      </c>
      <c r="AQ197" s="241">
        <v>0</v>
      </c>
      <c r="AR197" s="325">
        <f t="shared" si="198"/>
        <v>324</v>
      </c>
      <c r="AS197" s="325">
        <f t="shared" si="199"/>
        <v>18.420000000000002</v>
      </c>
      <c r="AT197" s="326"/>
      <c r="AU197" s="319"/>
      <c r="AV197" s="327"/>
      <c r="AW197" s="327"/>
      <c r="AX197" s="328"/>
      <c r="AY197" s="329"/>
      <c r="AZ197" s="327">
        <f t="shared" si="200"/>
        <v>324</v>
      </c>
      <c r="BA197" s="330">
        <f t="shared" si="201"/>
        <v>18.420000000000002</v>
      </c>
      <c r="BB197" s="331"/>
      <c r="BC197" s="332" t="s">
        <v>1005</v>
      </c>
      <c r="BD197" s="332" t="s">
        <v>904</v>
      </c>
      <c r="BE197" s="332" t="s">
        <v>1161</v>
      </c>
      <c r="BF197" s="334" t="s">
        <v>814</v>
      </c>
      <c r="BG197" s="327" t="s">
        <v>545</v>
      </c>
      <c r="BH197" s="332">
        <v>45712</v>
      </c>
      <c r="BI197" s="232">
        <v>324</v>
      </c>
      <c r="BJ197" s="327" t="s">
        <v>545</v>
      </c>
      <c r="BK197" s="382">
        <v>100000</v>
      </c>
      <c r="BL197" s="327">
        <f>BK197*BI197*1.1</f>
        <v>35640000</v>
      </c>
      <c r="BM197" s="333">
        <v>45738</v>
      </c>
      <c r="BN197" s="327">
        <f t="shared" si="202"/>
        <v>324</v>
      </c>
      <c r="BO197" s="327">
        <f t="shared" si="203"/>
        <v>0</v>
      </c>
      <c r="BP197" s="320" t="s">
        <v>1171</v>
      </c>
      <c r="BQ197" s="320"/>
      <c r="BR197" s="334"/>
      <c r="BS197" s="319"/>
      <c r="BT197" s="319"/>
      <c r="BU197" s="327"/>
      <c r="BV197" s="327"/>
      <c r="BW197" s="327"/>
      <c r="BX197" s="327"/>
      <c r="BY197" s="327"/>
      <c r="BZ197" s="327"/>
      <c r="CA197" s="327"/>
      <c r="CB197" s="275"/>
      <c r="CC197" s="335"/>
      <c r="CD197" s="332"/>
      <c r="CE197" s="332"/>
      <c r="CF197" s="332"/>
      <c r="CG197" s="332"/>
      <c r="CH197" s="332"/>
      <c r="CI197" s="332"/>
      <c r="CJ197" s="332"/>
      <c r="CK197" s="332"/>
      <c r="CL197" s="327">
        <f t="shared" si="204"/>
        <v>0</v>
      </c>
      <c r="CM197" s="320">
        <f t="shared" si="205"/>
        <v>0</v>
      </c>
      <c r="CN197" s="332"/>
      <c r="CO197" s="332"/>
      <c r="CP197" s="332"/>
      <c r="CQ197" s="332"/>
      <c r="CR197" s="327">
        <f t="shared" si="206"/>
        <v>324</v>
      </c>
      <c r="CS197" s="327">
        <f t="shared" si="207"/>
        <v>0</v>
      </c>
      <c r="CT197" s="327">
        <f t="shared" si="208"/>
        <v>0</v>
      </c>
      <c r="CU197" s="327">
        <f t="shared" si="209"/>
        <v>18.420000000000002</v>
      </c>
      <c r="CV197" s="320" t="str">
        <f t="shared" si="210"/>
        <v>Đủ</v>
      </c>
      <c r="CW197" s="336"/>
      <c r="CX197" s="242"/>
      <c r="CY197" s="242"/>
      <c r="CZ197" s="242"/>
      <c r="DA197" s="242"/>
      <c r="DB197" s="242"/>
      <c r="DC197" s="242"/>
      <c r="DD197" s="242">
        <v>32</v>
      </c>
      <c r="DE197" s="242">
        <v>1.82</v>
      </c>
      <c r="DF197" s="242"/>
      <c r="DG197" s="242"/>
      <c r="DH197" s="242">
        <v>80</v>
      </c>
      <c r="DI197" s="242">
        <v>4.54</v>
      </c>
      <c r="DJ197" s="242">
        <v>64</v>
      </c>
      <c r="DK197" s="242">
        <v>3.64</v>
      </c>
      <c r="DL197" s="242">
        <v>64</v>
      </c>
      <c r="DM197" s="242">
        <v>3.64</v>
      </c>
      <c r="DN197" s="242">
        <v>64</v>
      </c>
      <c r="DO197" s="242">
        <v>3.64</v>
      </c>
      <c r="DP197" s="242">
        <v>20</v>
      </c>
      <c r="DQ197" s="242">
        <v>1.1399999999999999</v>
      </c>
      <c r="DR197" s="242"/>
      <c r="DS197" s="242"/>
      <c r="DT197" s="242"/>
      <c r="DU197" s="242"/>
      <c r="DV197" s="242"/>
      <c r="DW197" s="242"/>
      <c r="DX197" s="242"/>
      <c r="DY197" s="242"/>
      <c r="DZ197" s="242"/>
      <c r="EA197" s="242"/>
    </row>
    <row r="198" spans="1:131" s="337" customFormat="1" ht="30" hidden="1" customHeight="1">
      <c r="A198" s="319" t="str">
        <f t="shared" si="178"/>
        <v>Hiện</v>
      </c>
      <c r="B198" s="320" t="str">
        <f t="shared" si="194"/>
        <v>Đủ</v>
      </c>
      <c r="C198" s="320">
        <f t="shared" si="195"/>
        <v>0</v>
      </c>
      <c r="D198" s="321"/>
      <c r="E198" s="321"/>
      <c r="F198" s="359"/>
      <c r="G198" s="320"/>
      <c r="H198" s="320" t="s">
        <v>1428</v>
      </c>
      <c r="I198" s="320"/>
      <c r="J198" s="322" t="s">
        <v>815</v>
      </c>
      <c r="K198" s="323" t="s">
        <v>266</v>
      </c>
      <c r="L198" s="324" t="s">
        <v>267</v>
      </c>
      <c r="M198" s="322" t="s">
        <v>814</v>
      </c>
      <c r="N198" s="322" t="s">
        <v>253</v>
      </c>
      <c r="O198" s="284">
        <f t="shared" si="211"/>
        <v>4.3827160493827158E-3</v>
      </c>
      <c r="P198" s="283">
        <v>324</v>
      </c>
      <c r="Q198" s="273">
        <v>1.42</v>
      </c>
      <c r="R198" s="230"/>
      <c r="S198" s="231"/>
      <c r="T198" s="231">
        <v>324</v>
      </c>
      <c r="U198" s="231">
        <v>1.42</v>
      </c>
      <c r="V198" s="231">
        <f>VLOOKUP(J198,[113]PR!$A:$S,15,0)</f>
        <v>0</v>
      </c>
      <c r="W198" s="231">
        <f>VLOOKUP(J198,[113]PR!$A:$S,16,0)</f>
        <v>0</v>
      </c>
      <c r="X198" s="231">
        <f>VLOOKUP(J198,[114]PR!$A:$U,17,0)</f>
        <v>0</v>
      </c>
      <c r="Y198" s="231">
        <f>VLOOKUP(J198,[114]PR!$A:$U,18,0)</f>
        <v>0</v>
      </c>
      <c r="Z198" s="231">
        <v>0</v>
      </c>
      <c r="AA198" s="231">
        <v>0</v>
      </c>
      <c r="AB198" s="241">
        <v>0</v>
      </c>
      <c r="AC198" s="241">
        <v>0</v>
      </c>
      <c r="AD198" s="241">
        <v>0</v>
      </c>
      <c r="AE198" s="241">
        <v>0</v>
      </c>
      <c r="AF198" s="241">
        <v>0</v>
      </c>
      <c r="AG198" s="241">
        <v>0</v>
      </c>
      <c r="AH198" s="241">
        <v>0</v>
      </c>
      <c r="AI198" s="241">
        <v>0</v>
      </c>
      <c r="AJ198" s="241">
        <v>0</v>
      </c>
      <c r="AK198" s="241">
        <v>0</v>
      </c>
      <c r="AL198" s="241">
        <v>0</v>
      </c>
      <c r="AM198" s="241">
        <v>0</v>
      </c>
      <c r="AN198" s="241"/>
      <c r="AO198" s="241"/>
      <c r="AP198" s="241">
        <v>0</v>
      </c>
      <c r="AQ198" s="241">
        <v>0</v>
      </c>
      <c r="AR198" s="325">
        <f t="shared" si="198"/>
        <v>324</v>
      </c>
      <c r="AS198" s="325">
        <f t="shared" si="199"/>
        <v>1.42</v>
      </c>
      <c r="AT198" s="326"/>
      <c r="AU198" s="319"/>
      <c r="AV198" s="327"/>
      <c r="AW198" s="327"/>
      <c r="AX198" s="328"/>
      <c r="AY198" s="329"/>
      <c r="AZ198" s="327">
        <f t="shared" si="200"/>
        <v>324</v>
      </c>
      <c r="BA198" s="330">
        <f t="shared" si="201"/>
        <v>1.42</v>
      </c>
      <c r="BB198" s="331"/>
      <c r="BC198" s="332" t="s">
        <v>1005</v>
      </c>
      <c r="BD198" s="332" t="s">
        <v>904</v>
      </c>
      <c r="BE198" s="332" t="s">
        <v>1162</v>
      </c>
      <c r="BF198" s="334" t="s">
        <v>814</v>
      </c>
      <c r="BG198" s="327" t="s">
        <v>545</v>
      </c>
      <c r="BH198" s="332">
        <v>45712</v>
      </c>
      <c r="BI198" s="232">
        <v>324</v>
      </c>
      <c r="BJ198" s="327" t="s">
        <v>545</v>
      </c>
      <c r="BK198" s="382">
        <v>5000</v>
      </c>
      <c r="BL198" s="327">
        <f t="shared" ref="BL198:BL200" si="216">BK198*BI198*1.1</f>
        <v>1782000.0000000002</v>
      </c>
      <c r="BM198" s="333">
        <v>45738</v>
      </c>
      <c r="BN198" s="327">
        <f t="shared" si="202"/>
        <v>324</v>
      </c>
      <c r="BO198" s="327">
        <f t="shared" si="203"/>
        <v>0</v>
      </c>
      <c r="BP198" s="320" t="s">
        <v>1171</v>
      </c>
      <c r="BQ198" s="320"/>
      <c r="BR198" s="334"/>
      <c r="BS198" s="319"/>
      <c r="BT198" s="319"/>
      <c r="BU198" s="327"/>
      <c r="BV198" s="327"/>
      <c r="BW198" s="327"/>
      <c r="BX198" s="327"/>
      <c r="BY198" s="327"/>
      <c r="BZ198" s="327"/>
      <c r="CA198" s="327"/>
      <c r="CB198" s="275"/>
      <c r="CC198" s="335"/>
      <c r="CD198" s="332"/>
      <c r="CE198" s="332"/>
      <c r="CF198" s="332"/>
      <c r="CG198" s="332"/>
      <c r="CH198" s="332"/>
      <c r="CI198" s="332"/>
      <c r="CJ198" s="332"/>
      <c r="CK198" s="332"/>
      <c r="CL198" s="327">
        <f t="shared" si="204"/>
        <v>0</v>
      </c>
      <c r="CM198" s="320">
        <f t="shared" si="205"/>
        <v>0</v>
      </c>
      <c r="CN198" s="332"/>
      <c r="CO198" s="332"/>
      <c r="CP198" s="332"/>
      <c r="CQ198" s="332"/>
      <c r="CR198" s="327">
        <f t="shared" si="206"/>
        <v>324</v>
      </c>
      <c r="CS198" s="327">
        <f t="shared" si="207"/>
        <v>0</v>
      </c>
      <c r="CT198" s="327">
        <f t="shared" si="208"/>
        <v>0</v>
      </c>
      <c r="CU198" s="327">
        <f t="shared" si="209"/>
        <v>1.42</v>
      </c>
      <c r="CV198" s="320" t="str">
        <f t="shared" si="210"/>
        <v>Đủ</v>
      </c>
      <c r="CW198" s="336"/>
      <c r="CX198" s="242"/>
      <c r="CY198" s="242"/>
      <c r="CZ198" s="242"/>
      <c r="DA198" s="242"/>
      <c r="DB198" s="242"/>
      <c r="DC198" s="242"/>
      <c r="DD198" s="242">
        <v>32</v>
      </c>
      <c r="DE198" s="242">
        <v>0.14000000000000001</v>
      </c>
      <c r="DF198" s="242"/>
      <c r="DG198" s="242"/>
      <c r="DH198" s="242">
        <v>80</v>
      </c>
      <c r="DI198" s="242">
        <v>0.36</v>
      </c>
      <c r="DJ198" s="242">
        <v>64</v>
      </c>
      <c r="DK198" s="242">
        <v>0.28000000000000003</v>
      </c>
      <c r="DL198" s="242">
        <v>64</v>
      </c>
      <c r="DM198" s="242">
        <v>0.28000000000000003</v>
      </c>
      <c r="DN198" s="242">
        <v>64</v>
      </c>
      <c r="DO198" s="242">
        <v>0.28000000000000003</v>
      </c>
      <c r="DP198" s="242">
        <v>20</v>
      </c>
      <c r="DQ198" s="242">
        <v>0.08</v>
      </c>
      <c r="DR198" s="242"/>
      <c r="DS198" s="242"/>
      <c r="DT198" s="242"/>
      <c r="DU198" s="242"/>
      <c r="DV198" s="242"/>
      <c r="DW198" s="242"/>
      <c r="DX198" s="242"/>
      <c r="DY198" s="242"/>
      <c r="DZ198" s="242"/>
      <c r="EA198" s="242"/>
    </row>
    <row r="199" spans="1:131" s="337" customFormat="1" ht="30" hidden="1" customHeight="1">
      <c r="A199" s="319" t="str">
        <f t="shared" si="178"/>
        <v>Hiện</v>
      </c>
      <c r="B199" s="320" t="str">
        <f t="shared" si="194"/>
        <v>Đủ</v>
      </c>
      <c r="C199" s="320">
        <f t="shared" si="195"/>
        <v>0</v>
      </c>
      <c r="D199" s="321"/>
      <c r="E199" s="321"/>
      <c r="F199" s="359"/>
      <c r="G199" s="320"/>
      <c r="H199" s="320" t="s">
        <v>1428</v>
      </c>
      <c r="I199" s="320"/>
      <c r="J199" s="322" t="s">
        <v>816</v>
      </c>
      <c r="K199" s="323" t="s">
        <v>817</v>
      </c>
      <c r="L199" s="324" t="s">
        <v>818</v>
      </c>
      <c r="M199" s="322" t="s">
        <v>819</v>
      </c>
      <c r="N199" s="322" t="s">
        <v>210</v>
      </c>
      <c r="O199" s="284"/>
      <c r="P199" s="283">
        <v>324</v>
      </c>
      <c r="Q199" s="273"/>
      <c r="R199" s="230"/>
      <c r="S199" s="231"/>
      <c r="T199" s="231">
        <v>324</v>
      </c>
      <c r="U199" s="231"/>
      <c r="V199" s="231">
        <f>VLOOKUP(J199,[113]PR!$A:$S,15,0)</f>
        <v>0</v>
      </c>
      <c r="W199" s="231">
        <f>VLOOKUP(J199,[113]PR!$A:$S,16,0)</f>
        <v>0</v>
      </c>
      <c r="X199" s="231">
        <f>VLOOKUP(J199,[114]PR!$A:$U,17,0)</f>
        <v>0</v>
      </c>
      <c r="Y199" s="231">
        <f>VLOOKUP(J199,[114]PR!$A:$U,18,0)</f>
        <v>0</v>
      </c>
      <c r="Z199" s="231">
        <v>0</v>
      </c>
      <c r="AA199" s="231">
        <v>0</v>
      </c>
      <c r="AB199" s="241">
        <v>0</v>
      </c>
      <c r="AC199" s="241">
        <v>0</v>
      </c>
      <c r="AD199" s="241">
        <v>0</v>
      </c>
      <c r="AE199" s="241">
        <v>0</v>
      </c>
      <c r="AF199" s="241">
        <v>0</v>
      </c>
      <c r="AG199" s="241">
        <v>0</v>
      </c>
      <c r="AH199" s="241">
        <v>0</v>
      </c>
      <c r="AI199" s="241">
        <v>0</v>
      </c>
      <c r="AJ199" s="241">
        <v>0</v>
      </c>
      <c r="AK199" s="241">
        <v>0</v>
      </c>
      <c r="AL199" s="241">
        <v>0</v>
      </c>
      <c r="AM199" s="241">
        <v>0</v>
      </c>
      <c r="AN199" s="241"/>
      <c r="AO199" s="241"/>
      <c r="AP199" s="241">
        <v>0</v>
      </c>
      <c r="AQ199" s="241">
        <v>0</v>
      </c>
      <c r="AR199" s="325">
        <f t="shared" si="198"/>
        <v>324</v>
      </c>
      <c r="AS199" s="325">
        <f t="shared" si="199"/>
        <v>0</v>
      </c>
      <c r="AT199" s="326"/>
      <c r="AU199" s="319"/>
      <c r="AV199" s="327"/>
      <c r="AW199" s="327"/>
      <c r="AX199" s="328"/>
      <c r="AY199" s="329"/>
      <c r="AZ199" s="327">
        <f t="shared" si="200"/>
        <v>324</v>
      </c>
      <c r="BA199" s="330" t="str">
        <f t="shared" si="201"/>
        <v>0</v>
      </c>
      <c r="BB199" s="331"/>
      <c r="BC199" s="332" t="s">
        <v>1005</v>
      </c>
      <c r="BD199" s="332" t="s">
        <v>904</v>
      </c>
      <c r="BE199" s="332" t="s">
        <v>1163</v>
      </c>
      <c r="BF199" s="334" t="s">
        <v>819</v>
      </c>
      <c r="BG199" s="327" t="s">
        <v>545</v>
      </c>
      <c r="BH199" s="332">
        <v>45712</v>
      </c>
      <c r="BI199" s="232">
        <v>324</v>
      </c>
      <c r="BJ199" s="327" t="s">
        <v>545</v>
      </c>
      <c r="BK199" s="382">
        <v>600</v>
      </c>
      <c r="BL199" s="327">
        <f t="shared" si="216"/>
        <v>213840.00000000003</v>
      </c>
      <c r="BM199" s="333">
        <v>45738</v>
      </c>
      <c r="BN199" s="327">
        <f t="shared" si="202"/>
        <v>324</v>
      </c>
      <c r="BO199" s="327">
        <f t="shared" si="203"/>
        <v>0</v>
      </c>
      <c r="BP199" s="320" t="s">
        <v>1171</v>
      </c>
      <c r="BQ199" s="320"/>
      <c r="BR199" s="334"/>
      <c r="BS199" s="319"/>
      <c r="BT199" s="319"/>
      <c r="BU199" s="327"/>
      <c r="BV199" s="327"/>
      <c r="BW199" s="327"/>
      <c r="BX199" s="327"/>
      <c r="BY199" s="327"/>
      <c r="BZ199" s="327"/>
      <c r="CA199" s="327"/>
      <c r="CB199" s="275"/>
      <c r="CC199" s="335"/>
      <c r="CD199" s="332"/>
      <c r="CE199" s="332"/>
      <c r="CF199" s="332"/>
      <c r="CG199" s="332"/>
      <c r="CH199" s="332"/>
      <c r="CI199" s="332"/>
      <c r="CJ199" s="332"/>
      <c r="CK199" s="332"/>
      <c r="CL199" s="327">
        <f t="shared" si="204"/>
        <v>0</v>
      </c>
      <c r="CM199" s="320">
        <f t="shared" si="205"/>
        <v>0</v>
      </c>
      <c r="CN199" s="332"/>
      <c r="CO199" s="332"/>
      <c r="CP199" s="332"/>
      <c r="CQ199" s="332"/>
      <c r="CR199" s="327">
        <f t="shared" si="206"/>
        <v>324</v>
      </c>
      <c r="CS199" s="327">
        <f t="shared" si="207"/>
        <v>0</v>
      </c>
      <c r="CT199" s="327">
        <f t="shared" si="208"/>
        <v>0</v>
      </c>
      <c r="CU199" s="327">
        <f t="shared" si="209"/>
        <v>0</v>
      </c>
      <c r="CV199" s="320" t="str">
        <f t="shared" si="210"/>
        <v>Đủ</v>
      </c>
      <c r="CW199" s="336"/>
      <c r="CX199" s="242"/>
      <c r="CY199" s="242"/>
      <c r="CZ199" s="242"/>
      <c r="DA199" s="242"/>
      <c r="DB199" s="242"/>
      <c r="DC199" s="242"/>
      <c r="DD199" s="242">
        <v>32</v>
      </c>
      <c r="DE199" s="242">
        <v>0.18</v>
      </c>
      <c r="DF199" s="242"/>
      <c r="DG199" s="242"/>
      <c r="DH199" s="242">
        <v>80</v>
      </c>
      <c r="DI199" s="242"/>
      <c r="DJ199" s="242">
        <v>64</v>
      </c>
      <c r="DK199" s="242"/>
      <c r="DL199" s="242">
        <v>64</v>
      </c>
      <c r="DM199" s="242"/>
      <c r="DN199" s="242">
        <v>64</v>
      </c>
      <c r="DO199" s="242"/>
      <c r="DP199" s="242">
        <v>20</v>
      </c>
      <c r="DQ199" s="242"/>
      <c r="DR199" s="242"/>
      <c r="DS199" s="242"/>
      <c r="DT199" s="242"/>
      <c r="DU199" s="242"/>
      <c r="DV199" s="242"/>
      <c r="DW199" s="242"/>
      <c r="DX199" s="242"/>
      <c r="DY199" s="242"/>
      <c r="DZ199" s="242"/>
      <c r="EA199" s="242"/>
    </row>
    <row r="200" spans="1:131" s="337" customFormat="1" ht="30" hidden="1" customHeight="1">
      <c r="A200" s="319" t="str">
        <f t="shared" si="178"/>
        <v>Hiện</v>
      </c>
      <c r="B200" s="320" t="str">
        <f t="shared" si="194"/>
        <v>Đủ</v>
      </c>
      <c r="C200" s="320">
        <f t="shared" si="195"/>
        <v>0</v>
      </c>
      <c r="D200" s="321"/>
      <c r="E200" s="321"/>
      <c r="F200" s="359"/>
      <c r="G200" s="320"/>
      <c r="H200" s="320" t="s">
        <v>1428</v>
      </c>
      <c r="I200" s="320"/>
      <c r="J200" s="322" t="s">
        <v>820</v>
      </c>
      <c r="K200" s="323" t="s">
        <v>821</v>
      </c>
      <c r="L200" s="324" t="s">
        <v>822</v>
      </c>
      <c r="M200" s="322" t="s">
        <v>182</v>
      </c>
      <c r="N200" s="322" t="s">
        <v>253</v>
      </c>
      <c r="O200" s="273">
        <f t="shared" si="211"/>
        <v>5.473684210526316E-2</v>
      </c>
      <c r="P200" s="283">
        <v>38</v>
      </c>
      <c r="Q200" s="273">
        <v>2.08</v>
      </c>
      <c r="R200" s="230"/>
      <c r="S200" s="231"/>
      <c r="T200" s="231">
        <v>38</v>
      </c>
      <c r="U200" s="231">
        <v>2.08</v>
      </c>
      <c r="V200" s="231">
        <f>VLOOKUP(J200,[113]PR!$A:$S,15,0)</f>
        <v>0</v>
      </c>
      <c r="W200" s="231">
        <f>VLOOKUP(J200,[113]PR!$A:$S,16,0)</f>
        <v>0</v>
      </c>
      <c r="X200" s="231">
        <f>VLOOKUP(J200,[114]PR!$A:$U,17,0)</f>
        <v>0</v>
      </c>
      <c r="Y200" s="231">
        <f>VLOOKUP(J200,[114]PR!$A:$U,18,0)</f>
        <v>0</v>
      </c>
      <c r="Z200" s="231">
        <v>0</v>
      </c>
      <c r="AA200" s="231">
        <v>0</v>
      </c>
      <c r="AB200" s="241">
        <v>0</v>
      </c>
      <c r="AC200" s="241">
        <v>0</v>
      </c>
      <c r="AD200" s="241">
        <v>0</v>
      </c>
      <c r="AE200" s="241">
        <v>0</v>
      </c>
      <c r="AF200" s="241">
        <v>0</v>
      </c>
      <c r="AG200" s="241">
        <v>0</v>
      </c>
      <c r="AH200" s="241">
        <v>0</v>
      </c>
      <c r="AI200" s="241">
        <v>0</v>
      </c>
      <c r="AJ200" s="241">
        <v>0</v>
      </c>
      <c r="AK200" s="241">
        <v>0</v>
      </c>
      <c r="AL200" s="241">
        <v>0</v>
      </c>
      <c r="AM200" s="241">
        <v>0</v>
      </c>
      <c r="AN200" s="241"/>
      <c r="AO200" s="241"/>
      <c r="AP200" s="241">
        <v>0</v>
      </c>
      <c r="AQ200" s="241">
        <v>0</v>
      </c>
      <c r="AR200" s="325">
        <f t="shared" si="198"/>
        <v>38</v>
      </c>
      <c r="AS200" s="325">
        <f t="shared" si="199"/>
        <v>2.08</v>
      </c>
      <c r="AT200" s="326"/>
      <c r="AU200" s="319"/>
      <c r="AV200" s="327"/>
      <c r="AW200" s="327"/>
      <c r="AX200" s="328"/>
      <c r="AY200" s="329"/>
      <c r="AZ200" s="327">
        <f t="shared" si="200"/>
        <v>38</v>
      </c>
      <c r="BA200" s="330">
        <f t="shared" si="201"/>
        <v>2.08</v>
      </c>
      <c r="BB200" s="331"/>
      <c r="BC200" s="332" t="s">
        <v>1005</v>
      </c>
      <c r="BD200" s="332" t="s">
        <v>904</v>
      </c>
      <c r="BE200" s="332" t="s">
        <v>1164</v>
      </c>
      <c r="BF200" s="334" t="s">
        <v>182</v>
      </c>
      <c r="BG200" s="327" t="s">
        <v>545</v>
      </c>
      <c r="BH200" s="332">
        <v>45712</v>
      </c>
      <c r="BI200" s="232">
        <v>38</v>
      </c>
      <c r="BJ200" s="327" t="s">
        <v>545</v>
      </c>
      <c r="BK200" s="382">
        <v>150000</v>
      </c>
      <c r="BL200" s="327">
        <f t="shared" si="216"/>
        <v>6270000.0000000009</v>
      </c>
      <c r="BM200" s="333">
        <v>45738</v>
      </c>
      <c r="BN200" s="327">
        <f t="shared" si="202"/>
        <v>38</v>
      </c>
      <c r="BO200" s="327">
        <f t="shared" si="203"/>
        <v>0</v>
      </c>
      <c r="BP200" s="320" t="s">
        <v>1171</v>
      </c>
      <c r="BQ200" s="320"/>
      <c r="BR200" s="334"/>
      <c r="BS200" s="319"/>
      <c r="BT200" s="319"/>
      <c r="BU200" s="327"/>
      <c r="BV200" s="327"/>
      <c r="BW200" s="327"/>
      <c r="BX200" s="327"/>
      <c r="BY200" s="327"/>
      <c r="BZ200" s="327"/>
      <c r="CA200" s="327"/>
      <c r="CB200" s="275"/>
      <c r="CC200" s="335"/>
      <c r="CD200" s="332"/>
      <c r="CE200" s="332"/>
      <c r="CF200" s="332"/>
      <c r="CG200" s="332"/>
      <c r="CH200" s="332"/>
      <c r="CI200" s="332"/>
      <c r="CJ200" s="332"/>
      <c r="CK200" s="332"/>
      <c r="CL200" s="327">
        <f t="shared" si="204"/>
        <v>0</v>
      </c>
      <c r="CM200" s="320">
        <f t="shared" si="205"/>
        <v>0</v>
      </c>
      <c r="CN200" s="332"/>
      <c r="CO200" s="332"/>
      <c r="CP200" s="332"/>
      <c r="CQ200" s="332"/>
      <c r="CR200" s="327">
        <f t="shared" si="206"/>
        <v>38</v>
      </c>
      <c r="CS200" s="327">
        <f t="shared" si="207"/>
        <v>0</v>
      </c>
      <c r="CT200" s="327">
        <f t="shared" si="208"/>
        <v>0</v>
      </c>
      <c r="CU200" s="327">
        <f t="shared" si="209"/>
        <v>2.08</v>
      </c>
      <c r="CV200" s="320" t="str">
        <f t="shared" si="210"/>
        <v>Đủ</v>
      </c>
      <c r="CW200" s="336"/>
      <c r="CX200" s="242"/>
      <c r="CY200" s="242"/>
      <c r="CZ200" s="242"/>
      <c r="DA200" s="242"/>
      <c r="DB200" s="242"/>
      <c r="DC200" s="242"/>
      <c r="DD200" s="242"/>
      <c r="DE200" s="242"/>
      <c r="DF200" s="242"/>
      <c r="DG200" s="242"/>
      <c r="DH200" s="242"/>
      <c r="DI200" s="242"/>
      <c r="DJ200" s="242"/>
      <c r="DK200" s="242"/>
      <c r="DL200" s="242"/>
      <c r="DM200" s="242"/>
      <c r="DN200" s="242"/>
      <c r="DO200" s="242"/>
      <c r="DP200" s="242"/>
      <c r="DQ200" s="242"/>
      <c r="DR200" s="242"/>
      <c r="DS200" s="242"/>
      <c r="DT200" s="242">
        <v>38</v>
      </c>
      <c r="DU200" s="242">
        <v>2.08</v>
      </c>
      <c r="DV200" s="242"/>
      <c r="DW200" s="242"/>
      <c r="DX200" s="242"/>
      <c r="DY200" s="242"/>
      <c r="DZ200" s="242"/>
      <c r="EA200" s="242"/>
    </row>
    <row r="201" spans="1:131" s="337" customFormat="1" ht="30" hidden="1" customHeight="1">
      <c r="A201" s="319" t="str">
        <f t="shared" si="178"/>
        <v>Hiện</v>
      </c>
      <c r="B201" s="320" t="str">
        <f>CONCATENATE(CV201," Hàng quy đổi đã đủ")</f>
        <v>Thiếu Hàng quy đổi đã đủ</v>
      </c>
      <c r="C201" s="320">
        <f t="shared" si="195"/>
        <v>176.17826086956524</v>
      </c>
      <c r="D201" s="321"/>
      <c r="E201" s="321"/>
      <c r="F201" s="359"/>
      <c r="G201" s="320"/>
      <c r="H201" s="320" t="s">
        <v>1427</v>
      </c>
      <c r="I201" s="320" t="s">
        <v>1514</v>
      </c>
      <c r="J201" s="322" t="s">
        <v>823</v>
      </c>
      <c r="K201" s="323" t="s">
        <v>824</v>
      </c>
      <c r="L201" s="324" t="s">
        <v>1097</v>
      </c>
      <c r="M201" s="322" t="s">
        <v>199</v>
      </c>
      <c r="N201" s="322" t="s">
        <v>61</v>
      </c>
      <c r="O201" s="273">
        <f t="shared" si="211"/>
        <v>2.2999999999999998</v>
      </c>
      <c r="P201" s="274">
        <v>237.43478260869563</v>
      </c>
      <c r="Q201" s="273">
        <v>546.09999999999991</v>
      </c>
      <c r="R201" s="230"/>
      <c r="S201" s="231"/>
      <c r="T201" s="231">
        <v>261.17826086956524</v>
      </c>
      <c r="U201" s="231">
        <v>600.71</v>
      </c>
      <c r="V201" s="231">
        <f>VLOOKUP(J201,[113]PR!$A:$S,15,0)</f>
        <v>0</v>
      </c>
      <c r="W201" s="231">
        <f>VLOOKUP(J201,[113]PR!$A:$S,16,0)</f>
        <v>0</v>
      </c>
      <c r="X201" s="231">
        <f>VLOOKUP(J201,[114]PR!$A:$U,17,0)</f>
        <v>0</v>
      </c>
      <c r="Y201" s="231">
        <f>VLOOKUP(J201,[114]PR!$A:$U,18,0)</f>
        <v>0</v>
      </c>
      <c r="Z201" s="231">
        <v>0</v>
      </c>
      <c r="AA201" s="231">
        <v>0</v>
      </c>
      <c r="AB201" s="241">
        <v>0</v>
      </c>
      <c r="AC201" s="241">
        <v>0</v>
      </c>
      <c r="AD201" s="241">
        <v>0</v>
      </c>
      <c r="AE201" s="241">
        <v>0</v>
      </c>
      <c r="AF201" s="241">
        <v>0</v>
      </c>
      <c r="AG201" s="241">
        <v>0</v>
      </c>
      <c r="AH201" s="241">
        <v>0</v>
      </c>
      <c r="AI201" s="241">
        <v>0</v>
      </c>
      <c r="AJ201" s="241">
        <v>0</v>
      </c>
      <c r="AK201" s="241">
        <v>0</v>
      </c>
      <c r="AL201" s="241">
        <v>0</v>
      </c>
      <c r="AM201" s="241">
        <v>0</v>
      </c>
      <c r="AN201" s="241"/>
      <c r="AO201" s="241"/>
      <c r="AP201" s="241">
        <v>0</v>
      </c>
      <c r="AQ201" s="241">
        <v>0</v>
      </c>
      <c r="AR201" s="325">
        <f t="shared" si="198"/>
        <v>261.17826086956524</v>
      </c>
      <c r="AS201" s="325">
        <f t="shared" si="199"/>
        <v>600.71</v>
      </c>
      <c r="AT201" s="326"/>
      <c r="AU201" s="319"/>
      <c r="AV201" s="327"/>
      <c r="AW201" s="327"/>
      <c r="AX201" s="328"/>
      <c r="AY201" s="329"/>
      <c r="AZ201" s="327">
        <f t="shared" si="200"/>
        <v>261.17826086956524</v>
      </c>
      <c r="BA201" s="330">
        <f t="shared" si="201"/>
        <v>600.71</v>
      </c>
      <c r="BB201" s="331"/>
      <c r="BC201" s="332" t="s">
        <v>1649</v>
      </c>
      <c r="BD201" s="332" t="s">
        <v>903</v>
      </c>
      <c r="BE201" s="332" t="s">
        <v>1640</v>
      </c>
      <c r="BF201" s="334" t="s">
        <v>1689</v>
      </c>
      <c r="BG201" s="327" t="s">
        <v>545</v>
      </c>
      <c r="BH201" s="332">
        <v>45811</v>
      </c>
      <c r="BI201" s="386">
        <v>41</v>
      </c>
      <c r="BJ201" s="327" t="s">
        <v>545</v>
      </c>
      <c r="BK201" s="382">
        <v>451696</v>
      </c>
      <c r="BL201" s="353">
        <f>BK201*BI201*1.1</f>
        <v>20371489.600000001</v>
      </c>
      <c r="BM201" s="371">
        <v>45877</v>
      </c>
      <c r="BN201" s="327">
        <f t="shared" si="202"/>
        <v>85</v>
      </c>
      <c r="BO201" s="327">
        <f t="shared" si="203"/>
        <v>0</v>
      </c>
      <c r="BP201" s="320"/>
      <c r="BQ201" s="320"/>
      <c r="BR201" s="334"/>
      <c r="BS201" s="319"/>
      <c r="BT201" s="319"/>
      <c r="BU201" s="327"/>
      <c r="BV201" s="327"/>
      <c r="BW201" s="327"/>
      <c r="BX201" s="327"/>
      <c r="BY201" s="327"/>
      <c r="BZ201" s="327"/>
      <c r="CA201" s="327"/>
      <c r="CB201" s="275"/>
      <c r="CC201" s="335"/>
      <c r="CD201" s="332"/>
      <c r="CE201" s="332"/>
      <c r="CF201" s="332"/>
      <c r="CG201" s="332"/>
      <c r="CH201" s="332"/>
      <c r="CI201" s="332"/>
      <c r="CJ201" s="332"/>
      <c r="CK201" s="332"/>
      <c r="CL201" s="327">
        <f t="shared" si="204"/>
        <v>0</v>
      </c>
      <c r="CM201" s="320">
        <f t="shared" si="205"/>
        <v>0</v>
      </c>
      <c r="CN201" s="332"/>
      <c r="CO201" s="332"/>
      <c r="CP201" s="332"/>
      <c r="CQ201" s="332"/>
      <c r="CR201" s="327">
        <f t="shared" si="206"/>
        <v>85</v>
      </c>
      <c r="CS201" s="327">
        <f t="shared" si="207"/>
        <v>0</v>
      </c>
      <c r="CT201" s="327">
        <f t="shared" si="208"/>
        <v>176.17826086956524</v>
      </c>
      <c r="CU201" s="327">
        <f t="shared" si="209"/>
        <v>600.71</v>
      </c>
      <c r="CV201" s="320" t="str">
        <f t="shared" si="210"/>
        <v>Thiếu</v>
      </c>
      <c r="CW201" s="336"/>
      <c r="CX201" s="242"/>
      <c r="CY201" s="242"/>
      <c r="CZ201" s="242"/>
      <c r="DA201" s="242"/>
      <c r="DB201" s="242"/>
      <c r="DC201" s="242"/>
      <c r="DD201" s="242">
        <v>41.565217391304351</v>
      </c>
      <c r="DE201" s="242">
        <v>95.6</v>
      </c>
      <c r="DF201" s="242"/>
      <c r="DG201" s="242"/>
      <c r="DH201" s="242">
        <v>13.13913043478261</v>
      </c>
      <c r="DI201" s="242">
        <v>30.22</v>
      </c>
      <c r="DJ201" s="276">
        <f>+DK201/2.3</f>
        <v>0.93913043478260883</v>
      </c>
      <c r="DK201" s="276">
        <v>2.16</v>
      </c>
      <c r="DL201" s="242">
        <v>0.93913043478260883</v>
      </c>
      <c r="DM201" s="242">
        <v>2.16</v>
      </c>
      <c r="DN201" s="242"/>
      <c r="DO201" s="242"/>
      <c r="DP201" s="242">
        <v>14.808695652173915</v>
      </c>
      <c r="DQ201" s="242">
        <v>34.06</v>
      </c>
      <c r="DR201" s="242">
        <v>166.04347826086956</v>
      </c>
      <c r="DS201" s="242">
        <v>381.9</v>
      </c>
      <c r="DT201" s="242"/>
      <c r="DU201" s="242"/>
      <c r="DV201" s="242"/>
      <c r="DW201" s="242"/>
      <c r="DX201" s="242"/>
      <c r="DY201" s="242"/>
      <c r="DZ201" s="242"/>
      <c r="EA201" s="242"/>
    </row>
    <row r="202" spans="1:131" s="337" customFormat="1" ht="30" hidden="1" customHeight="1">
      <c r="A202" s="319" t="str">
        <f t="shared" si="178"/>
        <v>ok</v>
      </c>
      <c r="B202" s="321"/>
      <c r="C202" s="321"/>
      <c r="D202" s="321"/>
      <c r="E202" s="321"/>
      <c r="F202" s="359"/>
      <c r="G202" s="321"/>
      <c r="H202" s="321"/>
      <c r="I202" s="321"/>
      <c r="J202" s="322" t="s">
        <v>823</v>
      </c>
      <c r="K202" s="323" t="s">
        <v>824</v>
      </c>
      <c r="L202" s="324" t="s">
        <v>1097</v>
      </c>
      <c r="M202" s="322" t="s">
        <v>199</v>
      </c>
      <c r="N202" s="322" t="s">
        <v>61</v>
      </c>
      <c r="O202" s="277"/>
      <c r="P202" s="278"/>
      <c r="Q202" s="277"/>
      <c r="R202" s="240"/>
      <c r="S202" s="241"/>
      <c r="T202" s="241"/>
      <c r="U202" s="241"/>
      <c r="V202" s="241"/>
      <c r="W202" s="241"/>
      <c r="X202" s="241"/>
      <c r="Y202" s="241"/>
      <c r="Z202" s="241"/>
      <c r="AA202" s="241"/>
      <c r="AB202" s="241"/>
      <c r="AC202" s="241"/>
      <c r="AD202" s="241"/>
      <c r="AE202" s="241"/>
      <c r="AF202" s="241"/>
      <c r="AG202" s="241"/>
      <c r="AH202" s="241"/>
      <c r="AI202" s="241"/>
      <c r="AJ202" s="241"/>
      <c r="AK202" s="241"/>
      <c r="AL202" s="241"/>
      <c r="AM202" s="241"/>
      <c r="AN202" s="241"/>
      <c r="AO202" s="241"/>
      <c r="AP202" s="241"/>
      <c r="AQ202" s="241"/>
      <c r="AR202" s="351"/>
      <c r="AS202" s="351"/>
      <c r="AT202" s="366"/>
      <c r="AU202" s="352"/>
      <c r="AV202" s="353"/>
      <c r="AW202" s="353"/>
      <c r="AX202" s="367"/>
      <c r="AY202" s="368"/>
      <c r="AZ202" s="353"/>
      <c r="BA202" s="354"/>
      <c r="BB202" s="369"/>
      <c r="BC202" s="332" t="s">
        <v>1649</v>
      </c>
      <c r="BD202" s="332" t="s">
        <v>903</v>
      </c>
      <c r="BE202" s="357" t="s">
        <v>1641</v>
      </c>
      <c r="BF202" s="334" t="s">
        <v>1689</v>
      </c>
      <c r="BG202" s="327" t="s">
        <v>545</v>
      </c>
      <c r="BH202" s="332">
        <v>45811</v>
      </c>
      <c r="BI202" s="387">
        <v>2</v>
      </c>
      <c r="BJ202" s="327" t="s">
        <v>545</v>
      </c>
      <c r="BK202" s="431">
        <v>186694</v>
      </c>
      <c r="BL202" s="353">
        <f t="shared" ref="BL202:BL209" si="217">BK202*BI202*1.1</f>
        <v>410726.80000000005</v>
      </c>
      <c r="BM202" s="371">
        <v>45877</v>
      </c>
      <c r="BN202" s="353"/>
      <c r="BO202" s="353"/>
      <c r="BP202" s="321"/>
      <c r="BQ202" s="321"/>
      <c r="BR202" s="370"/>
      <c r="BS202" s="352"/>
      <c r="BT202" s="352"/>
      <c r="BU202" s="353"/>
      <c r="BV202" s="353"/>
      <c r="BW202" s="353"/>
      <c r="BX202" s="353"/>
      <c r="BY202" s="353"/>
      <c r="BZ202" s="353"/>
      <c r="CA202" s="353"/>
      <c r="CB202" s="279"/>
      <c r="CC202" s="372"/>
      <c r="CD202" s="357"/>
      <c r="CE202" s="357"/>
      <c r="CF202" s="357"/>
      <c r="CG202" s="357"/>
      <c r="CH202" s="357"/>
      <c r="CI202" s="357"/>
      <c r="CJ202" s="357"/>
      <c r="CK202" s="357"/>
      <c r="CL202" s="353"/>
      <c r="CM202" s="321"/>
      <c r="CN202" s="357"/>
      <c r="CO202" s="357"/>
      <c r="CP202" s="357"/>
      <c r="CQ202" s="357"/>
      <c r="CR202" s="353"/>
      <c r="CS202" s="353"/>
      <c r="CT202" s="353"/>
      <c r="CU202" s="353"/>
      <c r="CV202" s="321"/>
      <c r="CW202" s="373"/>
      <c r="CX202" s="243"/>
      <c r="CY202" s="243"/>
      <c r="CZ202" s="243"/>
      <c r="DA202" s="243"/>
      <c r="DB202" s="243"/>
      <c r="DC202" s="243"/>
      <c r="DD202" s="243"/>
      <c r="DE202" s="243"/>
      <c r="DF202" s="243"/>
      <c r="DG202" s="243"/>
      <c r="DH202" s="243"/>
      <c r="DI202" s="243"/>
      <c r="DJ202" s="280"/>
      <c r="DK202" s="280"/>
      <c r="DL202" s="243"/>
      <c r="DM202" s="243"/>
      <c r="DN202" s="243"/>
      <c r="DO202" s="243"/>
      <c r="DP202" s="243"/>
      <c r="DQ202" s="243"/>
      <c r="DR202" s="243"/>
      <c r="DS202" s="243"/>
      <c r="DT202" s="243"/>
      <c r="DU202" s="243"/>
      <c r="DV202" s="243"/>
      <c r="DW202" s="243"/>
      <c r="DX202" s="243"/>
      <c r="DY202" s="243"/>
      <c r="DZ202" s="243"/>
      <c r="EA202" s="243"/>
    </row>
    <row r="203" spans="1:131" s="337" customFormat="1" ht="30" hidden="1" customHeight="1">
      <c r="A203" s="319" t="str">
        <f t="shared" si="178"/>
        <v>ok</v>
      </c>
      <c r="B203" s="321"/>
      <c r="C203" s="321"/>
      <c r="D203" s="321"/>
      <c r="E203" s="321"/>
      <c r="F203" s="359"/>
      <c r="G203" s="321"/>
      <c r="H203" s="321"/>
      <c r="I203" s="321"/>
      <c r="J203" s="322" t="s">
        <v>823</v>
      </c>
      <c r="K203" s="323" t="s">
        <v>824</v>
      </c>
      <c r="L203" s="324" t="s">
        <v>1097</v>
      </c>
      <c r="M203" s="322" t="s">
        <v>199</v>
      </c>
      <c r="N203" s="322" t="s">
        <v>61</v>
      </c>
      <c r="O203" s="277"/>
      <c r="P203" s="278"/>
      <c r="Q203" s="277"/>
      <c r="R203" s="240"/>
      <c r="S203" s="241"/>
      <c r="T203" s="241"/>
      <c r="U203" s="241"/>
      <c r="V203" s="241"/>
      <c r="W203" s="241"/>
      <c r="X203" s="241"/>
      <c r="Y203" s="241"/>
      <c r="Z203" s="241"/>
      <c r="AA203" s="241"/>
      <c r="AB203" s="241"/>
      <c r="AC203" s="241"/>
      <c r="AD203" s="241"/>
      <c r="AE203" s="241"/>
      <c r="AF203" s="241"/>
      <c r="AG203" s="241"/>
      <c r="AH203" s="241"/>
      <c r="AI203" s="241"/>
      <c r="AJ203" s="241"/>
      <c r="AK203" s="241"/>
      <c r="AL203" s="241"/>
      <c r="AM203" s="241"/>
      <c r="AN203" s="241"/>
      <c r="AO203" s="241"/>
      <c r="AP203" s="241"/>
      <c r="AQ203" s="241"/>
      <c r="AR203" s="351"/>
      <c r="AS203" s="351"/>
      <c r="AT203" s="366"/>
      <c r="AU203" s="352"/>
      <c r="AV203" s="353"/>
      <c r="AW203" s="353"/>
      <c r="AX203" s="367"/>
      <c r="AY203" s="368"/>
      <c r="AZ203" s="353"/>
      <c r="BA203" s="354"/>
      <c r="BB203" s="369"/>
      <c r="BC203" s="332" t="s">
        <v>1649</v>
      </c>
      <c r="BD203" s="332" t="s">
        <v>903</v>
      </c>
      <c r="BE203" s="357" t="s">
        <v>1642</v>
      </c>
      <c r="BF203" s="334" t="s">
        <v>1689</v>
      </c>
      <c r="BG203" s="327" t="s">
        <v>545</v>
      </c>
      <c r="BH203" s="332">
        <v>45811</v>
      </c>
      <c r="BI203" s="387">
        <v>2</v>
      </c>
      <c r="BJ203" s="327" t="s">
        <v>545</v>
      </c>
      <c r="BK203" s="431">
        <v>203231</v>
      </c>
      <c r="BL203" s="353">
        <f t="shared" si="217"/>
        <v>447108.2</v>
      </c>
      <c r="BM203" s="371">
        <v>45877</v>
      </c>
      <c r="BN203" s="353"/>
      <c r="BO203" s="353"/>
      <c r="BP203" s="321"/>
      <c r="BQ203" s="321"/>
      <c r="BR203" s="370"/>
      <c r="BS203" s="352"/>
      <c r="BT203" s="352"/>
      <c r="BU203" s="353"/>
      <c r="BV203" s="353"/>
      <c r="BW203" s="353"/>
      <c r="BX203" s="353"/>
      <c r="BY203" s="353"/>
      <c r="BZ203" s="353"/>
      <c r="CA203" s="353"/>
      <c r="CB203" s="279"/>
      <c r="CC203" s="372"/>
      <c r="CD203" s="357"/>
      <c r="CE203" s="357"/>
      <c r="CF203" s="357"/>
      <c r="CG203" s="357"/>
      <c r="CH203" s="357"/>
      <c r="CI203" s="357"/>
      <c r="CJ203" s="357"/>
      <c r="CK203" s="357"/>
      <c r="CL203" s="353"/>
      <c r="CM203" s="321"/>
      <c r="CN203" s="357"/>
      <c r="CO203" s="357"/>
      <c r="CP203" s="357"/>
      <c r="CQ203" s="357"/>
      <c r="CR203" s="353"/>
      <c r="CS203" s="353"/>
      <c r="CT203" s="353"/>
      <c r="CU203" s="353"/>
      <c r="CV203" s="321"/>
      <c r="CW203" s="373"/>
      <c r="CX203" s="243"/>
      <c r="CY203" s="243"/>
      <c r="CZ203" s="243"/>
      <c r="DA203" s="243"/>
      <c r="DB203" s="243"/>
      <c r="DC203" s="243"/>
      <c r="DD203" s="243"/>
      <c r="DE203" s="243"/>
      <c r="DF203" s="243"/>
      <c r="DG203" s="243"/>
      <c r="DH203" s="243"/>
      <c r="DI203" s="243"/>
      <c r="DJ203" s="280"/>
      <c r="DK203" s="280"/>
      <c r="DL203" s="243"/>
      <c r="DM203" s="243"/>
      <c r="DN203" s="243"/>
      <c r="DO203" s="243"/>
      <c r="DP203" s="243"/>
      <c r="DQ203" s="243"/>
      <c r="DR203" s="243"/>
      <c r="DS203" s="243"/>
      <c r="DT203" s="243"/>
      <c r="DU203" s="243"/>
      <c r="DV203" s="243"/>
      <c r="DW203" s="243"/>
      <c r="DX203" s="243"/>
      <c r="DY203" s="243"/>
      <c r="DZ203" s="243"/>
      <c r="EA203" s="243"/>
    </row>
    <row r="204" spans="1:131" s="337" customFormat="1" ht="30" hidden="1" customHeight="1">
      <c r="A204" s="319" t="str">
        <f t="shared" si="178"/>
        <v>ok</v>
      </c>
      <c r="B204" s="321"/>
      <c r="C204" s="321"/>
      <c r="D204" s="321"/>
      <c r="E204" s="321"/>
      <c r="F204" s="359"/>
      <c r="G204" s="321"/>
      <c r="H204" s="321"/>
      <c r="I204" s="321"/>
      <c r="J204" s="322" t="s">
        <v>823</v>
      </c>
      <c r="K204" s="323" t="s">
        <v>824</v>
      </c>
      <c r="L204" s="324" t="s">
        <v>1097</v>
      </c>
      <c r="M204" s="322" t="s">
        <v>199</v>
      </c>
      <c r="N204" s="322" t="s">
        <v>61</v>
      </c>
      <c r="O204" s="277"/>
      <c r="P204" s="278"/>
      <c r="Q204" s="277"/>
      <c r="R204" s="240"/>
      <c r="S204" s="241"/>
      <c r="T204" s="241"/>
      <c r="U204" s="241"/>
      <c r="V204" s="241"/>
      <c r="W204" s="241"/>
      <c r="X204" s="241"/>
      <c r="Y204" s="241"/>
      <c r="Z204" s="241"/>
      <c r="AA204" s="241"/>
      <c r="AB204" s="241"/>
      <c r="AC204" s="241"/>
      <c r="AD204" s="241"/>
      <c r="AE204" s="241"/>
      <c r="AF204" s="241"/>
      <c r="AG204" s="241"/>
      <c r="AH204" s="241"/>
      <c r="AI204" s="241"/>
      <c r="AJ204" s="241"/>
      <c r="AK204" s="241"/>
      <c r="AL204" s="241"/>
      <c r="AM204" s="241"/>
      <c r="AN204" s="241"/>
      <c r="AO204" s="241"/>
      <c r="AP204" s="241"/>
      <c r="AQ204" s="241"/>
      <c r="AR204" s="351"/>
      <c r="AS204" s="351"/>
      <c r="AT204" s="366"/>
      <c r="AU204" s="352"/>
      <c r="AV204" s="353"/>
      <c r="AW204" s="353"/>
      <c r="AX204" s="367"/>
      <c r="AY204" s="368"/>
      <c r="AZ204" s="353"/>
      <c r="BA204" s="354"/>
      <c r="BB204" s="369"/>
      <c r="BC204" s="332" t="s">
        <v>1649</v>
      </c>
      <c r="BD204" s="332" t="s">
        <v>903</v>
      </c>
      <c r="BE204" s="357" t="s">
        <v>1643</v>
      </c>
      <c r="BF204" s="334" t="s">
        <v>1689</v>
      </c>
      <c r="BG204" s="327" t="s">
        <v>545</v>
      </c>
      <c r="BH204" s="332">
        <v>45811</v>
      </c>
      <c r="BI204" s="387">
        <v>6</v>
      </c>
      <c r="BJ204" s="327" t="s">
        <v>545</v>
      </c>
      <c r="BK204" s="431">
        <v>230850</v>
      </c>
      <c r="BL204" s="353">
        <f t="shared" si="217"/>
        <v>1523610.0000000002</v>
      </c>
      <c r="BM204" s="371">
        <v>45877</v>
      </c>
      <c r="BN204" s="353"/>
      <c r="BO204" s="353"/>
      <c r="BP204" s="321"/>
      <c r="BQ204" s="321"/>
      <c r="BR204" s="370"/>
      <c r="BS204" s="352"/>
      <c r="BT204" s="352"/>
      <c r="BU204" s="353"/>
      <c r="BV204" s="353"/>
      <c r="BW204" s="353"/>
      <c r="BX204" s="353"/>
      <c r="BY204" s="353"/>
      <c r="BZ204" s="353"/>
      <c r="CA204" s="353"/>
      <c r="CB204" s="279"/>
      <c r="CC204" s="372"/>
      <c r="CD204" s="357"/>
      <c r="CE204" s="357"/>
      <c r="CF204" s="357"/>
      <c r="CG204" s="357"/>
      <c r="CH204" s="357"/>
      <c r="CI204" s="357"/>
      <c r="CJ204" s="357"/>
      <c r="CK204" s="357"/>
      <c r="CL204" s="353"/>
      <c r="CM204" s="321"/>
      <c r="CN204" s="357"/>
      <c r="CO204" s="357"/>
      <c r="CP204" s="357"/>
      <c r="CQ204" s="357"/>
      <c r="CR204" s="353"/>
      <c r="CS204" s="353"/>
      <c r="CT204" s="353"/>
      <c r="CU204" s="353"/>
      <c r="CV204" s="321"/>
      <c r="CW204" s="373"/>
      <c r="CX204" s="243"/>
      <c r="CY204" s="243"/>
      <c r="CZ204" s="243"/>
      <c r="DA204" s="243"/>
      <c r="DB204" s="243"/>
      <c r="DC204" s="243"/>
      <c r="DD204" s="243"/>
      <c r="DE204" s="243"/>
      <c r="DF204" s="243"/>
      <c r="DG204" s="243"/>
      <c r="DH204" s="243"/>
      <c r="DI204" s="243"/>
      <c r="DJ204" s="280"/>
      <c r="DK204" s="280"/>
      <c r="DL204" s="243"/>
      <c r="DM204" s="243"/>
      <c r="DN204" s="243"/>
      <c r="DO204" s="243"/>
      <c r="DP204" s="243"/>
      <c r="DQ204" s="243"/>
      <c r="DR204" s="243"/>
      <c r="DS204" s="243"/>
      <c r="DT204" s="243"/>
      <c r="DU204" s="243"/>
      <c r="DV204" s="243"/>
      <c r="DW204" s="243"/>
      <c r="DX204" s="243"/>
      <c r="DY204" s="243"/>
      <c r="DZ204" s="243"/>
      <c r="EA204" s="243"/>
    </row>
    <row r="205" spans="1:131" s="337" customFormat="1" ht="30" hidden="1" customHeight="1">
      <c r="A205" s="319" t="str">
        <f t="shared" si="178"/>
        <v>ok</v>
      </c>
      <c r="B205" s="321"/>
      <c r="C205" s="321"/>
      <c r="D205" s="321"/>
      <c r="E205" s="321"/>
      <c r="F205" s="359"/>
      <c r="G205" s="321"/>
      <c r="H205" s="321"/>
      <c r="I205" s="321"/>
      <c r="J205" s="322" t="s">
        <v>823</v>
      </c>
      <c r="K205" s="323" t="s">
        <v>824</v>
      </c>
      <c r="L205" s="324" t="s">
        <v>1097</v>
      </c>
      <c r="M205" s="322" t="s">
        <v>199</v>
      </c>
      <c r="N205" s="322" t="s">
        <v>61</v>
      </c>
      <c r="O205" s="277"/>
      <c r="P205" s="278"/>
      <c r="Q205" s="277"/>
      <c r="R205" s="240"/>
      <c r="S205" s="241"/>
      <c r="T205" s="241"/>
      <c r="U205" s="241"/>
      <c r="V205" s="241"/>
      <c r="W205" s="241"/>
      <c r="X205" s="241"/>
      <c r="Y205" s="241"/>
      <c r="Z205" s="241"/>
      <c r="AA205" s="241"/>
      <c r="AB205" s="241"/>
      <c r="AC205" s="241"/>
      <c r="AD205" s="241"/>
      <c r="AE205" s="241"/>
      <c r="AF205" s="241"/>
      <c r="AG205" s="241"/>
      <c r="AH205" s="241"/>
      <c r="AI205" s="241"/>
      <c r="AJ205" s="241"/>
      <c r="AK205" s="241"/>
      <c r="AL205" s="241"/>
      <c r="AM205" s="241"/>
      <c r="AN205" s="241"/>
      <c r="AO205" s="241"/>
      <c r="AP205" s="241"/>
      <c r="AQ205" s="241"/>
      <c r="AR205" s="351"/>
      <c r="AS205" s="351"/>
      <c r="AT205" s="366"/>
      <c r="AU205" s="352"/>
      <c r="AV205" s="353"/>
      <c r="AW205" s="353"/>
      <c r="AX205" s="367"/>
      <c r="AY205" s="368"/>
      <c r="AZ205" s="353"/>
      <c r="BA205" s="354"/>
      <c r="BB205" s="369"/>
      <c r="BC205" s="332" t="s">
        <v>1649</v>
      </c>
      <c r="BD205" s="332" t="s">
        <v>903</v>
      </c>
      <c r="BE205" s="357" t="s">
        <v>1644</v>
      </c>
      <c r="BF205" s="334" t="s">
        <v>1689</v>
      </c>
      <c r="BG205" s="327" t="s">
        <v>545</v>
      </c>
      <c r="BH205" s="332">
        <v>45811</v>
      </c>
      <c r="BI205" s="387">
        <v>4</v>
      </c>
      <c r="BJ205" s="327" t="s">
        <v>545</v>
      </c>
      <c r="BK205" s="431">
        <v>298661</v>
      </c>
      <c r="BL205" s="353">
        <f t="shared" si="217"/>
        <v>1314108.4000000001</v>
      </c>
      <c r="BM205" s="371">
        <v>45877</v>
      </c>
      <c r="BN205" s="353"/>
      <c r="BO205" s="353"/>
      <c r="BP205" s="321"/>
      <c r="BQ205" s="321"/>
      <c r="BR205" s="370"/>
      <c r="BS205" s="352"/>
      <c r="BT205" s="352"/>
      <c r="BU205" s="353"/>
      <c r="BV205" s="353"/>
      <c r="BW205" s="353"/>
      <c r="BX205" s="353"/>
      <c r="BY205" s="353"/>
      <c r="BZ205" s="353"/>
      <c r="CA205" s="353"/>
      <c r="CB205" s="279"/>
      <c r="CC205" s="372"/>
      <c r="CD205" s="357"/>
      <c r="CE205" s="357"/>
      <c r="CF205" s="357"/>
      <c r="CG205" s="357"/>
      <c r="CH205" s="357"/>
      <c r="CI205" s="357"/>
      <c r="CJ205" s="357"/>
      <c r="CK205" s="357"/>
      <c r="CL205" s="353"/>
      <c r="CM205" s="321"/>
      <c r="CN205" s="357"/>
      <c r="CO205" s="357"/>
      <c r="CP205" s="357"/>
      <c r="CQ205" s="357"/>
      <c r="CR205" s="353"/>
      <c r="CS205" s="353"/>
      <c r="CT205" s="353"/>
      <c r="CU205" s="353"/>
      <c r="CV205" s="321"/>
      <c r="CW205" s="373"/>
      <c r="CX205" s="243"/>
      <c r="CY205" s="243"/>
      <c r="CZ205" s="243"/>
      <c r="DA205" s="243"/>
      <c r="DB205" s="243"/>
      <c r="DC205" s="243"/>
      <c r="DD205" s="243"/>
      <c r="DE205" s="243"/>
      <c r="DF205" s="243"/>
      <c r="DG205" s="243"/>
      <c r="DH205" s="243"/>
      <c r="DI205" s="243"/>
      <c r="DJ205" s="280"/>
      <c r="DK205" s="280"/>
      <c r="DL205" s="243"/>
      <c r="DM205" s="243"/>
      <c r="DN205" s="243"/>
      <c r="DO205" s="243"/>
      <c r="DP205" s="243"/>
      <c r="DQ205" s="243"/>
      <c r="DR205" s="243"/>
      <c r="DS205" s="243"/>
      <c r="DT205" s="243"/>
      <c r="DU205" s="243"/>
      <c r="DV205" s="243"/>
      <c r="DW205" s="243"/>
      <c r="DX205" s="243"/>
      <c r="DY205" s="243"/>
      <c r="DZ205" s="243"/>
      <c r="EA205" s="243"/>
    </row>
    <row r="206" spans="1:131" s="337" customFormat="1" ht="30" hidden="1" customHeight="1">
      <c r="A206" s="319" t="str">
        <f t="shared" si="178"/>
        <v>ok</v>
      </c>
      <c r="B206" s="321"/>
      <c r="C206" s="321"/>
      <c r="D206" s="321"/>
      <c r="E206" s="321"/>
      <c r="F206" s="359"/>
      <c r="G206" s="321"/>
      <c r="H206" s="321"/>
      <c r="I206" s="321"/>
      <c r="J206" s="322" t="s">
        <v>823</v>
      </c>
      <c r="K206" s="323" t="s">
        <v>824</v>
      </c>
      <c r="L206" s="324" t="s">
        <v>1097</v>
      </c>
      <c r="M206" s="322" t="s">
        <v>199</v>
      </c>
      <c r="N206" s="322" t="s">
        <v>61</v>
      </c>
      <c r="O206" s="277"/>
      <c r="P206" s="278"/>
      <c r="Q206" s="277"/>
      <c r="R206" s="240"/>
      <c r="S206" s="241"/>
      <c r="T206" s="241"/>
      <c r="U206" s="241"/>
      <c r="V206" s="241"/>
      <c r="W206" s="241"/>
      <c r="X206" s="241"/>
      <c r="Y206" s="241"/>
      <c r="Z206" s="241"/>
      <c r="AA206" s="241"/>
      <c r="AB206" s="241"/>
      <c r="AC206" s="241"/>
      <c r="AD206" s="241"/>
      <c r="AE206" s="241"/>
      <c r="AF206" s="241"/>
      <c r="AG206" s="241"/>
      <c r="AH206" s="241"/>
      <c r="AI206" s="241"/>
      <c r="AJ206" s="241"/>
      <c r="AK206" s="241"/>
      <c r="AL206" s="241"/>
      <c r="AM206" s="241"/>
      <c r="AN206" s="241"/>
      <c r="AO206" s="241"/>
      <c r="AP206" s="241"/>
      <c r="AQ206" s="241"/>
      <c r="AR206" s="351"/>
      <c r="AS206" s="351"/>
      <c r="AT206" s="366"/>
      <c r="AU206" s="352"/>
      <c r="AV206" s="353"/>
      <c r="AW206" s="353"/>
      <c r="AX206" s="367"/>
      <c r="AY206" s="368"/>
      <c r="AZ206" s="353"/>
      <c r="BA206" s="354"/>
      <c r="BB206" s="369"/>
      <c r="BC206" s="332" t="s">
        <v>1649</v>
      </c>
      <c r="BD206" s="332" t="s">
        <v>903</v>
      </c>
      <c r="BE206" s="357" t="s">
        <v>1645</v>
      </c>
      <c r="BF206" s="334" t="s">
        <v>1689</v>
      </c>
      <c r="BG206" s="327" t="s">
        <v>545</v>
      </c>
      <c r="BH206" s="332">
        <v>45811</v>
      </c>
      <c r="BI206" s="387">
        <v>2</v>
      </c>
      <c r="BJ206" s="327" t="s">
        <v>545</v>
      </c>
      <c r="BK206" s="431">
        <v>194779</v>
      </c>
      <c r="BL206" s="353">
        <f t="shared" si="217"/>
        <v>428513.80000000005</v>
      </c>
      <c r="BM206" s="371">
        <v>45877</v>
      </c>
      <c r="BN206" s="353"/>
      <c r="BO206" s="353"/>
      <c r="BP206" s="321"/>
      <c r="BQ206" s="321"/>
      <c r="BR206" s="370"/>
      <c r="BS206" s="352"/>
      <c r="BT206" s="352"/>
      <c r="BU206" s="353"/>
      <c r="BV206" s="353"/>
      <c r="BW206" s="353"/>
      <c r="BX206" s="353"/>
      <c r="BY206" s="353"/>
      <c r="BZ206" s="353"/>
      <c r="CA206" s="353"/>
      <c r="CB206" s="279"/>
      <c r="CC206" s="372"/>
      <c r="CD206" s="357"/>
      <c r="CE206" s="357"/>
      <c r="CF206" s="357"/>
      <c r="CG206" s="357"/>
      <c r="CH206" s="357"/>
      <c r="CI206" s="357"/>
      <c r="CJ206" s="357"/>
      <c r="CK206" s="357"/>
      <c r="CL206" s="353"/>
      <c r="CM206" s="321"/>
      <c r="CN206" s="357"/>
      <c r="CO206" s="357"/>
      <c r="CP206" s="357"/>
      <c r="CQ206" s="357"/>
      <c r="CR206" s="353"/>
      <c r="CS206" s="353"/>
      <c r="CT206" s="353"/>
      <c r="CU206" s="353"/>
      <c r="CV206" s="321"/>
      <c r="CW206" s="373"/>
      <c r="CX206" s="243"/>
      <c r="CY206" s="243"/>
      <c r="CZ206" s="243"/>
      <c r="DA206" s="243"/>
      <c r="DB206" s="243"/>
      <c r="DC206" s="243"/>
      <c r="DD206" s="243"/>
      <c r="DE206" s="243"/>
      <c r="DF206" s="243"/>
      <c r="DG206" s="243"/>
      <c r="DH206" s="243"/>
      <c r="DI206" s="243"/>
      <c r="DJ206" s="280"/>
      <c r="DK206" s="280"/>
      <c r="DL206" s="243"/>
      <c r="DM206" s="243"/>
      <c r="DN206" s="243"/>
      <c r="DO206" s="243"/>
      <c r="DP206" s="243"/>
      <c r="DQ206" s="243"/>
      <c r="DR206" s="243"/>
      <c r="DS206" s="243"/>
      <c r="DT206" s="243"/>
      <c r="DU206" s="243"/>
      <c r="DV206" s="243"/>
      <c r="DW206" s="243"/>
      <c r="DX206" s="243"/>
      <c r="DY206" s="243"/>
      <c r="DZ206" s="243"/>
      <c r="EA206" s="243"/>
    </row>
    <row r="207" spans="1:131" s="337" customFormat="1" ht="30" hidden="1" customHeight="1">
      <c r="A207" s="319" t="str">
        <f t="shared" si="178"/>
        <v>ok</v>
      </c>
      <c r="B207" s="321"/>
      <c r="C207" s="321"/>
      <c r="D207" s="321"/>
      <c r="E207" s="321"/>
      <c r="F207" s="359"/>
      <c r="G207" s="321"/>
      <c r="H207" s="321"/>
      <c r="I207" s="321"/>
      <c r="J207" s="322" t="s">
        <v>823</v>
      </c>
      <c r="K207" s="323" t="s">
        <v>824</v>
      </c>
      <c r="L207" s="324" t="s">
        <v>1097</v>
      </c>
      <c r="M207" s="322" t="s">
        <v>199</v>
      </c>
      <c r="N207" s="322" t="s">
        <v>61</v>
      </c>
      <c r="O207" s="277"/>
      <c r="P207" s="278"/>
      <c r="Q207" s="277"/>
      <c r="R207" s="240"/>
      <c r="S207" s="241"/>
      <c r="T207" s="241"/>
      <c r="U207" s="241"/>
      <c r="V207" s="241"/>
      <c r="W207" s="241"/>
      <c r="X207" s="241"/>
      <c r="Y207" s="241"/>
      <c r="Z207" s="241"/>
      <c r="AA207" s="241"/>
      <c r="AB207" s="241"/>
      <c r="AC207" s="241"/>
      <c r="AD207" s="241"/>
      <c r="AE207" s="241"/>
      <c r="AF207" s="241"/>
      <c r="AG207" s="241"/>
      <c r="AH207" s="241"/>
      <c r="AI207" s="241"/>
      <c r="AJ207" s="241"/>
      <c r="AK207" s="241"/>
      <c r="AL207" s="241"/>
      <c r="AM207" s="241"/>
      <c r="AN207" s="241"/>
      <c r="AO207" s="241"/>
      <c r="AP207" s="241"/>
      <c r="AQ207" s="241"/>
      <c r="AR207" s="351"/>
      <c r="AS207" s="351"/>
      <c r="AT207" s="366"/>
      <c r="AU207" s="352"/>
      <c r="AV207" s="353"/>
      <c r="AW207" s="353"/>
      <c r="AX207" s="367"/>
      <c r="AY207" s="368"/>
      <c r="AZ207" s="353"/>
      <c r="BA207" s="354"/>
      <c r="BB207" s="369"/>
      <c r="BC207" s="332" t="s">
        <v>1649</v>
      </c>
      <c r="BD207" s="332" t="s">
        <v>903</v>
      </c>
      <c r="BE207" s="357" t="s">
        <v>1646</v>
      </c>
      <c r="BF207" s="334" t="s">
        <v>1689</v>
      </c>
      <c r="BG207" s="327" t="s">
        <v>545</v>
      </c>
      <c r="BH207" s="332">
        <v>45811</v>
      </c>
      <c r="BI207" s="387">
        <v>2</v>
      </c>
      <c r="BJ207" s="327" t="s">
        <v>545</v>
      </c>
      <c r="BK207" s="431">
        <v>189512</v>
      </c>
      <c r="BL207" s="353">
        <f t="shared" si="217"/>
        <v>416926.4</v>
      </c>
      <c r="BM207" s="371">
        <v>45877</v>
      </c>
      <c r="BN207" s="353"/>
      <c r="BO207" s="353"/>
      <c r="BP207" s="321"/>
      <c r="BQ207" s="321"/>
      <c r="BR207" s="370"/>
      <c r="BS207" s="352"/>
      <c r="BT207" s="352"/>
      <c r="BU207" s="353"/>
      <c r="BV207" s="353"/>
      <c r="BW207" s="353"/>
      <c r="BX207" s="353"/>
      <c r="BY207" s="353"/>
      <c r="BZ207" s="353"/>
      <c r="CA207" s="353"/>
      <c r="CB207" s="279"/>
      <c r="CC207" s="372"/>
      <c r="CD207" s="357"/>
      <c r="CE207" s="357"/>
      <c r="CF207" s="357"/>
      <c r="CG207" s="357"/>
      <c r="CH207" s="357"/>
      <c r="CI207" s="357"/>
      <c r="CJ207" s="357"/>
      <c r="CK207" s="357"/>
      <c r="CL207" s="353"/>
      <c r="CM207" s="321"/>
      <c r="CN207" s="357"/>
      <c r="CO207" s="357"/>
      <c r="CP207" s="357"/>
      <c r="CQ207" s="357"/>
      <c r="CR207" s="353"/>
      <c r="CS207" s="353"/>
      <c r="CT207" s="353"/>
      <c r="CU207" s="353"/>
      <c r="CV207" s="321"/>
      <c r="CW207" s="373"/>
      <c r="CX207" s="243"/>
      <c r="CY207" s="243"/>
      <c r="CZ207" s="243"/>
      <c r="DA207" s="243"/>
      <c r="DB207" s="243"/>
      <c r="DC207" s="243"/>
      <c r="DD207" s="243"/>
      <c r="DE207" s="243"/>
      <c r="DF207" s="243"/>
      <c r="DG207" s="243"/>
      <c r="DH207" s="243"/>
      <c r="DI207" s="243"/>
      <c r="DJ207" s="280"/>
      <c r="DK207" s="280"/>
      <c r="DL207" s="243"/>
      <c r="DM207" s="243"/>
      <c r="DN207" s="243"/>
      <c r="DO207" s="243"/>
      <c r="DP207" s="243"/>
      <c r="DQ207" s="243"/>
      <c r="DR207" s="243"/>
      <c r="DS207" s="243"/>
      <c r="DT207" s="243"/>
      <c r="DU207" s="243"/>
      <c r="DV207" s="243"/>
      <c r="DW207" s="243"/>
      <c r="DX207" s="243"/>
      <c r="DY207" s="243"/>
      <c r="DZ207" s="243"/>
      <c r="EA207" s="243"/>
    </row>
    <row r="208" spans="1:131" s="337" customFormat="1" ht="30" hidden="1" customHeight="1">
      <c r="A208" s="319" t="str">
        <f t="shared" si="178"/>
        <v>ok</v>
      </c>
      <c r="B208" s="321"/>
      <c r="C208" s="321"/>
      <c r="D208" s="321"/>
      <c r="E208" s="321"/>
      <c r="F208" s="359"/>
      <c r="G208" s="321"/>
      <c r="H208" s="321"/>
      <c r="I208" s="321"/>
      <c r="J208" s="322" t="s">
        <v>823</v>
      </c>
      <c r="K208" s="323" t="s">
        <v>824</v>
      </c>
      <c r="L208" s="324" t="s">
        <v>1097</v>
      </c>
      <c r="M208" s="322" t="s">
        <v>199</v>
      </c>
      <c r="N208" s="322" t="s">
        <v>61</v>
      </c>
      <c r="O208" s="277"/>
      <c r="P208" s="278"/>
      <c r="Q208" s="277"/>
      <c r="R208" s="240"/>
      <c r="S208" s="241"/>
      <c r="T208" s="241"/>
      <c r="U208" s="241"/>
      <c r="V208" s="241"/>
      <c r="W208" s="241"/>
      <c r="X208" s="241"/>
      <c r="Y208" s="241"/>
      <c r="Z208" s="241"/>
      <c r="AA208" s="241"/>
      <c r="AB208" s="241"/>
      <c r="AC208" s="241"/>
      <c r="AD208" s="241"/>
      <c r="AE208" s="241"/>
      <c r="AF208" s="241"/>
      <c r="AG208" s="241"/>
      <c r="AH208" s="241"/>
      <c r="AI208" s="241"/>
      <c r="AJ208" s="241"/>
      <c r="AK208" s="241"/>
      <c r="AL208" s="241"/>
      <c r="AM208" s="241"/>
      <c r="AN208" s="241"/>
      <c r="AO208" s="241"/>
      <c r="AP208" s="241"/>
      <c r="AQ208" s="241"/>
      <c r="AR208" s="351"/>
      <c r="AS208" s="351"/>
      <c r="AT208" s="366"/>
      <c r="AU208" s="352"/>
      <c r="AV208" s="353"/>
      <c r="AW208" s="353"/>
      <c r="AX208" s="367"/>
      <c r="AY208" s="368"/>
      <c r="AZ208" s="353"/>
      <c r="BA208" s="354"/>
      <c r="BB208" s="369"/>
      <c r="BC208" s="332" t="s">
        <v>1649</v>
      </c>
      <c r="BD208" s="332" t="s">
        <v>903</v>
      </c>
      <c r="BE208" s="357" t="s">
        <v>1647</v>
      </c>
      <c r="BF208" s="334" t="s">
        <v>1689</v>
      </c>
      <c r="BG208" s="327" t="s">
        <v>545</v>
      </c>
      <c r="BH208" s="332">
        <v>45811</v>
      </c>
      <c r="BI208" s="387">
        <v>2</v>
      </c>
      <c r="BJ208" s="327" t="s">
        <v>545</v>
      </c>
      <c r="BK208" s="431">
        <v>442802</v>
      </c>
      <c r="BL208" s="353">
        <f t="shared" si="217"/>
        <v>974164.4</v>
      </c>
      <c r="BM208" s="371">
        <v>45877</v>
      </c>
      <c r="BN208" s="353"/>
      <c r="BO208" s="353"/>
      <c r="BP208" s="321"/>
      <c r="BQ208" s="321"/>
      <c r="BR208" s="370"/>
      <c r="BS208" s="352"/>
      <c r="BT208" s="352"/>
      <c r="BU208" s="353"/>
      <c r="BV208" s="353"/>
      <c r="BW208" s="353"/>
      <c r="BX208" s="353"/>
      <c r="BY208" s="353"/>
      <c r="BZ208" s="353"/>
      <c r="CA208" s="353"/>
      <c r="CB208" s="279"/>
      <c r="CC208" s="372"/>
      <c r="CD208" s="357"/>
      <c r="CE208" s="357"/>
      <c r="CF208" s="357"/>
      <c r="CG208" s="357"/>
      <c r="CH208" s="357"/>
      <c r="CI208" s="357"/>
      <c r="CJ208" s="357"/>
      <c r="CK208" s="357"/>
      <c r="CL208" s="353"/>
      <c r="CM208" s="321"/>
      <c r="CN208" s="357"/>
      <c r="CO208" s="357"/>
      <c r="CP208" s="357"/>
      <c r="CQ208" s="357"/>
      <c r="CR208" s="353"/>
      <c r="CS208" s="353"/>
      <c r="CT208" s="353"/>
      <c r="CU208" s="353"/>
      <c r="CV208" s="321"/>
      <c r="CW208" s="373"/>
      <c r="CX208" s="243"/>
      <c r="CY208" s="243"/>
      <c r="CZ208" s="243"/>
      <c r="DA208" s="243"/>
      <c r="DB208" s="243"/>
      <c r="DC208" s="243"/>
      <c r="DD208" s="243"/>
      <c r="DE208" s="243"/>
      <c r="DF208" s="243"/>
      <c r="DG208" s="243"/>
      <c r="DH208" s="243"/>
      <c r="DI208" s="243"/>
      <c r="DJ208" s="280"/>
      <c r="DK208" s="280"/>
      <c r="DL208" s="243"/>
      <c r="DM208" s="243"/>
      <c r="DN208" s="243"/>
      <c r="DO208" s="243"/>
      <c r="DP208" s="243"/>
      <c r="DQ208" s="243"/>
      <c r="DR208" s="243"/>
      <c r="DS208" s="243"/>
      <c r="DT208" s="243"/>
      <c r="DU208" s="243"/>
      <c r="DV208" s="243"/>
      <c r="DW208" s="243"/>
      <c r="DX208" s="243"/>
      <c r="DY208" s="243"/>
      <c r="DZ208" s="243"/>
      <c r="EA208" s="243"/>
    </row>
    <row r="209" spans="1:131" s="337" customFormat="1" ht="30" hidden="1" customHeight="1">
      <c r="A209" s="319" t="str">
        <f t="shared" si="178"/>
        <v>ok</v>
      </c>
      <c r="B209" s="321"/>
      <c r="C209" s="321"/>
      <c r="D209" s="321"/>
      <c r="E209" s="321"/>
      <c r="F209" s="359"/>
      <c r="G209" s="321"/>
      <c r="H209" s="321"/>
      <c r="I209" s="321"/>
      <c r="J209" s="322" t="s">
        <v>823</v>
      </c>
      <c r="K209" s="323" t="s">
        <v>824</v>
      </c>
      <c r="L209" s="324" t="s">
        <v>1097</v>
      </c>
      <c r="M209" s="322" t="s">
        <v>199</v>
      </c>
      <c r="N209" s="322" t="s">
        <v>61</v>
      </c>
      <c r="O209" s="277"/>
      <c r="P209" s="278"/>
      <c r="Q209" s="277"/>
      <c r="R209" s="240"/>
      <c r="S209" s="241"/>
      <c r="T209" s="241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1"/>
      <c r="AG209" s="241"/>
      <c r="AH209" s="241"/>
      <c r="AI209" s="241"/>
      <c r="AJ209" s="241"/>
      <c r="AK209" s="241"/>
      <c r="AL209" s="241"/>
      <c r="AM209" s="241"/>
      <c r="AN209" s="241"/>
      <c r="AO209" s="241"/>
      <c r="AP209" s="241"/>
      <c r="AQ209" s="241"/>
      <c r="AR209" s="351"/>
      <c r="AS209" s="351"/>
      <c r="AT209" s="366"/>
      <c r="AU209" s="352"/>
      <c r="AV209" s="353"/>
      <c r="AW209" s="353"/>
      <c r="AX209" s="367"/>
      <c r="AY209" s="368"/>
      <c r="AZ209" s="353"/>
      <c r="BA209" s="354"/>
      <c r="BB209" s="369"/>
      <c r="BC209" s="332" t="s">
        <v>1649</v>
      </c>
      <c r="BD209" s="332" t="s">
        <v>903</v>
      </c>
      <c r="BE209" s="357" t="s">
        <v>1648</v>
      </c>
      <c r="BF209" s="334" t="s">
        <v>1689</v>
      </c>
      <c r="BG209" s="327" t="s">
        <v>545</v>
      </c>
      <c r="BH209" s="332">
        <v>45811</v>
      </c>
      <c r="BI209" s="387">
        <v>24</v>
      </c>
      <c r="BJ209" s="327" t="s">
        <v>545</v>
      </c>
      <c r="BK209" s="431">
        <v>410518</v>
      </c>
      <c r="BL209" s="353">
        <f t="shared" si="217"/>
        <v>10837675.200000001</v>
      </c>
      <c r="BM209" s="371">
        <v>45877</v>
      </c>
      <c r="BN209" s="353"/>
      <c r="BO209" s="353"/>
      <c r="BP209" s="321"/>
      <c r="BQ209" s="321"/>
      <c r="BR209" s="370"/>
      <c r="BS209" s="352"/>
      <c r="BT209" s="352"/>
      <c r="BU209" s="353"/>
      <c r="BV209" s="353"/>
      <c r="BW209" s="353"/>
      <c r="BX209" s="353"/>
      <c r="BY209" s="353"/>
      <c r="BZ209" s="353"/>
      <c r="CA209" s="353"/>
      <c r="CB209" s="279"/>
      <c r="CC209" s="372"/>
      <c r="CD209" s="357"/>
      <c r="CE209" s="357"/>
      <c r="CF209" s="357"/>
      <c r="CG209" s="357"/>
      <c r="CH209" s="357"/>
      <c r="CI209" s="357"/>
      <c r="CJ209" s="357"/>
      <c r="CK209" s="357"/>
      <c r="CL209" s="353"/>
      <c r="CM209" s="321"/>
      <c r="CN209" s="357"/>
      <c r="CO209" s="357"/>
      <c r="CP209" s="357"/>
      <c r="CQ209" s="357"/>
      <c r="CR209" s="353"/>
      <c r="CS209" s="353"/>
      <c r="CT209" s="353"/>
      <c r="CU209" s="353"/>
      <c r="CV209" s="321"/>
      <c r="CW209" s="373"/>
      <c r="CX209" s="243"/>
      <c r="CY209" s="243"/>
      <c r="CZ209" s="243"/>
      <c r="DA209" s="243"/>
      <c r="DB209" s="243"/>
      <c r="DC209" s="243"/>
      <c r="DD209" s="243"/>
      <c r="DE209" s="243"/>
      <c r="DF209" s="243"/>
      <c r="DG209" s="243"/>
      <c r="DH209" s="243"/>
      <c r="DI209" s="243"/>
      <c r="DJ209" s="280"/>
      <c r="DK209" s="280"/>
      <c r="DL209" s="243"/>
      <c r="DM209" s="243"/>
      <c r="DN209" s="243"/>
      <c r="DO209" s="243"/>
      <c r="DP209" s="243"/>
      <c r="DQ209" s="243"/>
      <c r="DR209" s="243"/>
      <c r="DS209" s="243"/>
      <c r="DT209" s="243"/>
      <c r="DU209" s="243"/>
      <c r="DV209" s="243"/>
      <c r="DW209" s="243"/>
      <c r="DX209" s="243"/>
      <c r="DY209" s="243"/>
      <c r="DZ209" s="243"/>
      <c r="EA209" s="243"/>
    </row>
    <row r="210" spans="1:131" s="337" customFormat="1" ht="30" hidden="1" customHeight="1">
      <c r="A210" s="319" t="str">
        <f t="shared" si="178"/>
        <v>Hiện</v>
      </c>
      <c r="B210" s="320" t="str">
        <f t="shared" si="194"/>
        <v>Đủ</v>
      </c>
      <c r="C210" s="320">
        <f t="shared" si="195"/>
        <v>0</v>
      </c>
      <c r="D210" s="321"/>
      <c r="E210" s="321"/>
      <c r="F210" s="359"/>
      <c r="G210" s="320"/>
      <c r="H210" s="320" t="s">
        <v>1428</v>
      </c>
      <c r="I210" s="320"/>
      <c r="J210" s="322" t="s">
        <v>825</v>
      </c>
      <c r="K210" s="323" t="s">
        <v>826</v>
      </c>
      <c r="L210" s="324" t="s">
        <v>827</v>
      </c>
      <c r="M210" s="322" t="s">
        <v>559</v>
      </c>
      <c r="N210" s="322" t="s">
        <v>828</v>
      </c>
      <c r="O210" s="273">
        <f t="shared" si="211"/>
        <v>0.2542105263157895</v>
      </c>
      <c r="P210" s="283">
        <v>38</v>
      </c>
      <c r="Q210" s="273">
        <v>9.66</v>
      </c>
      <c r="R210" s="230"/>
      <c r="S210" s="231"/>
      <c r="T210" s="231">
        <v>40</v>
      </c>
      <c r="U210" s="231">
        <v>10.168421052631579</v>
      </c>
      <c r="V210" s="231">
        <f>VLOOKUP(J210,[113]PR!$A:$S,15,0)</f>
        <v>0</v>
      </c>
      <c r="W210" s="231">
        <f>VLOOKUP(J210,[113]PR!$A:$S,16,0)</f>
        <v>0</v>
      </c>
      <c r="X210" s="231">
        <f>VLOOKUP(J210,[114]PR!$A:$U,17,0)</f>
        <v>0</v>
      </c>
      <c r="Y210" s="231">
        <f>VLOOKUP(J210,[114]PR!$A:$U,18,0)</f>
        <v>0</v>
      </c>
      <c r="Z210" s="231">
        <v>0</v>
      </c>
      <c r="AA210" s="231">
        <v>0</v>
      </c>
      <c r="AB210" s="241">
        <v>0</v>
      </c>
      <c r="AC210" s="241">
        <v>0</v>
      </c>
      <c r="AD210" s="241">
        <v>0</v>
      </c>
      <c r="AE210" s="241">
        <v>0</v>
      </c>
      <c r="AF210" s="241">
        <v>0</v>
      </c>
      <c r="AG210" s="241">
        <v>0</v>
      </c>
      <c r="AH210" s="241">
        <v>0</v>
      </c>
      <c r="AI210" s="241">
        <v>0</v>
      </c>
      <c r="AJ210" s="241">
        <v>0</v>
      </c>
      <c r="AK210" s="241">
        <v>0</v>
      </c>
      <c r="AL210" s="241">
        <v>0</v>
      </c>
      <c r="AM210" s="241">
        <v>0</v>
      </c>
      <c r="AN210" s="241"/>
      <c r="AO210" s="241"/>
      <c r="AP210" s="241">
        <v>0</v>
      </c>
      <c r="AQ210" s="241">
        <v>0</v>
      </c>
      <c r="AR210" s="325">
        <f t="shared" ref="AR210:AR212" si="218">R210+T210+V210+X210+Z210+AB210+AD210+AF210+AH210+AJ210+AL210+AN210+AP210</f>
        <v>40</v>
      </c>
      <c r="AS210" s="325">
        <f t="shared" ref="AS210:AS212" si="219">S210+U210+W210+Y210+AA210+AC210+AE210+AG210+AI210+AK210+AM210+AO210+AQ210</f>
        <v>10.168421052631579</v>
      </c>
      <c r="AT210" s="326"/>
      <c r="AU210" s="319"/>
      <c r="AV210" s="327"/>
      <c r="AW210" s="327"/>
      <c r="AX210" s="328"/>
      <c r="AY210" s="329"/>
      <c r="AZ210" s="327">
        <f t="shared" ref="AZ210:AZ212" si="220">IF(AR210&gt;AV210,AR210-AV210,"0")</f>
        <v>40</v>
      </c>
      <c r="BA210" s="330">
        <f t="shared" ref="BA210:BA212" si="221">IF(AS210&gt;AW210,AS210-AW210,"0")</f>
        <v>10.168421052631579</v>
      </c>
      <c r="BB210" s="331"/>
      <c r="BC210" s="332" t="s">
        <v>1005</v>
      </c>
      <c r="BD210" s="332" t="s">
        <v>904</v>
      </c>
      <c r="BE210" s="332" t="s">
        <v>1165</v>
      </c>
      <c r="BF210" s="334" t="s">
        <v>559</v>
      </c>
      <c r="BG210" s="327" t="s">
        <v>545</v>
      </c>
      <c r="BH210" s="332">
        <v>45712</v>
      </c>
      <c r="BI210" s="232">
        <v>40</v>
      </c>
      <c r="BJ210" s="327" t="s">
        <v>545</v>
      </c>
      <c r="BK210" s="382">
        <v>250000</v>
      </c>
      <c r="BL210" s="327">
        <f t="shared" ref="BL210:BL213" si="222">BK210*BI210*1.1</f>
        <v>11000000</v>
      </c>
      <c r="BM210" s="333">
        <v>45738</v>
      </c>
      <c r="BN210" s="327">
        <f>SUMIF($J:$J,J210,$BI:$BI)</f>
        <v>40</v>
      </c>
      <c r="BO210" s="327">
        <f>SUMIF($J:$J,J210,$BJ:$BJ)</f>
        <v>0</v>
      </c>
      <c r="BP210" s="320" t="s">
        <v>1171</v>
      </c>
      <c r="BQ210" s="320"/>
      <c r="BR210" s="334"/>
      <c r="BS210" s="319"/>
      <c r="BT210" s="319"/>
      <c r="BU210" s="327"/>
      <c r="BV210" s="327"/>
      <c r="BW210" s="327"/>
      <c r="BX210" s="327"/>
      <c r="BY210" s="327"/>
      <c r="BZ210" s="327"/>
      <c r="CA210" s="327"/>
      <c r="CB210" s="275"/>
      <c r="CC210" s="335"/>
      <c r="CD210" s="332"/>
      <c r="CE210" s="332"/>
      <c r="CF210" s="332"/>
      <c r="CG210" s="332"/>
      <c r="CH210" s="332"/>
      <c r="CI210" s="332"/>
      <c r="CJ210" s="332"/>
      <c r="CK210" s="332"/>
      <c r="CL210" s="327">
        <f>SUMIF($J:$J,J210,$BZ:$BZ)</f>
        <v>0</v>
      </c>
      <c r="CM210" s="320">
        <f>SUMIF($J:$J,J210,$CA:$CA)</f>
        <v>0</v>
      </c>
      <c r="CN210" s="332"/>
      <c r="CO210" s="332"/>
      <c r="CP210" s="332"/>
      <c r="CQ210" s="332"/>
      <c r="CR210" s="327">
        <f t="shared" ref="CR210:CR212" si="223">BN210+CL210</f>
        <v>40</v>
      </c>
      <c r="CS210" s="327">
        <f t="shared" ref="CS210:CS212" si="224">BO210+CM210</f>
        <v>0</v>
      </c>
      <c r="CT210" s="327">
        <f t="shared" ref="CT210:CT212" si="225">AZ210-CR210</f>
        <v>0</v>
      </c>
      <c r="CU210" s="327">
        <f t="shared" ref="CU210:CU212" si="226">BA210-CS210</f>
        <v>10.168421052631579</v>
      </c>
      <c r="CV210" s="320" t="str">
        <f t="shared" ref="CV210:CV212" si="227">IF(CT210&lt;0,"Thừa",IF(CT210=0,"Đủ","Thiếu"))</f>
        <v>Đủ</v>
      </c>
      <c r="CW210" s="336"/>
      <c r="CX210" s="242"/>
      <c r="CY210" s="242"/>
      <c r="CZ210" s="242"/>
      <c r="DA210" s="242"/>
      <c r="DB210" s="242"/>
      <c r="DC210" s="242"/>
      <c r="DD210" s="242">
        <v>4</v>
      </c>
      <c r="DE210" s="242">
        <v>1.02</v>
      </c>
      <c r="DF210" s="242"/>
      <c r="DG210" s="242"/>
      <c r="DH210" s="242">
        <v>8</v>
      </c>
      <c r="DI210" s="242">
        <v>2.04</v>
      </c>
      <c r="DJ210" s="242">
        <v>8</v>
      </c>
      <c r="DK210" s="242">
        <v>2.04</v>
      </c>
      <c r="DL210" s="242">
        <v>8</v>
      </c>
      <c r="DM210" s="242">
        <v>2.04</v>
      </c>
      <c r="DN210" s="242">
        <v>8</v>
      </c>
      <c r="DO210" s="242">
        <v>2.04</v>
      </c>
      <c r="DP210" s="242">
        <v>2</v>
      </c>
      <c r="DQ210" s="242">
        <v>0.5</v>
      </c>
      <c r="DR210" s="242"/>
      <c r="DS210" s="242"/>
      <c r="DT210" s="242"/>
      <c r="DU210" s="242"/>
      <c r="DV210" s="242"/>
      <c r="DW210" s="242"/>
      <c r="DX210" s="242"/>
      <c r="DY210" s="242"/>
      <c r="DZ210" s="242"/>
      <c r="EA210" s="242"/>
    </row>
    <row r="211" spans="1:131" s="337" customFormat="1" ht="30" hidden="1" customHeight="1">
      <c r="A211" s="319" t="str">
        <f t="shared" si="178"/>
        <v>Hiện</v>
      </c>
      <c r="B211" s="320" t="str">
        <f t="shared" si="194"/>
        <v>Đủ</v>
      </c>
      <c r="C211" s="320">
        <f t="shared" si="195"/>
        <v>0</v>
      </c>
      <c r="D211" s="321"/>
      <c r="E211" s="321"/>
      <c r="F211" s="359"/>
      <c r="G211" s="320"/>
      <c r="H211" s="320" t="s">
        <v>1428</v>
      </c>
      <c r="I211" s="320"/>
      <c r="J211" s="322" t="s">
        <v>829</v>
      </c>
      <c r="K211" s="323" t="s">
        <v>826</v>
      </c>
      <c r="L211" s="324" t="s">
        <v>1098</v>
      </c>
      <c r="M211" s="322" t="s">
        <v>559</v>
      </c>
      <c r="N211" s="322" t="s">
        <v>828</v>
      </c>
      <c r="O211" s="273">
        <f t="shared" si="211"/>
        <v>0.40333333333333338</v>
      </c>
      <c r="P211" s="283">
        <v>324</v>
      </c>
      <c r="Q211" s="273">
        <v>130.68</v>
      </c>
      <c r="R211" s="230"/>
      <c r="S211" s="231"/>
      <c r="T211" s="231">
        <v>330</v>
      </c>
      <c r="U211" s="231">
        <v>133.10000000000002</v>
      </c>
      <c r="V211" s="231">
        <f>VLOOKUP(J211,[113]PR!$A:$S,15,0)</f>
        <v>0</v>
      </c>
      <c r="W211" s="231">
        <f>VLOOKUP(J211,[113]PR!$A:$S,16,0)</f>
        <v>0</v>
      </c>
      <c r="X211" s="231">
        <f>VLOOKUP(J211,[114]PR!$A:$U,17,0)</f>
        <v>0</v>
      </c>
      <c r="Y211" s="231">
        <f>VLOOKUP(J211,[114]PR!$A:$U,18,0)</f>
        <v>0</v>
      </c>
      <c r="Z211" s="231">
        <v>0</v>
      </c>
      <c r="AA211" s="231">
        <v>0</v>
      </c>
      <c r="AB211" s="241">
        <v>0</v>
      </c>
      <c r="AC211" s="241">
        <v>0</v>
      </c>
      <c r="AD211" s="241">
        <v>0</v>
      </c>
      <c r="AE211" s="241">
        <v>0</v>
      </c>
      <c r="AF211" s="241">
        <v>0</v>
      </c>
      <c r="AG211" s="241">
        <v>0</v>
      </c>
      <c r="AH211" s="241">
        <v>0</v>
      </c>
      <c r="AI211" s="241">
        <v>0</v>
      </c>
      <c r="AJ211" s="241">
        <v>0</v>
      </c>
      <c r="AK211" s="241">
        <v>0</v>
      </c>
      <c r="AL211" s="241">
        <v>0</v>
      </c>
      <c r="AM211" s="241">
        <v>0</v>
      </c>
      <c r="AN211" s="241"/>
      <c r="AO211" s="241"/>
      <c r="AP211" s="241">
        <v>0</v>
      </c>
      <c r="AQ211" s="241">
        <v>0</v>
      </c>
      <c r="AR211" s="325">
        <f t="shared" si="218"/>
        <v>330</v>
      </c>
      <c r="AS211" s="325">
        <f t="shared" si="219"/>
        <v>133.10000000000002</v>
      </c>
      <c r="AT211" s="326"/>
      <c r="AU211" s="319"/>
      <c r="AV211" s="327"/>
      <c r="AW211" s="327"/>
      <c r="AX211" s="328"/>
      <c r="AY211" s="329"/>
      <c r="AZ211" s="327">
        <f t="shared" si="220"/>
        <v>330</v>
      </c>
      <c r="BA211" s="330">
        <f t="shared" si="221"/>
        <v>133.10000000000002</v>
      </c>
      <c r="BB211" s="331"/>
      <c r="BC211" s="332" t="s">
        <v>1005</v>
      </c>
      <c r="BD211" s="332" t="s">
        <v>904</v>
      </c>
      <c r="BE211" s="332" t="s">
        <v>1166</v>
      </c>
      <c r="BF211" s="334" t="s">
        <v>559</v>
      </c>
      <c r="BG211" s="327" t="s">
        <v>545</v>
      </c>
      <c r="BH211" s="332">
        <v>45712</v>
      </c>
      <c r="BI211" s="232">
        <v>330</v>
      </c>
      <c r="BJ211" s="327" t="s">
        <v>545</v>
      </c>
      <c r="BK211" s="382">
        <v>160000</v>
      </c>
      <c r="BL211" s="327">
        <f t="shared" si="222"/>
        <v>58080000.000000007</v>
      </c>
      <c r="BM211" s="333">
        <v>45738</v>
      </c>
      <c r="BN211" s="327">
        <f>SUMIF($J:$J,J211,$BI:$BI)</f>
        <v>330</v>
      </c>
      <c r="BO211" s="327">
        <f>SUMIF($J:$J,J211,$BJ:$BJ)</f>
        <v>0</v>
      </c>
      <c r="BP211" s="320" t="s">
        <v>1171</v>
      </c>
      <c r="BQ211" s="320"/>
      <c r="BR211" s="334"/>
      <c r="BS211" s="319"/>
      <c r="BT211" s="319"/>
      <c r="BU211" s="327"/>
      <c r="BV211" s="327"/>
      <c r="BW211" s="327"/>
      <c r="BX211" s="327"/>
      <c r="BY211" s="327"/>
      <c r="BZ211" s="327"/>
      <c r="CA211" s="327"/>
      <c r="CB211" s="275"/>
      <c r="CC211" s="335"/>
      <c r="CD211" s="332"/>
      <c r="CE211" s="332"/>
      <c r="CF211" s="332"/>
      <c r="CG211" s="332"/>
      <c r="CH211" s="332"/>
      <c r="CI211" s="332"/>
      <c r="CJ211" s="332"/>
      <c r="CK211" s="332"/>
      <c r="CL211" s="327">
        <f>SUMIF($J:$J,J211,$BZ:$BZ)</f>
        <v>0</v>
      </c>
      <c r="CM211" s="320">
        <f>SUMIF($J:$J,J211,$CA:$CA)</f>
        <v>0</v>
      </c>
      <c r="CN211" s="332"/>
      <c r="CO211" s="332"/>
      <c r="CP211" s="332"/>
      <c r="CQ211" s="332"/>
      <c r="CR211" s="327">
        <f t="shared" si="223"/>
        <v>330</v>
      </c>
      <c r="CS211" s="327">
        <f t="shared" si="224"/>
        <v>0</v>
      </c>
      <c r="CT211" s="327">
        <f t="shared" si="225"/>
        <v>0</v>
      </c>
      <c r="CU211" s="327">
        <f t="shared" si="226"/>
        <v>133.10000000000002</v>
      </c>
      <c r="CV211" s="320" t="str">
        <f t="shared" si="227"/>
        <v>Đủ</v>
      </c>
      <c r="CW211" s="336"/>
      <c r="CX211" s="242"/>
      <c r="CY211" s="242"/>
      <c r="CZ211" s="242"/>
      <c r="DA211" s="242"/>
      <c r="DB211" s="242"/>
      <c r="DC211" s="242"/>
      <c r="DD211" s="242">
        <v>32</v>
      </c>
      <c r="DE211" s="242">
        <v>12.9</v>
      </c>
      <c r="DF211" s="242"/>
      <c r="DG211" s="242"/>
      <c r="DH211" s="242">
        <v>80</v>
      </c>
      <c r="DI211" s="242">
        <v>32.26</v>
      </c>
      <c r="DJ211" s="242">
        <v>64</v>
      </c>
      <c r="DK211" s="242">
        <v>25.82</v>
      </c>
      <c r="DL211" s="242">
        <v>64</v>
      </c>
      <c r="DM211" s="242">
        <v>25.82</v>
      </c>
      <c r="DN211" s="242">
        <v>64</v>
      </c>
      <c r="DO211" s="242">
        <v>25.82</v>
      </c>
      <c r="DP211" s="242">
        <v>20</v>
      </c>
      <c r="DQ211" s="242">
        <v>8.06</v>
      </c>
      <c r="DR211" s="242"/>
      <c r="DS211" s="242"/>
      <c r="DT211" s="242"/>
      <c r="DU211" s="242"/>
      <c r="DV211" s="242"/>
      <c r="DW211" s="242"/>
      <c r="DX211" s="242"/>
      <c r="DY211" s="242"/>
      <c r="DZ211" s="242"/>
      <c r="EA211" s="242"/>
    </row>
    <row r="212" spans="1:131" s="337" customFormat="1" ht="30" hidden="1" customHeight="1">
      <c r="A212" s="319" t="str">
        <f t="shared" si="178"/>
        <v>Hiện</v>
      </c>
      <c r="B212" s="320" t="str">
        <f t="shared" si="194"/>
        <v>Thừa</v>
      </c>
      <c r="C212" s="320">
        <f t="shared" si="195"/>
        <v>-4</v>
      </c>
      <c r="D212" s="321"/>
      <c r="E212" s="414" t="s">
        <v>1714</v>
      </c>
      <c r="F212" s="359"/>
      <c r="G212" s="320"/>
      <c r="H212" s="320"/>
      <c r="I212" s="320"/>
      <c r="J212" s="322" t="s">
        <v>830</v>
      </c>
      <c r="K212" s="323" t="s">
        <v>831</v>
      </c>
      <c r="L212" s="324" t="s">
        <v>832</v>
      </c>
      <c r="M212" s="322" t="s">
        <v>833</v>
      </c>
      <c r="N212" s="322" t="s">
        <v>253</v>
      </c>
      <c r="O212" s="273"/>
      <c r="P212" s="283">
        <v>16</v>
      </c>
      <c r="Q212" s="273"/>
      <c r="R212" s="230"/>
      <c r="S212" s="231"/>
      <c r="T212" s="231">
        <v>16</v>
      </c>
      <c r="U212" s="231">
        <v>0</v>
      </c>
      <c r="V212" s="231">
        <f>VLOOKUP(J212,[113]PR!$A:$S,15,0)</f>
        <v>-16</v>
      </c>
      <c r="W212" s="231">
        <f>VLOOKUP(J212,[113]PR!$A:$S,16,0)</f>
        <v>0</v>
      </c>
      <c r="X212" s="231">
        <f>VLOOKUP(J212,[114]PR!$A:$U,17,0)</f>
        <v>0</v>
      </c>
      <c r="Y212" s="231">
        <f>VLOOKUP(J212,[114]PR!$A:$U,18,0)</f>
        <v>0</v>
      </c>
      <c r="Z212" s="231">
        <v>0</v>
      </c>
      <c r="AA212" s="231">
        <v>0</v>
      </c>
      <c r="AB212" s="241">
        <v>0</v>
      </c>
      <c r="AC212" s="241">
        <v>0</v>
      </c>
      <c r="AD212" s="241">
        <v>0</v>
      </c>
      <c r="AE212" s="241">
        <v>0</v>
      </c>
      <c r="AF212" s="241">
        <v>0</v>
      </c>
      <c r="AG212" s="241">
        <v>0</v>
      </c>
      <c r="AH212" s="241">
        <v>16</v>
      </c>
      <c r="AI212" s="241">
        <v>0</v>
      </c>
      <c r="AJ212" s="241">
        <v>0</v>
      </c>
      <c r="AK212" s="241">
        <v>0</v>
      </c>
      <c r="AL212" s="241">
        <v>0</v>
      </c>
      <c r="AM212" s="241">
        <v>0</v>
      </c>
      <c r="AN212" s="241"/>
      <c r="AO212" s="241"/>
      <c r="AP212" s="241">
        <v>0</v>
      </c>
      <c r="AQ212" s="241">
        <v>0</v>
      </c>
      <c r="AR212" s="325">
        <f t="shared" si="218"/>
        <v>16</v>
      </c>
      <c r="AS212" s="325">
        <f t="shared" si="219"/>
        <v>0</v>
      </c>
      <c r="AT212" s="326" t="s">
        <v>1685</v>
      </c>
      <c r="AU212" s="319"/>
      <c r="AV212" s="327"/>
      <c r="AW212" s="327"/>
      <c r="AX212" s="328"/>
      <c r="AY212" s="329"/>
      <c r="AZ212" s="327">
        <f t="shared" si="220"/>
        <v>16</v>
      </c>
      <c r="BA212" s="330" t="str">
        <f t="shared" si="221"/>
        <v>0</v>
      </c>
      <c r="BB212" s="331"/>
      <c r="BC212" s="332" t="s">
        <v>1718</v>
      </c>
      <c r="BD212" s="332" t="s">
        <v>1717</v>
      </c>
      <c r="BE212" s="471" t="s">
        <v>1719</v>
      </c>
      <c r="BF212" s="334"/>
      <c r="BG212" s="327" t="s">
        <v>545</v>
      </c>
      <c r="BH212" s="332">
        <v>45876</v>
      </c>
      <c r="BI212" s="232">
        <v>16</v>
      </c>
      <c r="BJ212" s="327" t="s">
        <v>545</v>
      </c>
      <c r="BK212" s="382">
        <v>8480000</v>
      </c>
      <c r="BL212" s="327">
        <f t="shared" si="222"/>
        <v>149248000</v>
      </c>
      <c r="BM212" s="333">
        <v>45942</v>
      </c>
      <c r="BN212" s="327">
        <f>SUMIF($J:$J,J212,$BI:$BI)</f>
        <v>20</v>
      </c>
      <c r="BO212" s="327">
        <f>SUMIF($J:$J,J212,$BJ:$BJ)</f>
        <v>0</v>
      </c>
      <c r="BP212" s="320"/>
      <c r="BQ212" s="320"/>
      <c r="BR212" s="334"/>
      <c r="BS212" s="319"/>
      <c r="BT212" s="319"/>
      <c r="BU212" s="327"/>
      <c r="BV212" s="327"/>
      <c r="BW212" s="327"/>
      <c r="BX212" s="327"/>
      <c r="BY212" s="327"/>
      <c r="BZ212" s="327"/>
      <c r="CA212" s="327"/>
      <c r="CB212" s="275"/>
      <c r="CC212" s="335"/>
      <c r="CD212" s="332"/>
      <c r="CE212" s="332"/>
      <c r="CF212" s="332"/>
      <c r="CG212" s="332"/>
      <c r="CH212" s="332"/>
      <c r="CI212" s="332"/>
      <c r="CJ212" s="332"/>
      <c r="CK212" s="332"/>
      <c r="CL212" s="327">
        <f>SUMIF($J:$J,J212,$BZ:$BZ)</f>
        <v>0</v>
      </c>
      <c r="CM212" s="320">
        <f>SUMIF($J:$J,J212,$CA:$CA)</f>
        <v>0</v>
      </c>
      <c r="CN212" s="332"/>
      <c r="CO212" s="332"/>
      <c r="CP212" s="332"/>
      <c r="CQ212" s="332"/>
      <c r="CR212" s="327">
        <f t="shared" si="223"/>
        <v>20</v>
      </c>
      <c r="CS212" s="327">
        <f t="shared" si="224"/>
        <v>0</v>
      </c>
      <c r="CT212" s="327">
        <f t="shared" si="225"/>
        <v>-4</v>
      </c>
      <c r="CU212" s="327">
        <f t="shared" si="226"/>
        <v>0</v>
      </c>
      <c r="CV212" s="320" t="str">
        <f t="shared" si="227"/>
        <v>Thừa</v>
      </c>
      <c r="CW212" s="336"/>
      <c r="CX212" s="242"/>
      <c r="CY212" s="242"/>
      <c r="CZ212" s="242">
        <v>16</v>
      </c>
      <c r="DA212" s="242"/>
      <c r="DB212" s="242"/>
      <c r="DC212" s="242"/>
      <c r="DD212" s="242"/>
      <c r="DE212" s="242"/>
      <c r="DF212" s="242"/>
      <c r="DG212" s="242"/>
      <c r="DH212" s="242"/>
      <c r="DI212" s="242"/>
      <c r="DJ212" s="242"/>
      <c r="DK212" s="242"/>
      <c r="DL212" s="242"/>
      <c r="DM212" s="242"/>
      <c r="DN212" s="242"/>
      <c r="DO212" s="242"/>
      <c r="DP212" s="242"/>
      <c r="DQ212" s="242"/>
      <c r="DR212" s="242"/>
      <c r="DS212" s="242"/>
      <c r="DT212" s="242"/>
      <c r="DU212" s="242"/>
      <c r="DV212" s="242"/>
      <c r="DW212" s="242"/>
      <c r="DX212" s="242"/>
      <c r="DY212" s="242"/>
      <c r="DZ212" s="242"/>
      <c r="EA212" s="242"/>
    </row>
    <row r="213" spans="1:131" s="337" customFormat="1" ht="30" hidden="1" customHeight="1">
      <c r="A213" s="319" t="str">
        <f t="shared" si="178"/>
        <v>ok</v>
      </c>
      <c r="B213" s="321"/>
      <c r="C213" s="321"/>
      <c r="D213" s="321"/>
      <c r="E213" s="414"/>
      <c r="F213" s="411"/>
      <c r="G213" s="321"/>
      <c r="H213" s="321"/>
      <c r="I213" s="321"/>
      <c r="J213" s="322" t="s">
        <v>830</v>
      </c>
      <c r="K213" s="323" t="s">
        <v>831</v>
      </c>
      <c r="L213" s="324" t="s">
        <v>832</v>
      </c>
      <c r="M213" s="322" t="s">
        <v>833</v>
      </c>
      <c r="N213" s="322" t="s">
        <v>253</v>
      </c>
      <c r="O213" s="277"/>
      <c r="P213" s="413"/>
      <c r="Q213" s="277"/>
      <c r="R213" s="240"/>
      <c r="S213" s="241"/>
      <c r="T213" s="241"/>
      <c r="U213" s="241"/>
      <c r="V213" s="241"/>
      <c r="W213" s="241"/>
      <c r="X213" s="241"/>
      <c r="Y213" s="241"/>
      <c r="Z213" s="241"/>
      <c r="AA213" s="241"/>
      <c r="AB213" s="241"/>
      <c r="AC213" s="241"/>
      <c r="AD213" s="241"/>
      <c r="AE213" s="241"/>
      <c r="AF213" s="241"/>
      <c r="AG213" s="241"/>
      <c r="AH213" s="241"/>
      <c r="AI213" s="241"/>
      <c r="AJ213" s="241"/>
      <c r="AK213" s="241"/>
      <c r="AL213" s="241"/>
      <c r="AM213" s="241"/>
      <c r="AN213" s="241"/>
      <c r="AO213" s="241"/>
      <c r="AP213" s="241"/>
      <c r="AQ213" s="241"/>
      <c r="AR213" s="351"/>
      <c r="AS213" s="351"/>
      <c r="AT213" s="366"/>
      <c r="AU213" s="352"/>
      <c r="AV213" s="353"/>
      <c r="AW213" s="353"/>
      <c r="AX213" s="367"/>
      <c r="AY213" s="368"/>
      <c r="AZ213" s="353"/>
      <c r="BA213" s="354"/>
      <c r="BB213" s="369"/>
      <c r="BC213" s="332" t="s">
        <v>1718</v>
      </c>
      <c r="BD213" s="332" t="s">
        <v>1717</v>
      </c>
      <c r="BE213" s="471" t="s">
        <v>1720</v>
      </c>
      <c r="BF213" s="370"/>
      <c r="BG213" s="327" t="s">
        <v>545</v>
      </c>
      <c r="BH213" s="332">
        <v>45876</v>
      </c>
      <c r="BI213" s="268">
        <v>4</v>
      </c>
      <c r="BJ213" s="327" t="s">
        <v>545</v>
      </c>
      <c r="BK213" s="431">
        <v>10841000</v>
      </c>
      <c r="BL213" s="353">
        <f t="shared" si="222"/>
        <v>47700400.000000007</v>
      </c>
      <c r="BM213" s="333">
        <v>45942</v>
      </c>
      <c r="BN213" s="353"/>
      <c r="BO213" s="353"/>
      <c r="BP213" s="321"/>
      <c r="BQ213" s="321"/>
      <c r="BR213" s="370"/>
      <c r="BS213" s="352"/>
      <c r="BT213" s="352"/>
      <c r="BU213" s="353"/>
      <c r="BV213" s="353"/>
      <c r="BW213" s="353"/>
      <c r="BX213" s="353"/>
      <c r="BY213" s="353"/>
      <c r="BZ213" s="353"/>
      <c r="CA213" s="353"/>
      <c r="CB213" s="279"/>
      <c r="CC213" s="372"/>
      <c r="CD213" s="357"/>
      <c r="CE213" s="357"/>
      <c r="CF213" s="357"/>
      <c r="CG213" s="357"/>
      <c r="CH213" s="357"/>
      <c r="CI213" s="357"/>
      <c r="CJ213" s="357"/>
      <c r="CK213" s="357"/>
      <c r="CL213" s="353"/>
      <c r="CM213" s="321"/>
      <c r="CN213" s="357"/>
      <c r="CO213" s="357"/>
      <c r="CP213" s="357"/>
      <c r="CQ213" s="357"/>
      <c r="CR213" s="353"/>
      <c r="CS213" s="353"/>
      <c r="CT213" s="353"/>
      <c r="CU213" s="353"/>
      <c r="CV213" s="321"/>
      <c r="CW213" s="373"/>
      <c r="CX213" s="243"/>
      <c r="CY213" s="243"/>
      <c r="CZ213" s="243"/>
      <c r="DA213" s="243"/>
      <c r="DB213" s="243"/>
      <c r="DC213" s="243"/>
      <c r="DD213" s="243"/>
      <c r="DE213" s="243"/>
      <c r="DF213" s="243"/>
      <c r="DG213" s="243"/>
      <c r="DH213" s="243"/>
      <c r="DI213" s="243"/>
      <c r="DJ213" s="243"/>
      <c r="DK213" s="243"/>
      <c r="DL213" s="243"/>
      <c r="DM213" s="243"/>
      <c r="DN213" s="243"/>
      <c r="DO213" s="243"/>
      <c r="DP213" s="243"/>
      <c r="DQ213" s="243"/>
      <c r="DR213" s="243"/>
      <c r="DS213" s="243"/>
      <c r="DT213" s="243"/>
      <c r="DU213" s="243"/>
      <c r="DV213" s="243"/>
      <c r="DW213" s="243"/>
      <c r="DX213" s="243"/>
      <c r="DY213" s="243"/>
      <c r="DZ213" s="243"/>
      <c r="EA213" s="243"/>
    </row>
    <row r="214" spans="1:131" s="337" customFormat="1" ht="30" hidden="1" customHeight="1">
      <c r="A214" s="319" t="str">
        <f t="shared" si="178"/>
        <v>Hiện</v>
      </c>
      <c r="B214" s="320" t="str">
        <f t="shared" si="194"/>
        <v>Đủ</v>
      </c>
      <c r="C214" s="320">
        <f t="shared" si="195"/>
        <v>0</v>
      </c>
      <c r="D214" s="321"/>
      <c r="E214" s="321"/>
      <c r="F214" s="359"/>
      <c r="G214" s="320"/>
      <c r="H214" s="320" t="s">
        <v>1428</v>
      </c>
      <c r="I214" s="320" t="s">
        <v>938</v>
      </c>
      <c r="J214" s="322" t="s">
        <v>834</v>
      </c>
      <c r="K214" s="323" t="s">
        <v>835</v>
      </c>
      <c r="L214" s="324" t="s">
        <v>1099</v>
      </c>
      <c r="M214" s="322" t="s">
        <v>836</v>
      </c>
      <c r="N214" s="322" t="s">
        <v>837</v>
      </c>
      <c r="O214" s="273">
        <f t="shared" si="211"/>
        <v>4.5149999999999997</v>
      </c>
      <c r="P214" s="283">
        <v>8</v>
      </c>
      <c r="Q214" s="273">
        <v>36.119999999999997</v>
      </c>
      <c r="R214" s="230"/>
      <c r="S214" s="231"/>
      <c r="T214" s="231">
        <v>8</v>
      </c>
      <c r="U214" s="231">
        <v>36.119999999999997</v>
      </c>
      <c r="V214" s="231">
        <f>VLOOKUP(J214,[113]PR!$A:$S,15,0)</f>
        <v>-8</v>
      </c>
      <c r="W214" s="231">
        <f>VLOOKUP(J214,[113]PR!$A:$S,16,0)</f>
        <v>-36.119999999999997</v>
      </c>
      <c r="X214" s="231">
        <f>VLOOKUP(J214,[114]PR!$A:$U,17,0)</f>
        <v>0</v>
      </c>
      <c r="Y214" s="231">
        <f>VLOOKUP(J214,[114]PR!$A:$U,18,0)</f>
        <v>0</v>
      </c>
      <c r="Z214" s="231">
        <v>0</v>
      </c>
      <c r="AA214" s="231">
        <v>0</v>
      </c>
      <c r="AB214" s="241">
        <v>0</v>
      </c>
      <c r="AC214" s="241">
        <v>0</v>
      </c>
      <c r="AD214" s="241">
        <v>0</v>
      </c>
      <c r="AE214" s="241">
        <v>0</v>
      </c>
      <c r="AF214" s="241">
        <v>0</v>
      </c>
      <c r="AG214" s="241">
        <v>0</v>
      </c>
      <c r="AH214" s="241">
        <v>0</v>
      </c>
      <c r="AI214" s="241">
        <v>0</v>
      </c>
      <c r="AJ214" s="241">
        <v>0</v>
      </c>
      <c r="AK214" s="241">
        <v>0</v>
      </c>
      <c r="AL214" s="241">
        <v>0</v>
      </c>
      <c r="AM214" s="241">
        <v>0</v>
      </c>
      <c r="AN214" s="241"/>
      <c r="AO214" s="241"/>
      <c r="AP214" s="241">
        <v>0</v>
      </c>
      <c r="AQ214" s="241">
        <v>0</v>
      </c>
      <c r="AR214" s="325">
        <f t="shared" ref="AR214:AR242" si="228">R214+T214+V214+X214+Z214+AB214+AD214+AF214+AH214+AJ214+AL214+AN214+AP214</f>
        <v>0</v>
      </c>
      <c r="AS214" s="325">
        <f t="shared" ref="AS214:AS242" si="229">S214+U214+W214+Y214+AA214+AC214+AE214+AG214+AI214+AK214+AM214+AO214+AQ214</f>
        <v>0</v>
      </c>
      <c r="AT214" s="326" t="s">
        <v>1115</v>
      </c>
      <c r="AU214" s="319"/>
      <c r="AV214" s="327"/>
      <c r="AW214" s="327"/>
      <c r="AX214" s="328"/>
      <c r="AY214" s="329"/>
      <c r="AZ214" s="327" t="str">
        <f t="shared" ref="AZ214:AZ242" si="230">IF(AR214&gt;AV214,AR214-AV214,"0")</f>
        <v>0</v>
      </c>
      <c r="BA214" s="330" t="str">
        <f t="shared" ref="BA214:BA242" si="231">IF(AS214&gt;AW214,AS214-AW214,"0")</f>
        <v>0</v>
      </c>
      <c r="BB214" s="331"/>
      <c r="BC214" s="332"/>
      <c r="BD214" s="332"/>
      <c r="BE214" s="332"/>
      <c r="BF214" s="334"/>
      <c r="BG214" s="327"/>
      <c r="BH214" s="332"/>
      <c r="BI214" s="232"/>
      <c r="BJ214" s="327"/>
      <c r="BK214" s="327"/>
      <c r="BL214" s="327"/>
      <c r="BM214" s="333"/>
      <c r="BN214" s="327">
        <f>SUMIF($J:$J,J214,$BI:$BI)</f>
        <v>0</v>
      </c>
      <c r="BO214" s="327">
        <f>SUMIF($J:$J,J214,$BJ:$BJ)</f>
        <v>0</v>
      </c>
      <c r="BP214" s="320"/>
      <c r="BQ214" s="320"/>
      <c r="BR214" s="334"/>
      <c r="BS214" s="319"/>
      <c r="BT214" s="319"/>
      <c r="BU214" s="327"/>
      <c r="BV214" s="327"/>
      <c r="BW214" s="327"/>
      <c r="BX214" s="327"/>
      <c r="BY214" s="327"/>
      <c r="BZ214" s="327"/>
      <c r="CA214" s="327"/>
      <c r="CB214" s="275"/>
      <c r="CC214" s="335"/>
      <c r="CD214" s="332"/>
      <c r="CE214" s="332"/>
      <c r="CF214" s="332"/>
      <c r="CG214" s="332"/>
      <c r="CH214" s="332"/>
      <c r="CI214" s="332"/>
      <c r="CJ214" s="332"/>
      <c r="CK214" s="332"/>
      <c r="CL214" s="327">
        <f>SUMIF($J:$J,J214,$BZ:$BZ)</f>
        <v>0</v>
      </c>
      <c r="CM214" s="320">
        <f>SUMIF($J:$J,J214,$CA:$CA)</f>
        <v>0</v>
      </c>
      <c r="CN214" s="332"/>
      <c r="CO214" s="332"/>
      <c r="CP214" s="332"/>
      <c r="CQ214" s="332"/>
      <c r="CR214" s="327">
        <f t="shared" ref="CR214:CR242" si="232">BN214+CL214</f>
        <v>0</v>
      </c>
      <c r="CS214" s="327">
        <f t="shared" ref="CS214:CS242" si="233">BO214+CM214</f>
        <v>0</v>
      </c>
      <c r="CT214" s="327">
        <f t="shared" ref="CT214:CT242" si="234">AZ214-CR214</f>
        <v>0</v>
      </c>
      <c r="CU214" s="327">
        <f t="shared" ref="CU214:CU242" si="235">BA214-CS214</f>
        <v>0</v>
      </c>
      <c r="CV214" s="320" t="str">
        <f t="shared" ref="CV214:CV242" si="236">IF(CT214&lt;0,"Thừa",IF(CT214=0,"Đủ","Thiếu"))</f>
        <v>Đủ</v>
      </c>
      <c r="CW214" s="336"/>
      <c r="CX214" s="242"/>
      <c r="CY214" s="242"/>
      <c r="CZ214" s="242"/>
      <c r="DA214" s="242"/>
      <c r="DB214" s="242"/>
      <c r="DC214" s="242"/>
      <c r="DD214" s="242"/>
      <c r="DE214" s="242"/>
      <c r="DF214" s="242"/>
      <c r="DG214" s="242"/>
      <c r="DH214" s="242"/>
      <c r="DI214" s="242"/>
      <c r="DJ214" s="242"/>
      <c r="DK214" s="242"/>
      <c r="DL214" s="242"/>
      <c r="DM214" s="242"/>
      <c r="DN214" s="242"/>
      <c r="DO214" s="242"/>
      <c r="DP214" s="242"/>
      <c r="DQ214" s="242"/>
      <c r="DR214" s="242"/>
      <c r="DS214" s="242"/>
      <c r="DT214" s="242">
        <v>8</v>
      </c>
      <c r="DU214" s="242">
        <v>36.119999999999997</v>
      </c>
      <c r="DV214" s="242"/>
      <c r="DW214" s="242"/>
      <c r="DX214" s="242"/>
      <c r="DY214" s="242"/>
      <c r="DZ214" s="242"/>
      <c r="EA214" s="242"/>
    </row>
    <row r="215" spans="1:131" s="337" customFormat="1" ht="30" hidden="1" customHeight="1">
      <c r="A215" s="319" t="str">
        <f t="shared" si="178"/>
        <v>Hiện</v>
      </c>
      <c r="B215" s="320" t="str">
        <f t="shared" si="194"/>
        <v>Thừa</v>
      </c>
      <c r="C215" s="320">
        <f t="shared" si="195"/>
        <v>-1.2000000000000028</v>
      </c>
      <c r="D215" s="321"/>
      <c r="E215" s="321"/>
      <c r="F215" s="359"/>
      <c r="G215" s="320"/>
      <c r="H215" s="320"/>
      <c r="I215" s="320"/>
      <c r="J215" s="322" t="s">
        <v>838</v>
      </c>
      <c r="K215" s="323" t="s">
        <v>839</v>
      </c>
      <c r="L215" s="324" t="s">
        <v>840</v>
      </c>
      <c r="M215" s="322" t="s">
        <v>292</v>
      </c>
      <c r="N215" s="322" t="s">
        <v>116</v>
      </c>
      <c r="O215" s="273">
        <f t="shared" si="211"/>
        <v>0.10167220182951697</v>
      </c>
      <c r="P215" s="274">
        <v>68.652000000000001</v>
      </c>
      <c r="Q215" s="273">
        <v>6.9799999999999995</v>
      </c>
      <c r="R215" s="230"/>
      <c r="S215" s="231"/>
      <c r="T215" s="231">
        <v>75</v>
      </c>
      <c r="U215" s="231">
        <v>7.6254151372137731</v>
      </c>
      <c r="V215" s="231">
        <f>VLOOKUP(J215,[113]PR!$A:$S,15,0)</f>
        <v>0</v>
      </c>
      <c r="W215" s="231">
        <f>VLOOKUP(J215,[113]PR!$A:$S,16,0)</f>
        <v>0</v>
      </c>
      <c r="X215" s="231">
        <f>VLOOKUP(J215,[114]PR!$A:$U,17,0)</f>
        <v>0</v>
      </c>
      <c r="Y215" s="231">
        <f>VLOOKUP(J215,[114]PR!$A:$U,18,0)</f>
        <v>0</v>
      </c>
      <c r="Z215" s="231">
        <v>0</v>
      </c>
      <c r="AA215" s="231">
        <v>0</v>
      </c>
      <c r="AB215" s="241">
        <v>0</v>
      </c>
      <c r="AC215" s="241">
        <v>0</v>
      </c>
      <c r="AD215" s="241">
        <v>0</v>
      </c>
      <c r="AE215" s="241">
        <v>0</v>
      </c>
      <c r="AF215" s="241">
        <v>0</v>
      </c>
      <c r="AG215" s="241">
        <v>0</v>
      </c>
      <c r="AH215" s="241">
        <v>0</v>
      </c>
      <c r="AI215" s="241">
        <v>0</v>
      </c>
      <c r="AJ215" s="241">
        <v>0</v>
      </c>
      <c r="AK215" s="241">
        <v>0</v>
      </c>
      <c r="AL215" s="241">
        <v>0</v>
      </c>
      <c r="AM215" s="241">
        <v>0</v>
      </c>
      <c r="AN215" s="241"/>
      <c r="AO215" s="241"/>
      <c r="AP215" s="241">
        <v>0</v>
      </c>
      <c r="AQ215" s="241">
        <v>0</v>
      </c>
      <c r="AR215" s="325">
        <f t="shared" si="228"/>
        <v>75</v>
      </c>
      <c r="AS215" s="325">
        <f t="shared" si="229"/>
        <v>7.6254151372137731</v>
      </c>
      <c r="AT215" s="326"/>
      <c r="AU215" s="319"/>
      <c r="AV215" s="327"/>
      <c r="AW215" s="327"/>
      <c r="AX215" s="328"/>
      <c r="AY215" s="329"/>
      <c r="AZ215" s="327">
        <f t="shared" si="230"/>
        <v>75</v>
      </c>
      <c r="BA215" s="330">
        <f t="shared" si="231"/>
        <v>7.6254151372137731</v>
      </c>
      <c r="BB215" s="331"/>
      <c r="BC215" s="332" t="s">
        <v>1650</v>
      </c>
      <c r="BD215" s="332" t="s">
        <v>903</v>
      </c>
      <c r="BE215" s="324" t="s">
        <v>1638</v>
      </c>
      <c r="BF215" s="334"/>
      <c r="BG215" s="327" t="s">
        <v>545</v>
      </c>
      <c r="BH215" s="332">
        <v>45792</v>
      </c>
      <c r="BI215" s="232">
        <v>76.2</v>
      </c>
      <c r="BJ215" s="327" t="s">
        <v>545</v>
      </c>
      <c r="BK215" s="382">
        <f>72870000/76.2</f>
        <v>956299.2125984251</v>
      </c>
      <c r="BL215" s="327">
        <f>BK215*BI215*1.1</f>
        <v>80157000</v>
      </c>
      <c r="BM215" s="333">
        <v>45853</v>
      </c>
      <c r="BN215" s="327">
        <f>SUMIF($J:$J,J215,$BI:$BI)</f>
        <v>76.2</v>
      </c>
      <c r="BO215" s="327">
        <f>SUMIF($J:$J,J215,$BJ:$BJ)</f>
        <v>0</v>
      </c>
      <c r="BP215" s="320"/>
      <c r="BQ215" s="320"/>
      <c r="BR215" s="334"/>
      <c r="BS215" s="319"/>
      <c r="BT215" s="319"/>
      <c r="BU215" s="327"/>
      <c r="BV215" s="327"/>
      <c r="BW215" s="327"/>
      <c r="BX215" s="327"/>
      <c r="BY215" s="327"/>
      <c r="BZ215" s="327"/>
      <c r="CA215" s="327"/>
      <c r="CB215" s="275"/>
      <c r="CC215" s="335"/>
      <c r="CD215" s="332"/>
      <c r="CE215" s="332"/>
      <c r="CF215" s="332"/>
      <c r="CG215" s="332"/>
      <c r="CH215" s="332"/>
      <c r="CI215" s="332"/>
      <c r="CJ215" s="332"/>
      <c r="CK215" s="332"/>
      <c r="CL215" s="327">
        <f>SUMIF($J:$J,J215,$BZ:$BZ)</f>
        <v>0</v>
      </c>
      <c r="CM215" s="320">
        <f>SUMIF($J:$J,J215,$CA:$CA)</f>
        <v>0</v>
      </c>
      <c r="CN215" s="332"/>
      <c r="CO215" s="332"/>
      <c r="CP215" s="332"/>
      <c r="CQ215" s="332"/>
      <c r="CR215" s="327">
        <f t="shared" si="232"/>
        <v>76.2</v>
      </c>
      <c r="CS215" s="327">
        <f t="shared" si="233"/>
        <v>0</v>
      </c>
      <c r="CT215" s="327">
        <f t="shared" si="234"/>
        <v>-1.2000000000000028</v>
      </c>
      <c r="CU215" s="327">
        <f t="shared" si="235"/>
        <v>7.6254151372137731</v>
      </c>
      <c r="CV215" s="320" t="str">
        <f t="shared" si="236"/>
        <v>Thừa</v>
      </c>
      <c r="CW215" s="336"/>
      <c r="CX215" s="242"/>
      <c r="CY215" s="242"/>
      <c r="CZ215" s="242"/>
      <c r="DA215" s="242"/>
      <c r="DB215" s="242"/>
      <c r="DC215" s="242"/>
      <c r="DD215" s="242"/>
      <c r="DE215" s="242"/>
      <c r="DF215" s="242"/>
      <c r="DG215" s="242"/>
      <c r="DH215" s="242"/>
      <c r="DI215" s="242"/>
      <c r="DJ215" s="242"/>
      <c r="DK215" s="242"/>
      <c r="DL215" s="242"/>
      <c r="DM215" s="242"/>
      <c r="DN215" s="242"/>
      <c r="DO215" s="242"/>
      <c r="DP215" s="242">
        <v>15.353999999999999</v>
      </c>
      <c r="DQ215" s="242">
        <v>1.58</v>
      </c>
      <c r="DR215" s="242">
        <v>53.297999999999995</v>
      </c>
      <c r="DS215" s="242">
        <v>5.4</v>
      </c>
      <c r="DT215" s="242"/>
      <c r="DU215" s="242"/>
      <c r="DV215" s="242"/>
      <c r="DW215" s="242"/>
      <c r="DX215" s="242"/>
      <c r="DY215" s="242"/>
      <c r="DZ215" s="242"/>
      <c r="EA215" s="242"/>
    </row>
    <row r="216" spans="1:131" s="337" customFormat="1" ht="30" hidden="1" customHeight="1">
      <c r="A216" s="319" t="str">
        <f t="shared" si="178"/>
        <v>Hiện</v>
      </c>
      <c r="B216" s="320" t="str">
        <f t="shared" si="194"/>
        <v>Đủ</v>
      </c>
      <c r="C216" s="320">
        <f t="shared" si="195"/>
        <v>0</v>
      </c>
      <c r="D216" s="321"/>
      <c r="E216" s="321"/>
      <c r="F216" s="359"/>
      <c r="G216" s="320"/>
      <c r="H216" s="320" t="s">
        <v>1428</v>
      </c>
      <c r="I216" s="320"/>
      <c r="J216" s="322" t="s">
        <v>841</v>
      </c>
      <c r="K216" s="323" t="s">
        <v>842</v>
      </c>
      <c r="L216" s="324" t="s">
        <v>1687</v>
      </c>
      <c r="M216" s="322" t="s">
        <v>288</v>
      </c>
      <c r="N216" s="322" t="s">
        <v>116</v>
      </c>
      <c r="O216" s="273">
        <f t="shared" si="211"/>
        <v>0.19628128058157415</v>
      </c>
      <c r="P216" s="274">
        <v>71.53</v>
      </c>
      <c r="Q216" s="273">
        <v>14.04</v>
      </c>
      <c r="R216" s="230"/>
      <c r="S216" s="231"/>
      <c r="T216" s="231">
        <v>80</v>
      </c>
      <c r="U216" s="231">
        <v>15.702502446525932</v>
      </c>
      <c r="V216" s="231">
        <f>VLOOKUP(J216,[113]PR!$A:$S,15,0)</f>
        <v>-80</v>
      </c>
      <c r="W216" s="231">
        <f>VLOOKUP(J216,[113]PR!$A:$S,16,0)</f>
        <v>-15.702502446525932</v>
      </c>
      <c r="X216" s="231">
        <f>VLOOKUP(J216,[114]PR!$A:$U,17,0)</f>
        <v>0</v>
      </c>
      <c r="Y216" s="231">
        <f>VLOOKUP(J216,[114]PR!$A:$U,18,0)</f>
        <v>0</v>
      </c>
      <c r="Z216" s="231">
        <v>0</v>
      </c>
      <c r="AA216" s="231">
        <v>0</v>
      </c>
      <c r="AB216" s="241">
        <v>0</v>
      </c>
      <c r="AC216" s="241">
        <v>0</v>
      </c>
      <c r="AD216" s="241">
        <v>0</v>
      </c>
      <c r="AE216" s="241">
        <v>0</v>
      </c>
      <c r="AF216" s="241">
        <v>0</v>
      </c>
      <c r="AG216" s="241">
        <v>0</v>
      </c>
      <c r="AH216" s="241">
        <v>0</v>
      </c>
      <c r="AI216" s="241">
        <v>0</v>
      </c>
      <c r="AJ216" s="241">
        <v>0</v>
      </c>
      <c r="AK216" s="241">
        <v>0</v>
      </c>
      <c r="AL216" s="241">
        <v>0</v>
      </c>
      <c r="AM216" s="241">
        <v>0</v>
      </c>
      <c r="AN216" s="241"/>
      <c r="AO216" s="241"/>
      <c r="AP216" s="241">
        <v>0</v>
      </c>
      <c r="AQ216" s="241">
        <v>0</v>
      </c>
      <c r="AR216" s="325">
        <f t="shared" si="228"/>
        <v>0</v>
      </c>
      <c r="AS216" s="325">
        <f t="shared" si="229"/>
        <v>0</v>
      </c>
      <c r="AT216" s="326" t="s">
        <v>1119</v>
      </c>
      <c r="AU216" s="319"/>
      <c r="AV216" s="327"/>
      <c r="AW216" s="327"/>
      <c r="AX216" s="328"/>
      <c r="AY216" s="329"/>
      <c r="AZ216" s="327" t="str">
        <f t="shared" si="230"/>
        <v>0</v>
      </c>
      <c r="BA216" s="330" t="str">
        <f t="shared" si="231"/>
        <v>0</v>
      </c>
      <c r="BB216" s="331"/>
      <c r="BC216" s="332"/>
      <c r="BD216" s="332"/>
      <c r="BE216" s="332"/>
      <c r="BF216" s="334"/>
      <c r="BG216" s="327"/>
      <c r="BH216" s="332"/>
      <c r="BI216" s="232"/>
      <c r="BJ216" s="327"/>
      <c r="BK216" s="327"/>
      <c r="BL216" s="327"/>
      <c r="BM216" s="333"/>
      <c r="BN216" s="327">
        <f>SUMIF($J:$J,J216,$BI:$BI)</f>
        <v>0</v>
      </c>
      <c r="BO216" s="327">
        <f>SUMIF($J:$J,J216,$BJ:$BJ)</f>
        <v>0</v>
      </c>
      <c r="BP216" s="320"/>
      <c r="BQ216" s="320"/>
      <c r="BR216" s="334"/>
      <c r="BS216" s="319"/>
      <c r="BT216" s="319"/>
      <c r="BU216" s="327"/>
      <c r="BV216" s="327"/>
      <c r="BW216" s="327"/>
      <c r="BX216" s="327"/>
      <c r="BY216" s="327"/>
      <c r="BZ216" s="327"/>
      <c r="CA216" s="327"/>
      <c r="CB216" s="275"/>
      <c r="CC216" s="335"/>
      <c r="CD216" s="332"/>
      <c r="CE216" s="332"/>
      <c r="CF216" s="332"/>
      <c r="CG216" s="332"/>
      <c r="CH216" s="332"/>
      <c r="CI216" s="332"/>
      <c r="CJ216" s="332"/>
      <c r="CK216" s="332"/>
      <c r="CL216" s="327">
        <f>SUMIF($J:$J,J216,$BZ:$BZ)</f>
        <v>0</v>
      </c>
      <c r="CM216" s="320">
        <f>SUMIF($J:$J,J216,$CA:$CA)</f>
        <v>0</v>
      </c>
      <c r="CN216" s="332"/>
      <c r="CO216" s="332"/>
      <c r="CP216" s="332"/>
      <c r="CQ216" s="332"/>
      <c r="CR216" s="327">
        <f t="shared" si="232"/>
        <v>0</v>
      </c>
      <c r="CS216" s="327">
        <f t="shared" si="233"/>
        <v>0</v>
      </c>
      <c r="CT216" s="327">
        <f t="shared" si="234"/>
        <v>0</v>
      </c>
      <c r="CU216" s="327">
        <f t="shared" si="235"/>
        <v>0</v>
      </c>
      <c r="CV216" s="320" t="str">
        <f t="shared" si="236"/>
        <v>Đủ</v>
      </c>
      <c r="CW216" s="336"/>
      <c r="CX216" s="242"/>
      <c r="CY216" s="242"/>
      <c r="CZ216" s="242"/>
      <c r="DA216" s="242"/>
      <c r="DB216" s="242"/>
      <c r="DC216" s="242"/>
      <c r="DD216" s="242"/>
      <c r="DE216" s="242"/>
      <c r="DF216" s="242"/>
      <c r="DG216" s="242"/>
      <c r="DH216" s="242"/>
      <c r="DI216" s="242"/>
      <c r="DJ216" s="242">
        <v>21.423999999999999</v>
      </c>
      <c r="DK216" s="242">
        <v>4.2</v>
      </c>
      <c r="DL216" s="242">
        <v>21.423999999999999</v>
      </c>
      <c r="DM216" s="242">
        <v>4.2</v>
      </c>
      <c r="DN216" s="242">
        <v>21.423999999999999</v>
      </c>
      <c r="DO216" s="242">
        <v>4.2</v>
      </c>
      <c r="DP216" s="242">
        <v>7.258</v>
      </c>
      <c r="DQ216" s="242">
        <v>1.42</v>
      </c>
      <c r="DR216" s="242"/>
      <c r="DS216" s="242"/>
      <c r="DT216" s="242"/>
      <c r="DU216" s="242"/>
      <c r="DV216" s="242"/>
      <c r="DW216" s="242"/>
      <c r="DX216" s="242"/>
      <c r="DY216" s="242"/>
      <c r="DZ216" s="242"/>
      <c r="EA216" s="242"/>
    </row>
    <row r="217" spans="1:131" s="337" customFormat="1" ht="30" hidden="1" customHeight="1">
      <c r="A217" s="319" t="str">
        <f t="shared" si="178"/>
        <v>Hiện</v>
      </c>
      <c r="B217" s="320" t="str">
        <f t="shared" si="194"/>
        <v>Đủ</v>
      </c>
      <c r="C217" s="320">
        <f t="shared" si="195"/>
        <v>0</v>
      </c>
      <c r="D217" s="321"/>
      <c r="E217" s="321"/>
      <c r="F217" s="359"/>
      <c r="G217" s="320"/>
      <c r="H217" s="320" t="s">
        <v>1428</v>
      </c>
      <c r="I217" s="320"/>
      <c r="J217" s="322" t="s">
        <v>843</v>
      </c>
      <c r="K217" s="323" t="s">
        <v>842</v>
      </c>
      <c r="L217" s="324" t="s">
        <v>1688</v>
      </c>
      <c r="M217" s="322" t="s">
        <v>288</v>
      </c>
      <c r="N217" s="322" t="s">
        <v>116</v>
      </c>
      <c r="O217" s="273">
        <f t="shared" si="211"/>
        <v>0.19631998322499475</v>
      </c>
      <c r="P217" s="274">
        <v>76.304000000000002</v>
      </c>
      <c r="Q217" s="273">
        <v>14.98</v>
      </c>
      <c r="R217" s="230"/>
      <c r="S217" s="231"/>
      <c r="T217" s="231">
        <v>90</v>
      </c>
      <c r="U217" s="231">
        <v>17.668798490249529</v>
      </c>
      <c r="V217" s="231">
        <f>VLOOKUP(J217,[113]PR!$A:$S,15,0)</f>
        <v>-90</v>
      </c>
      <c r="W217" s="231">
        <f>VLOOKUP(J217,[113]PR!$A:$S,16,0)</f>
        <v>-17.668798490249529</v>
      </c>
      <c r="X217" s="231">
        <f>VLOOKUP(J217,[114]PR!$A:$U,17,0)</f>
        <v>0</v>
      </c>
      <c r="Y217" s="231">
        <f>VLOOKUP(J217,[114]PR!$A:$U,18,0)</f>
        <v>0</v>
      </c>
      <c r="Z217" s="231">
        <v>0</v>
      </c>
      <c r="AA217" s="231">
        <v>0</v>
      </c>
      <c r="AB217" s="241">
        <v>0</v>
      </c>
      <c r="AC217" s="241">
        <v>0</v>
      </c>
      <c r="AD217" s="241">
        <v>0</v>
      </c>
      <c r="AE217" s="241">
        <v>0</v>
      </c>
      <c r="AF217" s="241">
        <v>0</v>
      </c>
      <c r="AG217" s="241">
        <v>0</v>
      </c>
      <c r="AH217" s="241">
        <v>0</v>
      </c>
      <c r="AI217" s="241">
        <v>0</v>
      </c>
      <c r="AJ217" s="241">
        <v>0</v>
      </c>
      <c r="AK217" s="241">
        <v>0</v>
      </c>
      <c r="AL217" s="241">
        <v>0</v>
      </c>
      <c r="AM217" s="241">
        <v>0</v>
      </c>
      <c r="AN217" s="241"/>
      <c r="AO217" s="241"/>
      <c r="AP217" s="241">
        <v>0</v>
      </c>
      <c r="AQ217" s="241">
        <v>0</v>
      </c>
      <c r="AR217" s="325">
        <f t="shared" si="228"/>
        <v>0</v>
      </c>
      <c r="AS217" s="325">
        <f t="shared" si="229"/>
        <v>0</v>
      </c>
      <c r="AT217" s="326" t="s">
        <v>1120</v>
      </c>
      <c r="AU217" s="319"/>
      <c r="AV217" s="327"/>
      <c r="AW217" s="327"/>
      <c r="AX217" s="328"/>
      <c r="AY217" s="329"/>
      <c r="AZ217" s="327" t="str">
        <f t="shared" si="230"/>
        <v>0</v>
      </c>
      <c r="BA217" s="330" t="str">
        <f t="shared" si="231"/>
        <v>0</v>
      </c>
      <c r="BB217" s="331"/>
      <c r="BC217" s="332"/>
      <c r="BD217" s="332"/>
      <c r="BE217" s="332"/>
      <c r="BF217" s="334"/>
      <c r="BG217" s="327"/>
      <c r="BH217" s="332"/>
      <c r="BI217" s="232"/>
      <c r="BJ217" s="327"/>
      <c r="BK217" s="327"/>
      <c r="BL217" s="327"/>
      <c r="BM217" s="333"/>
      <c r="BN217" s="327">
        <f>SUMIF($J:$J,J217,$BI:$BI)</f>
        <v>0</v>
      </c>
      <c r="BO217" s="327">
        <f>SUMIF($J:$J,J217,$BJ:$BJ)</f>
        <v>0</v>
      </c>
      <c r="BP217" s="320"/>
      <c r="BQ217" s="320"/>
      <c r="BR217" s="334"/>
      <c r="BS217" s="319"/>
      <c r="BT217" s="319"/>
      <c r="BU217" s="327"/>
      <c r="BV217" s="327"/>
      <c r="BW217" s="327"/>
      <c r="BX217" s="327"/>
      <c r="BY217" s="327"/>
      <c r="BZ217" s="327"/>
      <c r="CA217" s="327"/>
      <c r="CB217" s="275"/>
      <c r="CC217" s="335"/>
      <c r="CD217" s="332"/>
      <c r="CE217" s="332"/>
      <c r="CF217" s="332"/>
      <c r="CG217" s="332"/>
      <c r="CH217" s="332"/>
      <c r="CI217" s="332"/>
      <c r="CJ217" s="332"/>
      <c r="CK217" s="332"/>
      <c r="CL217" s="327">
        <f>SUMIF($J:$J,J217,$BZ:$BZ)</f>
        <v>0</v>
      </c>
      <c r="CM217" s="320">
        <f>SUMIF($J:$J,J217,$CA:$CA)</f>
        <v>0</v>
      </c>
      <c r="CN217" s="332"/>
      <c r="CO217" s="332"/>
      <c r="CP217" s="332"/>
      <c r="CQ217" s="332"/>
      <c r="CR217" s="327">
        <f t="shared" si="232"/>
        <v>0</v>
      </c>
      <c r="CS217" s="327">
        <f t="shared" si="233"/>
        <v>0</v>
      </c>
      <c r="CT217" s="327">
        <f t="shared" si="234"/>
        <v>0</v>
      </c>
      <c r="CU217" s="327">
        <f t="shared" si="235"/>
        <v>0</v>
      </c>
      <c r="CV217" s="320" t="str">
        <f t="shared" si="236"/>
        <v>Đủ</v>
      </c>
      <c r="CW217" s="336"/>
      <c r="CX217" s="242"/>
      <c r="CY217" s="242"/>
      <c r="CZ217" s="242"/>
      <c r="DA217" s="242"/>
      <c r="DB217" s="242"/>
      <c r="DC217" s="242"/>
      <c r="DD217" s="242">
        <v>20.399999999999999</v>
      </c>
      <c r="DE217" s="242">
        <v>4</v>
      </c>
      <c r="DF217" s="242"/>
      <c r="DG217" s="242"/>
      <c r="DH217" s="242">
        <v>55.903999999999996</v>
      </c>
      <c r="DI217" s="242">
        <v>10.98</v>
      </c>
      <c r="DJ217" s="242"/>
      <c r="DK217" s="242"/>
      <c r="DL217" s="242"/>
      <c r="DM217" s="242"/>
      <c r="DN217" s="242"/>
      <c r="DO217" s="242"/>
      <c r="DP217" s="242"/>
      <c r="DQ217" s="242"/>
      <c r="DR217" s="242"/>
      <c r="DS217" s="242"/>
      <c r="DT217" s="242"/>
      <c r="DU217" s="242"/>
      <c r="DV217" s="242"/>
      <c r="DW217" s="242"/>
      <c r="DX217" s="242"/>
      <c r="DY217" s="242"/>
      <c r="DZ217" s="242"/>
      <c r="EA217" s="242"/>
    </row>
    <row r="218" spans="1:131" s="337" customFormat="1" ht="30" hidden="1" customHeight="1">
      <c r="A218" s="319" t="str">
        <f t="shared" si="178"/>
        <v>Hiện</v>
      </c>
      <c r="B218" s="320" t="str">
        <f t="shared" si="194"/>
        <v>Thừa</v>
      </c>
      <c r="C218" s="320">
        <f t="shared" si="195"/>
        <v>-1.9699999999999998</v>
      </c>
      <c r="D218" s="321"/>
      <c r="E218" s="321"/>
      <c r="F218" s="359" t="s">
        <v>1774</v>
      </c>
      <c r="G218" s="320"/>
      <c r="H218" s="320"/>
      <c r="I218" s="320"/>
      <c r="J218" s="338" t="s">
        <v>844</v>
      </c>
      <c r="K218" s="521" t="s">
        <v>845</v>
      </c>
      <c r="L218" s="522" t="s">
        <v>1772</v>
      </c>
      <c r="M218" s="322" t="s">
        <v>846</v>
      </c>
      <c r="N218" s="322" t="s">
        <v>847</v>
      </c>
      <c r="O218" s="273"/>
      <c r="P218" s="274">
        <v>0</v>
      </c>
      <c r="Q218" s="273">
        <v>2</v>
      </c>
      <c r="R218" s="230"/>
      <c r="S218" s="231"/>
      <c r="T218" s="231">
        <v>2</v>
      </c>
      <c r="U218" s="231">
        <v>2</v>
      </c>
      <c r="V218" s="231">
        <f>VLOOKUP(J218,[113]PR!$A:$S,15,0)</f>
        <v>0</v>
      </c>
      <c r="W218" s="231">
        <f>VLOOKUP(J218,[113]PR!$A:$S,16,0)</f>
        <v>0</v>
      </c>
      <c r="X218" s="231">
        <f>VLOOKUP(J218,[114]PR!$A:$U,17,0)</f>
        <v>0</v>
      </c>
      <c r="Y218" s="231">
        <f>VLOOKUP(J218,[114]PR!$A:$U,18,0)</f>
        <v>0</v>
      </c>
      <c r="Z218" s="231">
        <v>0</v>
      </c>
      <c r="AA218" s="231">
        <v>0</v>
      </c>
      <c r="AB218" s="241">
        <v>0</v>
      </c>
      <c r="AC218" s="241">
        <v>0</v>
      </c>
      <c r="AD218" s="241">
        <v>0</v>
      </c>
      <c r="AE218" s="241">
        <v>0</v>
      </c>
      <c r="AF218" s="241">
        <v>0</v>
      </c>
      <c r="AG218" s="241">
        <v>0</v>
      </c>
      <c r="AH218" s="241">
        <v>0</v>
      </c>
      <c r="AI218" s="241">
        <v>0</v>
      </c>
      <c r="AJ218" s="241">
        <v>0</v>
      </c>
      <c r="AK218" s="241">
        <v>0</v>
      </c>
      <c r="AL218" s="241">
        <v>0</v>
      </c>
      <c r="AM218" s="241">
        <v>0</v>
      </c>
      <c r="AN218" s="241">
        <v>3</v>
      </c>
      <c r="AO218" s="241">
        <v>3</v>
      </c>
      <c r="AP218" s="241">
        <v>0</v>
      </c>
      <c r="AQ218" s="241">
        <v>0</v>
      </c>
      <c r="AR218" s="325">
        <f t="shared" si="228"/>
        <v>5</v>
      </c>
      <c r="AS218" s="325">
        <f t="shared" si="229"/>
        <v>5</v>
      </c>
      <c r="AT218" s="326" t="s">
        <v>1773</v>
      </c>
      <c r="AU218" s="319"/>
      <c r="AV218" s="327"/>
      <c r="AW218" s="327"/>
      <c r="AX218" s="328"/>
      <c r="AY218" s="329"/>
      <c r="AZ218" s="327">
        <f t="shared" si="230"/>
        <v>5</v>
      </c>
      <c r="BA218" s="330">
        <f t="shared" si="231"/>
        <v>5</v>
      </c>
      <c r="BB218" s="331"/>
      <c r="BC218" s="332" t="s">
        <v>1650</v>
      </c>
      <c r="BD218" s="332" t="s">
        <v>903</v>
      </c>
      <c r="BE218" s="324" t="s">
        <v>1639</v>
      </c>
      <c r="BF218" s="334"/>
      <c r="BG218" s="232">
        <f>7*0.31</f>
        <v>2.17</v>
      </c>
      <c r="BH218" s="332">
        <v>45792</v>
      </c>
      <c r="BI218" s="232">
        <f>7*0.31</f>
        <v>2.17</v>
      </c>
      <c r="BJ218" s="232">
        <f>7*0.31</f>
        <v>2.17</v>
      </c>
      <c r="BK218" s="382">
        <f>2730000/0.31</f>
        <v>8806451.6129032262</v>
      </c>
      <c r="BL218" s="327">
        <f>BK218*BI218*1.1</f>
        <v>21021000</v>
      </c>
      <c r="BM218" s="333">
        <v>45853</v>
      </c>
      <c r="BN218" s="327">
        <f>SUMIF($J:$J,J218,$BI:$BI)</f>
        <v>6.97</v>
      </c>
      <c r="BO218" s="327">
        <f>SUMIF($J:$J,J218,$BJ:$BJ)</f>
        <v>8.17</v>
      </c>
      <c r="BP218" s="320"/>
      <c r="BQ218" s="320"/>
      <c r="BR218" s="334"/>
      <c r="BS218" s="319"/>
      <c r="BT218" s="319"/>
      <c r="BU218" s="327"/>
      <c r="BV218" s="327"/>
      <c r="BW218" s="327"/>
      <c r="BX218" s="327"/>
      <c r="BY218" s="327"/>
      <c r="BZ218" s="327"/>
      <c r="CA218" s="327"/>
      <c r="CB218" s="275"/>
      <c r="CC218" s="335"/>
      <c r="CD218" s="332"/>
      <c r="CE218" s="332"/>
      <c r="CF218" s="332"/>
      <c r="CG218" s="332"/>
      <c r="CH218" s="332"/>
      <c r="CI218" s="332"/>
      <c r="CJ218" s="332"/>
      <c r="CK218" s="332"/>
      <c r="CL218" s="327">
        <f>SUMIF($J:$J,J218,$BZ:$BZ)</f>
        <v>0</v>
      </c>
      <c r="CM218" s="320">
        <f>SUMIF($J:$J,J218,$CA:$CA)</f>
        <v>0</v>
      </c>
      <c r="CN218" s="332"/>
      <c r="CO218" s="332"/>
      <c r="CP218" s="332"/>
      <c r="CQ218" s="332"/>
      <c r="CR218" s="327">
        <f t="shared" si="232"/>
        <v>6.97</v>
      </c>
      <c r="CS218" s="327">
        <f t="shared" si="233"/>
        <v>8.17</v>
      </c>
      <c r="CT218" s="327">
        <f t="shared" si="234"/>
        <v>-1.9699999999999998</v>
      </c>
      <c r="CU218" s="327">
        <f t="shared" si="235"/>
        <v>-3.17</v>
      </c>
      <c r="CV218" s="320" t="str">
        <f t="shared" si="236"/>
        <v>Thừa</v>
      </c>
      <c r="CW218" s="336"/>
      <c r="CX218" s="242"/>
      <c r="CY218" s="242"/>
      <c r="CZ218" s="242"/>
      <c r="DA218" s="242"/>
      <c r="DB218" s="242"/>
      <c r="DC218" s="242"/>
      <c r="DD218" s="242"/>
      <c r="DE218" s="242"/>
      <c r="DF218" s="242"/>
      <c r="DG218" s="242"/>
      <c r="DH218" s="242"/>
      <c r="DI218" s="242"/>
      <c r="DJ218" s="242"/>
      <c r="DK218" s="242"/>
      <c r="DL218" s="242"/>
      <c r="DM218" s="242"/>
      <c r="DN218" s="242"/>
      <c r="DO218" s="242"/>
      <c r="DP218" s="242"/>
      <c r="DQ218" s="242"/>
      <c r="DR218" s="242"/>
      <c r="DS218" s="242"/>
      <c r="DT218" s="242"/>
      <c r="DU218" s="242"/>
      <c r="DV218" s="242"/>
      <c r="DW218" s="242"/>
      <c r="DX218" s="242"/>
      <c r="DY218" s="242"/>
      <c r="DZ218" s="242"/>
      <c r="EA218" s="242"/>
    </row>
    <row r="219" spans="1:131" s="337" customFormat="1" ht="30" hidden="1" customHeight="1">
      <c r="A219" s="352"/>
      <c r="B219" s="321"/>
      <c r="C219" s="321"/>
      <c r="D219" s="321"/>
      <c r="E219" s="321"/>
      <c r="F219" s="411"/>
      <c r="G219" s="321"/>
      <c r="H219" s="321"/>
      <c r="I219" s="321"/>
      <c r="J219" s="338" t="s">
        <v>844</v>
      </c>
      <c r="K219" s="521" t="s">
        <v>845</v>
      </c>
      <c r="L219" s="522" t="s">
        <v>1772</v>
      </c>
      <c r="M219" s="322" t="s">
        <v>846</v>
      </c>
      <c r="N219" s="322" t="s">
        <v>847</v>
      </c>
      <c r="O219" s="277"/>
      <c r="P219" s="278"/>
      <c r="Q219" s="277"/>
      <c r="R219" s="240"/>
      <c r="S219" s="241"/>
      <c r="T219" s="241"/>
      <c r="U219" s="241"/>
      <c r="V219" s="241"/>
      <c r="W219" s="241"/>
      <c r="X219" s="241"/>
      <c r="Y219" s="241"/>
      <c r="Z219" s="241"/>
      <c r="AA219" s="241"/>
      <c r="AB219" s="241"/>
      <c r="AC219" s="241"/>
      <c r="AD219" s="241"/>
      <c r="AE219" s="241"/>
      <c r="AF219" s="241"/>
      <c r="AG219" s="241"/>
      <c r="AH219" s="241"/>
      <c r="AI219" s="241"/>
      <c r="AJ219" s="241"/>
      <c r="AK219" s="241"/>
      <c r="AL219" s="241"/>
      <c r="AM219" s="241"/>
      <c r="AN219" s="241"/>
      <c r="AO219" s="241"/>
      <c r="AP219" s="241"/>
      <c r="AQ219" s="241"/>
      <c r="AR219" s="351"/>
      <c r="AS219" s="351"/>
      <c r="AT219" s="366"/>
      <c r="AU219" s="352"/>
      <c r="AV219" s="353"/>
      <c r="AW219" s="353"/>
      <c r="AX219" s="367"/>
      <c r="AY219" s="368"/>
      <c r="AZ219" s="353"/>
      <c r="BA219" s="354"/>
      <c r="BB219" s="369"/>
      <c r="BC219" s="523" t="s">
        <v>1784</v>
      </c>
      <c r="BD219" s="524" t="s">
        <v>904</v>
      </c>
      <c r="BE219" s="525" t="s">
        <v>1785</v>
      </c>
      <c r="BF219" s="526"/>
      <c r="BG219" s="520"/>
      <c r="BH219" s="527" t="s">
        <v>546</v>
      </c>
      <c r="BI219" s="528">
        <f>0.6*8</f>
        <v>4.8</v>
      </c>
      <c r="BJ219" s="528">
        <v>6</v>
      </c>
      <c r="BK219" s="520">
        <v>2980000</v>
      </c>
      <c r="BL219" s="327">
        <f>BK219*BJ219*1.1</f>
        <v>19668000</v>
      </c>
      <c r="BM219" s="371">
        <v>46382</v>
      </c>
      <c r="BN219" s="353"/>
      <c r="BO219" s="353"/>
      <c r="BP219" s="321"/>
      <c r="BQ219" s="321"/>
      <c r="BR219" s="370"/>
      <c r="BS219" s="352"/>
      <c r="BT219" s="352"/>
      <c r="BU219" s="353"/>
      <c r="BV219" s="353"/>
      <c r="BW219" s="353"/>
      <c r="BX219" s="353"/>
      <c r="BY219" s="353"/>
      <c r="BZ219" s="353"/>
      <c r="CA219" s="353"/>
      <c r="CB219" s="279"/>
      <c r="CC219" s="372"/>
      <c r="CD219" s="357"/>
      <c r="CE219" s="357"/>
      <c r="CF219" s="357"/>
      <c r="CG219" s="357"/>
      <c r="CH219" s="357"/>
      <c r="CI219" s="357"/>
      <c r="CJ219" s="357"/>
      <c r="CK219" s="357"/>
      <c r="CL219" s="353"/>
      <c r="CM219" s="321"/>
      <c r="CN219" s="357"/>
      <c r="CO219" s="357"/>
      <c r="CP219" s="357"/>
      <c r="CQ219" s="357"/>
      <c r="CR219" s="353"/>
      <c r="CS219" s="353"/>
      <c r="CT219" s="353"/>
      <c r="CU219" s="353"/>
      <c r="CV219" s="321"/>
      <c r="CW219" s="373"/>
      <c r="CX219" s="243"/>
      <c r="CY219" s="243"/>
      <c r="CZ219" s="243"/>
      <c r="DA219" s="243"/>
      <c r="DB219" s="243"/>
      <c r="DC219" s="243"/>
      <c r="DD219" s="243"/>
      <c r="DE219" s="243"/>
      <c r="DF219" s="243"/>
      <c r="DG219" s="243"/>
      <c r="DH219" s="243"/>
      <c r="DI219" s="243"/>
      <c r="DJ219" s="243"/>
      <c r="DK219" s="243"/>
      <c r="DL219" s="243"/>
      <c r="DM219" s="243"/>
      <c r="DN219" s="243"/>
      <c r="DO219" s="243"/>
      <c r="DP219" s="243"/>
      <c r="DQ219" s="243"/>
      <c r="DR219" s="243"/>
      <c r="DS219" s="243"/>
      <c r="DT219" s="243"/>
      <c r="DU219" s="243"/>
      <c r="DV219" s="243"/>
      <c r="DW219" s="243"/>
      <c r="DX219" s="243"/>
      <c r="DY219" s="243"/>
      <c r="DZ219" s="243"/>
      <c r="EA219" s="243"/>
    </row>
    <row r="220" spans="1:131" s="337" customFormat="1" ht="30" hidden="1" customHeight="1">
      <c r="A220" s="319" t="str">
        <f>IF(J220=J218,"ok","Hiện")</f>
        <v>Hiện</v>
      </c>
      <c r="B220" s="320" t="str">
        <f t="shared" si="194"/>
        <v>Đủ</v>
      </c>
      <c r="C220" s="320">
        <f t="shared" si="195"/>
        <v>0</v>
      </c>
      <c r="D220" s="321"/>
      <c r="E220" s="321"/>
      <c r="F220" s="359"/>
      <c r="G220" s="320"/>
      <c r="H220" s="320" t="s">
        <v>1428</v>
      </c>
      <c r="I220" s="320"/>
      <c r="J220" s="322" t="s">
        <v>848</v>
      </c>
      <c r="K220" s="323" t="s">
        <v>849</v>
      </c>
      <c r="L220" s="324" t="s">
        <v>1100</v>
      </c>
      <c r="M220" s="322" t="s">
        <v>182</v>
      </c>
      <c r="N220" s="322" t="s">
        <v>253</v>
      </c>
      <c r="O220" s="273">
        <f t="shared" si="211"/>
        <v>6.3597560975609757E-2</v>
      </c>
      <c r="P220" s="283">
        <v>984</v>
      </c>
      <c r="Q220" s="273">
        <v>62.58</v>
      </c>
      <c r="R220" s="230"/>
      <c r="S220" s="231"/>
      <c r="T220" s="231">
        <v>984</v>
      </c>
      <c r="U220" s="231">
        <v>62.58</v>
      </c>
      <c r="V220" s="231">
        <f>VLOOKUP(J220,[113]PR!$A:$S,15,0)</f>
        <v>0</v>
      </c>
      <c r="W220" s="231">
        <f>VLOOKUP(J220,[113]PR!$A:$S,16,0)</f>
        <v>0</v>
      </c>
      <c r="X220" s="231">
        <f>VLOOKUP(J220,[114]PR!$A:$U,17,0)</f>
        <v>0</v>
      </c>
      <c r="Y220" s="231">
        <f>VLOOKUP(J220,[114]PR!$A:$U,18,0)</f>
        <v>0</v>
      </c>
      <c r="Z220" s="231">
        <v>0</v>
      </c>
      <c r="AA220" s="231">
        <v>0</v>
      </c>
      <c r="AB220" s="241">
        <v>0</v>
      </c>
      <c r="AC220" s="241">
        <v>0</v>
      </c>
      <c r="AD220" s="241">
        <v>0</v>
      </c>
      <c r="AE220" s="241">
        <v>0</v>
      </c>
      <c r="AF220" s="241">
        <v>0</v>
      </c>
      <c r="AG220" s="241">
        <v>0</v>
      </c>
      <c r="AH220" s="241">
        <v>0</v>
      </c>
      <c r="AI220" s="241">
        <v>0</v>
      </c>
      <c r="AJ220" s="241">
        <v>0</v>
      </c>
      <c r="AK220" s="241">
        <v>0</v>
      </c>
      <c r="AL220" s="241">
        <v>0</v>
      </c>
      <c r="AM220" s="241">
        <v>0</v>
      </c>
      <c r="AN220" s="241"/>
      <c r="AO220" s="241"/>
      <c r="AP220" s="241">
        <v>0</v>
      </c>
      <c r="AQ220" s="241">
        <v>0</v>
      </c>
      <c r="AR220" s="325">
        <f t="shared" si="228"/>
        <v>984</v>
      </c>
      <c r="AS220" s="325">
        <f t="shared" si="229"/>
        <v>62.58</v>
      </c>
      <c r="AT220" s="326"/>
      <c r="AU220" s="319"/>
      <c r="AV220" s="327"/>
      <c r="AW220" s="327"/>
      <c r="AX220" s="328"/>
      <c r="AY220" s="329"/>
      <c r="AZ220" s="327">
        <f t="shared" si="230"/>
        <v>984</v>
      </c>
      <c r="BA220" s="330">
        <f t="shared" si="231"/>
        <v>62.58</v>
      </c>
      <c r="BB220" s="331"/>
      <c r="BC220" s="332" t="s">
        <v>1005</v>
      </c>
      <c r="BD220" s="332" t="s">
        <v>904</v>
      </c>
      <c r="BE220" s="332" t="s">
        <v>1167</v>
      </c>
      <c r="BF220" s="334" t="s">
        <v>182</v>
      </c>
      <c r="BG220" s="327" t="s">
        <v>545</v>
      </c>
      <c r="BH220" s="332">
        <v>45712</v>
      </c>
      <c r="BI220" s="232">
        <v>984</v>
      </c>
      <c r="BJ220" s="327" t="s">
        <v>545</v>
      </c>
      <c r="BK220" s="382">
        <v>9000</v>
      </c>
      <c r="BL220" s="327">
        <f>BK220*BI220*1.1</f>
        <v>9741600</v>
      </c>
      <c r="BM220" s="333">
        <v>45738</v>
      </c>
      <c r="BN220" s="327">
        <f t="shared" ref="BN220:BN242" si="237">SUMIF($J:$J,J220,$BI:$BI)</f>
        <v>984</v>
      </c>
      <c r="BO220" s="327">
        <f t="shared" ref="BO220:BO242" si="238">SUMIF($J:$J,J220,$BJ:$BJ)</f>
        <v>0</v>
      </c>
      <c r="BP220" s="320" t="s">
        <v>1171</v>
      </c>
      <c r="BQ220" s="320"/>
      <c r="BR220" s="334"/>
      <c r="BS220" s="319"/>
      <c r="BT220" s="319"/>
      <c r="BU220" s="327"/>
      <c r="BV220" s="327"/>
      <c r="BW220" s="327"/>
      <c r="BX220" s="327"/>
      <c r="BY220" s="327"/>
      <c r="BZ220" s="327"/>
      <c r="CA220" s="327"/>
      <c r="CB220" s="275"/>
      <c r="CC220" s="335"/>
      <c r="CD220" s="332"/>
      <c r="CE220" s="332"/>
      <c r="CF220" s="332"/>
      <c r="CG220" s="332"/>
      <c r="CH220" s="332"/>
      <c r="CI220" s="332"/>
      <c r="CJ220" s="332"/>
      <c r="CK220" s="332"/>
      <c r="CL220" s="327">
        <f t="shared" ref="CL220:CL242" si="239">SUMIF($J:$J,J220,$BZ:$BZ)</f>
        <v>0</v>
      </c>
      <c r="CM220" s="320">
        <f t="shared" ref="CM220:CM242" si="240">SUMIF($J:$J,J220,$CA:$CA)</f>
        <v>0</v>
      </c>
      <c r="CN220" s="332"/>
      <c r="CO220" s="332"/>
      <c r="CP220" s="332"/>
      <c r="CQ220" s="332"/>
      <c r="CR220" s="327">
        <f t="shared" si="232"/>
        <v>984</v>
      </c>
      <c r="CS220" s="327">
        <f t="shared" si="233"/>
        <v>0</v>
      </c>
      <c r="CT220" s="327">
        <f t="shared" si="234"/>
        <v>0</v>
      </c>
      <c r="CU220" s="327">
        <f t="shared" si="235"/>
        <v>62.58</v>
      </c>
      <c r="CV220" s="320" t="str">
        <f t="shared" si="236"/>
        <v>Đủ</v>
      </c>
      <c r="CW220" s="336"/>
      <c r="CX220" s="242"/>
      <c r="CY220" s="242"/>
      <c r="CZ220" s="242"/>
      <c r="DA220" s="242"/>
      <c r="DB220" s="242"/>
      <c r="DC220" s="242"/>
      <c r="DD220" s="242"/>
      <c r="DE220" s="242"/>
      <c r="DF220" s="242"/>
      <c r="DG220" s="242"/>
      <c r="DH220" s="242"/>
      <c r="DI220" s="242"/>
      <c r="DJ220" s="242">
        <v>312</v>
      </c>
      <c r="DK220" s="242">
        <v>19.920000000000002</v>
      </c>
      <c r="DL220" s="242">
        <v>336</v>
      </c>
      <c r="DM220" s="242">
        <v>21.46</v>
      </c>
      <c r="DN220" s="242">
        <v>336</v>
      </c>
      <c r="DO220" s="242">
        <v>21.2</v>
      </c>
      <c r="DP220" s="242"/>
      <c r="DQ220" s="242"/>
      <c r="DR220" s="242"/>
      <c r="DS220" s="242"/>
      <c r="DT220" s="242"/>
      <c r="DU220" s="242"/>
      <c r="DV220" s="242"/>
      <c r="DW220" s="242"/>
      <c r="DX220" s="242"/>
      <c r="DY220" s="242"/>
      <c r="DZ220" s="242"/>
      <c r="EA220" s="242"/>
    </row>
    <row r="221" spans="1:131" s="337" customFormat="1" ht="30" hidden="1" customHeight="1">
      <c r="A221" s="319" t="str">
        <f t="shared" si="178"/>
        <v>Hiện</v>
      </c>
      <c r="B221" s="320" t="str">
        <f t="shared" si="194"/>
        <v>Thừa</v>
      </c>
      <c r="C221" s="320">
        <f t="shared" si="195"/>
        <v>-9.9999999999999645E-2</v>
      </c>
      <c r="D221" s="321"/>
      <c r="E221" s="321" t="s">
        <v>1158</v>
      </c>
      <c r="F221" s="359"/>
      <c r="G221" s="320"/>
      <c r="H221" s="320" t="s">
        <v>1426</v>
      </c>
      <c r="I221" s="320"/>
      <c r="J221" s="322" t="s">
        <v>850</v>
      </c>
      <c r="K221" s="323" t="s">
        <v>642</v>
      </c>
      <c r="L221" s="324" t="s">
        <v>851</v>
      </c>
      <c r="M221" s="322" t="s">
        <v>182</v>
      </c>
      <c r="N221" s="322" t="s">
        <v>643</v>
      </c>
      <c r="O221" s="273"/>
      <c r="P221" s="388"/>
      <c r="Q221" s="273">
        <v>1.9626750000000002</v>
      </c>
      <c r="R221" s="230"/>
      <c r="S221" s="231"/>
      <c r="T221" s="231">
        <v>5</v>
      </c>
      <c r="U221" s="231">
        <v>5</v>
      </c>
      <c r="V221" s="231">
        <f>VLOOKUP(J221,[113]PR!$A:$S,15,0)</f>
        <v>0</v>
      </c>
      <c r="W221" s="231">
        <f>VLOOKUP(J221,[113]PR!$A:$S,16,0)</f>
        <v>0</v>
      </c>
      <c r="X221" s="231">
        <f>VLOOKUP(J221,[114]PR!$A:$U,17,0)</f>
        <v>0</v>
      </c>
      <c r="Y221" s="231">
        <f>VLOOKUP(J221,[114]PR!$A:$U,18,0)</f>
        <v>0</v>
      </c>
      <c r="Z221" s="231">
        <v>0</v>
      </c>
      <c r="AA221" s="231">
        <v>0</v>
      </c>
      <c r="AB221" s="241">
        <v>0</v>
      </c>
      <c r="AC221" s="241">
        <v>0</v>
      </c>
      <c r="AD221" s="241">
        <v>0</v>
      </c>
      <c r="AE221" s="241">
        <v>0</v>
      </c>
      <c r="AF221" s="241">
        <v>0</v>
      </c>
      <c r="AG221" s="241">
        <v>0</v>
      </c>
      <c r="AH221" s="241">
        <v>0</v>
      </c>
      <c r="AI221" s="241">
        <v>0</v>
      </c>
      <c r="AJ221" s="241">
        <v>0</v>
      </c>
      <c r="AK221" s="241">
        <v>0</v>
      </c>
      <c r="AL221" s="241">
        <v>0</v>
      </c>
      <c r="AM221" s="241">
        <v>0</v>
      </c>
      <c r="AN221" s="241"/>
      <c r="AO221" s="241"/>
      <c r="AP221" s="241">
        <v>0</v>
      </c>
      <c r="AQ221" s="241">
        <v>0</v>
      </c>
      <c r="AR221" s="325">
        <f t="shared" si="228"/>
        <v>5</v>
      </c>
      <c r="AS221" s="325">
        <f t="shared" si="229"/>
        <v>5</v>
      </c>
      <c r="AT221" s="326"/>
      <c r="AU221" s="319"/>
      <c r="AV221" s="327"/>
      <c r="AW221" s="327"/>
      <c r="AX221" s="328"/>
      <c r="AY221" s="329"/>
      <c r="AZ221" s="327">
        <f t="shared" si="230"/>
        <v>5</v>
      </c>
      <c r="BA221" s="330">
        <f t="shared" si="231"/>
        <v>5</v>
      </c>
      <c r="BB221" s="331"/>
      <c r="BC221" s="332"/>
      <c r="BD221" s="332"/>
      <c r="BE221" s="332"/>
      <c r="BF221" s="334"/>
      <c r="BG221" s="327"/>
      <c r="BH221" s="332"/>
      <c r="BI221" s="232"/>
      <c r="BJ221" s="327"/>
      <c r="BK221" s="327"/>
      <c r="BL221" s="327"/>
      <c r="BM221" s="333"/>
      <c r="BN221" s="327">
        <f t="shared" si="237"/>
        <v>0</v>
      </c>
      <c r="BO221" s="327">
        <f t="shared" si="238"/>
        <v>0</v>
      </c>
      <c r="BP221" s="320"/>
      <c r="BQ221" s="320"/>
      <c r="BR221" s="334"/>
      <c r="BS221" s="319"/>
      <c r="BT221" s="319" t="s">
        <v>1157</v>
      </c>
      <c r="BU221" s="327" t="s">
        <v>67</v>
      </c>
      <c r="BV221" s="327" t="s">
        <v>990</v>
      </c>
      <c r="BW221" s="327" t="s">
        <v>989</v>
      </c>
      <c r="BX221" s="327">
        <v>5.0999999999999996</v>
      </c>
      <c r="BY221" s="333">
        <v>45755</v>
      </c>
      <c r="BZ221" s="327">
        <v>5.0999999999999996</v>
      </c>
      <c r="CA221" s="327">
        <v>5.0999999999999996</v>
      </c>
      <c r="CB221" s="275">
        <v>3.33</v>
      </c>
      <c r="CC221" s="335">
        <f>CB221*CA221</f>
        <v>16.983000000000001</v>
      </c>
      <c r="CD221" s="332"/>
      <c r="CE221" s="332"/>
      <c r="CF221" s="332"/>
      <c r="CG221" s="332"/>
      <c r="CH221" s="332"/>
      <c r="CI221" s="332">
        <v>45791</v>
      </c>
      <c r="CJ221" s="332">
        <v>45792</v>
      </c>
      <c r="CK221" s="332"/>
      <c r="CL221" s="327">
        <f t="shared" si="239"/>
        <v>5.0999999999999996</v>
      </c>
      <c r="CM221" s="320">
        <f t="shared" si="240"/>
        <v>5.0999999999999996</v>
      </c>
      <c r="CN221" s="332"/>
      <c r="CO221" s="332"/>
      <c r="CP221" s="332"/>
      <c r="CQ221" s="332"/>
      <c r="CR221" s="327">
        <f t="shared" si="232"/>
        <v>5.0999999999999996</v>
      </c>
      <c r="CS221" s="327">
        <f t="shared" si="233"/>
        <v>5.0999999999999996</v>
      </c>
      <c r="CT221" s="327">
        <f t="shared" si="234"/>
        <v>-9.9999999999999645E-2</v>
      </c>
      <c r="CU221" s="327">
        <f t="shared" si="235"/>
        <v>-9.9999999999999645E-2</v>
      </c>
      <c r="CV221" s="320" t="str">
        <f t="shared" si="236"/>
        <v>Thừa</v>
      </c>
      <c r="CW221" s="336"/>
      <c r="CX221" s="242"/>
      <c r="CY221" s="242"/>
      <c r="CZ221" s="242"/>
      <c r="DA221" s="242"/>
      <c r="DB221" s="242"/>
      <c r="DC221" s="242"/>
      <c r="DD221" s="242"/>
      <c r="DE221" s="242"/>
      <c r="DF221" s="242"/>
      <c r="DG221" s="242"/>
      <c r="DH221" s="242"/>
      <c r="DI221" s="242"/>
      <c r="DJ221" s="242"/>
      <c r="DK221" s="242"/>
      <c r="DL221" s="242"/>
      <c r="DM221" s="242"/>
      <c r="DN221" s="242"/>
      <c r="DO221" s="242"/>
      <c r="DP221" s="242"/>
      <c r="DQ221" s="242"/>
      <c r="DR221" s="242"/>
      <c r="DS221" s="242"/>
      <c r="DT221" s="242"/>
      <c r="DU221" s="242"/>
      <c r="DV221" s="242"/>
      <c r="DW221" s="242"/>
      <c r="DX221" s="242"/>
      <c r="DY221" s="242"/>
      <c r="DZ221" s="242"/>
      <c r="EA221" s="242"/>
    </row>
    <row r="222" spans="1:131" s="337" customFormat="1" ht="30" hidden="1" customHeight="1">
      <c r="A222" s="319" t="str">
        <f t="shared" si="178"/>
        <v>Hiện</v>
      </c>
      <c r="B222" s="320" t="str">
        <f t="shared" si="194"/>
        <v>Đủ</v>
      </c>
      <c r="C222" s="320">
        <f t="shared" si="195"/>
        <v>0</v>
      </c>
      <c r="D222" s="321"/>
      <c r="E222" s="321"/>
      <c r="F222" s="359"/>
      <c r="G222" s="320"/>
      <c r="H222" s="320" t="s">
        <v>1428</v>
      </c>
      <c r="I222" s="320"/>
      <c r="J222" s="322" t="s">
        <v>852</v>
      </c>
      <c r="K222" s="323" t="s">
        <v>853</v>
      </c>
      <c r="L222" s="324" t="s">
        <v>1101</v>
      </c>
      <c r="M222" s="322" t="s">
        <v>640</v>
      </c>
      <c r="N222" s="322" t="s">
        <v>854</v>
      </c>
      <c r="O222" s="273">
        <f t="shared" si="211"/>
        <v>0.11526315789473685</v>
      </c>
      <c r="P222" s="283">
        <v>38</v>
      </c>
      <c r="Q222" s="273">
        <v>4.38</v>
      </c>
      <c r="R222" s="230"/>
      <c r="S222" s="231"/>
      <c r="T222" s="231">
        <v>40</v>
      </c>
      <c r="U222" s="231">
        <v>4.6105263157894738</v>
      </c>
      <c r="V222" s="231">
        <f>VLOOKUP(J222,[113]PR!$A:$S,15,0)</f>
        <v>0</v>
      </c>
      <c r="W222" s="231">
        <f>VLOOKUP(J222,[113]PR!$A:$S,16,0)</f>
        <v>0</v>
      </c>
      <c r="X222" s="231">
        <f>VLOOKUP(J222,[114]PR!$A:$U,17,0)</f>
        <v>0</v>
      </c>
      <c r="Y222" s="231">
        <f>VLOOKUP(J222,[114]PR!$A:$U,18,0)</f>
        <v>0</v>
      </c>
      <c r="Z222" s="231">
        <v>0</v>
      </c>
      <c r="AA222" s="231">
        <v>0</v>
      </c>
      <c r="AB222" s="241">
        <v>0</v>
      </c>
      <c r="AC222" s="241">
        <v>0</v>
      </c>
      <c r="AD222" s="241">
        <v>0</v>
      </c>
      <c r="AE222" s="241">
        <v>0</v>
      </c>
      <c r="AF222" s="241">
        <v>0</v>
      </c>
      <c r="AG222" s="241">
        <v>0</v>
      </c>
      <c r="AH222" s="241">
        <v>0</v>
      </c>
      <c r="AI222" s="241">
        <v>0</v>
      </c>
      <c r="AJ222" s="241">
        <v>0</v>
      </c>
      <c r="AK222" s="241">
        <v>0</v>
      </c>
      <c r="AL222" s="241">
        <v>0</v>
      </c>
      <c r="AM222" s="241">
        <v>0</v>
      </c>
      <c r="AN222" s="241"/>
      <c r="AO222" s="241"/>
      <c r="AP222" s="241">
        <v>0</v>
      </c>
      <c r="AQ222" s="241">
        <v>0</v>
      </c>
      <c r="AR222" s="325">
        <f t="shared" si="228"/>
        <v>40</v>
      </c>
      <c r="AS222" s="325">
        <f t="shared" si="229"/>
        <v>4.6105263157894738</v>
      </c>
      <c r="AT222" s="326"/>
      <c r="AU222" s="319"/>
      <c r="AV222" s="327"/>
      <c r="AW222" s="327"/>
      <c r="AX222" s="328"/>
      <c r="AY222" s="329"/>
      <c r="AZ222" s="327">
        <f t="shared" si="230"/>
        <v>40</v>
      </c>
      <c r="BA222" s="330">
        <f t="shared" si="231"/>
        <v>4.6105263157894738</v>
      </c>
      <c r="BB222" s="331"/>
      <c r="BC222" s="332" t="s">
        <v>1005</v>
      </c>
      <c r="BD222" s="332" t="s">
        <v>904</v>
      </c>
      <c r="BE222" s="332" t="s">
        <v>1168</v>
      </c>
      <c r="BF222" s="334" t="s">
        <v>640</v>
      </c>
      <c r="BG222" s="327" t="s">
        <v>545</v>
      </c>
      <c r="BH222" s="332">
        <v>45712</v>
      </c>
      <c r="BI222" s="232">
        <v>40</v>
      </c>
      <c r="BJ222" s="327" t="s">
        <v>545</v>
      </c>
      <c r="BK222" s="382">
        <v>151800</v>
      </c>
      <c r="BL222" s="327">
        <f t="shared" ref="BL222:BL239" si="241">BK222*BI222*1.1</f>
        <v>6679200.0000000009</v>
      </c>
      <c r="BM222" s="333">
        <v>45738</v>
      </c>
      <c r="BN222" s="327">
        <f t="shared" si="237"/>
        <v>40</v>
      </c>
      <c r="BO222" s="327">
        <f t="shared" si="238"/>
        <v>0</v>
      </c>
      <c r="BP222" s="320" t="s">
        <v>1171</v>
      </c>
      <c r="BQ222" s="320"/>
      <c r="BR222" s="334"/>
      <c r="BS222" s="319"/>
      <c r="BT222" s="319"/>
      <c r="BU222" s="327"/>
      <c r="BV222" s="327"/>
      <c r="BW222" s="327"/>
      <c r="BX222" s="327"/>
      <c r="BY222" s="327"/>
      <c r="BZ222" s="327"/>
      <c r="CA222" s="327"/>
      <c r="CB222" s="325"/>
      <c r="CC222" s="335"/>
      <c r="CD222" s="332"/>
      <c r="CE222" s="332"/>
      <c r="CF222" s="332"/>
      <c r="CG222" s="332"/>
      <c r="CH222" s="332"/>
      <c r="CI222" s="332"/>
      <c r="CJ222" s="332"/>
      <c r="CK222" s="332"/>
      <c r="CL222" s="327">
        <f t="shared" si="239"/>
        <v>0</v>
      </c>
      <c r="CM222" s="320">
        <f t="shared" si="240"/>
        <v>0</v>
      </c>
      <c r="CN222" s="332"/>
      <c r="CO222" s="332"/>
      <c r="CP222" s="332"/>
      <c r="CQ222" s="332"/>
      <c r="CR222" s="327">
        <f t="shared" si="232"/>
        <v>40</v>
      </c>
      <c r="CS222" s="327">
        <f t="shared" si="233"/>
        <v>0</v>
      </c>
      <c r="CT222" s="327">
        <f t="shared" si="234"/>
        <v>0</v>
      </c>
      <c r="CU222" s="327">
        <f t="shared" si="235"/>
        <v>4.6105263157894738</v>
      </c>
      <c r="CV222" s="320" t="str">
        <f t="shared" si="236"/>
        <v>Đủ</v>
      </c>
      <c r="CW222" s="336"/>
      <c r="CX222" s="242"/>
      <c r="CY222" s="242"/>
      <c r="CZ222" s="242"/>
      <c r="DA222" s="242"/>
      <c r="DB222" s="242"/>
      <c r="DC222" s="242"/>
      <c r="DD222" s="242"/>
      <c r="DE222" s="242"/>
      <c r="DF222" s="242"/>
      <c r="DG222" s="242"/>
      <c r="DH222" s="242"/>
      <c r="DI222" s="242"/>
      <c r="DJ222" s="242"/>
      <c r="DK222" s="242"/>
      <c r="DL222" s="242"/>
      <c r="DM222" s="242"/>
      <c r="DN222" s="242"/>
      <c r="DO222" s="242"/>
      <c r="DP222" s="242"/>
      <c r="DQ222" s="242"/>
      <c r="DR222" s="242"/>
      <c r="DS222" s="242"/>
      <c r="DT222" s="242">
        <v>38</v>
      </c>
      <c r="DU222" s="242">
        <v>4.38</v>
      </c>
      <c r="DV222" s="242"/>
      <c r="DW222" s="242"/>
      <c r="DX222" s="242"/>
      <c r="DY222" s="242"/>
      <c r="DZ222" s="242"/>
      <c r="EA222" s="242"/>
    </row>
    <row r="223" spans="1:131" s="337" customFormat="1" ht="30" hidden="1" customHeight="1">
      <c r="A223" s="319" t="str">
        <f t="shared" si="178"/>
        <v>Hiện</v>
      </c>
      <c r="B223" s="320" t="str">
        <f t="shared" si="194"/>
        <v>Đủ</v>
      </c>
      <c r="C223" s="320">
        <f t="shared" si="195"/>
        <v>0</v>
      </c>
      <c r="D223" s="321"/>
      <c r="E223" s="321"/>
      <c r="F223" s="359"/>
      <c r="G223" s="320"/>
      <c r="H223" s="320" t="s">
        <v>1428</v>
      </c>
      <c r="I223" s="320"/>
      <c r="J223" s="322" t="s">
        <v>855</v>
      </c>
      <c r="K223" s="323" t="s">
        <v>856</v>
      </c>
      <c r="L223" s="324" t="s">
        <v>857</v>
      </c>
      <c r="M223" s="322" t="s">
        <v>858</v>
      </c>
      <c r="N223" s="322" t="s">
        <v>253</v>
      </c>
      <c r="O223" s="273"/>
      <c r="P223" s="283">
        <v>38</v>
      </c>
      <c r="Q223" s="273">
        <v>0</v>
      </c>
      <c r="R223" s="230"/>
      <c r="S223" s="231"/>
      <c r="T223" s="231">
        <v>40</v>
      </c>
      <c r="U223" s="231">
        <v>0</v>
      </c>
      <c r="V223" s="231">
        <f>VLOOKUP(J223,[113]PR!$A:$S,15,0)</f>
        <v>0</v>
      </c>
      <c r="W223" s="231">
        <f>VLOOKUP(J223,[113]PR!$A:$S,16,0)</f>
        <v>0</v>
      </c>
      <c r="X223" s="231">
        <f>VLOOKUP(J223,[114]PR!$A:$U,17,0)</f>
        <v>0</v>
      </c>
      <c r="Y223" s="231">
        <f>VLOOKUP(J223,[114]PR!$A:$U,18,0)</f>
        <v>0</v>
      </c>
      <c r="Z223" s="231">
        <v>0</v>
      </c>
      <c r="AA223" s="231">
        <v>0</v>
      </c>
      <c r="AB223" s="241">
        <v>0</v>
      </c>
      <c r="AC223" s="241">
        <v>0</v>
      </c>
      <c r="AD223" s="241">
        <v>0</v>
      </c>
      <c r="AE223" s="241">
        <v>0</v>
      </c>
      <c r="AF223" s="241">
        <v>0</v>
      </c>
      <c r="AG223" s="241">
        <v>0</v>
      </c>
      <c r="AH223" s="241">
        <v>0</v>
      </c>
      <c r="AI223" s="241">
        <v>0</v>
      </c>
      <c r="AJ223" s="241">
        <v>0</v>
      </c>
      <c r="AK223" s="241">
        <v>0</v>
      </c>
      <c r="AL223" s="241">
        <v>0</v>
      </c>
      <c r="AM223" s="241">
        <v>0</v>
      </c>
      <c r="AN223" s="241"/>
      <c r="AO223" s="241"/>
      <c r="AP223" s="241">
        <v>0</v>
      </c>
      <c r="AQ223" s="241">
        <v>0</v>
      </c>
      <c r="AR223" s="325">
        <f t="shared" si="228"/>
        <v>40</v>
      </c>
      <c r="AS223" s="325">
        <f t="shared" si="229"/>
        <v>0</v>
      </c>
      <c r="AT223" s="326"/>
      <c r="AU223" s="319"/>
      <c r="AV223" s="327"/>
      <c r="AW223" s="327"/>
      <c r="AX223" s="328"/>
      <c r="AY223" s="329"/>
      <c r="AZ223" s="327">
        <f t="shared" si="230"/>
        <v>40</v>
      </c>
      <c r="BA223" s="330" t="str">
        <f t="shared" si="231"/>
        <v>0</v>
      </c>
      <c r="BB223" s="331"/>
      <c r="BC223" s="332" t="s">
        <v>1005</v>
      </c>
      <c r="BD223" s="332" t="s">
        <v>904</v>
      </c>
      <c r="BE223" s="332" t="s">
        <v>1169</v>
      </c>
      <c r="BF223" s="334" t="s">
        <v>858</v>
      </c>
      <c r="BG223" s="327" t="s">
        <v>545</v>
      </c>
      <c r="BH223" s="332">
        <v>45712</v>
      </c>
      <c r="BI223" s="232">
        <v>40</v>
      </c>
      <c r="BJ223" s="327" t="s">
        <v>545</v>
      </c>
      <c r="BK223" s="382">
        <v>1410</v>
      </c>
      <c r="BL223" s="327">
        <f t="shared" si="241"/>
        <v>62040.000000000007</v>
      </c>
      <c r="BM223" s="333">
        <v>45738</v>
      </c>
      <c r="BN223" s="327">
        <f t="shared" si="237"/>
        <v>40</v>
      </c>
      <c r="BO223" s="327">
        <f t="shared" si="238"/>
        <v>0</v>
      </c>
      <c r="BP223" s="320" t="s">
        <v>1171</v>
      </c>
      <c r="BQ223" s="320"/>
      <c r="BR223" s="334"/>
      <c r="BS223" s="319"/>
      <c r="BT223" s="319"/>
      <c r="BU223" s="327"/>
      <c r="BV223" s="327"/>
      <c r="BW223" s="327"/>
      <c r="BX223" s="327"/>
      <c r="BY223" s="327"/>
      <c r="BZ223" s="327"/>
      <c r="CA223" s="327"/>
      <c r="CB223" s="325"/>
      <c r="CC223" s="335"/>
      <c r="CD223" s="332"/>
      <c r="CE223" s="332"/>
      <c r="CF223" s="332"/>
      <c r="CG223" s="332"/>
      <c r="CH223" s="332"/>
      <c r="CI223" s="332"/>
      <c r="CJ223" s="332"/>
      <c r="CK223" s="332"/>
      <c r="CL223" s="327">
        <f t="shared" si="239"/>
        <v>0</v>
      </c>
      <c r="CM223" s="320">
        <f t="shared" si="240"/>
        <v>0</v>
      </c>
      <c r="CN223" s="332"/>
      <c r="CO223" s="332"/>
      <c r="CP223" s="332"/>
      <c r="CQ223" s="332"/>
      <c r="CR223" s="327">
        <f t="shared" si="232"/>
        <v>40</v>
      </c>
      <c r="CS223" s="327">
        <f t="shared" si="233"/>
        <v>0</v>
      </c>
      <c r="CT223" s="327">
        <f t="shared" si="234"/>
        <v>0</v>
      </c>
      <c r="CU223" s="327">
        <f t="shared" si="235"/>
        <v>0</v>
      </c>
      <c r="CV223" s="320" t="str">
        <f t="shared" si="236"/>
        <v>Đủ</v>
      </c>
      <c r="CW223" s="336"/>
      <c r="CX223" s="242"/>
      <c r="CY223" s="242"/>
      <c r="CZ223" s="242"/>
      <c r="DA223" s="242"/>
      <c r="DB223" s="242"/>
      <c r="DC223" s="242"/>
      <c r="DD223" s="242"/>
      <c r="DE223" s="242"/>
      <c r="DF223" s="242"/>
      <c r="DG223" s="242"/>
      <c r="DH223" s="242"/>
      <c r="DI223" s="242"/>
      <c r="DJ223" s="242"/>
      <c r="DK223" s="242"/>
      <c r="DL223" s="242"/>
      <c r="DM223" s="242"/>
      <c r="DN223" s="242"/>
      <c r="DO223" s="242"/>
      <c r="DP223" s="242"/>
      <c r="DQ223" s="242"/>
      <c r="DR223" s="242"/>
      <c r="DS223" s="242"/>
      <c r="DT223" s="242">
        <v>38</v>
      </c>
      <c r="DU223" s="242"/>
      <c r="DV223" s="242"/>
      <c r="DW223" s="242"/>
      <c r="DX223" s="242"/>
      <c r="DY223" s="242"/>
      <c r="DZ223" s="242"/>
      <c r="EA223" s="242"/>
    </row>
    <row r="224" spans="1:131" s="337" customFormat="1" ht="30" hidden="1" customHeight="1">
      <c r="A224" s="319" t="str">
        <f t="shared" si="178"/>
        <v>Hiện</v>
      </c>
      <c r="B224" s="320" t="str">
        <f t="shared" si="194"/>
        <v>Đủ</v>
      </c>
      <c r="C224" s="320">
        <f t="shared" si="195"/>
        <v>0</v>
      </c>
      <c r="D224" s="321"/>
      <c r="E224" s="321"/>
      <c r="F224" s="359"/>
      <c r="G224" s="320"/>
      <c r="H224" s="320" t="s">
        <v>1428</v>
      </c>
      <c r="I224" s="320"/>
      <c r="J224" s="322" t="s">
        <v>859</v>
      </c>
      <c r="K224" s="323" t="s">
        <v>860</v>
      </c>
      <c r="L224" s="324" t="s">
        <v>861</v>
      </c>
      <c r="M224" s="322" t="s">
        <v>862</v>
      </c>
      <c r="N224" s="322" t="s">
        <v>253</v>
      </c>
      <c r="O224" s="273">
        <f t="shared" si="211"/>
        <v>4.1052631578947368E-2</v>
      </c>
      <c r="P224" s="283">
        <v>38</v>
      </c>
      <c r="Q224" s="273">
        <v>1.56</v>
      </c>
      <c r="R224" s="230"/>
      <c r="S224" s="231"/>
      <c r="T224" s="231">
        <v>40</v>
      </c>
      <c r="U224" s="231">
        <v>1.6421052631578947</v>
      </c>
      <c r="V224" s="231">
        <f>VLOOKUP(J224,[113]PR!$A:$S,15,0)</f>
        <v>0</v>
      </c>
      <c r="W224" s="231">
        <f>VLOOKUP(J224,[113]PR!$A:$S,16,0)</f>
        <v>0</v>
      </c>
      <c r="X224" s="231">
        <f>VLOOKUP(J224,[114]PR!$A:$U,17,0)</f>
        <v>0</v>
      </c>
      <c r="Y224" s="231">
        <f>VLOOKUP(J224,[114]PR!$A:$U,18,0)</f>
        <v>0</v>
      </c>
      <c r="Z224" s="231">
        <v>0</v>
      </c>
      <c r="AA224" s="231">
        <v>0</v>
      </c>
      <c r="AB224" s="241">
        <v>0</v>
      </c>
      <c r="AC224" s="241">
        <v>0</v>
      </c>
      <c r="AD224" s="241">
        <v>0</v>
      </c>
      <c r="AE224" s="241">
        <v>0</v>
      </c>
      <c r="AF224" s="241">
        <v>0</v>
      </c>
      <c r="AG224" s="241">
        <v>0</v>
      </c>
      <c r="AH224" s="241">
        <v>0</v>
      </c>
      <c r="AI224" s="241">
        <v>0</v>
      </c>
      <c r="AJ224" s="241">
        <v>0</v>
      </c>
      <c r="AK224" s="241">
        <v>0</v>
      </c>
      <c r="AL224" s="241">
        <v>0</v>
      </c>
      <c r="AM224" s="241">
        <v>0</v>
      </c>
      <c r="AN224" s="241"/>
      <c r="AO224" s="241"/>
      <c r="AP224" s="241">
        <v>0</v>
      </c>
      <c r="AQ224" s="241">
        <v>0</v>
      </c>
      <c r="AR224" s="325">
        <f t="shared" si="228"/>
        <v>40</v>
      </c>
      <c r="AS224" s="325">
        <f t="shared" si="229"/>
        <v>1.6421052631578947</v>
      </c>
      <c r="AT224" s="326"/>
      <c r="AU224" s="319"/>
      <c r="AV224" s="327"/>
      <c r="AW224" s="327"/>
      <c r="AX224" s="328"/>
      <c r="AY224" s="329"/>
      <c r="AZ224" s="327">
        <f t="shared" si="230"/>
        <v>40</v>
      </c>
      <c r="BA224" s="330">
        <f t="shared" si="231"/>
        <v>1.6421052631578947</v>
      </c>
      <c r="BB224" s="331"/>
      <c r="BC224" s="332" t="s">
        <v>1005</v>
      </c>
      <c r="BD224" s="332" t="s">
        <v>904</v>
      </c>
      <c r="BE224" s="332" t="s">
        <v>1170</v>
      </c>
      <c r="BF224" s="334" t="s">
        <v>862</v>
      </c>
      <c r="BG224" s="327" t="s">
        <v>545</v>
      </c>
      <c r="BH224" s="332">
        <v>45712</v>
      </c>
      <c r="BI224" s="232">
        <v>40</v>
      </c>
      <c r="BJ224" s="327" t="s">
        <v>545</v>
      </c>
      <c r="BK224" s="382">
        <v>2160</v>
      </c>
      <c r="BL224" s="327">
        <f t="shared" si="241"/>
        <v>95040.000000000015</v>
      </c>
      <c r="BM224" s="333">
        <v>45738</v>
      </c>
      <c r="BN224" s="327">
        <f t="shared" si="237"/>
        <v>40</v>
      </c>
      <c r="BO224" s="327">
        <f t="shared" si="238"/>
        <v>0</v>
      </c>
      <c r="BP224" s="320" t="s">
        <v>1171</v>
      </c>
      <c r="BQ224" s="320"/>
      <c r="BR224" s="334"/>
      <c r="BS224" s="319"/>
      <c r="BT224" s="319"/>
      <c r="BU224" s="327"/>
      <c r="BV224" s="327"/>
      <c r="BW224" s="327"/>
      <c r="BX224" s="327"/>
      <c r="BY224" s="327"/>
      <c r="BZ224" s="327"/>
      <c r="CA224" s="327"/>
      <c r="CB224" s="325"/>
      <c r="CC224" s="335"/>
      <c r="CD224" s="332"/>
      <c r="CE224" s="332"/>
      <c r="CF224" s="332"/>
      <c r="CG224" s="332"/>
      <c r="CH224" s="332"/>
      <c r="CI224" s="332"/>
      <c r="CJ224" s="332"/>
      <c r="CK224" s="332"/>
      <c r="CL224" s="327">
        <f t="shared" si="239"/>
        <v>0</v>
      </c>
      <c r="CM224" s="320">
        <f t="shared" si="240"/>
        <v>0</v>
      </c>
      <c r="CN224" s="332"/>
      <c r="CO224" s="332"/>
      <c r="CP224" s="332"/>
      <c r="CQ224" s="332"/>
      <c r="CR224" s="327">
        <f t="shared" si="232"/>
        <v>40</v>
      </c>
      <c r="CS224" s="327">
        <f t="shared" si="233"/>
        <v>0</v>
      </c>
      <c r="CT224" s="327">
        <f t="shared" si="234"/>
        <v>0</v>
      </c>
      <c r="CU224" s="327">
        <f t="shared" si="235"/>
        <v>1.6421052631578947</v>
      </c>
      <c r="CV224" s="320" t="str">
        <f t="shared" si="236"/>
        <v>Đủ</v>
      </c>
      <c r="CW224" s="336"/>
      <c r="CX224" s="242"/>
      <c r="CY224" s="242"/>
      <c r="CZ224" s="242"/>
      <c r="DA224" s="242"/>
      <c r="DB224" s="242"/>
      <c r="DC224" s="242"/>
      <c r="DD224" s="242"/>
      <c r="DE224" s="242"/>
      <c r="DF224" s="242"/>
      <c r="DG224" s="242"/>
      <c r="DH224" s="242"/>
      <c r="DI224" s="242"/>
      <c r="DJ224" s="242"/>
      <c r="DK224" s="242"/>
      <c r="DL224" s="242"/>
      <c r="DM224" s="242"/>
      <c r="DN224" s="242"/>
      <c r="DO224" s="242"/>
      <c r="DP224" s="242"/>
      <c r="DQ224" s="242"/>
      <c r="DR224" s="242"/>
      <c r="DS224" s="242"/>
      <c r="DT224" s="242">
        <v>38</v>
      </c>
      <c r="DU224" s="273">
        <v>1.56</v>
      </c>
      <c r="DV224" s="242"/>
      <c r="DW224" s="242"/>
      <c r="DX224" s="242"/>
      <c r="DY224" s="242"/>
      <c r="DZ224" s="242"/>
      <c r="EA224" s="242"/>
    </row>
    <row r="225" spans="1:131" s="337" customFormat="1" ht="30" hidden="1" customHeight="1">
      <c r="A225" s="319" t="str">
        <f t="shared" si="178"/>
        <v>Hiện</v>
      </c>
      <c r="B225" s="320" t="str">
        <f t="shared" si="194"/>
        <v>Đủ</v>
      </c>
      <c r="C225" s="320">
        <f t="shared" si="195"/>
        <v>0</v>
      </c>
      <c r="D225" s="321"/>
      <c r="E225" s="321"/>
      <c r="F225" s="359"/>
      <c r="G225" s="320"/>
      <c r="H225" s="320" t="s">
        <v>1428</v>
      </c>
      <c r="I225" s="320"/>
      <c r="J225" s="322" t="s">
        <v>863</v>
      </c>
      <c r="K225" s="323" t="s">
        <v>864</v>
      </c>
      <c r="L225" s="324" t="s">
        <v>1102</v>
      </c>
      <c r="M225" s="322" t="s">
        <v>646</v>
      </c>
      <c r="N225" s="322" t="s">
        <v>854</v>
      </c>
      <c r="O225" s="273">
        <f t="shared" si="211"/>
        <v>0.19500000000000001</v>
      </c>
      <c r="P225" s="283">
        <v>4</v>
      </c>
      <c r="Q225" s="273">
        <v>0.78</v>
      </c>
      <c r="R225" s="230"/>
      <c r="S225" s="231"/>
      <c r="T225" s="231">
        <v>5</v>
      </c>
      <c r="U225" s="231">
        <v>0.97500000000000009</v>
      </c>
      <c r="V225" s="231">
        <f>VLOOKUP(J225,[113]PR!$A:$S,15,0)</f>
        <v>0</v>
      </c>
      <c r="W225" s="231">
        <f>VLOOKUP(J225,[113]PR!$A:$S,16,0)</f>
        <v>0</v>
      </c>
      <c r="X225" s="231">
        <f>VLOOKUP(J225,[114]PR!$A:$U,17,0)</f>
        <v>0</v>
      </c>
      <c r="Y225" s="231">
        <f>VLOOKUP(J225,[114]PR!$A:$U,18,0)</f>
        <v>0</v>
      </c>
      <c r="Z225" s="231">
        <v>0</v>
      </c>
      <c r="AA225" s="231">
        <v>0</v>
      </c>
      <c r="AB225" s="241">
        <v>0</v>
      </c>
      <c r="AC225" s="241">
        <v>0</v>
      </c>
      <c r="AD225" s="241">
        <v>0</v>
      </c>
      <c r="AE225" s="241">
        <v>0</v>
      </c>
      <c r="AF225" s="241">
        <v>0</v>
      </c>
      <c r="AG225" s="241">
        <v>0</v>
      </c>
      <c r="AH225" s="241">
        <v>0</v>
      </c>
      <c r="AI225" s="241">
        <v>0</v>
      </c>
      <c r="AJ225" s="241">
        <v>0</v>
      </c>
      <c r="AK225" s="241">
        <v>0</v>
      </c>
      <c r="AL225" s="241">
        <v>0</v>
      </c>
      <c r="AM225" s="241">
        <v>0</v>
      </c>
      <c r="AN225" s="241"/>
      <c r="AO225" s="241"/>
      <c r="AP225" s="241">
        <v>0</v>
      </c>
      <c r="AQ225" s="241">
        <v>0</v>
      </c>
      <c r="AR225" s="325">
        <f t="shared" si="228"/>
        <v>5</v>
      </c>
      <c r="AS225" s="325">
        <f t="shared" si="229"/>
        <v>0.97500000000000009</v>
      </c>
      <c r="AT225" s="326"/>
      <c r="AU225" s="319"/>
      <c r="AV225" s="327"/>
      <c r="AW225" s="327"/>
      <c r="AX225" s="328"/>
      <c r="AY225" s="329"/>
      <c r="AZ225" s="327">
        <f t="shared" si="230"/>
        <v>5</v>
      </c>
      <c r="BA225" s="330">
        <f t="shared" si="231"/>
        <v>0.97500000000000009</v>
      </c>
      <c r="BB225" s="331"/>
      <c r="BC225" s="332" t="s">
        <v>1006</v>
      </c>
      <c r="BD225" s="332" t="s">
        <v>904</v>
      </c>
      <c r="BE225" s="324" t="s">
        <v>865</v>
      </c>
      <c r="BF225" s="322" t="s">
        <v>646</v>
      </c>
      <c r="BG225" s="327" t="s">
        <v>545</v>
      </c>
      <c r="BH225" s="332">
        <v>45715</v>
      </c>
      <c r="BI225" s="232">
        <v>5</v>
      </c>
      <c r="BJ225" s="327" t="s">
        <v>545</v>
      </c>
      <c r="BK225" s="382">
        <v>115150</v>
      </c>
      <c r="BL225" s="327">
        <f t="shared" si="241"/>
        <v>633325</v>
      </c>
      <c r="BM225" s="333">
        <v>45779</v>
      </c>
      <c r="BN225" s="327">
        <f t="shared" si="237"/>
        <v>5</v>
      </c>
      <c r="BO225" s="327">
        <f t="shared" si="238"/>
        <v>0</v>
      </c>
      <c r="BP225" s="320"/>
      <c r="BQ225" s="320"/>
      <c r="BR225" s="334"/>
      <c r="BS225" s="319"/>
      <c r="BT225" s="319"/>
      <c r="BU225" s="327"/>
      <c r="BV225" s="327"/>
      <c r="BW225" s="327"/>
      <c r="BX225" s="327"/>
      <c r="BY225" s="327"/>
      <c r="BZ225" s="327"/>
      <c r="CA225" s="327"/>
      <c r="CB225" s="325"/>
      <c r="CC225" s="335"/>
      <c r="CD225" s="332"/>
      <c r="CE225" s="332"/>
      <c r="CF225" s="332"/>
      <c r="CG225" s="332"/>
      <c r="CH225" s="332"/>
      <c r="CI225" s="332"/>
      <c r="CJ225" s="332"/>
      <c r="CK225" s="332"/>
      <c r="CL225" s="327">
        <f t="shared" si="239"/>
        <v>0</v>
      </c>
      <c r="CM225" s="320">
        <f t="shared" si="240"/>
        <v>0</v>
      </c>
      <c r="CN225" s="332"/>
      <c r="CO225" s="332"/>
      <c r="CP225" s="332"/>
      <c r="CQ225" s="332"/>
      <c r="CR225" s="327">
        <f t="shared" si="232"/>
        <v>5</v>
      </c>
      <c r="CS225" s="327">
        <f t="shared" si="233"/>
        <v>0</v>
      </c>
      <c r="CT225" s="327">
        <f t="shared" si="234"/>
        <v>0</v>
      </c>
      <c r="CU225" s="327">
        <f t="shared" si="235"/>
        <v>0.97500000000000009</v>
      </c>
      <c r="CV225" s="320" t="str">
        <f t="shared" si="236"/>
        <v>Đủ</v>
      </c>
      <c r="CW225" s="336"/>
      <c r="CX225" s="242"/>
      <c r="CY225" s="242"/>
      <c r="CZ225" s="242"/>
      <c r="DA225" s="242"/>
      <c r="DB225" s="242"/>
      <c r="DC225" s="242"/>
      <c r="DD225" s="242">
        <v>4</v>
      </c>
      <c r="DE225" s="242">
        <v>0.78</v>
      </c>
      <c r="DF225" s="242"/>
      <c r="DG225" s="242"/>
      <c r="DH225" s="242"/>
      <c r="DI225" s="242"/>
      <c r="DJ225" s="242"/>
      <c r="DK225" s="242"/>
      <c r="DL225" s="242"/>
      <c r="DM225" s="242"/>
      <c r="DN225" s="242"/>
      <c r="DO225" s="242"/>
      <c r="DP225" s="242"/>
      <c r="DQ225" s="242"/>
      <c r="DR225" s="242"/>
      <c r="DS225" s="242"/>
      <c r="DT225" s="242"/>
      <c r="DU225" s="242"/>
      <c r="DV225" s="242"/>
      <c r="DW225" s="242"/>
      <c r="DX225" s="242"/>
      <c r="DY225" s="242"/>
      <c r="DZ225" s="242"/>
      <c r="EA225" s="242"/>
    </row>
    <row r="226" spans="1:131" s="337" customFormat="1" ht="30" hidden="1" customHeight="1">
      <c r="A226" s="319" t="str">
        <f t="shared" si="178"/>
        <v>Hiện</v>
      </c>
      <c r="B226" s="320" t="str">
        <f t="shared" si="194"/>
        <v>Đủ</v>
      </c>
      <c r="C226" s="320">
        <f t="shared" si="195"/>
        <v>0</v>
      </c>
      <c r="D226" s="321"/>
      <c r="E226" s="321"/>
      <c r="F226" s="359"/>
      <c r="G226" s="320"/>
      <c r="H226" s="320" t="s">
        <v>1428</v>
      </c>
      <c r="I226" s="320"/>
      <c r="J226" s="322" t="s">
        <v>866</v>
      </c>
      <c r="K226" s="323" t="s">
        <v>864</v>
      </c>
      <c r="L226" s="324" t="s">
        <v>1103</v>
      </c>
      <c r="M226" s="322" t="s">
        <v>868</v>
      </c>
      <c r="N226" s="322" t="s">
        <v>854</v>
      </c>
      <c r="O226" s="273">
        <f t="shared" si="211"/>
        <v>0.21049999999999999</v>
      </c>
      <c r="P226" s="283">
        <v>40</v>
      </c>
      <c r="Q226" s="273">
        <v>8.42</v>
      </c>
      <c r="R226" s="230"/>
      <c r="S226" s="231"/>
      <c r="T226" s="231">
        <v>44</v>
      </c>
      <c r="U226" s="231">
        <v>9.2620000000000005</v>
      </c>
      <c r="V226" s="231">
        <f>VLOOKUP(J226,[113]PR!$A:$S,15,0)</f>
        <v>0</v>
      </c>
      <c r="W226" s="231">
        <f>VLOOKUP(J226,[113]PR!$A:$S,16,0)</f>
        <v>0</v>
      </c>
      <c r="X226" s="231">
        <f>VLOOKUP(J226,[114]PR!$A:$U,17,0)</f>
        <v>0</v>
      </c>
      <c r="Y226" s="231">
        <f>VLOOKUP(J226,[114]PR!$A:$U,18,0)</f>
        <v>0</v>
      </c>
      <c r="Z226" s="231">
        <v>0</v>
      </c>
      <c r="AA226" s="231">
        <v>0</v>
      </c>
      <c r="AB226" s="241">
        <v>0</v>
      </c>
      <c r="AC226" s="241">
        <v>0</v>
      </c>
      <c r="AD226" s="241">
        <v>0</v>
      </c>
      <c r="AE226" s="241">
        <v>0</v>
      </c>
      <c r="AF226" s="241">
        <v>0</v>
      </c>
      <c r="AG226" s="241">
        <v>0</v>
      </c>
      <c r="AH226" s="241">
        <v>0</v>
      </c>
      <c r="AI226" s="241">
        <v>0</v>
      </c>
      <c r="AJ226" s="241">
        <v>0</v>
      </c>
      <c r="AK226" s="241">
        <v>0</v>
      </c>
      <c r="AL226" s="241">
        <v>0</v>
      </c>
      <c r="AM226" s="241">
        <v>0</v>
      </c>
      <c r="AN226" s="241"/>
      <c r="AO226" s="241"/>
      <c r="AP226" s="241">
        <v>0</v>
      </c>
      <c r="AQ226" s="241">
        <v>0</v>
      </c>
      <c r="AR226" s="325">
        <f t="shared" si="228"/>
        <v>44</v>
      </c>
      <c r="AS226" s="325">
        <f t="shared" si="229"/>
        <v>9.2620000000000005</v>
      </c>
      <c r="AT226" s="326"/>
      <c r="AU226" s="319"/>
      <c r="AV226" s="327"/>
      <c r="AW226" s="327"/>
      <c r="AX226" s="328"/>
      <c r="AY226" s="329"/>
      <c r="AZ226" s="327">
        <f t="shared" si="230"/>
        <v>44</v>
      </c>
      <c r="BA226" s="330">
        <f t="shared" si="231"/>
        <v>9.2620000000000005</v>
      </c>
      <c r="BB226" s="331"/>
      <c r="BC226" s="332" t="s">
        <v>1006</v>
      </c>
      <c r="BD226" s="332" t="s">
        <v>904</v>
      </c>
      <c r="BE226" s="324" t="s">
        <v>867</v>
      </c>
      <c r="BF226" s="322" t="s">
        <v>868</v>
      </c>
      <c r="BG226" s="327" t="s">
        <v>545</v>
      </c>
      <c r="BH226" s="332">
        <v>45715</v>
      </c>
      <c r="BI226" s="232">
        <v>44</v>
      </c>
      <c r="BJ226" s="327" t="s">
        <v>545</v>
      </c>
      <c r="BK226" s="382">
        <v>58400</v>
      </c>
      <c r="BL226" s="327">
        <f t="shared" si="241"/>
        <v>2826560</v>
      </c>
      <c r="BM226" s="333">
        <v>45779</v>
      </c>
      <c r="BN226" s="327">
        <f t="shared" si="237"/>
        <v>44</v>
      </c>
      <c r="BO226" s="327">
        <f t="shared" si="238"/>
        <v>0</v>
      </c>
      <c r="BP226" s="320"/>
      <c r="BQ226" s="320"/>
      <c r="BR226" s="334"/>
      <c r="BS226" s="319"/>
      <c r="BT226" s="319"/>
      <c r="BU226" s="327"/>
      <c r="BV226" s="327"/>
      <c r="BW226" s="327"/>
      <c r="BX226" s="327"/>
      <c r="BY226" s="327"/>
      <c r="BZ226" s="327"/>
      <c r="CA226" s="327"/>
      <c r="CB226" s="325"/>
      <c r="CC226" s="335"/>
      <c r="CD226" s="332"/>
      <c r="CE226" s="332"/>
      <c r="CF226" s="332"/>
      <c r="CG226" s="332"/>
      <c r="CH226" s="332"/>
      <c r="CI226" s="332"/>
      <c r="CJ226" s="332"/>
      <c r="CK226" s="332"/>
      <c r="CL226" s="327">
        <f t="shared" si="239"/>
        <v>0</v>
      </c>
      <c r="CM226" s="320">
        <f t="shared" si="240"/>
        <v>0</v>
      </c>
      <c r="CN226" s="332"/>
      <c r="CO226" s="332"/>
      <c r="CP226" s="332"/>
      <c r="CQ226" s="332"/>
      <c r="CR226" s="327">
        <f t="shared" si="232"/>
        <v>44</v>
      </c>
      <c r="CS226" s="327">
        <f t="shared" si="233"/>
        <v>0</v>
      </c>
      <c r="CT226" s="327">
        <f t="shared" si="234"/>
        <v>0</v>
      </c>
      <c r="CU226" s="327">
        <f t="shared" si="235"/>
        <v>9.2620000000000005</v>
      </c>
      <c r="CV226" s="320" t="str">
        <f t="shared" si="236"/>
        <v>Đủ</v>
      </c>
      <c r="CW226" s="336"/>
      <c r="CX226" s="242"/>
      <c r="CY226" s="242"/>
      <c r="CZ226" s="242"/>
      <c r="DA226" s="242"/>
      <c r="DB226" s="242"/>
      <c r="DC226" s="242"/>
      <c r="DD226" s="242"/>
      <c r="DE226" s="242"/>
      <c r="DF226" s="242"/>
      <c r="DG226" s="242"/>
      <c r="DH226" s="242">
        <v>40</v>
      </c>
      <c r="DI226" s="242">
        <v>8.42</v>
      </c>
      <c r="DJ226" s="242"/>
      <c r="DK226" s="242"/>
      <c r="DL226" s="242"/>
      <c r="DM226" s="242"/>
      <c r="DN226" s="242"/>
      <c r="DO226" s="242"/>
      <c r="DP226" s="242"/>
      <c r="DQ226" s="242"/>
      <c r="DR226" s="242"/>
      <c r="DS226" s="242"/>
      <c r="DT226" s="242"/>
      <c r="DU226" s="242"/>
      <c r="DV226" s="242"/>
      <c r="DW226" s="242"/>
      <c r="DX226" s="242"/>
      <c r="DY226" s="242"/>
      <c r="DZ226" s="242"/>
      <c r="EA226" s="242"/>
    </row>
    <row r="227" spans="1:131" s="337" customFormat="1" ht="30" hidden="1" customHeight="1">
      <c r="A227" s="319" t="str">
        <f t="shared" si="178"/>
        <v>Hiện</v>
      </c>
      <c r="B227" s="320" t="str">
        <f t="shared" si="194"/>
        <v>Đủ</v>
      </c>
      <c r="C227" s="320">
        <f t="shared" si="195"/>
        <v>0</v>
      </c>
      <c r="D227" s="321"/>
      <c r="E227" s="321"/>
      <c r="F227" s="359"/>
      <c r="G227" s="320"/>
      <c r="H227" s="320" t="s">
        <v>1428</v>
      </c>
      <c r="I227" s="320"/>
      <c r="J227" s="322" t="s">
        <v>869</v>
      </c>
      <c r="K227" s="323" t="s">
        <v>864</v>
      </c>
      <c r="L227" s="324" t="s">
        <v>1104</v>
      </c>
      <c r="M227" s="322" t="s">
        <v>646</v>
      </c>
      <c r="N227" s="322" t="s">
        <v>854</v>
      </c>
      <c r="O227" s="273">
        <f t="shared" si="211"/>
        <v>0.20699999999999999</v>
      </c>
      <c r="P227" s="283">
        <v>20</v>
      </c>
      <c r="Q227" s="273">
        <v>4.1399999999999997</v>
      </c>
      <c r="R227" s="230"/>
      <c r="S227" s="231"/>
      <c r="T227" s="231">
        <v>22</v>
      </c>
      <c r="U227" s="231">
        <v>4.5539999999999994</v>
      </c>
      <c r="V227" s="231">
        <f>VLOOKUP(J227,[113]PR!$A:$S,15,0)</f>
        <v>0</v>
      </c>
      <c r="W227" s="231">
        <f>VLOOKUP(J227,[113]PR!$A:$S,16,0)</f>
        <v>0</v>
      </c>
      <c r="X227" s="231">
        <f>VLOOKUP(J227,[114]PR!$A:$U,17,0)</f>
        <v>0</v>
      </c>
      <c r="Y227" s="231">
        <f>VLOOKUP(J227,[114]PR!$A:$U,18,0)</f>
        <v>0</v>
      </c>
      <c r="Z227" s="231">
        <v>0</v>
      </c>
      <c r="AA227" s="231">
        <v>0</v>
      </c>
      <c r="AB227" s="241">
        <v>0</v>
      </c>
      <c r="AC227" s="241">
        <v>0</v>
      </c>
      <c r="AD227" s="241">
        <v>0</v>
      </c>
      <c r="AE227" s="241">
        <v>0</v>
      </c>
      <c r="AF227" s="241">
        <v>0</v>
      </c>
      <c r="AG227" s="241">
        <v>0</v>
      </c>
      <c r="AH227" s="241">
        <v>0</v>
      </c>
      <c r="AI227" s="241">
        <v>0</v>
      </c>
      <c r="AJ227" s="241">
        <v>0</v>
      </c>
      <c r="AK227" s="241">
        <v>0</v>
      </c>
      <c r="AL227" s="241">
        <v>0</v>
      </c>
      <c r="AM227" s="241">
        <v>0</v>
      </c>
      <c r="AN227" s="241"/>
      <c r="AO227" s="241"/>
      <c r="AP227" s="241">
        <v>0</v>
      </c>
      <c r="AQ227" s="241">
        <v>0</v>
      </c>
      <c r="AR227" s="325">
        <f t="shared" si="228"/>
        <v>22</v>
      </c>
      <c r="AS227" s="325">
        <f t="shared" si="229"/>
        <v>4.5539999999999994</v>
      </c>
      <c r="AT227" s="326"/>
      <c r="AU227" s="319"/>
      <c r="AV227" s="327"/>
      <c r="AW227" s="327"/>
      <c r="AX227" s="328"/>
      <c r="AY227" s="329"/>
      <c r="AZ227" s="327">
        <f t="shared" si="230"/>
        <v>22</v>
      </c>
      <c r="BA227" s="330">
        <f t="shared" si="231"/>
        <v>4.5539999999999994</v>
      </c>
      <c r="BB227" s="331"/>
      <c r="BC227" s="332" t="s">
        <v>1006</v>
      </c>
      <c r="BD227" s="332" t="s">
        <v>904</v>
      </c>
      <c r="BE227" s="324" t="s">
        <v>870</v>
      </c>
      <c r="BF227" s="322" t="s">
        <v>646</v>
      </c>
      <c r="BG227" s="327" t="s">
        <v>545</v>
      </c>
      <c r="BH227" s="332">
        <v>45715</v>
      </c>
      <c r="BI227" s="232">
        <v>22</v>
      </c>
      <c r="BJ227" s="327" t="s">
        <v>545</v>
      </c>
      <c r="BK227" s="382">
        <v>122860</v>
      </c>
      <c r="BL227" s="327">
        <f t="shared" si="241"/>
        <v>2973212.0000000005</v>
      </c>
      <c r="BM227" s="333">
        <v>45779</v>
      </c>
      <c r="BN227" s="327">
        <f t="shared" si="237"/>
        <v>22</v>
      </c>
      <c r="BO227" s="327">
        <f t="shared" si="238"/>
        <v>0</v>
      </c>
      <c r="BP227" s="320"/>
      <c r="BQ227" s="320"/>
      <c r="BR227" s="334"/>
      <c r="BS227" s="319"/>
      <c r="BT227" s="319"/>
      <c r="BU227" s="327"/>
      <c r="BV227" s="327"/>
      <c r="BW227" s="327"/>
      <c r="BX227" s="327"/>
      <c r="BY227" s="327"/>
      <c r="BZ227" s="327"/>
      <c r="CA227" s="327"/>
      <c r="CB227" s="325"/>
      <c r="CC227" s="335"/>
      <c r="CD227" s="332"/>
      <c r="CE227" s="332"/>
      <c r="CF227" s="332"/>
      <c r="CG227" s="332"/>
      <c r="CH227" s="332"/>
      <c r="CI227" s="332"/>
      <c r="CJ227" s="332"/>
      <c r="CK227" s="332"/>
      <c r="CL227" s="327">
        <f t="shared" si="239"/>
        <v>0</v>
      </c>
      <c r="CM227" s="320">
        <f t="shared" si="240"/>
        <v>0</v>
      </c>
      <c r="CN227" s="332"/>
      <c r="CO227" s="332"/>
      <c r="CP227" s="332"/>
      <c r="CQ227" s="332"/>
      <c r="CR227" s="327">
        <f t="shared" si="232"/>
        <v>22</v>
      </c>
      <c r="CS227" s="327">
        <f t="shared" si="233"/>
        <v>0</v>
      </c>
      <c r="CT227" s="327">
        <f t="shared" si="234"/>
        <v>0</v>
      </c>
      <c r="CU227" s="327">
        <f t="shared" si="235"/>
        <v>4.5539999999999994</v>
      </c>
      <c r="CV227" s="320" t="str">
        <f t="shared" si="236"/>
        <v>Đủ</v>
      </c>
      <c r="CW227" s="336"/>
      <c r="CX227" s="242"/>
      <c r="CY227" s="242"/>
      <c r="CZ227" s="242"/>
      <c r="DA227" s="242"/>
      <c r="DB227" s="242"/>
      <c r="DC227" s="242"/>
      <c r="DD227" s="242">
        <v>20</v>
      </c>
      <c r="DE227" s="242">
        <v>4.1399999999999997</v>
      </c>
      <c r="DF227" s="242"/>
      <c r="DG227" s="242"/>
      <c r="DH227" s="242"/>
      <c r="DI227" s="242"/>
      <c r="DJ227" s="242"/>
      <c r="DK227" s="242"/>
      <c r="DL227" s="242"/>
      <c r="DM227" s="242"/>
      <c r="DN227" s="242"/>
      <c r="DO227" s="242"/>
      <c r="DP227" s="242"/>
      <c r="DQ227" s="242"/>
      <c r="DR227" s="242"/>
      <c r="DS227" s="242"/>
      <c r="DT227" s="242"/>
      <c r="DU227" s="242"/>
      <c r="DV227" s="242"/>
      <c r="DW227" s="242"/>
      <c r="DX227" s="242"/>
      <c r="DY227" s="242"/>
      <c r="DZ227" s="242"/>
      <c r="EA227" s="242"/>
    </row>
    <row r="228" spans="1:131" s="337" customFormat="1" ht="30" hidden="1" customHeight="1">
      <c r="A228" s="319" t="str">
        <f t="shared" si="178"/>
        <v>Hiện</v>
      </c>
      <c r="B228" s="320" t="str">
        <f t="shared" si="194"/>
        <v>Đủ</v>
      </c>
      <c r="C228" s="320">
        <f t="shared" si="195"/>
        <v>0</v>
      </c>
      <c r="D228" s="321"/>
      <c r="E228" s="321"/>
      <c r="F228" s="359"/>
      <c r="G228" s="320"/>
      <c r="H228" s="320" t="s">
        <v>1428</v>
      </c>
      <c r="I228" s="320"/>
      <c r="J228" s="322" t="s">
        <v>871</v>
      </c>
      <c r="K228" s="323" t="s">
        <v>864</v>
      </c>
      <c r="L228" s="324" t="s">
        <v>1105</v>
      </c>
      <c r="M228" s="322" t="s">
        <v>868</v>
      </c>
      <c r="N228" s="322" t="s">
        <v>854</v>
      </c>
      <c r="O228" s="273">
        <f t="shared" si="211"/>
        <v>0.24189542483660129</v>
      </c>
      <c r="P228" s="283">
        <v>612</v>
      </c>
      <c r="Q228" s="273">
        <v>148.04</v>
      </c>
      <c r="R228" s="230"/>
      <c r="S228" s="231"/>
      <c r="T228" s="231">
        <v>630</v>
      </c>
      <c r="U228" s="231">
        <v>152.39411764705881</v>
      </c>
      <c r="V228" s="231">
        <f>VLOOKUP(J228,[113]PR!$A:$S,15,0)</f>
        <v>0</v>
      </c>
      <c r="W228" s="231">
        <f>VLOOKUP(J228,[113]PR!$A:$S,16,0)</f>
        <v>0</v>
      </c>
      <c r="X228" s="231">
        <f>VLOOKUP(J228,[114]PR!$A:$U,17,0)</f>
        <v>0</v>
      </c>
      <c r="Y228" s="231">
        <f>VLOOKUP(J228,[114]PR!$A:$U,18,0)</f>
        <v>0</v>
      </c>
      <c r="Z228" s="231">
        <v>0</v>
      </c>
      <c r="AA228" s="231">
        <v>0</v>
      </c>
      <c r="AB228" s="241">
        <v>0</v>
      </c>
      <c r="AC228" s="241">
        <v>0</v>
      </c>
      <c r="AD228" s="241">
        <v>0</v>
      </c>
      <c r="AE228" s="241">
        <v>0</v>
      </c>
      <c r="AF228" s="241">
        <v>0</v>
      </c>
      <c r="AG228" s="241">
        <v>0</v>
      </c>
      <c r="AH228" s="241">
        <v>0</v>
      </c>
      <c r="AI228" s="241">
        <v>0</v>
      </c>
      <c r="AJ228" s="241">
        <v>0</v>
      </c>
      <c r="AK228" s="241">
        <v>0</v>
      </c>
      <c r="AL228" s="241">
        <v>0</v>
      </c>
      <c r="AM228" s="241">
        <v>0</v>
      </c>
      <c r="AN228" s="241"/>
      <c r="AO228" s="241"/>
      <c r="AP228" s="241">
        <v>0</v>
      </c>
      <c r="AQ228" s="241">
        <v>0</v>
      </c>
      <c r="AR228" s="325">
        <f t="shared" si="228"/>
        <v>630</v>
      </c>
      <c r="AS228" s="325">
        <f t="shared" si="229"/>
        <v>152.39411764705881</v>
      </c>
      <c r="AT228" s="326"/>
      <c r="AU228" s="319"/>
      <c r="AV228" s="327"/>
      <c r="AW228" s="327"/>
      <c r="AX228" s="328"/>
      <c r="AY228" s="329"/>
      <c r="AZ228" s="327">
        <f t="shared" si="230"/>
        <v>630</v>
      </c>
      <c r="BA228" s="330">
        <f t="shared" si="231"/>
        <v>152.39411764705881</v>
      </c>
      <c r="BB228" s="331"/>
      <c r="BC228" s="332" t="s">
        <v>1006</v>
      </c>
      <c r="BD228" s="332" t="s">
        <v>904</v>
      </c>
      <c r="BE228" s="324" t="s">
        <v>872</v>
      </c>
      <c r="BF228" s="322" t="s">
        <v>868</v>
      </c>
      <c r="BG228" s="327" t="s">
        <v>545</v>
      </c>
      <c r="BH228" s="332">
        <v>45715</v>
      </c>
      <c r="BI228" s="232">
        <v>630</v>
      </c>
      <c r="BJ228" s="327" t="s">
        <v>545</v>
      </c>
      <c r="BK228" s="382">
        <v>34650</v>
      </c>
      <c r="BL228" s="327">
        <f t="shared" si="241"/>
        <v>24012450.000000004</v>
      </c>
      <c r="BM228" s="333">
        <v>45779</v>
      </c>
      <c r="BN228" s="327">
        <f t="shared" si="237"/>
        <v>630</v>
      </c>
      <c r="BO228" s="327">
        <f t="shared" si="238"/>
        <v>0</v>
      </c>
      <c r="BP228" s="320"/>
      <c r="BQ228" s="320"/>
      <c r="BR228" s="334"/>
      <c r="BS228" s="319"/>
      <c r="BT228" s="319"/>
      <c r="BU228" s="327"/>
      <c r="BV228" s="327"/>
      <c r="BW228" s="327"/>
      <c r="BX228" s="327"/>
      <c r="BY228" s="327"/>
      <c r="BZ228" s="327"/>
      <c r="CA228" s="327"/>
      <c r="CB228" s="325"/>
      <c r="CC228" s="335"/>
      <c r="CD228" s="332"/>
      <c r="CE228" s="332"/>
      <c r="CF228" s="332"/>
      <c r="CG228" s="332"/>
      <c r="CH228" s="332"/>
      <c r="CI228" s="332"/>
      <c r="CJ228" s="332"/>
      <c r="CK228" s="332"/>
      <c r="CL228" s="327">
        <f t="shared" si="239"/>
        <v>0</v>
      </c>
      <c r="CM228" s="320">
        <f t="shared" si="240"/>
        <v>0</v>
      </c>
      <c r="CN228" s="332"/>
      <c r="CO228" s="332"/>
      <c r="CP228" s="332"/>
      <c r="CQ228" s="332"/>
      <c r="CR228" s="327">
        <f t="shared" si="232"/>
        <v>630</v>
      </c>
      <c r="CS228" s="327">
        <f t="shared" si="233"/>
        <v>0</v>
      </c>
      <c r="CT228" s="327">
        <f t="shared" si="234"/>
        <v>0</v>
      </c>
      <c r="CU228" s="327">
        <f t="shared" si="235"/>
        <v>152.39411764705881</v>
      </c>
      <c r="CV228" s="320" t="str">
        <f t="shared" si="236"/>
        <v>Đủ</v>
      </c>
      <c r="CW228" s="336"/>
      <c r="CX228" s="242"/>
      <c r="CY228" s="242"/>
      <c r="CZ228" s="242"/>
      <c r="DA228" s="242"/>
      <c r="DB228" s="242"/>
      <c r="DC228" s="242"/>
      <c r="DD228" s="242"/>
      <c r="DE228" s="242"/>
      <c r="DF228" s="242"/>
      <c r="DG228" s="242"/>
      <c r="DH228" s="242"/>
      <c r="DI228" s="242"/>
      <c r="DJ228" s="242"/>
      <c r="DK228" s="242"/>
      <c r="DL228" s="242"/>
      <c r="DM228" s="242"/>
      <c r="DN228" s="242">
        <v>612</v>
      </c>
      <c r="DO228" s="242">
        <v>148.04</v>
      </c>
      <c r="DP228" s="242"/>
      <c r="DQ228" s="242"/>
      <c r="DR228" s="242"/>
      <c r="DS228" s="242"/>
      <c r="DT228" s="242"/>
      <c r="DU228" s="242"/>
      <c r="DV228" s="242"/>
      <c r="DW228" s="242"/>
      <c r="DX228" s="242"/>
      <c r="DY228" s="242"/>
      <c r="DZ228" s="242"/>
      <c r="EA228" s="242"/>
    </row>
    <row r="229" spans="1:131" s="337" customFormat="1" ht="30" hidden="1" customHeight="1">
      <c r="A229" s="319" t="str">
        <f t="shared" si="178"/>
        <v>Hiện</v>
      </c>
      <c r="B229" s="320" t="str">
        <f t="shared" si="194"/>
        <v>Đủ</v>
      </c>
      <c r="C229" s="320">
        <f t="shared" si="195"/>
        <v>0</v>
      </c>
      <c r="D229" s="321"/>
      <c r="E229" s="321"/>
      <c r="F229" s="359"/>
      <c r="G229" s="320"/>
      <c r="H229" s="320" t="s">
        <v>1428</v>
      </c>
      <c r="I229" s="320"/>
      <c r="J229" s="322" t="s">
        <v>873</v>
      </c>
      <c r="K229" s="323" t="s">
        <v>864</v>
      </c>
      <c r="L229" s="324" t="s">
        <v>1106</v>
      </c>
      <c r="M229" s="322" t="s">
        <v>868</v>
      </c>
      <c r="N229" s="322" t="s">
        <v>854</v>
      </c>
      <c r="O229" s="273">
        <f t="shared" si="211"/>
        <v>0.1575</v>
      </c>
      <c r="P229" s="283">
        <v>120</v>
      </c>
      <c r="Q229" s="273">
        <v>18.899999999999999</v>
      </c>
      <c r="R229" s="230"/>
      <c r="S229" s="231"/>
      <c r="T229" s="231">
        <v>125</v>
      </c>
      <c r="U229" s="231">
        <v>19.6875</v>
      </c>
      <c r="V229" s="231">
        <f>VLOOKUP(J229,[113]PR!$A:$S,15,0)</f>
        <v>0</v>
      </c>
      <c r="W229" s="231">
        <f>VLOOKUP(J229,[113]PR!$A:$S,16,0)</f>
        <v>0</v>
      </c>
      <c r="X229" s="231">
        <f>VLOOKUP(J229,[114]PR!$A:$U,17,0)</f>
        <v>0</v>
      </c>
      <c r="Y229" s="231">
        <f>VLOOKUP(J229,[114]PR!$A:$U,18,0)</f>
        <v>0</v>
      </c>
      <c r="Z229" s="231">
        <v>0</v>
      </c>
      <c r="AA229" s="231">
        <v>0</v>
      </c>
      <c r="AB229" s="241">
        <v>0</v>
      </c>
      <c r="AC229" s="241">
        <v>0</v>
      </c>
      <c r="AD229" s="241">
        <v>0</v>
      </c>
      <c r="AE229" s="241">
        <v>0</v>
      </c>
      <c r="AF229" s="241">
        <v>0</v>
      </c>
      <c r="AG229" s="241">
        <v>0</v>
      </c>
      <c r="AH229" s="241">
        <v>0</v>
      </c>
      <c r="AI229" s="241">
        <v>0</v>
      </c>
      <c r="AJ229" s="241">
        <v>0</v>
      </c>
      <c r="AK229" s="241">
        <v>0</v>
      </c>
      <c r="AL229" s="241">
        <v>0</v>
      </c>
      <c r="AM229" s="241">
        <v>0</v>
      </c>
      <c r="AN229" s="241"/>
      <c r="AO229" s="241"/>
      <c r="AP229" s="241">
        <v>0</v>
      </c>
      <c r="AQ229" s="241">
        <v>0</v>
      </c>
      <c r="AR229" s="325">
        <f t="shared" si="228"/>
        <v>125</v>
      </c>
      <c r="AS229" s="325">
        <f t="shared" si="229"/>
        <v>19.6875</v>
      </c>
      <c r="AT229" s="326"/>
      <c r="AU229" s="319"/>
      <c r="AV229" s="327"/>
      <c r="AW229" s="327"/>
      <c r="AX229" s="328"/>
      <c r="AY229" s="329"/>
      <c r="AZ229" s="327">
        <f t="shared" si="230"/>
        <v>125</v>
      </c>
      <c r="BA229" s="330">
        <f t="shared" si="231"/>
        <v>19.6875</v>
      </c>
      <c r="BB229" s="331"/>
      <c r="BC229" s="332" t="s">
        <v>1006</v>
      </c>
      <c r="BD229" s="332" t="s">
        <v>904</v>
      </c>
      <c r="BE229" s="324" t="s">
        <v>874</v>
      </c>
      <c r="BF229" s="322" t="s">
        <v>868</v>
      </c>
      <c r="BG229" s="327" t="s">
        <v>545</v>
      </c>
      <c r="BH229" s="332">
        <v>45715</v>
      </c>
      <c r="BI229" s="232">
        <v>125</v>
      </c>
      <c r="BJ229" s="327" t="s">
        <v>545</v>
      </c>
      <c r="BK229" s="382">
        <v>38860</v>
      </c>
      <c r="BL229" s="327">
        <f t="shared" si="241"/>
        <v>5343250</v>
      </c>
      <c r="BM229" s="333">
        <v>45779</v>
      </c>
      <c r="BN229" s="327">
        <f t="shared" si="237"/>
        <v>125</v>
      </c>
      <c r="BO229" s="327">
        <f t="shared" si="238"/>
        <v>0</v>
      </c>
      <c r="BP229" s="320"/>
      <c r="BQ229" s="320"/>
      <c r="BR229" s="334"/>
      <c r="BS229" s="319"/>
      <c r="BT229" s="319"/>
      <c r="BU229" s="327"/>
      <c r="BV229" s="327"/>
      <c r="BW229" s="327"/>
      <c r="BX229" s="327"/>
      <c r="BY229" s="327"/>
      <c r="BZ229" s="327"/>
      <c r="CA229" s="327"/>
      <c r="CB229" s="325"/>
      <c r="CC229" s="335"/>
      <c r="CD229" s="332"/>
      <c r="CE229" s="332"/>
      <c r="CF229" s="332"/>
      <c r="CG229" s="332"/>
      <c r="CH229" s="332"/>
      <c r="CI229" s="332"/>
      <c r="CJ229" s="332"/>
      <c r="CK229" s="332"/>
      <c r="CL229" s="327">
        <f t="shared" si="239"/>
        <v>0</v>
      </c>
      <c r="CM229" s="320">
        <f t="shared" si="240"/>
        <v>0</v>
      </c>
      <c r="CN229" s="332"/>
      <c r="CO229" s="332"/>
      <c r="CP229" s="332"/>
      <c r="CQ229" s="332"/>
      <c r="CR229" s="327">
        <f t="shared" si="232"/>
        <v>125</v>
      </c>
      <c r="CS229" s="327">
        <f t="shared" si="233"/>
        <v>0</v>
      </c>
      <c r="CT229" s="327">
        <f t="shared" si="234"/>
        <v>0</v>
      </c>
      <c r="CU229" s="327">
        <f t="shared" si="235"/>
        <v>19.6875</v>
      </c>
      <c r="CV229" s="320" t="str">
        <f t="shared" si="236"/>
        <v>Đủ</v>
      </c>
      <c r="CW229" s="336"/>
      <c r="CX229" s="242"/>
      <c r="CY229" s="242"/>
      <c r="CZ229" s="242"/>
      <c r="DA229" s="242"/>
      <c r="DB229" s="242"/>
      <c r="DC229" s="242"/>
      <c r="DD229" s="242"/>
      <c r="DE229" s="242"/>
      <c r="DF229" s="242"/>
      <c r="DG229" s="242"/>
      <c r="DH229" s="242"/>
      <c r="DI229" s="242"/>
      <c r="DJ229" s="242">
        <v>40</v>
      </c>
      <c r="DK229" s="242">
        <v>6.3</v>
      </c>
      <c r="DL229" s="242">
        <v>40</v>
      </c>
      <c r="DM229" s="242">
        <v>6.3</v>
      </c>
      <c r="DN229" s="242">
        <v>40</v>
      </c>
      <c r="DO229" s="242">
        <v>6.3</v>
      </c>
      <c r="DP229" s="242"/>
      <c r="DQ229" s="242"/>
      <c r="DR229" s="242"/>
      <c r="DS229" s="242"/>
      <c r="DT229" s="242"/>
      <c r="DU229" s="242"/>
      <c r="DV229" s="242"/>
      <c r="DW229" s="242"/>
      <c r="DX229" s="242"/>
      <c r="DY229" s="242"/>
      <c r="DZ229" s="242"/>
      <c r="EA229" s="242"/>
    </row>
    <row r="230" spans="1:131" s="337" customFormat="1" ht="30" hidden="1" customHeight="1">
      <c r="A230" s="319" t="str">
        <f t="shared" si="178"/>
        <v>Hiện</v>
      </c>
      <c r="B230" s="320" t="str">
        <f t="shared" si="194"/>
        <v>Đủ</v>
      </c>
      <c r="C230" s="320">
        <f t="shared" si="195"/>
        <v>0</v>
      </c>
      <c r="D230" s="321"/>
      <c r="E230" s="321"/>
      <c r="F230" s="359"/>
      <c r="G230" s="320"/>
      <c r="H230" s="320" t="s">
        <v>1428</v>
      </c>
      <c r="I230" s="320"/>
      <c r="J230" s="322" t="s">
        <v>875</v>
      </c>
      <c r="K230" s="323" t="s">
        <v>876</v>
      </c>
      <c r="L230" s="324" t="s">
        <v>1107</v>
      </c>
      <c r="M230" s="322" t="s">
        <v>559</v>
      </c>
      <c r="N230" s="322" t="s">
        <v>854</v>
      </c>
      <c r="O230" s="273">
        <f t="shared" si="211"/>
        <v>0.16</v>
      </c>
      <c r="P230" s="283">
        <v>10</v>
      </c>
      <c r="Q230" s="273">
        <v>1.6</v>
      </c>
      <c r="R230" s="230"/>
      <c r="S230" s="231"/>
      <c r="T230" s="231">
        <v>12</v>
      </c>
      <c r="U230" s="231">
        <v>1.92</v>
      </c>
      <c r="V230" s="231">
        <f>VLOOKUP(J230,[113]PR!$A:$S,15,0)</f>
        <v>0</v>
      </c>
      <c r="W230" s="231">
        <f>VLOOKUP(J230,[113]PR!$A:$S,16,0)</f>
        <v>0</v>
      </c>
      <c r="X230" s="231">
        <f>VLOOKUP(J230,[114]PR!$A:$U,17,0)</f>
        <v>0</v>
      </c>
      <c r="Y230" s="231">
        <f>VLOOKUP(J230,[114]PR!$A:$U,18,0)</f>
        <v>0</v>
      </c>
      <c r="Z230" s="231">
        <v>0</v>
      </c>
      <c r="AA230" s="231">
        <v>0</v>
      </c>
      <c r="AB230" s="241">
        <v>0</v>
      </c>
      <c r="AC230" s="241">
        <v>0</v>
      </c>
      <c r="AD230" s="241">
        <v>0</v>
      </c>
      <c r="AE230" s="241">
        <v>0</v>
      </c>
      <c r="AF230" s="241">
        <v>0</v>
      </c>
      <c r="AG230" s="241">
        <v>0</v>
      </c>
      <c r="AH230" s="241">
        <v>0</v>
      </c>
      <c r="AI230" s="241">
        <v>0</v>
      </c>
      <c r="AJ230" s="241">
        <v>0</v>
      </c>
      <c r="AK230" s="241">
        <v>0</v>
      </c>
      <c r="AL230" s="241">
        <v>0</v>
      </c>
      <c r="AM230" s="241">
        <v>0</v>
      </c>
      <c r="AN230" s="241"/>
      <c r="AO230" s="241"/>
      <c r="AP230" s="241">
        <v>0</v>
      </c>
      <c r="AQ230" s="241">
        <v>0</v>
      </c>
      <c r="AR230" s="325">
        <f t="shared" si="228"/>
        <v>12</v>
      </c>
      <c r="AS230" s="325">
        <f t="shared" si="229"/>
        <v>1.92</v>
      </c>
      <c r="AT230" s="326"/>
      <c r="AU230" s="319"/>
      <c r="AV230" s="327"/>
      <c r="AW230" s="327"/>
      <c r="AX230" s="328"/>
      <c r="AY230" s="329"/>
      <c r="AZ230" s="327">
        <f t="shared" si="230"/>
        <v>12</v>
      </c>
      <c r="BA230" s="330">
        <f t="shared" si="231"/>
        <v>1.92</v>
      </c>
      <c r="BB230" s="331"/>
      <c r="BC230" s="332" t="s">
        <v>1006</v>
      </c>
      <c r="BD230" s="332" t="s">
        <v>904</v>
      </c>
      <c r="BE230" s="324" t="s">
        <v>877</v>
      </c>
      <c r="BF230" s="322" t="s">
        <v>559</v>
      </c>
      <c r="BG230" s="327" t="s">
        <v>545</v>
      </c>
      <c r="BH230" s="332">
        <v>45715</v>
      </c>
      <c r="BI230" s="232">
        <v>12</v>
      </c>
      <c r="BJ230" s="327" t="s">
        <v>545</v>
      </c>
      <c r="BK230" s="382">
        <v>27520</v>
      </c>
      <c r="BL230" s="327">
        <f t="shared" si="241"/>
        <v>363264.00000000006</v>
      </c>
      <c r="BM230" s="333">
        <v>45782</v>
      </c>
      <c r="BN230" s="327">
        <f t="shared" si="237"/>
        <v>12</v>
      </c>
      <c r="BO230" s="327">
        <f t="shared" si="238"/>
        <v>0</v>
      </c>
      <c r="BP230" s="320"/>
      <c r="BQ230" s="320"/>
      <c r="BR230" s="334"/>
      <c r="BS230" s="319"/>
      <c r="BT230" s="319"/>
      <c r="BU230" s="327"/>
      <c r="BV230" s="327"/>
      <c r="BW230" s="327"/>
      <c r="BX230" s="327"/>
      <c r="BY230" s="327"/>
      <c r="BZ230" s="327"/>
      <c r="CA230" s="327"/>
      <c r="CB230" s="325"/>
      <c r="CC230" s="335"/>
      <c r="CD230" s="332"/>
      <c r="CE230" s="332"/>
      <c r="CF230" s="332"/>
      <c r="CG230" s="332"/>
      <c r="CH230" s="332"/>
      <c r="CI230" s="332"/>
      <c r="CJ230" s="332"/>
      <c r="CK230" s="332"/>
      <c r="CL230" s="327">
        <f t="shared" si="239"/>
        <v>0</v>
      </c>
      <c r="CM230" s="320">
        <f t="shared" si="240"/>
        <v>0</v>
      </c>
      <c r="CN230" s="332"/>
      <c r="CO230" s="332"/>
      <c r="CP230" s="332"/>
      <c r="CQ230" s="332"/>
      <c r="CR230" s="327">
        <f t="shared" si="232"/>
        <v>12</v>
      </c>
      <c r="CS230" s="327">
        <f t="shared" si="233"/>
        <v>0</v>
      </c>
      <c r="CT230" s="327">
        <f t="shared" si="234"/>
        <v>0</v>
      </c>
      <c r="CU230" s="327">
        <f t="shared" si="235"/>
        <v>1.92</v>
      </c>
      <c r="CV230" s="320" t="str">
        <f t="shared" si="236"/>
        <v>Đủ</v>
      </c>
      <c r="CW230" s="336"/>
      <c r="CX230" s="242"/>
      <c r="CY230" s="242"/>
      <c r="CZ230" s="242"/>
      <c r="DA230" s="242"/>
      <c r="DB230" s="242"/>
      <c r="DC230" s="242"/>
      <c r="DD230" s="242"/>
      <c r="DE230" s="242"/>
      <c r="DF230" s="242"/>
      <c r="DG230" s="242"/>
      <c r="DH230" s="242"/>
      <c r="DI230" s="242"/>
      <c r="DJ230" s="242"/>
      <c r="DK230" s="242"/>
      <c r="DL230" s="242"/>
      <c r="DM230" s="242"/>
      <c r="DN230" s="242"/>
      <c r="DO230" s="242"/>
      <c r="DP230" s="242">
        <v>10</v>
      </c>
      <c r="DQ230" s="242">
        <v>1.6</v>
      </c>
      <c r="DR230" s="242"/>
      <c r="DS230" s="242"/>
      <c r="DT230" s="242"/>
      <c r="DU230" s="242"/>
      <c r="DV230" s="242"/>
      <c r="DW230" s="242"/>
      <c r="DX230" s="242"/>
      <c r="DY230" s="242"/>
      <c r="DZ230" s="242"/>
      <c r="EA230" s="242"/>
    </row>
    <row r="231" spans="1:131" s="337" customFormat="1" ht="30" hidden="1" customHeight="1">
      <c r="A231" s="319" t="str">
        <f t="shared" si="178"/>
        <v>Hiện</v>
      </c>
      <c r="B231" s="320" t="str">
        <f t="shared" si="194"/>
        <v>Đủ</v>
      </c>
      <c r="C231" s="320">
        <f t="shared" si="195"/>
        <v>0</v>
      </c>
      <c r="D231" s="321"/>
      <c r="E231" s="321"/>
      <c r="F231" s="359"/>
      <c r="G231" s="320"/>
      <c r="H231" s="320" t="s">
        <v>1428</v>
      </c>
      <c r="I231" s="320"/>
      <c r="J231" s="322" t="s">
        <v>878</v>
      </c>
      <c r="K231" s="323" t="s">
        <v>864</v>
      </c>
      <c r="L231" s="324" t="s">
        <v>1108</v>
      </c>
      <c r="M231" s="322" t="s">
        <v>868</v>
      </c>
      <c r="N231" s="322" t="s">
        <v>854</v>
      </c>
      <c r="O231" s="273">
        <f t="shared" si="211"/>
        <v>0.25423452768729643</v>
      </c>
      <c r="P231" s="283">
        <v>1228</v>
      </c>
      <c r="Q231" s="273">
        <v>312.2</v>
      </c>
      <c r="R231" s="230"/>
      <c r="S231" s="231"/>
      <c r="T231" s="231">
        <v>1290</v>
      </c>
      <c r="U231" s="231">
        <v>327.96254071661241</v>
      </c>
      <c r="V231" s="231">
        <f>VLOOKUP(J231,[113]PR!$A:$S,15,0)</f>
        <v>0</v>
      </c>
      <c r="W231" s="231">
        <f>VLOOKUP(J231,[113]PR!$A:$S,16,0)</f>
        <v>0</v>
      </c>
      <c r="X231" s="231">
        <f>VLOOKUP(J231,[114]PR!$A:$U,17,0)</f>
        <v>0</v>
      </c>
      <c r="Y231" s="231">
        <f>VLOOKUP(J231,[114]PR!$A:$U,18,0)</f>
        <v>0</v>
      </c>
      <c r="Z231" s="231">
        <v>0</v>
      </c>
      <c r="AA231" s="231">
        <v>0</v>
      </c>
      <c r="AB231" s="241">
        <v>0</v>
      </c>
      <c r="AC231" s="241">
        <v>0</v>
      </c>
      <c r="AD231" s="241">
        <v>0</v>
      </c>
      <c r="AE231" s="241">
        <v>0</v>
      </c>
      <c r="AF231" s="241">
        <v>0</v>
      </c>
      <c r="AG231" s="241">
        <v>0</v>
      </c>
      <c r="AH231" s="241">
        <v>0</v>
      </c>
      <c r="AI231" s="241">
        <v>0</v>
      </c>
      <c r="AJ231" s="241">
        <v>0</v>
      </c>
      <c r="AK231" s="241">
        <v>0</v>
      </c>
      <c r="AL231" s="241">
        <v>0</v>
      </c>
      <c r="AM231" s="241">
        <v>0</v>
      </c>
      <c r="AN231" s="241"/>
      <c r="AO231" s="241"/>
      <c r="AP231" s="241">
        <v>0</v>
      </c>
      <c r="AQ231" s="241">
        <v>0</v>
      </c>
      <c r="AR231" s="325">
        <f t="shared" si="228"/>
        <v>1290</v>
      </c>
      <c r="AS231" s="325">
        <f t="shared" si="229"/>
        <v>327.96254071661241</v>
      </c>
      <c r="AT231" s="326"/>
      <c r="AU231" s="319"/>
      <c r="AV231" s="327"/>
      <c r="AW231" s="327"/>
      <c r="AX231" s="328"/>
      <c r="AY231" s="329"/>
      <c r="AZ231" s="327">
        <f t="shared" si="230"/>
        <v>1290</v>
      </c>
      <c r="BA231" s="330">
        <f t="shared" si="231"/>
        <v>327.96254071661241</v>
      </c>
      <c r="BB231" s="331"/>
      <c r="BC231" s="332" t="s">
        <v>1006</v>
      </c>
      <c r="BD231" s="332" t="s">
        <v>904</v>
      </c>
      <c r="BE231" s="324" t="s">
        <v>879</v>
      </c>
      <c r="BF231" s="322" t="s">
        <v>868</v>
      </c>
      <c r="BG231" s="327" t="s">
        <v>545</v>
      </c>
      <c r="BH231" s="332">
        <v>45715</v>
      </c>
      <c r="BI231" s="232">
        <v>1290</v>
      </c>
      <c r="BJ231" s="327" t="s">
        <v>545</v>
      </c>
      <c r="BK231" s="382">
        <v>39530</v>
      </c>
      <c r="BL231" s="327">
        <f t="shared" si="241"/>
        <v>56093070.000000007</v>
      </c>
      <c r="BM231" s="333">
        <v>45779</v>
      </c>
      <c r="BN231" s="327">
        <f t="shared" si="237"/>
        <v>1290</v>
      </c>
      <c r="BO231" s="327">
        <f t="shared" si="238"/>
        <v>0</v>
      </c>
      <c r="BP231" s="320"/>
      <c r="BQ231" s="320"/>
      <c r="BR231" s="334"/>
      <c r="BS231" s="319"/>
      <c r="BT231" s="319"/>
      <c r="BU231" s="327"/>
      <c r="BV231" s="327"/>
      <c r="BW231" s="327"/>
      <c r="BX231" s="327"/>
      <c r="BY231" s="327"/>
      <c r="BZ231" s="327"/>
      <c r="CA231" s="327"/>
      <c r="CB231" s="325"/>
      <c r="CC231" s="335"/>
      <c r="CD231" s="332"/>
      <c r="CE231" s="332"/>
      <c r="CF231" s="332"/>
      <c r="CG231" s="332"/>
      <c r="CH231" s="332"/>
      <c r="CI231" s="332"/>
      <c r="CJ231" s="332"/>
      <c r="CK231" s="332"/>
      <c r="CL231" s="327">
        <f t="shared" si="239"/>
        <v>0</v>
      </c>
      <c r="CM231" s="320">
        <f t="shared" si="240"/>
        <v>0</v>
      </c>
      <c r="CN231" s="332"/>
      <c r="CO231" s="332"/>
      <c r="CP231" s="332"/>
      <c r="CQ231" s="332"/>
      <c r="CR231" s="327">
        <f t="shared" si="232"/>
        <v>1290</v>
      </c>
      <c r="CS231" s="327">
        <f t="shared" si="233"/>
        <v>0</v>
      </c>
      <c r="CT231" s="327">
        <f t="shared" si="234"/>
        <v>0</v>
      </c>
      <c r="CU231" s="327">
        <f t="shared" si="235"/>
        <v>327.96254071661241</v>
      </c>
      <c r="CV231" s="320" t="str">
        <f t="shared" si="236"/>
        <v>Đủ</v>
      </c>
      <c r="CW231" s="336"/>
      <c r="CX231" s="242"/>
      <c r="CY231" s="242"/>
      <c r="CZ231" s="242"/>
      <c r="DA231" s="242"/>
      <c r="DB231" s="242"/>
      <c r="DC231" s="242"/>
      <c r="DD231" s="242"/>
      <c r="DE231" s="242"/>
      <c r="DF231" s="242"/>
      <c r="DG231" s="242"/>
      <c r="DH231" s="242"/>
      <c r="DI231" s="242"/>
      <c r="DJ231" s="242">
        <v>612</v>
      </c>
      <c r="DK231" s="242">
        <v>155.6</v>
      </c>
      <c r="DL231" s="242">
        <v>612</v>
      </c>
      <c r="DM231" s="242">
        <v>155.6</v>
      </c>
      <c r="DN231" s="242">
        <v>4</v>
      </c>
      <c r="DO231" s="242">
        <v>1.02</v>
      </c>
      <c r="DP231" s="242"/>
      <c r="DQ231" s="242"/>
      <c r="DR231" s="242"/>
      <c r="DS231" s="242"/>
      <c r="DT231" s="242"/>
      <c r="DU231" s="242"/>
      <c r="DV231" s="242"/>
      <c r="DW231" s="242"/>
      <c r="DX231" s="242"/>
      <c r="DY231" s="242"/>
      <c r="DZ231" s="242"/>
      <c r="EA231" s="242"/>
    </row>
    <row r="232" spans="1:131" s="469" customFormat="1" ht="30" hidden="1" customHeight="1">
      <c r="A232" s="443" t="str">
        <f t="shared" si="178"/>
        <v>Hiện</v>
      </c>
      <c r="B232" s="444" t="str">
        <f t="shared" si="194"/>
        <v>Đủ</v>
      </c>
      <c r="C232" s="444">
        <f t="shared" si="195"/>
        <v>0</v>
      </c>
      <c r="D232" s="445"/>
      <c r="E232" s="445"/>
      <c r="F232" s="446"/>
      <c r="G232" s="444"/>
      <c r="H232" s="444" t="s">
        <v>1428</v>
      </c>
      <c r="I232" s="444"/>
      <c r="J232" s="447" t="s">
        <v>880</v>
      </c>
      <c r="K232" s="448" t="s">
        <v>864</v>
      </c>
      <c r="L232" s="449" t="s">
        <v>1109</v>
      </c>
      <c r="M232" s="447" t="s">
        <v>868</v>
      </c>
      <c r="N232" s="447" t="s">
        <v>854</v>
      </c>
      <c r="O232" s="450">
        <f t="shared" si="211"/>
        <v>0.33798442906574394</v>
      </c>
      <c r="P232" s="451">
        <v>9248</v>
      </c>
      <c r="Q232" s="450">
        <v>3125.68</v>
      </c>
      <c r="R232" s="452"/>
      <c r="S232" s="453"/>
      <c r="T232" s="453">
        <v>9600</v>
      </c>
      <c r="U232" s="453">
        <v>3244.6505190311418</v>
      </c>
      <c r="V232" s="453">
        <f>VLOOKUP(J232,[113]PR!$A:$S,15,0)</f>
        <v>0</v>
      </c>
      <c r="W232" s="453">
        <f>VLOOKUP(J232,[113]PR!$A:$S,16,0)</f>
        <v>0</v>
      </c>
      <c r="X232" s="453">
        <f>VLOOKUP(J232,[114]PR!$A:$U,17,0)</f>
        <v>0</v>
      </c>
      <c r="Y232" s="453">
        <f>VLOOKUP(J232,[114]PR!$A:$U,18,0)</f>
        <v>0</v>
      </c>
      <c r="Z232" s="453">
        <v>0</v>
      </c>
      <c r="AA232" s="453">
        <v>0</v>
      </c>
      <c r="AB232" s="454">
        <v>0</v>
      </c>
      <c r="AC232" s="454">
        <v>0</v>
      </c>
      <c r="AD232" s="454">
        <v>0</v>
      </c>
      <c r="AE232" s="454">
        <v>0</v>
      </c>
      <c r="AF232" s="454">
        <v>0</v>
      </c>
      <c r="AG232" s="454">
        <v>0</v>
      </c>
      <c r="AH232" s="454">
        <v>0</v>
      </c>
      <c r="AI232" s="454">
        <v>0</v>
      </c>
      <c r="AJ232" s="454">
        <v>0</v>
      </c>
      <c r="AK232" s="454">
        <v>0</v>
      </c>
      <c r="AL232" s="454">
        <v>0</v>
      </c>
      <c r="AM232" s="454">
        <v>0</v>
      </c>
      <c r="AN232" s="454"/>
      <c r="AO232" s="454"/>
      <c r="AP232" s="241">
        <v>0</v>
      </c>
      <c r="AQ232" s="241">
        <v>0</v>
      </c>
      <c r="AR232" s="325">
        <f t="shared" si="228"/>
        <v>9600</v>
      </c>
      <c r="AS232" s="325">
        <f t="shared" si="229"/>
        <v>3244.6505190311418</v>
      </c>
      <c r="AT232" s="456"/>
      <c r="AU232" s="443"/>
      <c r="AV232" s="457"/>
      <c r="AW232" s="457"/>
      <c r="AX232" s="458"/>
      <c r="AY232" s="459"/>
      <c r="AZ232" s="327">
        <f t="shared" si="230"/>
        <v>9600</v>
      </c>
      <c r="BA232" s="330">
        <f t="shared" si="231"/>
        <v>3244.6505190311418</v>
      </c>
      <c r="BB232" s="460"/>
      <c r="BC232" s="461" t="s">
        <v>1006</v>
      </c>
      <c r="BD232" s="461" t="s">
        <v>904</v>
      </c>
      <c r="BE232" s="449" t="s">
        <v>881</v>
      </c>
      <c r="BF232" s="447" t="s">
        <v>868</v>
      </c>
      <c r="BG232" s="457" t="s">
        <v>545</v>
      </c>
      <c r="BH232" s="461">
        <v>45715</v>
      </c>
      <c r="BI232" s="462">
        <v>9600</v>
      </c>
      <c r="BJ232" s="457" t="s">
        <v>545</v>
      </c>
      <c r="BK232" s="463">
        <v>66900</v>
      </c>
      <c r="BL232" s="457">
        <f t="shared" si="241"/>
        <v>706464000</v>
      </c>
      <c r="BM232" s="464">
        <v>45779</v>
      </c>
      <c r="BN232" s="327">
        <f t="shared" si="237"/>
        <v>9600</v>
      </c>
      <c r="BO232" s="327">
        <f t="shared" si="238"/>
        <v>0</v>
      </c>
      <c r="BP232" s="444"/>
      <c r="BQ232" s="444"/>
      <c r="BR232" s="465"/>
      <c r="BS232" s="443"/>
      <c r="BT232" s="443"/>
      <c r="BU232" s="457"/>
      <c r="BV232" s="457"/>
      <c r="BW232" s="457"/>
      <c r="BX232" s="457"/>
      <c r="BY232" s="457"/>
      <c r="BZ232" s="457"/>
      <c r="CA232" s="457"/>
      <c r="CB232" s="455"/>
      <c r="CC232" s="466"/>
      <c r="CD232" s="461"/>
      <c r="CE232" s="461"/>
      <c r="CF232" s="461"/>
      <c r="CG232" s="461"/>
      <c r="CH232" s="461"/>
      <c r="CI232" s="461"/>
      <c r="CJ232" s="461"/>
      <c r="CK232" s="461"/>
      <c r="CL232" s="327">
        <f t="shared" si="239"/>
        <v>0</v>
      </c>
      <c r="CM232" s="320">
        <f t="shared" si="240"/>
        <v>0</v>
      </c>
      <c r="CN232" s="332"/>
      <c r="CO232" s="332"/>
      <c r="CP232" s="332"/>
      <c r="CQ232" s="332"/>
      <c r="CR232" s="327">
        <f t="shared" si="232"/>
        <v>9600</v>
      </c>
      <c r="CS232" s="327">
        <f t="shared" si="233"/>
        <v>0</v>
      </c>
      <c r="CT232" s="327">
        <f t="shared" si="234"/>
        <v>0</v>
      </c>
      <c r="CU232" s="327">
        <f t="shared" si="235"/>
        <v>3244.6505190311418</v>
      </c>
      <c r="CV232" s="320" t="str">
        <f t="shared" si="236"/>
        <v>Đủ</v>
      </c>
      <c r="CW232" s="467"/>
      <c r="CX232" s="468"/>
      <c r="CY232" s="468"/>
      <c r="CZ232" s="468"/>
      <c r="DA232" s="468"/>
      <c r="DB232" s="468"/>
      <c r="DC232" s="468"/>
      <c r="DD232" s="468"/>
      <c r="DE232" s="468"/>
      <c r="DF232" s="468"/>
      <c r="DG232" s="468"/>
      <c r="DH232" s="468">
        <v>9248</v>
      </c>
      <c r="DI232" s="468">
        <v>3125.68</v>
      </c>
      <c r="DJ232" s="468"/>
      <c r="DK232" s="468"/>
      <c r="DL232" s="468"/>
      <c r="DM232" s="468"/>
      <c r="DN232" s="468"/>
      <c r="DO232" s="468"/>
      <c r="DP232" s="468"/>
      <c r="DQ232" s="468"/>
      <c r="DR232" s="468"/>
      <c r="DS232" s="468"/>
      <c r="DT232" s="468"/>
      <c r="DU232" s="468"/>
      <c r="DV232" s="468"/>
      <c r="DW232" s="468"/>
      <c r="DX232" s="468"/>
      <c r="DY232" s="468"/>
      <c r="DZ232" s="468"/>
      <c r="EA232" s="468"/>
    </row>
    <row r="233" spans="1:131" s="469" customFormat="1" ht="30" hidden="1" customHeight="1">
      <c r="A233" s="443" t="str">
        <f t="shared" si="178"/>
        <v>Hiện</v>
      </c>
      <c r="B233" s="444" t="str">
        <f t="shared" si="194"/>
        <v>Đủ</v>
      </c>
      <c r="C233" s="444">
        <f t="shared" si="195"/>
        <v>0</v>
      </c>
      <c r="D233" s="445"/>
      <c r="E233" s="445"/>
      <c r="F233" s="446"/>
      <c r="G233" s="444"/>
      <c r="H233" s="444" t="s">
        <v>1428</v>
      </c>
      <c r="I233" s="444"/>
      <c r="J233" s="447" t="s">
        <v>882</v>
      </c>
      <c r="K233" s="448" t="s">
        <v>864</v>
      </c>
      <c r="L233" s="449" t="s">
        <v>1110</v>
      </c>
      <c r="M233" s="447" t="s">
        <v>646</v>
      </c>
      <c r="N233" s="447" t="s">
        <v>854</v>
      </c>
      <c r="O233" s="450">
        <f t="shared" si="211"/>
        <v>0.42846470891293148</v>
      </c>
      <c r="P233" s="451">
        <v>3882</v>
      </c>
      <c r="Q233" s="450">
        <v>1663.3</v>
      </c>
      <c r="R233" s="452"/>
      <c r="S233" s="453"/>
      <c r="T233" s="453">
        <v>4100</v>
      </c>
      <c r="U233" s="453">
        <v>1756.7053065430191</v>
      </c>
      <c r="V233" s="453">
        <f>VLOOKUP(J233,[113]PR!$A:$S,15,0)</f>
        <v>0</v>
      </c>
      <c r="W233" s="453">
        <f>VLOOKUP(J233,[113]PR!$A:$S,16,0)</f>
        <v>0</v>
      </c>
      <c r="X233" s="453">
        <f>VLOOKUP(J233,[114]PR!$A:$U,17,0)</f>
        <v>0</v>
      </c>
      <c r="Y233" s="453">
        <f>VLOOKUP(J233,[114]PR!$A:$U,18,0)</f>
        <v>0</v>
      </c>
      <c r="Z233" s="453">
        <v>0</v>
      </c>
      <c r="AA233" s="453">
        <v>0</v>
      </c>
      <c r="AB233" s="454">
        <v>0</v>
      </c>
      <c r="AC233" s="454">
        <v>0</v>
      </c>
      <c r="AD233" s="454">
        <v>0</v>
      </c>
      <c r="AE233" s="454">
        <v>0</v>
      </c>
      <c r="AF233" s="454">
        <v>0</v>
      </c>
      <c r="AG233" s="454">
        <v>0</v>
      </c>
      <c r="AH233" s="454">
        <v>0</v>
      </c>
      <c r="AI233" s="454">
        <v>0</v>
      </c>
      <c r="AJ233" s="454">
        <v>0</v>
      </c>
      <c r="AK233" s="454">
        <v>0</v>
      </c>
      <c r="AL233" s="454">
        <v>0</v>
      </c>
      <c r="AM233" s="454">
        <v>0</v>
      </c>
      <c r="AN233" s="454"/>
      <c r="AO233" s="454"/>
      <c r="AP233" s="241">
        <v>0</v>
      </c>
      <c r="AQ233" s="241">
        <v>0</v>
      </c>
      <c r="AR233" s="325">
        <f t="shared" si="228"/>
        <v>4100</v>
      </c>
      <c r="AS233" s="325">
        <f t="shared" si="229"/>
        <v>1756.7053065430191</v>
      </c>
      <c r="AT233" s="456"/>
      <c r="AU233" s="443"/>
      <c r="AV233" s="457"/>
      <c r="AW233" s="457"/>
      <c r="AX233" s="458"/>
      <c r="AY233" s="459"/>
      <c r="AZ233" s="327">
        <f t="shared" si="230"/>
        <v>4100</v>
      </c>
      <c r="BA233" s="330">
        <f t="shared" si="231"/>
        <v>1756.7053065430191</v>
      </c>
      <c r="BB233" s="460"/>
      <c r="BC233" s="461" t="s">
        <v>1006</v>
      </c>
      <c r="BD233" s="461" t="s">
        <v>904</v>
      </c>
      <c r="BE233" s="449" t="s">
        <v>883</v>
      </c>
      <c r="BF233" s="447" t="s">
        <v>646</v>
      </c>
      <c r="BG233" s="457" t="s">
        <v>545</v>
      </c>
      <c r="BH233" s="461">
        <v>45715</v>
      </c>
      <c r="BI233" s="462">
        <v>4100</v>
      </c>
      <c r="BJ233" s="457" t="s">
        <v>545</v>
      </c>
      <c r="BK233" s="463">
        <v>148910</v>
      </c>
      <c r="BL233" s="457">
        <f t="shared" si="241"/>
        <v>671584100</v>
      </c>
      <c r="BM233" s="464">
        <v>45779</v>
      </c>
      <c r="BN233" s="327">
        <f t="shared" si="237"/>
        <v>4100</v>
      </c>
      <c r="BO233" s="327">
        <f t="shared" si="238"/>
        <v>0</v>
      </c>
      <c r="BP233" s="444"/>
      <c r="BQ233" s="444"/>
      <c r="BR233" s="465"/>
      <c r="BS233" s="443"/>
      <c r="BT233" s="443"/>
      <c r="BU233" s="457"/>
      <c r="BV233" s="457"/>
      <c r="BW233" s="457"/>
      <c r="BX233" s="457"/>
      <c r="BY233" s="457"/>
      <c r="BZ233" s="457"/>
      <c r="CA233" s="457"/>
      <c r="CB233" s="455"/>
      <c r="CC233" s="466"/>
      <c r="CD233" s="461"/>
      <c r="CE233" s="461"/>
      <c r="CF233" s="461"/>
      <c r="CG233" s="461"/>
      <c r="CH233" s="461"/>
      <c r="CI233" s="461"/>
      <c r="CJ233" s="461"/>
      <c r="CK233" s="461"/>
      <c r="CL233" s="327">
        <f t="shared" si="239"/>
        <v>0</v>
      </c>
      <c r="CM233" s="320">
        <f t="shared" si="240"/>
        <v>0</v>
      </c>
      <c r="CN233" s="332"/>
      <c r="CO233" s="332"/>
      <c r="CP233" s="332"/>
      <c r="CQ233" s="332"/>
      <c r="CR233" s="327">
        <f t="shared" si="232"/>
        <v>4100</v>
      </c>
      <c r="CS233" s="327">
        <f t="shared" si="233"/>
        <v>0</v>
      </c>
      <c r="CT233" s="327">
        <f t="shared" si="234"/>
        <v>0</v>
      </c>
      <c r="CU233" s="327">
        <f t="shared" si="235"/>
        <v>1756.7053065430191</v>
      </c>
      <c r="CV233" s="320" t="str">
        <f t="shared" si="236"/>
        <v>Đủ</v>
      </c>
      <c r="CW233" s="467"/>
      <c r="CX233" s="468"/>
      <c r="CY233" s="468"/>
      <c r="CZ233" s="468"/>
      <c r="DA233" s="468"/>
      <c r="DB233" s="468"/>
      <c r="DC233" s="468"/>
      <c r="DD233" s="468">
        <v>3882</v>
      </c>
      <c r="DE233" s="468">
        <v>1663.3</v>
      </c>
      <c r="DF233" s="468"/>
      <c r="DG233" s="468"/>
      <c r="DH233" s="468"/>
      <c r="DI233" s="468"/>
      <c r="DJ233" s="468"/>
      <c r="DK233" s="468"/>
      <c r="DL233" s="468"/>
      <c r="DM233" s="468"/>
      <c r="DN233" s="468"/>
      <c r="DO233" s="468"/>
      <c r="DP233" s="468"/>
      <c r="DQ233" s="468"/>
      <c r="DR233" s="468"/>
      <c r="DS233" s="468"/>
      <c r="DT233" s="468"/>
      <c r="DU233" s="468"/>
      <c r="DV233" s="468"/>
      <c r="DW233" s="468"/>
      <c r="DX233" s="468"/>
      <c r="DY233" s="468"/>
      <c r="DZ233" s="468"/>
      <c r="EA233" s="468"/>
    </row>
    <row r="234" spans="1:131" s="469" customFormat="1" ht="30" hidden="1" customHeight="1">
      <c r="A234" s="443" t="str">
        <f t="shared" ref="A234:A239" si="242">IF(J234=J233,"ok","Hiện")</f>
        <v>Hiện</v>
      </c>
      <c r="B234" s="444" t="str">
        <f t="shared" si="194"/>
        <v>Đủ</v>
      </c>
      <c r="C234" s="444">
        <f t="shared" si="195"/>
        <v>0</v>
      </c>
      <c r="D234" s="445"/>
      <c r="E234" s="445"/>
      <c r="F234" s="446"/>
      <c r="G234" s="444"/>
      <c r="H234" s="444" t="s">
        <v>1428</v>
      </c>
      <c r="I234" s="444"/>
      <c r="J234" s="447" t="s">
        <v>884</v>
      </c>
      <c r="K234" s="448" t="s">
        <v>864</v>
      </c>
      <c r="L234" s="449" t="s">
        <v>885</v>
      </c>
      <c r="M234" s="447" t="s">
        <v>646</v>
      </c>
      <c r="N234" s="447" t="s">
        <v>854</v>
      </c>
      <c r="O234" s="450">
        <f t="shared" si="211"/>
        <v>0.28333333333333333</v>
      </c>
      <c r="P234" s="451">
        <v>6</v>
      </c>
      <c r="Q234" s="450">
        <v>1.7</v>
      </c>
      <c r="R234" s="452"/>
      <c r="S234" s="453"/>
      <c r="T234" s="453">
        <v>6</v>
      </c>
      <c r="U234" s="453">
        <v>1.7</v>
      </c>
      <c r="V234" s="453">
        <f>VLOOKUP(J234,[113]PR!$A:$S,15,0)</f>
        <v>0</v>
      </c>
      <c r="W234" s="453">
        <f>VLOOKUP(J234,[113]PR!$A:$S,16,0)</f>
        <v>0</v>
      </c>
      <c r="X234" s="453">
        <f>VLOOKUP(J234,[114]PR!$A:$U,17,0)</f>
        <v>0</v>
      </c>
      <c r="Y234" s="453">
        <f>VLOOKUP(J234,[114]PR!$A:$U,18,0)</f>
        <v>0</v>
      </c>
      <c r="Z234" s="453">
        <v>0</v>
      </c>
      <c r="AA234" s="453">
        <v>0</v>
      </c>
      <c r="AB234" s="454">
        <v>0</v>
      </c>
      <c r="AC234" s="454">
        <v>0</v>
      </c>
      <c r="AD234" s="454">
        <v>0</v>
      </c>
      <c r="AE234" s="454">
        <v>0</v>
      </c>
      <c r="AF234" s="454">
        <v>0</v>
      </c>
      <c r="AG234" s="454">
        <v>0</v>
      </c>
      <c r="AH234" s="454">
        <v>0</v>
      </c>
      <c r="AI234" s="454">
        <v>0</v>
      </c>
      <c r="AJ234" s="454">
        <v>0</v>
      </c>
      <c r="AK234" s="454">
        <v>0</v>
      </c>
      <c r="AL234" s="454">
        <v>0</v>
      </c>
      <c r="AM234" s="454">
        <v>0</v>
      </c>
      <c r="AN234" s="454"/>
      <c r="AO234" s="454"/>
      <c r="AP234" s="241">
        <v>0</v>
      </c>
      <c r="AQ234" s="241">
        <v>0</v>
      </c>
      <c r="AR234" s="325">
        <f t="shared" si="228"/>
        <v>6</v>
      </c>
      <c r="AS234" s="325">
        <f t="shared" si="229"/>
        <v>1.7</v>
      </c>
      <c r="AT234" s="456"/>
      <c r="AU234" s="443"/>
      <c r="AV234" s="457"/>
      <c r="AW234" s="457"/>
      <c r="AX234" s="458"/>
      <c r="AY234" s="459"/>
      <c r="AZ234" s="327">
        <f t="shared" si="230"/>
        <v>6</v>
      </c>
      <c r="BA234" s="330">
        <f t="shared" si="231"/>
        <v>1.7</v>
      </c>
      <c r="BB234" s="460"/>
      <c r="BC234" s="461" t="s">
        <v>1006</v>
      </c>
      <c r="BD234" s="461" t="s">
        <v>904</v>
      </c>
      <c r="BE234" s="449" t="s">
        <v>885</v>
      </c>
      <c r="BF234" s="447" t="s">
        <v>646</v>
      </c>
      <c r="BG234" s="457" t="s">
        <v>545</v>
      </c>
      <c r="BH234" s="461">
        <v>45715</v>
      </c>
      <c r="BI234" s="462">
        <v>6</v>
      </c>
      <c r="BJ234" s="457" t="s">
        <v>545</v>
      </c>
      <c r="BK234" s="463">
        <v>133730</v>
      </c>
      <c r="BL234" s="457">
        <f t="shared" si="241"/>
        <v>882618.00000000012</v>
      </c>
      <c r="BM234" s="464">
        <v>45779</v>
      </c>
      <c r="BN234" s="327">
        <f t="shared" si="237"/>
        <v>6</v>
      </c>
      <c r="BO234" s="327">
        <f t="shared" si="238"/>
        <v>0</v>
      </c>
      <c r="BP234" s="444"/>
      <c r="BQ234" s="444"/>
      <c r="BR234" s="465"/>
      <c r="BS234" s="443"/>
      <c r="BT234" s="443"/>
      <c r="BU234" s="457"/>
      <c r="BV234" s="457"/>
      <c r="BW234" s="457"/>
      <c r="BX234" s="457"/>
      <c r="BY234" s="457"/>
      <c r="BZ234" s="457"/>
      <c r="CA234" s="457"/>
      <c r="CB234" s="455"/>
      <c r="CC234" s="466"/>
      <c r="CD234" s="461"/>
      <c r="CE234" s="461"/>
      <c r="CF234" s="461"/>
      <c r="CG234" s="461"/>
      <c r="CH234" s="461"/>
      <c r="CI234" s="461"/>
      <c r="CJ234" s="461"/>
      <c r="CK234" s="461"/>
      <c r="CL234" s="327">
        <f t="shared" si="239"/>
        <v>0</v>
      </c>
      <c r="CM234" s="320">
        <f t="shared" si="240"/>
        <v>0</v>
      </c>
      <c r="CN234" s="332"/>
      <c r="CO234" s="332"/>
      <c r="CP234" s="332"/>
      <c r="CQ234" s="332"/>
      <c r="CR234" s="327">
        <f t="shared" si="232"/>
        <v>6</v>
      </c>
      <c r="CS234" s="327">
        <f t="shared" si="233"/>
        <v>0</v>
      </c>
      <c r="CT234" s="327">
        <f t="shared" si="234"/>
        <v>0</v>
      </c>
      <c r="CU234" s="327">
        <f t="shared" si="235"/>
        <v>1.7</v>
      </c>
      <c r="CV234" s="320" t="str">
        <f t="shared" si="236"/>
        <v>Đủ</v>
      </c>
      <c r="CW234" s="467"/>
      <c r="CX234" s="468"/>
      <c r="CY234" s="468"/>
      <c r="CZ234" s="468"/>
      <c r="DA234" s="468"/>
      <c r="DB234" s="468"/>
      <c r="DC234" s="468"/>
      <c r="DD234" s="468"/>
      <c r="DE234" s="468"/>
      <c r="DF234" s="468"/>
      <c r="DG234" s="468"/>
      <c r="DH234" s="468"/>
      <c r="DI234" s="468"/>
      <c r="DJ234" s="468"/>
      <c r="DK234" s="468"/>
      <c r="DL234" s="468"/>
      <c r="DM234" s="468"/>
      <c r="DN234" s="468">
        <v>6</v>
      </c>
      <c r="DO234" s="468">
        <v>1.7</v>
      </c>
      <c r="DP234" s="468"/>
      <c r="DQ234" s="468"/>
      <c r="DR234" s="468"/>
      <c r="DS234" s="468"/>
      <c r="DT234" s="468"/>
      <c r="DU234" s="468"/>
      <c r="DV234" s="468"/>
      <c r="DW234" s="468"/>
      <c r="DX234" s="468"/>
      <c r="DY234" s="468"/>
      <c r="DZ234" s="468"/>
      <c r="EA234" s="468"/>
    </row>
    <row r="235" spans="1:131" s="469" customFormat="1" ht="30" hidden="1" customHeight="1">
      <c r="A235" s="443" t="str">
        <f t="shared" si="242"/>
        <v>Hiện</v>
      </c>
      <c r="B235" s="444" t="str">
        <f t="shared" si="194"/>
        <v>Đủ</v>
      </c>
      <c r="C235" s="444">
        <f t="shared" si="195"/>
        <v>0</v>
      </c>
      <c r="D235" s="445"/>
      <c r="E235" s="445"/>
      <c r="F235" s="446"/>
      <c r="G235" s="444"/>
      <c r="H235" s="444" t="s">
        <v>1428</v>
      </c>
      <c r="I235" s="444"/>
      <c r="J235" s="447" t="s">
        <v>886</v>
      </c>
      <c r="K235" s="448" t="s">
        <v>864</v>
      </c>
      <c r="L235" s="449" t="s">
        <v>887</v>
      </c>
      <c r="M235" s="447" t="s">
        <v>646</v>
      </c>
      <c r="N235" s="447" t="s">
        <v>854</v>
      </c>
      <c r="O235" s="450">
        <f t="shared" si="211"/>
        <v>0.29833333333333334</v>
      </c>
      <c r="P235" s="451">
        <v>12</v>
      </c>
      <c r="Q235" s="450">
        <v>3.58</v>
      </c>
      <c r="R235" s="452"/>
      <c r="S235" s="453"/>
      <c r="T235" s="453">
        <v>12</v>
      </c>
      <c r="U235" s="453">
        <v>3.58</v>
      </c>
      <c r="V235" s="453">
        <f>VLOOKUP(J235,[113]PR!$A:$S,15,0)</f>
        <v>0</v>
      </c>
      <c r="W235" s="453">
        <f>VLOOKUP(J235,[113]PR!$A:$S,16,0)</f>
        <v>0</v>
      </c>
      <c r="X235" s="453">
        <f>VLOOKUP(J235,[114]PR!$A:$U,17,0)</f>
        <v>0</v>
      </c>
      <c r="Y235" s="453">
        <f>VLOOKUP(J235,[114]PR!$A:$U,18,0)</f>
        <v>0</v>
      </c>
      <c r="Z235" s="453">
        <v>0</v>
      </c>
      <c r="AA235" s="453">
        <v>0</v>
      </c>
      <c r="AB235" s="454">
        <v>0</v>
      </c>
      <c r="AC235" s="454">
        <v>0</v>
      </c>
      <c r="AD235" s="454">
        <v>0</v>
      </c>
      <c r="AE235" s="454">
        <v>0</v>
      </c>
      <c r="AF235" s="454">
        <v>0</v>
      </c>
      <c r="AG235" s="454">
        <v>0</v>
      </c>
      <c r="AH235" s="454">
        <v>0</v>
      </c>
      <c r="AI235" s="454">
        <v>0</v>
      </c>
      <c r="AJ235" s="454">
        <v>0</v>
      </c>
      <c r="AK235" s="454">
        <v>0</v>
      </c>
      <c r="AL235" s="454">
        <v>0</v>
      </c>
      <c r="AM235" s="454">
        <v>0</v>
      </c>
      <c r="AN235" s="454"/>
      <c r="AO235" s="454"/>
      <c r="AP235" s="241">
        <v>0</v>
      </c>
      <c r="AQ235" s="241">
        <v>0</v>
      </c>
      <c r="AR235" s="325">
        <f t="shared" si="228"/>
        <v>12</v>
      </c>
      <c r="AS235" s="325">
        <f t="shared" si="229"/>
        <v>3.58</v>
      </c>
      <c r="AT235" s="456"/>
      <c r="AU235" s="443"/>
      <c r="AV235" s="457"/>
      <c r="AW235" s="457"/>
      <c r="AX235" s="458"/>
      <c r="AY235" s="459"/>
      <c r="AZ235" s="327">
        <f t="shared" si="230"/>
        <v>12</v>
      </c>
      <c r="BA235" s="330">
        <f t="shared" si="231"/>
        <v>3.58</v>
      </c>
      <c r="BB235" s="460"/>
      <c r="BC235" s="461" t="s">
        <v>1006</v>
      </c>
      <c r="BD235" s="461" t="s">
        <v>904</v>
      </c>
      <c r="BE235" s="449" t="s">
        <v>887</v>
      </c>
      <c r="BF235" s="447" t="s">
        <v>646</v>
      </c>
      <c r="BG235" s="457" t="s">
        <v>545</v>
      </c>
      <c r="BH235" s="461">
        <v>45715</v>
      </c>
      <c r="BI235" s="462">
        <v>12</v>
      </c>
      <c r="BJ235" s="457" t="s">
        <v>545</v>
      </c>
      <c r="BK235" s="463">
        <v>141730</v>
      </c>
      <c r="BL235" s="457">
        <f t="shared" si="241"/>
        <v>1870836.0000000002</v>
      </c>
      <c r="BM235" s="464">
        <v>45779</v>
      </c>
      <c r="BN235" s="327">
        <f t="shared" si="237"/>
        <v>12</v>
      </c>
      <c r="BO235" s="327">
        <f t="shared" si="238"/>
        <v>0</v>
      </c>
      <c r="BP235" s="444"/>
      <c r="BQ235" s="444"/>
      <c r="BR235" s="465"/>
      <c r="BS235" s="443"/>
      <c r="BT235" s="443"/>
      <c r="BU235" s="457"/>
      <c r="BV235" s="457"/>
      <c r="BW235" s="457"/>
      <c r="BX235" s="457"/>
      <c r="BY235" s="457"/>
      <c r="BZ235" s="457"/>
      <c r="CA235" s="457"/>
      <c r="CB235" s="455"/>
      <c r="CC235" s="466"/>
      <c r="CD235" s="461"/>
      <c r="CE235" s="461"/>
      <c r="CF235" s="461"/>
      <c r="CG235" s="461"/>
      <c r="CH235" s="461"/>
      <c r="CI235" s="461"/>
      <c r="CJ235" s="461"/>
      <c r="CK235" s="461"/>
      <c r="CL235" s="327">
        <f t="shared" si="239"/>
        <v>0</v>
      </c>
      <c r="CM235" s="320">
        <f t="shared" si="240"/>
        <v>0</v>
      </c>
      <c r="CN235" s="332"/>
      <c r="CO235" s="332"/>
      <c r="CP235" s="332"/>
      <c r="CQ235" s="332"/>
      <c r="CR235" s="327">
        <f t="shared" si="232"/>
        <v>12</v>
      </c>
      <c r="CS235" s="327">
        <f t="shared" si="233"/>
        <v>0</v>
      </c>
      <c r="CT235" s="327">
        <f t="shared" si="234"/>
        <v>0</v>
      </c>
      <c r="CU235" s="327">
        <f t="shared" si="235"/>
        <v>3.58</v>
      </c>
      <c r="CV235" s="320" t="str">
        <f t="shared" si="236"/>
        <v>Đủ</v>
      </c>
      <c r="CW235" s="467"/>
      <c r="CX235" s="468"/>
      <c r="CY235" s="468"/>
      <c r="CZ235" s="468"/>
      <c r="DA235" s="468"/>
      <c r="DB235" s="468"/>
      <c r="DC235" s="468"/>
      <c r="DD235" s="468"/>
      <c r="DE235" s="468"/>
      <c r="DF235" s="468"/>
      <c r="DG235" s="468"/>
      <c r="DH235" s="468"/>
      <c r="DI235" s="468"/>
      <c r="DJ235" s="468">
        <v>6</v>
      </c>
      <c r="DK235" s="468">
        <v>1.78</v>
      </c>
      <c r="DL235" s="468">
        <v>6</v>
      </c>
      <c r="DM235" s="468">
        <v>1.78</v>
      </c>
      <c r="DN235" s="468"/>
      <c r="DO235" s="468"/>
      <c r="DP235" s="468"/>
      <c r="DQ235" s="468"/>
      <c r="DR235" s="468"/>
      <c r="DS235" s="468"/>
      <c r="DT235" s="468"/>
      <c r="DU235" s="468"/>
      <c r="DV235" s="468"/>
      <c r="DW235" s="468"/>
      <c r="DX235" s="468"/>
      <c r="DY235" s="468"/>
      <c r="DZ235" s="468"/>
      <c r="EA235" s="468"/>
    </row>
    <row r="236" spans="1:131" s="469" customFormat="1" ht="30" hidden="1" customHeight="1">
      <c r="A236" s="443" t="str">
        <f t="shared" si="242"/>
        <v>Hiện</v>
      </c>
      <c r="B236" s="444" t="str">
        <f t="shared" si="194"/>
        <v>Đủ</v>
      </c>
      <c r="C236" s="444">
        <f t="shared" si="195"/>
        <v>0</v>
      </c>
      <c r="D236" s="445"/>
      <c r="E236" s="445"/>
      <c r="F236" s="446"/>
      <c r="G236" s="444"/>
      <c r="H236" s="444" t="s">
        <v>1428</v>
      </c>
      <c r="I236" s="444"/>
      <c r="J236" s="447" t="s">
        <v>888</v>
      </c>
      <c r="K236" s="448" t="s">
        <v>864</v>
      </c>
      <c r="L236" s="449" t="s">
        <v>889</v>
      </c>
      <c r="M236" s="447" t="s">
        <v>868</v>
      </c>
      <c r="N236" s="447" t="s">
        <v>854</v>
      </c>
      <c r="O236" s="450">
        <f t="shared" si="211"/>
        <v>0.32333333333333331</v>
      </c>
      <c r="P236" s="451">
        <v>12</v>
      </c>
      <c r="Q236" s="450">
        <v>3.88</v>
      </c>
      <c r="R236" s="452"/>
      <c r="S236" s="453"/>
      <c r="T236" s="453">
        <v>12</v>
      </c>
      <c r="U236" s="453">
        <v>3.88</v>
      </c>
      <c r="V236" s="453">
        <f>VLOOKUP(J236,[113]PR!$A:$S,15,0)</f>
        <v>0</v>
      </c>
      <c r="W236" s="453">
        <f>VLOOKUP(J236,[113]PR!$A:$S,16,0)</f>
        <v>0</v>
      </c>
      <c r="X236" s="453">
        <f>VLOOKUP(J236,[114]PR!$A:$U,17,0)</f>
        <v>0</v>
      </c>
      <c r="Y236" s="453">
        <f>VLOOKUP(J236,[114]PR!$A:$U,18,0)</f>
        <v>0</v>
      </c>
      <c r="Z236" s="453">
        <v>0</v>
      </c>
      <c r="AA236" s="453">
        <v>0</v>
      </c>
      <c r="AB236" s="454">
        <v>0</v>
      </c>
      <c r="AC236" s="454">
        <v>0</v>
      </c>
      <c r="AD236" s="454">
        <v>0</v>
      </c>
      <c r="AE236" s="454">
        <v>0</v>
      </c>
      <c r="AF236" s="454">
        <v>0</v>
      </c>
      <c r="AG236" s="454">
        <v>0</v>
      </c>
      <c r="AH236" s="454">
        <v>0</v>
      </c>
      <c r="AI236" s="454">
        <v>0</v>
      </c>
      <c r="AJ236" s="454">
        <v>0</v>
      </c>
      <c r="AK236" s="454">
        <v>0</v>
      </c>
      <c r="AL236" s="454">
        <v>0</v>
      </c>
      <c r="AM236" s="454">
        <v>0</v>
      </c>
      <c r="AN236" s="454"/>
      <c r="AO236" s="454"/>
      <c r="AP236" s="241">
        <v>0</v>
      </c>
      <c r="AQ236" s="241">
        <v>0</v>
      </c>
      <c r="AR236" s="325">
        <f t="shared" si="228"/>
        <v>12</v>
      </c>
      <c r="AS236" s="325">
        <f t="shared" si="229"/>
        <v>3.88</v>
      </c>
      <c r="AT236" s="456"/>
      <c r="AU236" s="443"/>
      <c r="AV236" s="457"/>
      <c r="AW236" s="457"/>
      <c r="AX236" s="458"/>
      <c r="AY236" s="459"/>
      <c r="AZ236" s="327">
        <f t="shared" si="230"/>
        <v>12</v>
      </c>
      <c r="BA236" s="330">
        <f t="shared" si="231"/>
        <v>3.88</v>
      </c>
      <c r="BB236" s="460"/>
      <c r="BC236" s="461" t="s">
        <v>1006</v>
      </c>
      <c r="BD236" s="461" t="s">
        <v>904</v>
      </c>
      <c r="BE236" s="449" t="s">
        <v>889</v>
      </c>
      <c r="BF236" s="447" t="s">
        <v>868</v>
      </c>
      <c r="BG236" s="457" t="s">
        <v>545</v>
      </c>
      <c r="BH236" s="461">
        <v>45715</v>
      </c>
      <c r="BI236" s="462">
        <v>12</v>
      </c>
      <c r="BJ236" s="457" t="s">
        <v>545</v>
      </c>
      <c r="BK236" s="463">
        <v>95680</v>
      </c>
      <c r="BL236" s="457">
        <f t="shared" si="241"/>
        <v>1262976</v>
      </c>
      <c r="BM236" s="464">
        <v>45779</v>
      </c>
      <c r="BN236" s="327">
        <f t="shared" si="237"/>
        <v>12</v>
      </c>
      <c r="BO236" s="327">
        <f t="shared" si="238"/>
        <v>0</v>
      </c>
      <c r="BP236" s="444"/>
      <c r="BQ236" s="444"/>
      <c r="BR236" s="465"/>
      <c r="BS236" s="443"/>
      <c r="BT236" s="443"/>
      <c r="BU236" s="457"/>
      <c r="BV236" s="457"/>
      <c r="BW236" s="457"/>
      <c r="BX236" s="457"/>
      <c r="BY236" s="457"/>
      <c r="BZ236" s="457"/>
      <c r="CA236" s="457"/>
      <c r="CB236" s="455"/>
      <c r="CC236" s="466"/>
      <c r="CD236" s="461"/>
      <c r="CE236" s="461"/>
      <c r="CF236" s="461"/>
      <c r="CG236" s="461"/>
      <c r="CH236" s="461"/>
      <c r="CI236" s="461"/>
      <c r="CJ236" s="461"/>
      <c r="CK236" s="461"/>
      <c r="CL236" s="327">
        <f t="shared" si="239"/>
        <v>0</v>
      </c>
      <c r="CM236" s="320">
        <f t="shared" si="240"/>
        <v>0</v>
      </c>
      <c r="CN236" s="332"/>
      <c r="CO236" s="332"/>
      <c r="CP236" s="332"/>
      <c r="CQ236" s="332"/>
      <c r="CR236" s="327">
        <f t="shared" si="232"/>
        <v>12</v>
      </c>
      <c r="CS236" s="327">
        <f t="shared" si="233"/>
        <v>0</v>
      </c>
      <c r="CT236" s="327">
        <f t="shared" si="234"/>
        <v>0</v>
      </c>
      <c r="CU236" s="327">
        <f t="shared" si="235"/>
        <v>3.88</v>
      </c>
      <c r="CV236" s="320" t="str">
        <f t="shared" si="236"/>
        <v>Đủ</v>
      </c>
      <c r="CW236" s="467"/>
      <c r="CX236" s="468"/>
      <c r="CY236" s="468"/>
      <c r="CZ236" s="468"/>
      <c r="DA236" s="468"/>
      <c r="DB236" s="468"/>
      <c r="DC236" s="468"/>
      <c r="DD236" s="468"/>
      <c r="DE236" s="468"/>
      <c r="DF236" s="468"/>
      <c r="DG236" s="468"/>
      <c r="DH236" s="468">
        <v>12</v>
      </c>
      <c r="DI236" s="468">
        <v>3.88</v>
      </c>
      <c r="DJ236" s="468"/>
      <c r="DK236" s="468"/>
      <c r="DL236" s="468"/>
      <c r="DM236" s="468"/>
      <c r="DN236" s="468"/>
      <c r="DO236" s="468"/>
      <c r="DP236" s="468"/>
      <c r="DQ236" s="468"/>
      <c r="DR236" s="468"/>
      <c r="DS236" s="468"/>
      <c r="DT236" s="468"/>
      <c r="DU236" s="468"/>
      <c r="DV236" s="468"/>
      <c r="DW236" s="468"/>
      <c r="DX236" s="468"/>
      <c r="DY236" s="468"/>
      <c r="DZ236" s="468"/>
      <c r="EA236" s="468"/>
    </row>
    <row r="237" spans="1:131" s="469" customFormat="1" ht="30" hidden="1" customHeight="1">
      <c r="A237" s="443" t="str">
        <f t="shared" si="242"/>
        <v>Hiện</v>
      </c>
      <c r="B237" s="444" t="str">
        <f t="shared" si="194"/>
        <v>Đủ</v>
      </c>
      <c r="C237" s="444">
        <f t="shared" si="195"/>
        <v>0</v>
      </c>
      <c r="D237" s="445"/>
      <c r="E237" s="445"/>
      <c r="F237" s="446"/>
      <c r="G237" s="444"/>
      <c r="H237" s="444" t="s">
        <v>1428</v>
      </c>
      <c r="I237" s="444"/>
      <c r="J237" s="447" t="s">
        <v>890</v>
      </c>
      <c r="K237" s="448" t="s">
        <v>864</v>
      </c>
      <c r="L237" s="449" t="s">
        <v>891</v>
      </c>
      <c r="M237" s="447" t="s">
        <v>646</v>
      </c>
      <c r="N237" s="447" t="s">
        <v>854</v>
      </c>
      <c r="O237" s="450">
        <f t="shared" si="211"/>
        <v>0.53416666666666668</v>
      </c>
      <c r="P237" s="451">
        <v>48</v>
      </c>
      <c r="Q237" s="450">
        <v>25.64</v>
      </c>
      <c r="R237" s="452"/>
      <c r="S237" s="453"/>
      <c r="T237" s="453">
        <v>50</v>
      </c>
      <c r="U237" s="453">
        <v>26.708333333333336</v>
      </c>
      <c r="V237" s="453">
        <f>VLOOKUP(J237,[113]PR!$A:$S,15,0)</f>
        <v>0</v>
      </c>
      <c r="W237" s="453">
        <f>VLOOKUP(J237,[113]PR!$A:$S,16,0)</f>
        <v>0</v>
      </c>
      <c r="X237" s="453">
        <f>VLOOKUP(J237,[114]PR!$A:$U,17,0)</f>
        <v>0</v>
      </c>
      <c r="Y237" s="453">
        <f>VLOOKUP(J237,[114]PR!$A:$U,18,0)</f>
        <v>0</v>
      </c>
      <c r="Z237" s="453">
        <v>0</v>
      </c>
      <c r="AA237" s="453">
        <v>0</v>
      </c>
      <c r="AB237" s="454">
        <v>0</v>
      </c>
      <c r="AC237" s="454">
        <v>0</v>
      </c>
      <c r="AD237" s="454">
        <v>0</v>
      </c>
      <c r="AE237" s="454">
        <v>0</v>
      </c>
      <c r="AF237" s="454">
        <v>0</v>
      </c>
      <c r="AG237" s="454">
        <v>0</v>
      </c>
      <c r="AH237" s="454">
        <v>0</v>
      </c>
      <c r="AI237" s="454">
        <v>0</v>
      </c>
      <c r="AJ237" s="454">
        <v>0</v>
      </c>
      <c r="AK237" s="454">
        <v>0</v>
      </c>
      <c r="AL237" s="454">
        <v>0</v>
      </c>
      <c r="AM237" s="454">
        <v>0</v>
      </c>
      <c r="AN237" s="454"/>
      <c r="AO237" s="454"/>
      <c r="AP237" s="241">
        <v>0</v>
      </c>
      <c r="AQ237" s="241">
        <v>0</v>
      </c>
      <c r="AR237" s="325">
        <f t="shared" si="228"/>
        <v>50</v>
      </c>
      <c r="AS237" s="325">
        <f t="shared" si="229"/>
        <v>26.708333333333336</v>
      </c>
      <c r="AT237" s="456"/>
      <c r="AU237" s="443"/>
      <c r="AV237" s="457"/>
      <c r="AW237" s="457"/>
      <c r="AX237" s="458"/>
      <c r="AY237" s="459"/>
      <c r="AZ237" s="327">
        <f t="shared" si="230"/>
        <v>50</v>
      </c>
      <c r="BA237" s="330">
        <f t="shared" si="231"/>
        <v>26.708333333333336</v>
      </c>
      <c r="BB237" s="460"/>
      <c r="BC237" s="461" t="s">
        <v>1006</v>
      </c>
      <c r="BD237" s="461" t="s">
        <v>904</v>
      </c>
      <c r="BE237" s="449" t="s">
        <v>891</v>
      </c>
      <c r="BF237" s="447" t="s">
        <v>646</v>
      </c>
      <c r="BG237" s="457" t="s">
        <v>545</v>
      </c>
      <c r="BH237" s="461">
        <v>45715</v>
      </c>
      <c r="BI237" s="462">
        <v>50</v>
      </c>
      <c r="BJ237" s="457" t="s">
        <v>545</v>
      </c>
      <c r="BK237" s="463">
        <v>187000</v>
      </c>
      <c r="BL237" s="457">
        <f t="shared" si="241"/>
        <v>10285000</v>
      </c>
      <c r="BM237" s="464">
        <v>45779</v>
      </c>
      <c r="BN237" s="327">
        <f t="shared" si="237"/>
        <v>50</v>
      </c>
      <c r="BO237" s="327">
        <f t="shared" si="238"/>
        <v>0</v>
      </c>
      <c r="BP237" s="444"/>
      <c r="BQ237" s="444"/>
      <c r="BR237" s="465"/>
      <c r="BS237" s="443"/>
      <c r="BT237" s="443"/>
      <c r="BU237" s="457"/>
      <c r="BV237" s="457"/>
      <c r="BW237" s="457"/>
      <c r="BX237" s="457"/>
      <c r="BY237" s="457"/>
      <c r="BZ237" s="457"/>
      <c r="CA237" s="457"/>
      <c r="CB237" s="455"/>
      <c r="CC237" s="466"/>
      <c r="CD237" s="461"/>
      <c r="CE237" s="461"/>
      <c r="CF237" s="461"/>
      <c r="CG237" s="461"/>
      <c r="CH237" s="461"/>
      <c r="CI237" s="461"/>
      <c r="CJ237" s="461"/>
      <c r="CK237" s="461"/>
      <c r="CL237" s="327">
        <f t="shared" si="239"/>
        <v>0</v>
      </c>
      <c r="CM237" s="320">
        <f t="shared" si="240"/>
        <v>0</v>
      </c>
      <c r="CN237" s="332"/>
      <c r="CO237" s="332"/>
      <c r="CP237" s="332"/>
      <c r="CQ237" s="332"/>
      <c r="CR237" s="327">
        <f t="shared" si="232"/>
        <v>50</v>
      </c>
      <c r="CS237" s="327">
        <f t="shared" si="233"/>
        <v>0</v>
      </c>
      <c r="CT237" s="327">
        <f t="shared" si="234"/>
        <v>0</v>
      </c>
      <c r="CU237" s="327">
        <f t="shared" si="235"/>
        <v>26.708333333333336</v>
      </c>
      <c r="CV237" s="320" t="str">
        <f t="shared" si="236"/>
        <v>Đủ</v>
      </c>
      <c r="CW237" s="467"/>
      <c r="CX237" s="468"/>
      <c r="CY237" s="468"/>
      <c r="CZ237" s="468"/>
      <c r="DA237" s="468"/>
      <c r="DB237" s="468"/>
      <c r="DC237" s="468"/>
      <c r="DD237" s="468">
        <v>48</v>
      </c>
      <c r="DE237" s="468">
        <v>25.64</v>
      </c>
      <c r="DF237" s="468"/>
      <c r="DG237" s="468"/>
      <c r="DH237" s="468"/>
      <c r="DI237" s="468"/>
      <c r="DJ237" s="468"/>
      <c r="DK237" s="468"/>
      <c r="DL237" s="468"/>
      <c r="DM237" s="468"/>
      <c r="DN237" s="468"/>
      <c r="DO237" s="468"/>
      <c r="DP237" s="468"/>
      <c r="DQ237" s="468"/>
      <c r="DR237" s="468"/>
      <c r="DS237" s="468"/>
      <c r="DT237" s="468"/>
      <c r="DU237" s="468"/>
      <c r="DV237" s="468"/>
      <c r="DW237" s="468"/>
      <c r="DX237" s="468"/>
      <c r="DY237" s="468"/>
      <c r="DZ237" s="468"/>
      <c r="EA237" s="468"/>
    </row>
    <row r="238" spans="1:131" s="469" customFormat="1" ht="30" hidden="1" customHeight="1">
      <c r="A238" s="443" t="str">
        <f t="shared" si="242"/>
        <v>Hiện</v>
      </c>
      <c r="B238" s="444" t="str">
        <f t="shared" si="194"/>
        <v>Đủ</v>
      </c>
      <c r="C238" s="444">
        <f t="shared" si="195"/>
        <v>0</v>
      </c>
      <c r="D238" s="445"/>
      <c r="E238" s="445"/>
      <c r="F238" s="446"/>
      <c r="G238" s="444"/>
      <c r="H238" s="444" t="s">
        <v>1428</v>
      </c>
      <c r="I238" s="444"/>
      <c r="J238" s="447" t="s">
        <v>892</v>
      </c>
      <c r="K238" s="448" t="s">
        <v>864</v>
      </c>
      <c r="L238" s="449" t="s">
        <v>893</v>
      </c>
      <c r="M238" s="447" t="s">
        <v>868</v>
      </c>
      <c r="N238" s="447" t="s">
        <v>854</v>
      </c>
      <c r="O238" s="450">
        <f t="shared" si="211"/>
        <v>0.34</v>
      </c>
      <c r="P238" s="451">
        <v>2</v>
      </c>
      <c r="Q238" s="450">
        <v>0.68</v>
      </c>
      <c r="R238" s="452"/>
      <c r="S238" s="453"/>
      <c r="T238" s="453">
        <v>2</v>
      </c>
      <c r="U238" s="453">
        <v>0.68</v>
      </c>
      <c r="V238" s="453">
        <f>VLOOKUP(J238,[113]PR!$A:$S,15,0)</f>
        <v>0</v>
      </c>
      <c r="W238" s="453">
        <f>VLOOKUP(J238,[113]PR!$A:$S,16,0)</f>
        <v>0</v>
      </c>
      <c r="X238" s="453">
        <f>VLOOKUP(J238,[114]PR!$A:$U,17,0)</f>
        <v>0</v>
      </c>
      <c r="Y238" s="453">
        <f>VLOOKUP(J238,[114]PR!$A:$U,18,0)</f>
        <v>0</v>
      </c>
      <c r="Z238" s="453">
        <v>0</v>
      </c>
      <c r="AA238" s="453">
        <v>0</v>
      </c>
      <c r="AB238" s="454">
        <v>0</v>
      </c>
      <c r="AC238" s="454">
        <v>0</v>
      </c>
      <c r="AD238" s="454">
        <v>0</v>
      </c>
      <c r="AE238" s="454">
        <v>0</v>
      </c>
      <c r="AF238" s="454">
        <v>0</v>
      </c>
      <c r="AG238" s="454">
        <v>0</v>
      </c>
      <c r="AH238" s="454">
        <v>0</v>
      </c>
      <c r="AI238" s="454">
        <v>0</v>
      </c>
      <c r="AJ238" s="454">
        <v>0</v>
      </c>
      <c r="AK238" s="454">
        <v>0</v>
      </c>
      <c r="AL238" s="454">
        <v>0</v>
      </c>
      <c r="AM238" s="454">
        <v>0</v>
      </c>
      <c r="AN238" s="454"/>
      <c r="AO238" s="454"/>
      <c r="AP238" s="241">
        <v>0</v>
      </c>
      <c r="AQ238" s="241">
        <v>0</v>
      </c>
      <c r="AR238" s="325">
        <f t="shared" si="228"/>
        <v>2</v>
      </c>
      <c r="AS238" s="325">
        <f t="shared" si="229"/>
        <v>0.68</v>
      </c>
      <c r="AT238" s="456"/>
      <c r="AU238" s="443"/>
      <c r="AV238" s="457"/>
      <c r="AW238" s="457"/>
      <c r="AX238" s="458"/>
      <c r="AY238" s="459"/>
      <c r="AZ238" s="327">
        <f t="shared" si="230"/>
        <v>2</v>
      </c>
      <c r="BA238" s="330">
        <f t="shared" si="231"/>
        <v>0.68</v>
      </c>
      <c r="BB238" s="460"/>
      <c r="BC238" s="461" t="s">
        <v>1006</v>
      </c>
      <c r="BD238" s="461" t="s">
        <v>904</v>
      </c>
      <c r="BE238" s="449" t="s">
        <v>893</v>
      </c>
      <c r="BF238" s="447" t="s">
        <v>868</v>
      </c>
      <c r="BG238" s="457" t="s">
        <v>545</v>
      </c>
      <c r="BH238" s="461">
        <v>45715</v>
      </c>
      <c r="BI238" s="462">
        <v>2</v>
      </c>
      <c r="BJ238" s="457" t="s">
        <v>545</v>
      </c>
      <c r="BK238" s="463">
        <v>100530</v>
      </c>
      <c r="BL238" s="457">
        <f t="shared" si="241"/>
        <v>221166.00000000003</v>
      </c>
      <c r="BM238" s="464">
        <v>45779</v>
      </c>
      <c r="BN238" s="327">
        <f t="shared" si="237"/>
        <v>2</v>
      </c>
      <c r="BO238" s="327">
        <f t="shared" si="238"/>
        <v>0</v>
      </c>
      <c r="BP238" s="444"/>
      <c r="BQ238" s="444"/>
      <c r="BR238" s="465"/>
      <c r="BS238" s="443"/>
      <c r="BT238" s="443"/>
      <c r="BU238" s="457"/>
      <c r="BV238" s="457"/>
      <c r="BW238" s="457"/>
      <c r="BX238" s="457"/>
      <c r="BY238" s="457"/>
      <c r="BZ238" s="457"/>
      <c r="CA238" s="457"/>
      <c r="CB238" s="455"/>
      <c r="CC238" s="466"/>
      <c r="CD238" s="461"/>
      <c r="CE238" s="461"/>
      <c r="CF238" s="461"/>
      <c r="CG238" s="461"/>
      <c r="CH238" s="461"/>
      <c r="CI238" s="461"/>
      <c r="CJ238" s="461"/>
      <c r="CK238" s="461"/>
      <c r="CL238" s="327">
        <f t="shared" si="239"/>
        <v>0</v>
      </c>
      <c r="CM238" s="320">
        <f t="shared" si="240"/>
        <v>0</v>
      </c>
      <c r="CN238" s="332"/>
      <c r="CO238" s="332"/>
      <c r="CP238" s="332"/>
      <c r="CQ238" s="332"/>
      <c r="CR238" s="327">
        <f t="shared" si="232"/>
        <v>2</v>
      </c>
      <c r="CS238" s="327">
        <f t="shared" si="233"/>
        <v>0</v>
      </c>
      <c r="CT238" s="327">
        <f t="shared" si="234"/>
        <v>0</v>
      </c>
      <c r="CU238" s="327">
        <f t="shared" si="235"/>
        <v>0.68</v>
      </c>
      <c r="CV238" s="320" t="str">
        <f t="shared" si="236"/>
        <v>Đủ</v>
      </c>
      <c r="CW238" s="467"/>
      <c r="CX238" s="468"/>
      <c r="CY238" s="468"/>
      <c r="CZ238" s="468"/>
      <c r="DA238" s="468"/>
      <c r="DB238" s="468"/>
      <c r="DC238" s="468"/>
      <c r="DD238" s="468"/>
      <c r="DE238" s="468"/>
      <c r="DF238" s="468"/>
      <c r="DG238" s="468"/>
      <c r="DH238" s="468">
        <v>2</v>
      </c>
      <c r="DI238" s="468">
        <v>0.68</v>
      </c>
      <c r="DJ238" s="468"/>
      <c r="DK238" s="468"/>
      <c r="DL238" s="468"/>
      <c r="DM238" s="468"/>
      <c r="DN238" s="468"/>
      <c r="DO238" s="468"/>
      <c r="DP238" s="468"/>
      <c r="DQ238" s="468"/>
      <c r="DR238" s="468"/>
      <c r="DS238" s="468"/>
      <c r="DT238" s="468"/>
      <c r="DU238" s="468"/>
      <c r="DV238" s="468"/>
      <c r="DW238" s="468"/>
      <c r="DX238" s="468"/>
      <c r="DY238" s="468"/>
      <c r="DZ238" s="468"/>
      <c r="EA238" s="468"/>
    </row>
    <row r="239" spans="1:131" s="469" customFormat="1" ht="30" hidden="1" customHeight="1">
      <c r="A239" s="443" t="str">
        <f t="shared" si="242"/>
        <v>Hiện</v>
      </c>
      <c r="B239" s="444" t="str">
        <f t="shared" si="194"/>
        <v>Đủ</v>
      </c>
      <c r="C239" s="444">
        <f t="shared" si="195"/>
        <v>0</v>
      </c>
      <c r="D239" s="445"/>
      <c r="E239" s="445"/>
      <c r="F239" s="446"/>
      <c r="G239" s="444"/>
      <c r="H239" s="444" t="s">
        <v>1428</v>
      </c>
      <c r="I239" s="444"/>
      <c r="J239" s="447" t="s">
        <v>894</v>
      </c>
      <c r="K239" s="448" t="s">
        <v>864</v>
      </c>
      <c r="L239" s="449" t="s">
        <v>895</v>
      </c>
      <c r="M239" s="447" t="s">
        <v>646</v>
      </c>
      <c r="N239" s="447" t="s">
        <v>854</v>
      </c>
      <c r="O239" s="450">
        <f t="shared" si="211"/>
        <v>0.45999999999999996</v>
      </c>
      <c r="P239" s="451">
        <v>12</v>
      </c>
      <c r="Q239" s="450">
        <v>5.52</v>
      </c>
      <c r="R239" s="452"/>
      <c r="S239" s="453"/>
      <c r="T239" s="453">
        <v>12</v>
      </c>
      <c r="U239" s="453">
        <v>5.52</v>
      </c>
      <c r="V239" s="453">
        <f>VLOOKUP(J239,[113]PR!$A:$S,15,0)</f>
        <v>0</v>
      </c>
      <c r="W239" s="453">
        <f>VLOOKUP(J239,[113]PR!$A:$S,16,0)</f>
        <v>0</v>
      </c>
      <c r="X239" s="453">
        <f>VLOOKUP(J239,[114]PR!$A:$U,17,0)</f>
        <v>0</v>
      </c>
      <c r="Y239" s="453">
        <f>VLOOKUP(J239,[114]PR!$A:$U,18,0)</f>
        <v>0</v>
      </c>
      <c r="Z239" s="453">
        <v>0</v>
      </c>
      <c r="AA239" s="453">
        <v>0</v>
      </c>
      <c r="AB239" s="454">
        <v>0</v>
      </c>
      <c r="AC239" s="454">
        <v>0</v>
      </c>
      <c r="AD239" s="454">
        <v>0</v>
      </c>
      <c r="AE239" s="454">
        <v>0</v>
      </c>
      <c r="AF239" s="454">
        <v>0</v>
      </c>
      <c r="AG239" s="454">
        <v>0</v>
      </c>
      <c r="AH239" s="454">
        <v>0</v>
      </c>
      <c r="AI239" s="454">
        <v>0</v>
      </c>
      <c r="AJ239" s="454">
        <v>0</v>
      </c>
      <c r="AK239" s="454">
        <v>0</v>
      </c>
      <c r="AL239" s="454">
        <v>0</v>
      </c>
      <c r="AM239" s="454">
        <v>0</v>
      </c>
      <c r="AN239" s="454"/>
      <c r="AO239" s="454"/>
      <c r="AP239" s="241">
        <v>0</v>
      </c>
      <c r="AQ239" s="241">
        <v>0</v>
      </c>
      <c r="AR239" s="325">
        <f t="shared" si="228"/>
        <v>12</v>
      </c>
      <c r="AS239" s="325">
        <f t="shared" si="229"/>
        <v>5.52</v>
      </c>
      <c r="AT239" s="456"/>
      <c r="AU239" s="443"/>
      <c r="AV239" s="457"/>
      <c r="AW239" s="457"/>
      <c r="AX239" s="458"/>
      <c r="AY239" s="459"/>
      <c r="AZ239" s="327">
        <f t="shared" si="230"/>
        <v>12</v>
      </c>
      <c r="BA239" s="330">
        <f t="shared" si="231"/>
        <v>5.52</v>
      </c>
      <c r="BB239" s="460"/>
      <c r="BC239" s="461" t="s">
        <v>1006</v>
      </c>
      <c r="BD239" s="461" t="s">
        <v>904</v>
      </c>
      <c r="BE239" s="449" t="s">
        <v>895</v>
      </c>
      <c r="BF239" s="447" t="s">
        <v>646</v>
      </c>
      <c r="BG239" s="457" t="s">
        <v>545</v>
      </c>
      <c r="BH239" s="461">
        <v>45715</v>
      </c>
      <c r="BI239" s="462">
        <v>12</v>
      </c>
      <c r="BJ239" s="457" t="s">
        <v>545</v>
      </c>
      <c r="BK239" s="463">
        <v>230500</v>
      </c>
      <c r="BL239" s="457">
        <f t="shared" si="241"/>
        <v>3042600.0000000005</v>
      </c>
      <c r="BM239" s="464">
        <v>45779</v>
      </c>
      <c r="BN239" s="327">
        <f t="shared" si="237"/>
        <v>12</v>
      </c>
      <c r="BO239" s="327">
        <f t="shared" si="238"/>
        <v>0</v>
      </c>
      <c r="BP239" s="444"/>
      <c r="BQ239" s="444"/>
      <c r="BR239" s="465"/>
      <c r="BS239" s="443"/>
      <c r="BT239" s="443"/>
      <c r="BU239" s="457"/>
      <c r="BV239" s="457"/>
      <c r="BW239" s="457"/>
      <c r="BX239" s="457"/>
      <c r="BY239" s="457"/>
      <c r="BZ239" s="457"/>
      <c r="CA239" s="457"/>
      <c r="CB239" s="455"/>
      <c r="CC239" s="466"/>
      <c r="CD239" s="461"/>
      <c r="CE239" s="461"/>
      <c r="CF239" s="461"/>
      <c r="CG239" s="461"/>
      <c r="CH239" s="461"/>
      <c r="CI239" s="461"/>
      <c r="CJ239" s="461"/>
      <c r="CK239" s="461"/>
      <c r="CL239" s="327">
        <f t="shared" si="239"/>
        <v>0</v>
      </c>
      <c r="CM239" s="320">
        <f t="shared" si="240"/>
        <v>0</v>
      </c>
      <c r="CN239" s="332"/>
      <c r="CO239" s="332"/>
      <c r="CP239" s="332"/>
      <c r="CQ239" s="332"/>
      <c r="CR239" s="327">
        <f t="shared" si="232"/>
        <v>12</v>
      </c>
      <c r="CS239" s="327">
        <f t="shared" si="233"/>
        <v>0</v>
      </c>
      <c r="CT239" s="327">
        <f t="shared" si="234"/>
        <v>0</v>
      </c>
      <c r="CU239" s="327">
        <f t="shared" si="235"/>
        <v>5.52</v>
      </c>
      <c r="CV239" s="320" t="str">
        <f t="shared" si="236"/>
        <v>Đủ</v>
      </c>
      <c r="CW239" s="467"/>
      <c r="CX239" s="468"/>
      <c r="CY239" s="468"/>
      <c r="CZ239" s="468"/>
      <c r="DA239" s="468"/>
      <c r="DB239" s="468"/>
      <c r="DC239" s="468"/>
      <c r="DD239" s="468">
        <v>12</v>
      </c>
      <c r="DE239" s="468">
        <v>5.52</v>
      </c>
      <c r="DF239" s="468"/>
      <c r="DG239" s="468"/>
      <c r="DH239" s="468"/>
      <c r="DI239" s="468"/>
      <c r="DJ239" s="468"/>
      <c r="DK239" s="468"/>
      <c r="DL239" s="468"/>
      <c r="DM239" s="468"/>
      <c r="DN239" s="468"/>
      <c r="DO239" s="468"/>
      <c r="DP239" s="468"/>
      <c r="DQ239" s="468"/>
      <c r="DR239" s="468"/>
      <c r="DS239" s="468"/>
      <c r="DT239" s="468"/>
      <c r="DU239" s="468"/>
      <c r="DV239" s="468"/>
      <c r="DW239" s="468"/>
      <c r="DX239" s="468"/>
      <c r="DY239" s="468"/>
      <c r="DZ239" s="468"/>
      <c r="EA239" s="468"/>
    </row>
    <row r="240" spans="1:131" s="337" customFormat="1" ht="30" hidden="1" customHeight="1">
      <c r="A240" s="319" t="str">
        <f t="shared" ref="A240:A242" si="243">IF(J240=J239,"ok","Hiện")</f>
        <v>Hiện</v>
      </c>
      <c r="B240" s="320" t="str">
        <f>CV240</f>
        <v>Đủ</v>
      </c>
      <c r="C240" s="320">
        <f t="shared" ref="C240:C242" si="244">CT240</f>
        <v>0</v>
      </c>
      <c r="D240" s="321"/>
      <c r="E240" s="321"/>
      <c r="F240" s="359"/>
      <c r="G240" s="321"/>
      <c r="H240" s="321"/>
      <c r="I240" s="320"/>
      <c r="J240" s="338" t="s">
        <v>1255</v>
      </c>
      <c r="K240" s="389" t="s">
        <v>552</v>
      </c>
      <c r="L240" s="389" t="s">
        <v>1256</v>
      </c>
      <c r="M240" s="338" t="s">
        <v>555</v>
      </c>
      <c r="N240" s="338" t="s">
        <v>61</v>
      </c>
      <c r="O240" s="277">
        <f>3*7.96</f>
        <v>23.88</v>
      </c>
      <c r="P240" s="277">
        <v>1.0259631490787271</v>
      </c>
      <c r="Q240" s="277">
        <v>24.501357600000002</v>
      </c>
      <c r="R240" s="240"/>
      <c r="S240" s="241"/>
      <c r="T240" s="241"/>
      <c r="U240" s="241"/>
      <c r="V240" s="241"/>
      <c r="W240" s="241"/>
      <c r="X240" s="241"/>
      <c r="Y240" s="241"/>
      <c r="Z240" s="241"/>
      <c r="AA240" s="241"/>
      <c r="AB240" s="241">
        <v>1.125</v>
      </c>
      <c r="AC240" s="241">
        <v>26.864999999999998</v>
      </c>
      <c r="AD240" s="241">
        <v>0</v>
      </c>
      <c r="AE240" s="241">
        <v>0</v>
      </c>
      <c r="AF240" s="241">
        <v>0</v>
      </c>
      <c r="AG240" s="241">
        <v>0</v>
      </c>
      <c r="AH240" s="241">
        <v>0</v>
      </c>
      <c r="AI240" s="241">
        <v>0</v>
      </c>
      <c r="AJ240" s="241">
        <v>0</v>
      </c>
      <c r="AK240" s="241">
        <v>0</v>
      </c>
      <c r="AL240" s="241">
        <v>0</v>
      </c>
      <c r="AM240" s="241">
        <v>0</v>
      </c>
      <c r="AN240" s="241"/>
      <c r="AO240" s="241"/>
      <c r="AP240" s="241">
        <v>0</v>
      </c>
      <c r="AQ240" s="241">
        <v>0</v>
      </c>
      <c r="AR240" s="325">
        <f t="shared" si="228"/>
        <v>1.125</v>
      </c>
      <c r="AS240" s="325">
        <f t="shared" si="229"/>
        <v>26.864999999999998</v>
      </c>
      <c r="AT240" s="366" t="s">
        <v>1414</v>
      </c>
      <c r="AU240" s="352"/>
      <c r="AV240" s="353">
        <v>1.125</v>
      </c>
      <c r="AW240" s="353">
        <v>26.864999999999998</v>
      </c>
      <c r="AX240" s="367"/>
      <c r="AY240" s="368" t="s">
        <v>1511</v>
      </c>
      <c r="AZ240" s="327" t="str">
        <f t="shared" si="230"/>
        <v>0</v>
      </c>
      <c r="BA240" s="330" t="str">
        <f t="shared" si="231"/>
        <v>0</v>
      </c>
      <c r="BB240" s="369"/>
      <c r="BC240" s="357"/>
      <c r="BD240" s="357"/>
      <c r="BE240" s="390"/>
      <c r="BF240" s="338"/>
      <c r="BG240" s="353"/>
      <c r="BH240" s="357"/>
      <c r="BI240" s="268"/>
      <c r="BJ240" s="353"/>
      <c r="BK240" s="353"/>
      <c r="BL240" s="353"/>
      <c r="BM240" s="371"/>
      <c r="BN240" s="327">
        <f t="shared" si="237"/>
        <v>0</v>
      </c>
      <c r="BO240" s="327">
        <f t="shared" si="238"/>
        <v>0</v>
      </c>
      <c r="BP240" s="321"/>
      <c r="BQ240" s="321"/>
      <c r="BR240" s="370"/>
      <c r="BS240" s="352"/>
      <c r="BT240" s="352"/>
      <c r="BU240" s="353"/>
      <c r="BV240" s="353"/>
      <c r="BW240" s="353"/>
      <c r="BX240" s="353"/>
      <c r="BY240" s="353"/>
      <c r="BZ240" s="353"/>
      <c r="CA240" s="353"/>
      <c r="CB240" s="351"/>
      <c r="CC240" s="372"/>
      <c r="CD240" s="357"/>
      <c r="CE240" s="357"/>
      <c r="CF240" s="357"/>
      <c r="CG240" s="357"/>
      <c r="CH240" s="357"/>
      <c r="CI240" s="357"/>
      <c r="CJ240" s="357"/>
      <c r="CK240" s="357"/>
      <c r="CL240" s="327">
        <f t="shared" si="239"/>
        <v>0</v>
      </c>
      <c r="CM240" s="320">
        <f t="shared" si="240"/>
        <v>0</v>
      </c>
      <c r="CN240" s="332"/>
      <c r="CO240" s="332"/>
      <c r="CP240" s="332"/>
      <c r="CQ240" s="332"/>
      <c r="CR240" s="327">
        <f t="shared" si="232"/>
        <v>0</v>
      </c>
      <c r="CS240" s="327">
        <f t="shared" si="233"/>
        <v>0</v>
      </c>
      <c r="CT240" s="327">
        <f t="shared" si="234"/>
        <v>0</v>
      </c>
      <c r="CU240" s="327">
        <f t="shared" si="235"/>
        <v>0</v>
      </c>
      <c r="CV240" s="320" t="str">
        <f t="shared" si="236"/>
        <v>Đủ</v>
      </c>
      <c r="CW240" s="373"/>
      <c r="CX240" s="266"/>
      <c r="CY240" s="266"/>
      <c r="CZ240" s="266"/>
      <c r="DA240" s="266"/>
      <c r="DB240" s="266"/>
      <c r="DC240" s="266"/>
      <c r="DD240" s="266"/>
      <c r="DE240" s="266"/>
      <c r="DF240" s="266"/>
      <c r="DG240" s="266"/>
      <c r="DH240" s="266"/>
      <c r="DI240" s="266"/>
      <c r="DJ240" s="266"/>
      <c r="DK240" s="266"/>
      <c r="DL240" s="266"/>
      <c r="DM240" s="266"/>
      <c r="DN240" s="266"/>
      <c r="DO240" s="266"/>
      <c r="DP240" s="266"/>
      <c r="DQ240" s="266"/>
      <c r="DR240" s="266"/>
      <c r="DS240" s="266"/>
      <c r="DT240" s="266"/>
      <c r="DU240" s="266"/>
      <c r="DV240" s="266"/>
      <c r="DW240" s="266"/>
      <c r="DX240" s="266"/>
      <c r="DY240" s="266"/>
      <c r="DZ240" s="266"/>
      <c r="EA240" s="266"/>
    </row>
    <row r="241" spans="1:131" s="337" customFormat="1" ht="30" hidden="1" customHeight="1">
      <c r="A241" s="319" t="str">
        <f t="shared" si="243"/>
        <v>Hiện</v>
      </c>
      <c r="B241" s="320" t="str">
        <f>CONCATENATE(CV241,"Đã mua ở mã I78-A-41")</f>
        <v>ThiếuĐã mua ở mã I78-A-41</v>
      </c>
      <c r="C241" s="320">
        <f t="shared" si="244"/>
        <v>45</v>
      </c>
      <c r="D241" s="321"/>
      <c r="E241" s="321"/>
      <c r="F241" s="359"/>
      <c r="G241" s="321"/>
      <c r="H241" s="321" t="s">
        <v>1424</v>
      </c>
      <c r="I241" s="321"/>
      <c r="J241" s="338" t="s">
        <v>1251</v>
      </c>
      <c r="K241" s="389" t="s">
        <v>58</v>
      </c>
      <c r="L241" s="389" t="s">
        <v>1252</v>
      </c>
      <c r="M241" s="338" t="s">
        <v>550</v>
      </c>
      <c r="N241" s="338" t="s">
        <v>61</v>
      </c>
      <c r="O241" s="277">
        <f>18*7.85</f>
        <v>141.29999999999998</v>
      </c>
      <c r="P241" s="277">
        <v>33.939985845718333</v>
      </c>
      <c r="Q241" s="277">
        <v>4795.72</v>
      </c>
      <c r="R241" s="240"/>
      <c r="S241" s="241"/>
      <c r="T241" s="241"/>
      <c r="U241" s="241"/>
      <c r="V241" s="241"/>
      <c r="W241" s="241"/>
      <c r="X241" s="241"/>
      <c r="Y241" s="241"/>
      <c r="Z241" s="241"/>
      <c r="AA241" s="241"/>
      <c r="AB241" s="241">
        <v>45</v>
      </c>
      <c r="AC241" s="241">
        <v>6358.4999999999991</v>
      </c>
      <c r="AD241" s="241">
        <v>0</v>
      </c>
      <c r="AE241" s="241">
        <v>0</v>
      </c>
      <c r="AF241" s="241">
        <v>0</v>
      </c>
      <c r="AG241" s="241">
        <v>0</v>
      </c>
      <c r="AH241" s="241">
        <v>0</v>
      </c>
      <c r="AI241" s="241">
        <v>0</v>
      </c>
      <c r="AJ241" s="241">
        <v>0</v>
      </c>
      <c r="AK241" s="241">
        <v>0</v>
      </c>
      <c r="AL241" s="241">
        <v>0</v>
      </c>
      <c r="AM241" s="241">
        <v>0</v>
      </c>
      <c r="AN241" s="241"/>
      <c r="AO241" s="241"/>
      <c r="AP241" s="241">
        <v>0</v>
      </c>
      <c r="AQ241" s="241">
        <v>0</v>
      </c>
      <c r="AR241" s="325">
        <f t="shared" si="228"/>
        <v>45</v>
      </c>
      <c r="AS241" s="325">
        <f t="shared" si="229"/>
        <v>6358.4999999999991</v>
      </c>
      <c r="AT241" s="366" t="s">
        <v>1415</v>
      </c>
      <c r="AU241" s="352"/>
      <c r="AV241" s="353"/>
      <c r="AW241" s="353"/>
      <c r="AX241" s="367"/>
      <c r="AY241" s="368"/>
      <c r="AZ241" s="327">
        <f t="shared" si="230"/>
        <v>45</v>
      </c>
      <c r="BA241" s="330">
        <f t="shared" si="231"/>
        <v>6358.4999999999991</v>
      </c>
      <c r="BB241" s="369"/>
      <c r="BC241" s="357"/>
      <c r="BD241" s="357"/>
      <c r="BE241" s="390"/>
      <c r="BF241" s="338"/>
      <c r="BG241" s="353"/>
      <c r="BH241" s="357"/>
      <c r="BI241" s="268"/>
      <c r="BJ241" s="353"/>
      <c r="BK241" s="353"/>
      <c r="BL241" s="353"/>
      <c r="BM241" s="371"/>
      <c r="BN241" s="327">
        <f t="shared" si="237"/>
        <v>0</v>
      </c>
      <c r="BO241" s="327">
        <f t="shared" si="238"/>
        <v>0</v>
      </c>
      <c r="BP241" s="321"/>
      <c r="BQ241" s="321"/>
      <c r="BR241" s="370"/>
      <c r="BS241" s="352"/>
      <c r="BT241" s="352"/>
      <c r="BU241" s="353"/>
      <c r="BV241" s="353"/>
      <c r="BW241" s="353"/>
      <c r="BX241" s="353"/>
      <c r="BY241" s="353"/>
      <c r="BZ241" s="353"/>
      <c r="CA241" s="353"/>
      <c r="CB241" s="351"/>
      <c r="CC241" s="372"/>
      <c r="CD241" s="357"/>
      <c r="CE241" s="357"/>
      <c r="CF241" s="357"/>
      <c r="CG241" s="357"/>
      <c r="CH241" s="357"/>
      <c r="CI241" s="357"/>
      <c r="CJ241" s="357"/>
      <c r="CK241" s="357"/>
      <c r="CL241" s="327">
        <f t="shared" si="239"/>
        <v>0</v>
      </c>
      <c r="CM241" s="320">
        <f t="shared" si="240"/>
        <v>0</v>
      </c>
      <c r="CN241" s="332"/>
      <c r="CO241" s="332"/>
      <c r="CP241" s="332"/>
      <c r="CQ241" s="332"/>
      <c r="CR241" s="327">
        <f t="shared" si="232"/>
        <v>0</v>
      </c>
      <c r="CS241" s="327">
        <f t="shared" si="233"/>
        <v>0</v>
      </c>
      <c r="CT241" s="327">
        <f t="shared" si="234"/>
        <v>45</v>
      </c>
      <c r="CU241" s="327">
        <f t="shared" si="235"/>
        <v>6358.4999999999991</v>
      </c>
      <c r="CV241" s="320" t="str">
        <f t="shared" si="236"/>
        <v>Thiếu</v>
      </c>
      <c r="CW241" s="373"/>
      <c r="CX241" s="266"/>
      <c r="CY241" s="266"/>
      <c r="CZ241" s="266"/>
      <c r="DA241" s="266"/>
      <c r="DB241" s="266"/>
      <c r="DC241" s="266"/>
      <c r="DD241" s="266"/>
      <c r="DE241" s="266"/>
      <c r="DF241" s="266"/>
      <c r="DG241" s="266"/>
      <c r="DH241" s="266"/>
      <c r="DI241" s="266"/>
      <c r="DJ241" s="266"/>
      <c r="DK241" s="266"/>
      <c r="DL241" s="266"/>
      <c r="DM241" s="266"/>
      <c r="DN241" s="266"/>
      <c r="DO241" s="266"/>
      <c r="DP241" s="266"/>
      <c r="DQ241" s="266"/>
      <c r="DR241" s="266"/>
      <c r="DS241" s="266"/>
      <c r="DT241" s="266"/>
      <c r="DU241" s="266"/>
      <c r="DV241" s="266"/>
      <c r="DW241" s="266"/>
      <c r="DX241" s="266"/>
      <c r="DY241" s="266"/>
      <c r="DZ241" s="266"/>
      <c r="EA241" s="266"/>
    </row>
    <row r="242" spans="1:131" s="337" customFormat="1" ht="30" hidden="1" customHeight="1">
      <c r="A242" s="319" t="str">
        <f t="shared" si="243"/>
        <v>Hiện</v>
      </c>
      <c r="B242" s="320" t="str">
        <f>CONCATENATE(CV242,"Đã mua ở mã I78-A-41")</f>
        <v>ThiếuĐã mua ở mã I78-A-41</v>
      </c>
      <c r="C242" s="320">
        <f t="shared" si="244"/>
        <v>24</v>
      </c>
      <c r="D242" s="321"/>
      <c r="E242" s="321"/>
      <c r="F242" s="359"/>
      <c r="G242" s="321"/>
      <c r="H242" s="321" t="s">
        <v>1424</v>
      </c>
      <c r="I242" s="321"/>
      <c r="J242" s="338" t="s">
        <v>1253</v>
      </c>
      <c r="K242" s="389" t="s">
        <v>58</v>
      </c>
      <c r="L242" s="389" t="s">
        <v>1254</v>
      </c>
      <c r="M242" s="338" t="s">
        <v>550</v>
      </c>
      <c r="N242" s="338" t="s">
        <v>61</v>
      </c>
      <c r="O242" s="277">
        <f>20*7.85</f>
        <v>157</v>
      </c>
      <c r="P242" s="277">
        <v>16.084585987261146</v>
      </c>
      <c r="Q242" s="277">
        <v>2525.2800000000002</v>
      </c>
      <c r="R242" s="240"/>
      <c r="S242" s="241"/>
      <c r="T242" s="241"/>
      <c r="U242" s="241"/>
      <c r="V242" s="241"/>
      <c r="W242" s="241"/>
      <c r="X242" s="241"/>
      <c r="Y242" s="241"/>
      <c r="Z242" s="241"/>
      <c r="AA242" s="241"/>
      <c r="AB242" s="241">
        <v>24</v>
      </c>
      <c r="AC242" s="241">
        <v>3768</v>
      </c>
      <c r="AD242" s="241">
        <v>0</v>
      </c>
      <c r="AE242" s="241">
        <v>0</v>
      </c>
      <c r="AF242" s="241">
        <v>0</v>
      </c>
      <c r="AG242" s="241">
        <v>0</v>
      </c>
      <c r="AH242" s="241">
        <v>0</v>
      </c>
      <c r="AI242" s="241">
        <v>0</v>
      </c>
      <c r="AJ242" s="241">
        <v>0</v>
      </c>
      <c r="AK242" s="241">
        <v>0</v>
      </c>
      <c r="AL242" s="241">
        <v>0</v>
      </c>
      <c r="AM242" s="241">
        <v>0</v>
      </c>
      <c r="AN242" s="241"/>
      <c r="AO242" s="241"/>
      <c r="AP242" s="241">
        <v>0</v>
      </c>
      <c r="AQ242" s="241">
        <v>0</v>
      </c>
      <c r="AR242" s="325">
        <f t="shared" si="228"/>
        <v>24</v>
      </c>
      <c r="AS242" s="325">
        <f t="shared" si="229"/>
        <v>3768</v>
      </c>
      <c r="AT242" s="241" t="s">
        <v>1415</v>
      </c>
      <c r="AU242" s="352"/>
      <c r="AV242" s="353"/>
      <c r="AW242" s="353"/>
      <c r="AX242" s="367"/>
      <c r="AY242" s="368"/>
      <c r="AZ242" s="327">
        <f t="shared" si="230"/>
        <v>24</v>
      </c>
      <c r="BA242" s="330">
        <f t="shared" si="231"/>
        <v>3768</v>
      </c>
      <c r="BB242" s="369"/>
      <c r="BC242" s="357"/>
      <c r="BD242" s="357"/>
      <c r="BE242" s="390"/>
      <c r="BF242" s="338"/>
      <c r="BG242" s="353"/>
      <c r="BH242" s="357"/>
      <c r="BI242" s="268"/>
      <c r="BJ242" s="353"/>
      <c r="BK242" s="353"/>
      <c r="BL242" s="353"/>
      <c r="BM242" s="371"/>
      <c r="BN242" s="327">
        <f t="shared" si="237"/>
        <v>0</v>
      </c>
      <c r="BO242" s="327">
        <f t="shared" si="238"/>
        <v>0</v>
      </c>
      <c r="BP242" s="321"/>
      <c r="BQ242" s="321"/>
      <c r="BR242" s="370"/>
      <c r="BS242" s="352"/>
      <c r="BT242" s="352"/>
      <c r="BU242" s="353"/>
      <c r="BV242" s="353"/>
      <c r="BW242" s="353"/>
      <c r="BX242" s="353"/>
      <c r="BY242" s="353"/>
      <c r="BZ242" s="353"/>
      <c r="CA242" s="353"/>
      <c r="CB242" s="351"/>
      <c r="CC242" s="372"/>
      <c r="CD242" s="357"/>
      <c r="CE242" s="357"/>
      <c r="CF242" s="357"/>
      <c r="CG242" s="357"/>
      <c r="CH242" s="357"/>
      <c r="CI242" s="357"/>
      <c r="CJ242" s="357"/>
      <c r="CK242" s="357"/>
      <c r="CL242" s="327">
        <f t="shared" si="239"/>
        <v>0</v>
      </c>
      <c r="CM242" s="320">
        <f t="shared" si="240"/>
        <v>0</v>
      </c>
      <c r="CN242" s="332"/>
      <c r="CO242" s="332"/>
      <c r="CP242" s="332"/>
      <c r="CQ242" s="332"/>
      <c r="CR242" s="327">
        <f t="shared" si="232"/>
        <v>0</v>
      </c>
      <c r="CS242" s="327">
        <f t="shared" si="233"/>
        <v>0</v>
      </c>
      <c r="CT242" s="327">
        <f t="shared" si="234"/>
        <v>24</v>
      </c>
      <c r="CU242" s="327">
        <f t="shared" si="235"/>
        <v>3768</v>
      </c>
      <c r="CV242" s="320" t="str">
        <f t="shared" si="236"/>
        <v>Thiếu</v>
      </c>
      <c r="CW242" s="373"/>
      <c r="CX242" s="266"/>
      <c r="CY242" s="266"/>
      <c r="CZ242" s="266"/>
      <c r="DA242" s="266"/>
      <c r="DB242" s="266"/>
      <c r="DC242" s="266"/>
      <c r="DD242" s="266"/>
      <c r="DE242" s="266"/>
      <c r="DF242" s="266"/>
      <c r="DG242" s="266"/>
      <c r="DH242" s="266"/>
      <c r="DI242" s="266"/>
      <c r="DJ242" s="266"/>
      <c r="DK242" s="266"/>
      <c r="DL242" s="266"/>
      <c r="DM242" s="266"/>
      <c r="DN242" s="266"/>
      <c r="DO242" s="266"/>
      <c r="DP242" s="266"/>
      <c r="DQ242" s="266"/>
      <c r="DR242" s="266"/>
      <c r="DS242" s="266"/>
      <c r="DT242" s="266"/>
      <c r="DU242" s="266"/>
      <c r="DV242" s="266"/>
      <c r="DW242" s="266"/>
      <c r="DX242" s="266"/>
      <c r="DY242" s="266"/>
      <c r="DZ242" s="266"/>
      <c r="EA242" s="266"/>
    </row>
    <row r="243" spans="1:131" ht="30" hidden="1" customHeight="1">
      <c r="A243" s="189"/>
      <c r="B243" s="191"/>
      <c r="C243" s="191"/>
      <c r="D243" s="285"/>
      <c r="E243" s="191"/>
      <c r="F243" s="191"/>
      <c r="G243" s="191"/>
      <c r="H243" s="191"/>
      <c r="I243" s="191"/>
      <c r="J243" s="188" t="s">
        <v>255</v>
      </c>
      <c r="K243" s="188" t="s">
        <v>408</v>
      </c>
      <c r="L243" s="188"/>
      <c r="M243" s="219"/>
      <c r="N243" s="188"/>
      <c r="O243" s="188"/>
      <c r="P243" s="188"/>
      <c r="Q243" s="188"/>
      <c r="R243" s="303"/>
      <c r="S243" s="304"/>
      <c r="T243" s="304"/>
      <c r="U243" s="304"/>
      <c r="V243" s="304"/>
      <c r="W243" s="304"/>
      <c r="X243" s="304"/>
      <c r="Y243" s="304"/>
      <c r="Z243" s="304"/>
      <c r="AA243" s="304"/>
      <c r="AB243" s="305"/>
      <c r="AC243" s="305"/>
      <c r="AD243" s="305"/>
      <c r="AE243" s="305"/>
      <c r="AF243" s="305"/>
      <c r="AG243" s="305"/>
      <c r="AH243" s="305"/>
      <c r="AI243" s="305"/>
      <c r="AJ243" s="305"/>
      <c r="AK243" s="305"/>
      <c r="AL243" s="305"/>
      <c r="AM243" s="305"/>
      <c r="AN243" s="305"/>
      <c r="AO243" s="305"/>
      <c r="AP243" s="305"/>
      <c r="AQ243" s="305"/>
      <c r="AR243" s="303">
        <f>SUM(AR244:AR308)</f>
        <v>19395</v>
      </c>
      <c r="AS243" s="303">
        <f t="shared" ref="AS243:CW243" si="245">SUM(AS244:AS308)</f>
        <v>0</v>
      </c>
      <c r="AT243" s="303">
        <f t="shared" si="245"/>
        <v>0</v>
      </c>
      <c r="AU243" s="303">
        <f t="shared" si="245"/>
        <v>0</v>
      </c>
      <c r="AV243" s="303">
        <f t="shared" si="245"/>
        <v>0</v>
      </c>
      <c r="AW243" s="303">
        <f t="shared" si="245"/>
        <v>0</v>
      </c>
      <c r="AX243" s="303">
        <f t="shared" si="245"/>
        <v>0</v>
      </c>
      <c r="AY243" s="303">
        <f t="shared" si="245"/>
        <v>0</v>
      </c>
      <c r="AZ243" s="303">
        <f>SUM(AZ244:AZ309)</f>
        <v>19449</v>
      </c>
      <c r="BA243" s="303">
        <f t="shared" ref="BA243:CV243" si="246">SUM(BA244:BA309)</f>
        <v>0</v>
      </c>
      <c r="BB243" s="303">
        <f t="shared" si="246"/>
        <v>0</v>
      </c>
      <c r="BC243" s="303">
        <f t="shared" si="246"/>
        <v>0</v>
      </c>
      <c r="BD243" s="303">
        <f t="shared" si="246"/>
        <v>0</v>
      </c>
      <c r="BE243" s="303">
        <f t="shared" si="246"/>
        <v>0</v>
      </c>
      <c r="BF243" s="303">
        <f t="shared" si="246"/>
        <v>0</v>
      </c>
      <c r="BG243" s="303">
        <f t="shared" si="246"/>
        <v>0</v>
      </c>
      <c r="BH243" s="303">
        <f t="shared" si="246"/>
        <v>1603400</v>
      </c>
      <c r="BI243" s="303">
        <f t="shared" si="246"/>
        <v>19429</v>
      </c>
      <c r="BJ243" s="303">
        <f t="shared" si="246"/>
        <v>0</v>
      </c>
      <c r="BK243" s="303">
        <f t="shared" si="246"/>
        <v>5238000</v>
      </c>
      <c r="BL243" s="303">
        <f t="shared" si="246"/>
        <v>547538486</v>
      </c>
      <c r="BM243" s="303">
        <f t="shared" si="246"/>
        <v>2981251</v>
      </c>
      <c r="BN243" s="303">
        <f t="shared" si="246"/>
        <v>19429</v>
      </c>
      <c r="BO243" s="303">
        <f t="shared" si="246"/>
        <v>0</v>
      </c>
      <c r="BP243" s="303">
        <f t="shared" si="246"/>
        <v>0</v>
      </c>
      <c r="BQ243" s="303">
        <f t="shared" si="246"/>
        <v>0</v>
      </c>
      <c r="BR243" s="303">
        <f t="shared" si="246"/>
        <v>0</v>
      </c>
      <c r="BS243" s="303">
        <f t="shared" si="246"/>
        <v>0</v>
      </c>
      <c r="BT243" s="303">
        <f t="shared" si="246"/>
        <v>0</v>
      </c>
      <c r="BU243" s="303">
        <f t="shared" si="246"/>
        <v>0</v>
      </c>
      <c r="BV243" s="303">
        <f t="shared" si="246"/>
        <v>0</v>
      </c>
      <c r="BW243" s="303">
        <f t="shared" si="246"/>
        <v>0</v>
      </c>
      <c r="BX243" s="303">
        <f t="shared" si="246"/>
        <v>0</v>
      </c>
      <c r="BY243" s="303">
        <f t="shared" si="246"/>
        <v>0</v>
      </c>
      <c r="BZ243" s="303">
        <f t="shared" si="246"/>
        <v>0</v>
      </c>
      <c r="CA243" s="303">
        <f t="shared" si="246"/>
        <v>0</v>
      </c>
      <c r="CB243" s="303">
        <f t="shared" si="246"/>
        <v>0</v>
      </c>
      <c r="CC243" s="303">
        <f t="shared" si="246"/>
        <v>0</v>
      </c>
      <c r="CD243" s="303">
        <f t="shared" si="246"/>
        <v>0</v>
      </c>
      <c r="CE243" s="303">
        <f t="shared" si="246"/>
        <v>0</v>
      </c>
      <c r="CF243" s="303">
        <f t="shared" si="246"/>
        <v>0</v>
      </c>
      <c r="CG243" s="303">
        <f t="shared" si="246"/>
        <v>0</v>
      </c>
      <c r="CH243" s="303">
        <f t="shared" si="246"/>
        <v>0</v>
      </c>
      <c r="CI243" s="303">
        <f t="shared" si="246"/>
        <v>0</v>
      </c>
      <c r="CJ243" s="303">
        <f t="shared" si="246"/>
        <v>0</v>
      </c>
      <c r="CK243" s="303">
        <f t="shared" si="246"/>
        <v>0</v>
      </c>
      <c r="CL243" s="303">
        <f t="shared" si="246"/>
        <v>0</v>
      </c>
      <c r="CM243" s="303">
        <f t="shared" si="246"/>
        <v>0</v>
      </c>
      <c r="CN243" s="303">
        <f t="shared" si="246"/>
        <v>0</v>
      </c>
      <c r="CO243" s="303">
        <f t="shared" si="246"/>
        <v>0</v>
      </c>
      <c r="CP243" s="303">
        <f t="shared" si="246"/>
        <v>0</v>
      </c>
      <c r="CQ243" s="303">
        <f t="shared" si="246"/>
        <v>0</v>
      </c>
      <c r="CR243" s="303">
        <f t="shared" si="246"/>
        <v>19429</v>
      </c>
      <c r="CS243" s="303">
        <f t="shared" si="246"/>
        <v>0</v>
      </c>
      <c r="CT243" s="303">
        <f t="shared" si="246"/>
        <v>20</v>
      </c>
      <c r="CU243" s="303">
        <f t="shared" si="246"/>
        <v>0</v>
      </c>
      <c r="CV243" s="303">
        <f t="shared" si="246"/>
        <v>0</v>
      </c>
      <c r="CW243" s="303">
        <f t="shared" si="245"/>
        <v>0</v>
      </c>
    </row>
    <row r="244" spans="1:131" s="337" customFormat="1" ht="15" hidden="1" customHeight="1">
      <c r="A244" s="319" t="str">
        <f t="shared" ref="A244:A302" si="247">IF(J244=J243,"ok","Hiện")</f>
        <v>Hiện</v>
      </c>
      <c r="B244" s="320" t="str">
        <f t="shared" ref="B244:B302" si="248">CV244</f>
        <v>Đủ</v>
      </c>
      <c r="C244" s="320">
        <f t="shared" ref="C244:C302" si="249">CT244</f>
        <v>0</v>
      </c>
      <c r="D244" s="321"/>
      <c r="E244" s="320"/>
      <c r="F244" s="321"/>
      <c r="G244" s="320"/>
      <c r="H244" s="320"/>
      <c r="I244" s="320"/>
      <c r="J244" s="338" t="s">
        <v>1257</v>
      </c>
      <c r="K244" s="389" t="s">
        <v>1258</v>
      </c>
      <c r="L244" s="391" t="s">
        <v>1259</v>
      </c>
      <c r="M244" s="338" t="s">
        <v>260</v>
      </c>
      <c r="N244" s="338" t="s">
        <v>828</v>
      </c>
      <c r="O244" s="277"/>
      <c r="P244" s="392">
        <v>34</v>
      </c>
      <c r="Q244" s="231"/>
      <c r="R244" s="343"/>
      <c r="S244" s="343"/>
      <c r="T244" s="343"/>
      <c r="U244" s="343"/>
      <c r="V244" s="343"/>
      <c r="W244" s="343"/>
      <c r="X244" s="343"/>
      <c r="Y244" s="343"/>
      <c r="Z244" s="343"/>
      <c r="AA244" s="343"/>
      <c r="AB244" s="241">
        <v>34</v>
      </c>
      <c r="AC244" s="241">
        <v>0</v>
      </c>
      <c r="AD244" s="241">
        <v>0</v>
      </c>
      <c r="AE244" s="241">
        <v>0</v>
      </c>
      <c r="AF244" s="241">
        <v>0</v>
      </c>
      <c r="AG244" s="241">
        <v>0</v>
      </c>
      <c r="AH244" s="241">
        <v>0</v>
      </c>
      <c r="AI244" s="241">
        <v>0</v>
      </c>
      <c r="AJ244" s="241">
        <v>0</v>
      </c>
      <c r="AK244" s="241">
        <v>0</v>
      </c>
      <c r="AL244" s="241">
        <v>0</v>
      </c>
      <c r="AM244" s="241">
        <v>0</v>
      </c>
      <c r="AN244" s="241"/>
      <c r="AO244" s="241"/>
      <c r="AP244" s="241">
        <v>0</v>
      </c>
      <c r="AQ244" s="241">
        <v>0</v>
      </c>
      <c r="AR244" s="325">
        <f t="shared" ref="AR244:AR295" si="250">R244+T244+V244+X244+Z244+AB244+AD244+AF244+AH244+AJ244+AL244+AN244+AP244</f>
        <v>34</v>
      </c>
      <c r="AS244" s="325">
        <f t="shared" ref="AS244:AS295" si="251">S244+U244+W244+Y244+AA244+AC244+AE244+AG244+AI244+AK244+AM244+AO244+AQ244</f>
        <v>0</v>
      </c>
      <c r="AT244" s="344"/>
      <c r="AU244" s="319"/>
      <c r="AV244" s="343"/>
      <c r="AW244" s="343"/>
      <c r="AX244" s="343"/>
      <c r="AY244" s="343"/>
      <c r="AZ244" s="327">
        <f t="shared" ref="AZ244:AZ295" si="252">IF(AR244&gt;AV244,AR244-AV244,"0")</f>
        <v>34</v>
      </c>
      <c r="BA244" s="330" t="str">
        <f t="shared" ref="BA244:BA295" si="253">IF(AS244&gt;AW244,AS244-AW244,"0")</f>
        <v>0</v>
      </c>
      <c r="BB244" s="343"/>
      <c r="BC244" s="332" t="s">
        <v>1508</v>
      </c>
      <c r="BD244" s="319" t="s">
        <v>1507</v>
      </c>
      <c r="BE244" s="391" t="s">
        <v>1259</v>
      </c>
      <c r="BF244" s="346"/>
      <c r="BG244" s="319" t="s">
        <v>545</v>
      </c>
      <c r="BH244" s="347">
        <v>45659</v>
      </c>
      <c r="BI244" s="343">
        <v>34</v>
      </c>
      <c r="BJ244" s="319" t="s">
        <v>545</v>
      </c>
      <c r="BK244" s="436">
        <v>15000</v>
      </c>
      <c r="BL244" s="319">
        <f>BK244*BI244*1.1</f>
        <v>561000</v>
      </c>
      <c r="BM244" s="349">
        <v>45831</v>
      </c>
      <c r="BN244" s="327">
        <f t="shared" ref="BN244:BN275" si="254">SUMIF($J:$J,J244,$BI:$BI)</f>
        <v>34</v>
      </c>
      <c r="BO244" s="327">
        <f t="shared" ref="BO244:BO275" si="255">SUMIF($J:$J,J244,$BJ:$BJ)</f>
        <v>0</v>
      </c>
      <c r="BP244" s="343"/>
      <c r="BQ244" s="343"/>
      <c r="BR244" s="343"/>
      <c r="BS244" s="343"/>
      <c r="BT244" s="343"/>
      <c r="BU244" s="343"/>
      <c r="BV244" s="343"/>
      <c r="BW244" s="343"/>
      <c r="BX244" s="343"/>
      <c r="BY244" s="343"/>
      <c r="BZ244" s="343"/>
      <c r="CA244" s="343"/>
      <c r="CB244" s="343"/>
      <c r="CC244" s="343"/>
      <c r="CD244" s="343"/>
      <c r="CE244" s="343"/>
      <c r="CF244" s="343"/>
      <c r="CG244" s="343"/>
      <c r="CH244" s="343"/>
      <c r="CI244" s="343"/>
      <c r="CJ244" s="343"/>
      <c r="CK244" s="343"/>
      <c r="CL244" s="327">
        <f t="shared" ref="CL244:CL275" si="256">SUMIF($J:$J,J244,$BZ:$BZ)</f>
        <v>0</v>
      </c>
      <c r="CM244" s="320">
        <f t="shared" ref="CM244:CM275" si="257">SUMIF($J:$J,J244,$CA:$CA)</f>
        <v>0</v>
      </c>
      <c r="CN244" s="332"/>
      <c r="CO244" s="332"/>
      <c r="CP244" s="332"/>
      <c r="CQ244" s="332"/>
      <c r="CR244" s="327">
        <f t="shared" ref="CR244:CR295" si="258">BN244+CL244</f>
        <v>34</v>
      </c>
      <c r="CS244" s="327">
        <f t="shared" ref="CS244:CS295" si="259">BO244+CM244</f>
        <v>0</v>
      </c>
      <c r="CT244" s="327">
        <f t="shared" ref="CT244:CT295" si="260">AZ244-CR244</f>
        <v>0</v>
      </c>
      <c r="CU244" s="327">
        <f t="shared" ref="CU244:CU295" si="261">BA244-CS244</f>
        <v>0</v>
      </c>
      <c r="CV244" s="320" t="str">
        <f t="shared" ref="CV244:CV295" si="262">IF(CT244&lt;0,"Thừa",IF(CT244=0,"Đủ","Thiếu"))</f>
        <v>Đủ</v>
      </c>
      <c r="CW244" s="343"/>
    </row>
    <row r="245" spans="1:131" s="337" customFormat="1" ht="15" hidden="1" customHeight="1">
      <c r="A245" s="319" t="str">
        <f t="shared" si="247"/>
        <v>Hiện</v>
      </c>
      <c r="B245" s="320" t="str">
        <f t="shared" si="248"/>
        <v>Đủ</v>
      </c>
      <c r="C245" s="320">
        <f t="shared" si="249"/>
        <v>0</v>
      </c>
      <c r="D245" s="321">
        <f>CU245</f>
        <v>0</v>
      </c>
      <c r="E245" s="320"/>
      <c r="F245" s="321"/>
      <c r="G245" s="320"/>
      <c r="H245" s="320"/>
      <c r="I245" s="321"/>
      <c r="J245" s="338" t="s">
        <v>1260</v>
      </c>
      <c r="K245" s="389" t="s">
        <v>1261</v>
      </c>
      <c r="L245" s="391" t="s">
        <v>1262</v>
      </c>
      <c r="M245" s="338" t="s">
        <v>1263</v>
      </c>
      <c r="N245" s="338" t="s">
        <v>828</v>
      </c>
      <c r="O245" s="277"/>
      <c r="P245" s="392">
        <v>18</v>
      </c>
      <c r="Q245" s="231"/>
      <c r="R245" s="343"/>
      <c r="S245" s="343"/>
      <c r="T245" s="343"/>
      <c r="U245" s="343"/>
      <c r="V245" s="343"/>
      <c r="W245" s="343"/>
      <c r="X245" s="343"/>
      <c r="Y245" s="343"/>
      <c r="Z245" s="343"/>
      <c r="AA245" s="343"/>
      <c r="AB245" s="241">
        <v>18</v>
      </c>
      <c r="AC245" s="241">
        <v>0</v>
      </c>
      <c r="AD245" s="241">
        <v>0</v>
      </c>
      <c r="AE245" s="241">
        <v>0</v>
      </c>
      <c r="AF245" s="241">
        <v>0</v>
      </c>
      <c r="AG245" s="241">
        <v>0</v>
      </c>
      <c r="AH245" s="241">
        <v>0</v>
      </c>
      <c r="AI245" s="241">
        <v>0</v>
      </c>
      <c r="AJ245" s="241">
        <v>0</v>
      </c>
      <c r="AK245" s="241">
        <v>0</v>
      </c>
      <c r="AL245" s="241">
        <v>0</v>
      </c>
      <c r="AM245" s="241">
        <v>0</v>
      </c>
      <c r="AN245" s="241"/>
      <c r="AO245" s="241"/>
      <c r="AP245" s="241">
        <v>0</v>
      </c>
      <c r="AQ245" s="241">
        <v>0</v>
      </c>
      <c r="AR245" s="325">
        <f t="shared" si="250"/>
        <v>18</v>
      </c>
      <c r="AS245" s="325">
        <f t="shared" si="251"/>
        <v>0</v>
      </c>
      <c r="AT245" s="344" t="str">
        <f>CONCATENATE(K245,L245,"  =  ",AR245,N245,M245)</f>
        <v>BULONG+NUT+WASHERDIN912-CAP SCREW M6X19( 1 SCREW+01 NUT+01 LOCK WASHER)  =  18bộSTAILESS STEEL</v>
      </c>
      <c r="AU245" s="319"/>
      <c r="AV245" s="343"/>
      <c r="AW245" s="343"/>
      <c r="AX245" s="343"/>
      <c r="AY245" s="343"/>
      <c r="AZ245" s="327">
        <f t="shared" si="252"/>
        <v>18</v>
      </c>
      <c r="BA245" s="330" t="str">
        <f t="shared" si="253"/>
        <v>0</v>
      </c>
      <c r="BB245" s="343"/>
      <c r="BC245" s="332" t="s">
        <v>1557</v>
      </c>
      <c r="BD245" s="319" t="s">
        <v>904</v>
      </c>
      <c r="BE245" s="345" t="s">
        <v>1558</v>
      </c>
      <c r="BF245" s="346"/>
      <c r="BG245" s="319" t="s">
        <v>545</v>
      </c>
      <c r="BH245" s="347"/>
      <c r="BI245" s="343">
        <v>18</v>
      </c>
      <c r="BJ245" s="319" t="s">
        <v>545</v>
      </c>
      <c r="BK245" s="436">
        <v>20000</v>
      </c>
      <c r="BL245" s="319">
        <f>BK245*BI245*1.1</f>
        <v>396000.00000000006</v>
      </c>
      <c r="BM245" s="349">
        <v>45881</v>
      </c>
      <c r="BN245" s="327">
        <f t="shared" si="254"/>
        <v>18</v>
      </c>
      <c r="BO245" s="327">
        <f t="shared" si="255"/>
        <v>0</v>
      </c>
      <c r="BP245" s="343"/>
      <c r="BQ245" s="320"/>
      <c r="BR245" s="343"/>
      <c r="BS245" s="343"/>
      <c r="BT245" s="343"/>
      <c r="BU245" s="343"/>
      <c r="BV245" s="343"/>
      <c r="BW245" s="343"/>
      <c r="BX245" s="343"/>
      <c r="BY245" s="343"/>
      <c r="BZ245" s="343"/>
      <c r="CA245" s="343"/>
      <c r="CB245" s="343"/>
      <c r="CC245" s="343"/>
      <c r="CD245" s="343"/>
      <c r="CE245" s="343"/>
      <c r="CF245" s="343"/>
      <c r="CG245" s="343"/>
      <c r="CH245" s="343"/>
      <c r="CI245" s="343"/>
      <c r="CJ245" s="343"/>
      <c r="CK245" s="343"/>
      <c r="CL245" s="327">
        <f t="shared" si="256"/>
        <v>0</v>
      </c>
      <c r="CM245" s="320">
        <f t="shared" si="257"/>
        <v>0</v>
      </c>
      <c r="CN245" s="332"/>
      <c r="CO245" s="332"/>
      <c r="CP245" s="332"/>
      <c r="CQ245" s="332"/>
      <c r="CR245" s="327">
        <f t="shared" si="258"/>
        <v>18</v>
      </c>
      <c r="CS245" s="327">
        <f t="shared" si="259"/>
        <v>0</v>
      </c>
      <c r="CT245" s="327">
        <f t="shared" si="260"/>
        <v>0</v>
      </c>
      <c r="CU245" s="327">
        <f t="shared" si="261"/>
        <v>0</v>
      </c>
      <c r="CV245" s="320" t="str">
        <f t="shared" si="262"/>
        <v>Đủ</v>
      </c>
      <c r="CW245" s="343"/>
    </row>
    <row r="246" spans="1:131" s="337" customFormat="1" ht="15" hidden="1" customHeight="1">
      <c r="A246" s="319" t="str">
        <f t="shared" si="247"/>
        <v>Hiện</v>
      </c>
      <c r="B246" s="320" t="str">
        <f t="shared" si="248"/>
        <v>Đủ</v>
      </c>
      <c r="C246" s="320">
        <f t="shared" si="249"/>
        <v>0</v>
      </c>
      <c r="D246" s="321"/>
      <c r="E246" s="320"/>
      <c r="F246" s="321"/>
      <c r="G246" s="320"/>
      <c r="H246" s="320" t="s">
        <v>1428</v>
      </c>
      <c r="I246" s="320"/>
      <c r="J246" s="338" t="s">
        <v>1264</v>
      </c>
      <c r="K246" s="389" t="s">
        <v>1265</v>
      </c>
      <c r="L246" s="391" t="s">
        <v>1668</v>
      </c>
      <c r="M246" s="338" t="s">
        <v>1266</v>
      </c>
      <c r="N246" s="338" t="s">
        <v>253</v>
      </c>
      <c r="O246" s="277"/>
      <c r="P246" s="392">
        <v>88</v>
      </c>
      <c r="Q246" s="231"/>
      <c r="R246" s="343"/>
      <c r="S246" s="343"/>
      <c r="T246" s="343"/>
      <c r="U246" s="343"/>
      <c r="V246" s="343"/>
      <c r="W246" s="343"/>
      <c r="X246" s="343"/>
      <c r="Y246" s="343"/>
      <c r="Z246" s="343"/>
      <c r="AA246" s="343"/>
      <c r="AB246" s="241">
        <v>88</v>
      </c>
      <c r="AC246" s="241">
        <v>0</v>
      </c>
      <c r="AD246" s="241">
        <v>0</v>
      </c>
      <c r="AE246" s="241">
        <v>0</v>
      </c>
      <c r="AF246" s="241">
        <v>0</v>
      </c>
      <c r="AG246" s="241">
        <v>0</v>
      </c>
      <c r="AH246" s="241">
        <v>0</v>
      </c>
      <c r="AI246" s="241">
        <v>0</v>
      </c>
      <c r="AJ246" s="241">
        <v>0</v>
      </c>
      <c r="AK246" s="241">
        <v>0</v>
      </c>
      <c r="AL246" s="241">
        <v>0</v>
      </c>
      <c r="AM246" s="241">
        <v>0</v>
      </c>
      <c r="AN246" s="241"/>
      <c r="AO246" s="241"/>
      <c r="AP246" s="241">
        <v>0</v>
      </c>
      <c r="AQ246" s="241">
        <v>0</v>
      </c>
      <c r="AR246" s="325">
        <f t="shared" si="250"/>
        <v>88</v>
      </c>
      <c r="AS246" s="325">
        <f t="shared" si="251"/>
        <v>0</v>
      </c>
      <c r="AT246" s="344" t="str">
        <f>CONCATENATE(K246,L246,"  =  ",AR246,N246,M246)</f>
        <v>THANH REN-MUA THEO BVSTUD BOLT, 1" DIA x 1'-5" LG. (2 1/2" MIN. THREADED LENGTH.)-A193-B8  =  88cáiSA193-B8</v>
      </c>
      <c r="AU246" s="319"/>
      <c r="AV246" s="343"/>
      <c r="AW246" s="343"/>
      <c r="AX246" s="343"/>
      <c r="AY246" s="343"/>
      <c r="AZ246" s="327">
        <f t="shared" si="252"/>
        <v>88</v>
      </c>
      <c r="BA246" s="330" t="str">
        <f t="shared" si="253"/>
        <v>0</v>
      </c>
      <c r="BB246" s="343"/>
      <c r="BC246" s="332" t="s">
        <v>1556</v>
      </c>
      <c r="BD246" s="319" t="s">
        <v>904</v>
      </c>
      <c r="BE246" s="345" t="s">
        <v>1541</v>
      </c>
      <c r="BF246" s="346"/>
      <c r="BG246" s="319" t="s">
        <v>545</v>
      </c>
      <c r="BH246" s="393" t="s">
        <v>546</v>
      </c>
      <c r="BI246" s="394">
        <v>88</v>
      </c>
      <c r="BJ246" s="319" t="s">
        <v>545</v>
      </c>
      <c r="BK246" s="436">
        <v>370000</v>
      </c>
      <c r="BL246" s="325">
        <f>BK246*BI246*1.1</f>
        <v>35816000</v>
      </c>
      <c r="BM246" s="349">
        <v>45852</v>
      </c>
      <c r="BN246" s="327">
        <f t="shared" si="254"/>
        <v>88</v>
      </c>
      <c r="BO246" s="327">
        <f t="shared" si="255"/>
        <v>0</v>
      </c>
      <c r="BP246" s="343"/>
      <c r="BQ246" s="320"/>
      <c r="BR246" s="343"/>
      <c r="BS246" s="343"/>
      <c r="BT246" s="343"/>
      <c r="BU246" s="343"/>
      <c r="BV246" s="343"/>
      <c r="BW246" s="343"/>
      <c r="BX246" s="343"/>
      <c r="BY246" s="343"/>
      <c r="BZ246" s="343"/>
      <c r="CA246" s="343"/>
      <c r="CB246" s="343"/>
      <c r="CC246" s="343"/>
      <c r="CD246" s="343"/>
      <c r="CE246" s="343"/>
      <c r="CF246" s="343"/>
      <c r="CG246" s="343"/>
      <c r="CH246" s="343"/>
      <c r="CI246" s="343"/>
      <c r="CJ246" s="343"/>
      <c r="CK246" s="343"/>
      <c r="CL246" s="327">
        <f t="shared" si="256"/>
        <v>0</v>
      </c>
      <c r="CM246" s="320">
        <f t="shared" si="257"/>
        <v>0</v>
      </c>
      <c r="CN246" s="332"/>
      <c r="CO246" s="332"/>
      <c r="CP246" s="332"/>
      <c r="CQ246" s="332"/>
      <c r="CR246" s="327">
        <f t="shared" si="258"/>
        <v>88</v>
      </c>
      <c r="CS246" s="327">
        <f t="shared" si="259"/>
        <v>0</v>
      </c>
      <c r="CT246" s="327">
        <f t="shared" si="260"/>
        <v>0</v>
      </c>
      <c r="CU246" s="327">
        <f t="shared" si="261"/>
        <v>0</v>
      </c>
      <c r="CV246" s="320" t="str">
        <f t="shared" si="262"/>
        <v>Đủ</v>
      </c>
      <c r="CW246" s="343"/>
    </row>
    <row r="247" spans="1:131" s="337" customFormat="1" ht="15" hidden="1" customHeight="1">
      <c r="A247" s="319" t="str">
        <f t="shared" si="247"/>
        <v>Hiện</v>
      </c>
      <c r="B247" s="320" t="str">
        <f t="shared" si="248"/>
        <v>Đủ</v>
      </c>
      <c r="C247" s="320">
        <f t="shared" si="249"/>
        <v>0</v>
      </c>
      <c r="D247" s="321"/>
      <c r="E247" s="320"/>
      <c r="F247" s="321"/>
      <c r="G247" s="321"/>
      <c r="H247" s="320" t="s">
        <v>1428</v>
      </c>
      <c r="I247" s="320"/>
      <c r="J247" s="338" t="s">
        <v>1267</v>
      </c>
      <c r="K247" s="389" t="s">
        <v>1268</v>
      </c>
      <c r="L247" s="391" t="s">
        <v>1269</v>
      </c>
      <c r="M247" s="338" t="s">
        <v>1270</v>
      </c>
      <c r="N247" s="338" t="s">
        <v>253</v>
      </c>
      <c r="O247" s="277"/>
      <c r="P247" s="392">
        <v>176</v>
      </c>
      <c r="Q247" s="241"/>
      <c r="R247" s="350"/>
      <c r="S247" s="350"/>
      <c r="T247" s="350"/>
      <c r="U247" s="350"/>
      <c r="V247" s="350"/>
      <c r="W247" s="350"/>
      <c r="X247" s="350"/>
      <c r="Y247" s="350"/>
      <c r="Z247" s="350"/>
      <c r="AA247" s="350"/>
      <c r="AB247" s="241">
        <v>176</v>
      </c>
      <c r="AC247" s="241">
        <v>0</v>
      </c>
      <c r="AD247" s="241">
        <v>0</v>
      </c>
      <c r="AE247" s="241">
        <v>0</v>
      </c>
      <c r="AF247" s="241">
        <v>0</v>
      </c>
      <c r="AG247" s="241">
        <v>0</v>
      </c>
      <c r="AH247" s="241">
        <v>0</v>
      </c>
      <c r="AI247" s="241">
        <v>0</v>
      </c>
      <c r="AJ247" s="241">
        <v>0</v>
      </c>
      <c r="AK247" s="241">
        <v>0</v>
      </c>
      <c r="AL247" s="241">
        <v>0</v>
      </c>
      <c r="AM247" s="241">
        <v>0</v>
      </c>
      <c r="AN247" s="241"/>
      <c r="AO247" s="241"/>
      <c r="AP247" s="241">
        <v>0</v>
      </c>
      <c r="AQ247" s="241">
        <v>0</v>
      </c>
      <c r="AR247" s="325">
        <f t="shared" si="250"/>
        <v>176</v>
      </c>
      <c r="AS247" s="325">
        <f t="shared" si="251"/>
        <v>0</v>
      </c>
      <c r="AT247" s="344" t="str">
        <f>CONCATENATE(K247,L247,"  =  ",AR247,N247,M247)</f>
        <v>ĐAI ỐCHEX NUT, 1" DIA-A194-8  =  176cáiSA194-8</v>
      </c>
      <c r="AU247" s="352"/>
      <c r="AV247" s="350"/>
      <c r="AW247" s="350"/>
      <c r="AX247" s="350"/>
      <c r="AY247" s="350"/>
      <c r="AZ247" s="327">
        <f t="shared" si="252"/>
        <v>176</v>
      </c>
      <c r="BA247" s="330" t="str">
        <f t="shared" si="253"/>
        <v>0</v>
      </c>
      <c r="BB247" s="350"/>
      <c r="BC247" s="332" t="s">
        <v>1556</v>
      </c>
      <c r="BD247" s="319" t="s">
        <v>904</v>
      </c>
      <c r="BE247" s="395" t="s">
        <v>1542</v>
      </c>
      <c r="BF247" s="358"/>
      <c r="BG247" s="319" t="s">
        <v>545</v>
      </c>
      <c r="BH247" s="393" t="s">
        <v>546</v>
      </c>
      <c r="BI247" s="394">
        <v>176</v>
      </c>
      <c r="BJ247" s="319" t="s">
        <v>545</v>
      </c>
      <c r="BK247" s="437">
        <v>42920</v>
      </c>
      <c r="BL247" s="325">
        <f t="shared" ref="BL247:BL248" si="263">BK247*BI247*1.1</f>
        <v>8309312.0000000009</v>
      </c>
      <c r="BM247" s="349">
        <v>45852</v>
      </c>
      <c r="BN247" s="327">
        <f t="shared" si="254"/>
        <v>176</v>
      </c>
      <c r="BO247" s="327">
        <f t="shared" si="255"/>
        <v>0</v>
      </c>
      <c r="BP247" s="350"/>
      <c r="BQ247" s="320"/>
      <c r="BR247" s="350"/>
      <c r="BS247" s="350"/>
      <c r="BT247" s="350"/>
      <c r="BU247" s="350"/>
      <c r="BV247" s="350"/>
      <c r="BW247" s="350"/>
      <c r="BX247" s="350"/>
      <c r="BY247" s="350"/>
      <c r="BZ247" s="350"/>
      <c r="CA247" s="350"/>
      <c r="CB247" s="350"/>
      <c r="CC247" s="350"/>
      <c r="CD247" s="350"/>
      <c r="CE247" s="350"/>
      <c r="CF247" s="350"/>
      <c r="CG247" s="350"/>
      <c r="CH247" s="350"/>
      <c r="CI247" s="350"/>
      <c r="CJ247" s="350"/>
      <c r="CK247" s="350"/>
      <c r="CL247" s="327">
        <f t="shared" si="256"/>
        <v>0</v>
      </c>
      <c r="CM247" s="320">
        <f t="shared" si="257"/>
        <v>0</v>
      </c>
      <c r="CN247" s="332"/>
      <c r="CO247" s="332"/>
      <c r="CP247" s="332"/>
      <c r="CQ247" s="332"/>
      <c r="CR247" s="327">
        <f t="shared" si="258"/>
        <v>176</v>
      </c>
      <c r="CS247" s="327">
        <f t="shared" si="259"/>
        <v>0</v>
      </c>
      <c r="CT247" s="327">
        <f t="shared" si="260"/>
        <v>0</v>
      </c>
      <c r="CU247" s="327">
        <f t="shared" si="261"/>
        <v>0</v>
      </c>
      <c r="CV247" s="320" t="str">
        <f t="shared" si="262"/>
        <v>Đủ</v>
      </c>
      <c r="CW247" s="350"/>
    </row>
    <row r="248" spans="1:131" s="337" customFormat="1" ht="15" hidden="1" customHeight="1">
      <c r="A248" s="319" t="str">
        <f t="shared" si="247"/>
        <v>Hiện</v>
      </c>
      <c r="B248" s="320" t="str">
        <f t="shared" si="248"/>
        <v>Đủ</v>
      </c>
      <c r="C248" s="320">
        <f t="shared" si="249"/>
        <v>0</v>
      </c>
      <c r="D248" s="321"/>
      <c r="E248" s="320"/>
      <c r="F248" s="321"/>
      <c r="G248" s="321"/>
      <c r="H248" s="320" t="s">
        <v>1428</v>
      </c>
      <c r="I248" s="320"/>
      <c r="J248" s="338" t="s">
        <v>1271</v>
      </c>
      <c r="K248" s="389" t="s">
        <v>1272</v>
      </c>
      <c r="L248" s="391" t="s">
        <v>1273</v>
      </c>
      <c r="M248" s="338" t="s">
        <v>1274</v>
      </c>
      <c r="N248" s="338" t="s">
        <v>253</v>
      </c>
      <c r="O248" s="277"/>
      <c r="P248" s="392">
        <v>176</v>
      </c>
      <c r="Q248" s="241"/>
      <c r="R248" s="350"/>
      <c r="S248" s="350"/>
      <c r="T248" s="350"/>
      <c r="U248" s="350"/>
      <c r="V248" s="350"/>
      <c r="W248" s="350"/>
      <c r="X248" s="350"/>
      <c r="Y248" s="350"/>
      <c r="Z248" s="350"/>
      <c r="AA248" s="350"/>
      <c r="AB248" s="241">
        <v>176</v>
      </c>
      <c r="AC248" s="241">
        <v>0</v>
      </c>
      <c r="AD248" s="241">
        <v>0</v>
      </c>
      <c r="AE248" s="241">
        <v>0</v>
      </c>
      <c r="AF248" s="241">
        <v>0</v>
      </c>
      <c r="AG248" s="241">
        <v>0</v>
      </c>
      <c r="AH248" s="241">
        <v>0</v>
      </c>
      <c r="AI248" s="241">
        <v>0</v>
      </c>
      <c r="AJ248" s="241">
        <v>0</v>
      </c>
      <c r="AK248" s="241">
        <v>0</v>
      </c>
      <c r="AL248" s="241">
        <v>0</v>
      </c>
      <c r="AM248" s="241">
        <v>0</v>
      </c>
      <c r="AN248" s="241"/>
      <c r="AO248" s="241"/>
      <c r="AP248" s="241">
        <v>0</v>
      </c>
      <c r="AQ248" s="241">
        <v>0</v>
      </c>
      <c r="AR248" s="325">
        <f t="shared" si="250"/>
        <v>176</v>
      </c>
      <c r="AS248" s="325">
        <f t="shared" si="251"/>
        <v>0</v>
      </c>
      <c r="AT248" s="344" t="str">
        <f>CONCATENATE(K248,L248,"  =  ",AR248,N248,M248)</f>
        <v>ĐỆMWASHER, 1" DIA-A240-TP304  =  176cáiA240-TP304</v>
      </c>
      <c r="AU248" s="352"/>
      <c r="AV248" s="350"/>
      <c r="AW248" s="350"/>
      <c r="AX248" s="350"/>
      <c r="AY248" s="350"/>
      <c r="AZ248" s="327">
        <f t="shared" si="252"/>
        <v>176</v>
      </c>
      <c r="BA248" s="330" t="str">
        <f t="shared" si="253"/>
        <v>0</v>
      </c>
      <c r="BB248" s="350"/>
      <c r="BC248" s="332" t="s">
        <v>1556</v>
      </c>
      <c r="BD248" s="319" t="s">
        <v>904</v>
      </c>
      <c r="BE248" s="395" t="s">
        <v>1543</v>
      </c>
      <c r="BF248" s="358"/>
      <c r="BG248" s="319" t="s">
        <v>545</v>
      </c>
      <c r="BH248" s="393" t="s">
        <v>546</v>
      </c>
      <c r="BI248" s="394">
        <v>176</v>
      </c>
      <c r="BJ248" s="319" t="s">
        <v>545</v>
      </c>
      <c r="BK248" s="437">
        <v>8880</v>
      </c>
      <c r="BL248" s="325">
        <f t="shared" si="263"/>
        <v>1719168.0000000002</v>
      </c>
      <c r="BM248" s="349">
        <v>45852</v>
      </c>
      <c r="BN248" s="327">
        <f t="shared" si="254"/>
        <v>176</v>
      </c>
      <c r="BO248" s="327">
        <f t="shared" si="255"/>
        <v>0</v>
      </c>
      <c r="BP248" s="350"/>
      <c r="BQ248" s="320"/>
      <c r="BR248" s="350"/>
      <c r="BS248" s="350"/>
      <c r="BT248" s="350"/>
      <c r="BU248" s="350"/>
      <c r="BV248" s="350"/>
      <c r="BW248" s="350"/>
      <c r="BX248" s="350"/>
      <c r="BY248" s="350"/>
      <c r="BZ248" s="350"/>
      <c r="CA248" s="350"/>
      <c r="CB248" s="350"/>
      <c r="CC248" s="350"/>
      <c r="CD248" s="350"/>
      <c r="CE248" s="350"/>
      <c r="CF248" s="350"/>
      <c r="CG248" s="350"/>
      <c r="CH248" s="350"/>
      <c r="CI248" s="350"/>
      <c r="CJ248" s="350"/>
      <c r="CK248" s="350"/>
      <c r="CL248" s="327">
        <f t="shared" si="256"/>
        <v>0</v>
      </c>
      <c r="CM248" s="320">
        <f t="shared" si="257"/>
        <v>0</v>
      </c>
      <c r="CN248" s="332"/>
      <c r="CO248" s="332"/>
      <c r="CP248" s="332"/>
      <c r="CQ248" s="332"/>
      <c r="CR248" s="327">
        <f t="shared" si="258"/>
        <v>176</v>
      </c>
      <c r="CS248" s="327">
        <f t="shared" si="259"/>
        <v>0</v>
      </c>
      <c r="CT248" s="327">
        <f t="shared" si="260"/>
        <v>0</v>
      </c>
      <c r="CU248" s="327">
        <f t="shared" si="261"/>
        <v>0</v>
      </c>
      <c r="CV248" s="320" t="str">
        <f t="shared" si="262"/>
        <v>Đủ</v>
      </c>
      <c r="CW248" s="350"/>
    </row>
    <row r="249" spans="1:131" s="337" customFormat="1" ht="15" hidden="1" customHeight="1">
      <c r="A249" s="319" t="str">
        <f t="shared" si="247"/>
        <v>Hiện</v>
      </c>
      <c r="B249" s="320" t="str">
        <f t="shared" si="248"/>
        <v>Đủ</v>
      </c>
      <c r="C249" s="320">
        <f t="shared" si="249"/>
        <v>0</v>
      </c>
      <c r="D249" s="321"/>
      <c r="E249" s="320"/>
      <c r="F249" s="321"/>
      <c r="G249" s="321"/>
      <c r="H249" s="320"/>
      <c r="I249" s="320"/>
      <c r="J249" s="338" t="s">
        <v>1275</v>
      </c>
      <c r="K249" s="389" t="s">
        <v>1276</v>
      </c>
      <c r="L249" s="391" t="s">
        <v>1277</v>
      </c>
      <c r="M249" s="338" t="s">
        <v>1278</v>
      </c>
      <c r="N249" s="338" t="s">
        <v>253</v>
      </c>
      <c r="O249" s="277"/>
      <c r="P249" s="392">
        <v>176</v>
      </c>
      <c r="Q249" s="241"/>
      <c r="R249" s="350"/>
      <c r="S249" s="350"/>
      <c r="T249" s="350"/>
      <c r="U249" s="350"/>
      <c r="V249" s="350"/>
      <c r="W249" s="350"/>
      <c r="X249" s="350"/>
      <c r="Y249" s="350"/>
      <c r="Z249" s="350"/>
      <c r="AA249" s="350"/>
      <c r="AB249" s="241">
        <v>176</v>
      </c>
      <c r="AC249" s="241">
        <v>0</v>
      </c>
      <c r="AD249" s="241">
        <v>0</v>
      </c>
      <c r="AE249" s="241">
        <v>0</v>
      </c>
      <c r="AF249" s="241">
        <v>0</v>
      </c>
      <c r="AG249" s="241">
        <v>0</v>
      </c>
      <c r="AH249" s="241">
        <v>0</v>
      </c>
      <c r="AI249" s="241">
        <v>0</v>
      </c>
      <c r="AJ249" s="241">
        <v>0</v>
      </c>
      <c r="AK249" s="241">
        <v>0</v>
      </c>
      <c r="AL249" s="241">
        <v>0</v>
      </c>
      <c r="AM249" s="241">
        <v>0</v>
      </c>
      <c r="AN249" s="241"/>
      <c r="AO249" s="241"/>
      <c r="AP249" s="241">
        <v>0</v>
      </c>
      <c r="AQ249" s="241">
        <v>0</v>
      </c>
      <c r="AR249" s="325">
        <f t="shared" si="250"/>
        <v>176</v>
      </c>
      <c r="AS249" s="325">
        <f t="shared" si="251"/>
        <v>0</v>
      </c>
      <c r="AT249" s="344"/>
      <c r="AU249" s="352"/>
      <c r="AV249" s="350"/>
      <c r="AW249" s="350"/>
      <c r="AX249" s="350"/>
      <c r="AY249" s="350"/>
      <c r="AZ249" s="327">
        <f t="shared" si="252"/>
        <v>176</v>
      </c>
      <c r="BA249" s="330" t="str">
        <f t="shared" si="253"/>
        <v>0</v>
      </c>
      <c r="BB249" s="350"/>
      <c r="BC249" s="332" t="s">
        <v>1508</v>
      </c>
      <c r="BD249" s="319" t="s">
        <v>1507</v>
      </c>
      <c r="BE249" s="391" t="s">
        <v>1277</v>
      </c>
      <c r="BF249" s="358"/>
      <c r="BG249" s="319" t="s">
        <v>545</v>
      </c>
      <c r="BH249" s="347">
        <v>45659</v>
      </c>
      <c r="BI249" s="396">
        <v>176</v>
      </c>
      <c r="BJ249" s="319" t="s">
        <v>545</v>
      </c>
      <c r="BK249" s="437">
        <v>49780</v>
      </c>
      <c r="BL249" s="325">
        <f>BK249*BI249*1.1</f>
        <v>9637408</v>
      </c>
      <c r="BM249" s="349">
        <v>45831</v>
      </c>
      <c r="BN249" s="327">
        <f t="shared" si="254"/>
        <v>176</v>
      </c>
      <c r="BO249" s="327">
        <f t="shared" si="255"/>
        <v>0</v>
      </c>
      <c r="BP249" s="350"/>
      <c r="BQ249" s="350"/>
      <c r="BR249" s="350"/>
      <c r="BS249" s="350"/>
      <c r="BT249" s="350"/>
      <c r="BU249" s="350"/>
      <c r="BV249" s="350"/>
      <c r="BW249" s="350"/>
      <c r="BX249" s="350"/>
      <c r="BY249" s="350"/>
      <c r="BZ249" s="350"/>
      <c r="CA249" s="350"/>
      <c r="CB249" s="350"/>
      <c r="CC249" s="350"/>
      <c r="CD249" s="350"/>
      <c r="CE249" s="350"/>
      <c r="CF249" s="350"/>
      <c r="CG249" s="350"/>
      <c r="CH249" s="350"/>
      <c r="CI249" s="350"/>
      <c r="CJ249" s="350"/>
      <c r="CK249" s="350"/>
      <c r="CL249" s="327">
        <f t="shared" si="256"/>
        <v>0</v>
      </c>
      <c r="CM249" s="320">
        <f t="shared" si="257"/>
        <v>0</v>
      </c>
      <c r="CN249" s="332"/>
      <c r="CO249" s="332"/>
      <c r="CP249" s="332"/>
      <c r="CQ249" s="332"/>
      <c r="CR249" s="327">
        <f t="shared" si="258"/>
        <v>176</v>
      </c>
      <c r="CS249" s="327">
        <f t="shared" si="259"/>
        <v>0</v>
      </c>
      <c r="CT249" s="327">
        <f t="shared" si="260"/>
        <v>0</v>
      </c>
      <c r="CU249" s="327">
        <f t="shared" si="261"/>
        <v>0</v>
      </c>
      <c r="CV249" s="320" t="str">
        <f t="shared" si="262"/>
        <v>Đủ</v>
      </c>
      <c r="CW249" s="350"/>
    </row>
    <row r="250" spans="1:131" s="337" customFormat="1" ht="15" hidden="1" customHeight="1">
      <c r="A250" s="319" t="str">
        <f t="shared" si="247"/>
        <v>Hiện</v>
      </c>
      <c r="B250" s="320" t="str">
        <f t="shared" si="248"/>
        <v>Đủ</v>
      </c>
      <c r="C250" s="320">
        <f t="shared" si="249"/>
        <v>0</v>
      </c>
      <c r="D250" s="321"/>
      <c r="E250" s="320"/>
      <c r="F250" s="321"/>
      <c r="G250" s="321"/>
      <c r="H250" s="320" t="s">
        <v>1428</v>
      </c>
      <c r="I250" s="321"/>
      <c r="J250" s="338" t="s">
        <v>1279</v>
      </c>
      <c r="K250" s="389" t="s">
        <v>1280</v>
      </c>
      <c r="L250" s="391" t="s">
        <v>1281</v>
      </c>
      <c r="M250" s="338" t="s">
        <v>1282</v>
      </c>
      <c r="N250" s="338" t="s">
        <v>253</v>
      </c>
      <c r="O250" s="277"/>
      <c r="P250" s="392">
        <v>176</v>
      </c>
      <c r="Q250" s="241"/>
      <c r="R250" s="350"/>
      <c r="S250" s="350"/>
      <c r="T250" s="350"/>
      <c r="U250" s="350"/>
      <c r="V250" s="350"/>
      <c r="W250" s="350"/>
      <c r="X250" s="350"/>
      <c r="Y250" s="350"/>
      <c r="Z250" s="350"/>
      <c r="AA250" s="350"/>
      <c r="AB250" s="241">
        <v>176</v>
      </c>
      <c r="AC250" s="241">
        <v>0</v>
      </c>
      <c r="AD250" s="241">
        <v>0</v>
      </c>
      <c r="AE250" s="241">
        <v>0</v>
      </c>
      <c r="AF250" s="241">
        <v>0</v>
      </c>
      <c r="AG250" s="241">
        <v>0</v>
      </c>
      <c r="AH250" s="241">
        <v>0</v>
      </c>
      <c r="AI250" s="241">
        <v>0</v>
      </c>
      <c r="AJ250" s="241">
        <v>0</v>
      </c>
      <c r="AK250" s="241">
        <v>0</v>
      </c>
      <c r="AL250" s="241">
        <v>0</v>
      </c>
      <c r="AM250" s="241">
        <v>0</v>
      </c>
      <c r="AN250" s="241"/>
      <c r="AO250" s="241"/>
      <c r="AP250" s="241">
        <v>0</v>
      </c>
      <c r="AQ250" s="241">
        <v>0</v>
      </c>
      <c r="AR250" s="325">
        <f t="shared" si="250"/>
        <v>176</v>
      </c>
      <c r="AS250" s="325">
        <f t="shared" si="251"/>
        <v>0</v>
      </c>
      <c r="AT250" s="344"/>
      <c r="AU250" s="352"/>
      <c r="AV250" s="350"/>
      <c r="AW250" s="350"/>
      <c r="AX250" s="350"/>
      <c r="AY250" s="350"/>
      <c r="AZ250" s="327">
        <f t="shared" si="252"/>
        <v>176</v>
      </c>
      <c r="BA250" s="330" t="str">
        <f t="shared" si="253"/>
        <v>0</v>
      </c>
      <c r="BB250" s="350"/>
      <c r="BC250" s="357" t="s">
        <v>1666</v>
      </c>
      <c r="BD250" s="319" t="s">
        <v>904</v>
      </c>
      <c r="BE250" s="391" t="s">
        <v>1281</v>
      </c>
      <c r="BF250" s="358"/>
      <c r="BG250" s="319" t="s">
        <v>545</v>
      </c>
      <c r="BH250" s="355">
        <v>45852</v>
      </c>
      <c r="BI250" s="396">
        <v>176</v>
      </c>
      <c r="BJ250" s="319" t="s">
        <v>545</v>
      </c>
      <c r="BK250" s="437">
        <v>16280</v>
      </c>
      <c r="BL250" s="325">
        <f>BK250*BI250*1.1</f>
        <v>3151808.0000000005</v>
      </c>
      <c r="BM250" s="356">
        <v>45856</v>
      </c>
      <c r="BN250" s="327">
        <f t="shared" si="254"/>
        <v>176</v>
      </c>
      <c r="BO250" s="327">
        <f t="shared" si="255"/>
        <v>0</v>
      </c>
      <c r="BP250" s="350"/>
      <c r="BQ250" s="350"/>
      <c r="BR250" s="350"/>
      <c r="BS250" s="350"/>
      <c r="BT250" s="350"/>
      <c r="BU250" s="350"/>
      <c r="BV250" s="350"/>
      <c r="BW250" s="350"/>
      <c r="BX250" s="350"/>
      <c r="BY250" s="350"/>
      <c r="BZ250" s="350"/>
      <c r="CA250" s="350"/>
      <c r="CB250" s="350"/>
      <c r="CC250" s="350"/>
      <c r="CD250" s="350"/>
      <c r="CE250" s="350"/>
      <c r="CF250" s="350"/>
      <c r="CG250" s="350"/>
      <c r="CH250" s="350"/>
      <c r="CI250" s="350"/>
      <c r="CJ250" s="350"/>
      <c r="CK250" s="350"/>
      <c r="CL250" s="327">
        <f t="shared" si="256"/>
        <v>0</v>
      </c>
      <c r="CM250" s="320">
        <f t="shared" si="257"/>
        <v>0</v>
      </c>
      <c r="CN250" s="332"/>
      <c r="CO250" s="332"/>
      <c r="CP250" s="332"/>
      <c r="CQ250" s="332"/>
      <c r="CR250" s="327">
        <f t="shared" si="258"/>
        <v>176</v>
      </c>
      <c r="CS250" s="327">
        <f t="shared" si="259"/>
        <v>0</v>
      </c>
      <c r="CT250" s="327">
        <f t="shared" si="260"/>
        <v>0</v>
      </c>
      <c r="CU250" s="327">
        <f t="shared" si="261"/>
        <v>0</v>
      </c>
      <c r="CV250" s="320" t="str">
        <f t="shared" si="262"/>
        <v>Đủ</v>
      </c>
      <c r="CW250" s="350"/>
    </row>
    <row r="251" spans="1:131" s="337" customFormat="1" ht="15" hidden="1" customHeight="1">
      <c r="A251" s="319" t="str">
        <f t="shared" si="247"/>
        <v>Hiện</v>
      </c>
      <c r="B251" s="320" t="str">
        <f t="shared" si="248"/>
        <v>Đủ</v>
      </c>
      <c r="C251" s="320">
        <f t="shared" si="249"/>
        <v>0</v>
      </c>
      <c r="D251" s="321"/>
      <c r="E251" s="320"/>
      <c r="F251" s="321"/>
      <c r="G251" s="321"/>
      <c r="H251" s="320" t="s">
        <v>1428</v>
      </c>
      <c r="I251" s="321"/>
      <c r="J251" s="338" t="s">
        <v>1283</v>
      </c>
      <c r="K251" s="389" t="s">
        <v>1268</v>
      </c>
      <c r="L251" s="391" t="s">
        <v>1284</v>
      </c>
      <c r="M251" s="338" t="s">
        <v>1274</v>
      </c>
      <c r="N251" s="338" t="s">
        <v>253</v>
      </c>
      <c r="O251" s="277"/>
      <c r="P251" s="392">
        <v>176</v>
      </c>
      <c r="Q251" s="241"/>
      <c r="R251" s="350"/>
      <c r="S251" s="350"/>
      <c r="T251" s="350"/>
      <c r="U251" s="350"/>
      <c r="V251" s="350"/>
      <c r="W251" s="350"/>
      <c r="X251" s="350"/>
      <c r="Y251" s="350"/>
      <c r="Z251" s="350"/>
      <c r="AA251" s="350"/>
      <c r="AB251" s="241">
        <v>176</v>
      </c>
      <c r="AC251" s="241">
        <v>0</v>
      </c>
      <c r="AD251" s="241">
        <v>0</v>
      </c>
      <c r="AE251" s="241">
        <v>0</v>
      </c>
      <c r="AF251" s="241">
        <v>0</v>
      </c>
      <c r="AG251" s="241">
        <v>0</v>
      </c>
      <c r="AH251" s="241">
        <v>0</v>
      </c>
      <c r="AI251" s="241">
        <v>0</v>
      </c>
      <c r="AJ251" s="241">
        <v>0</v>
      </c>
      <c r="AK251" s="241">
        <v>0</v>
      </c>
      <c r="AL251" s="241">
        <v>0</v>
      </c>
      <c r="AM251" s="241">
        <v>0</v>
      </c>
      <c r="AN251" s="241"/>
      <c r="AO251" s="241"/>
      <c r="AP251" s="241">
        <v>0</v>
      </c>
      <c r="AQ251" s="241">
        <v>0</v>
      </c>
      <c r="AR251" s="325">
        <f t="shared" si="250"/>
        <v>176</v>
      </c>
      <c r="AS251" s="325">
        <f t="shared" si="251"/>
        <v>0</v>
      </c>
      <c r="AT251" s="344"/>
      <c r="AU251" s="352"/>
      <c r="AV251" s="350"/>
      <c r="AW251" s="350"/>
      <c r="AX251" s="350"/>
      <c r="AY251" s="350"/>
      <c r="AZ251" s="327">
        <f t="shared" si="252"/>
        <v>176</v>
      </c>
      <c r="BA251" s="330" t="str">
        <f t="shared" si="253"/>
        <v>0</v>
      </c>
      <c r="BB251" s="350"/>
      <c r="BC251" s="357" t="s">
        <v>1666</v>
      </c>
      <c r="BD251" s="319" t="s">
        <v>904</v>
      </c>
      <c r="BE251" s="391" t="s">
        <v>1284</v>
      </c>
      <c r="BF251" s="358"/>
      <c r="BG251" s="319" t="s">
        <v>545</v>
      </c>
      <c r="BH251" s="355">
        <v>45852</v>
      </c>
      <c r="BI251" s="396">
        <v>176</v>
      </c>
      <c r="BJ251" s="319" t="s">
        <v>545</v>
      </c>
      <c r="BK251" s="437">
        <v>5920</v>
      </c>
      <c r="BL251" s="325">
        <f>BK251*BI251*1.1</f>
        <v>1146112</v>
      </c>
      <c r="BM251" s="356">
        <v>45856</v>
      </c>
      <c r="BN251" s="327">
        <f t="shared" si="254"/>
        <v>176</v>
      </c>
      <c r="BO251" s="327">
        <f t="shared" si="255"/>
        <v>0</v>
      </c>
      <c r="BP251" s="350"/>
      <c r="BQ251" s="350"/>
      <c r="BR251" s="350"/>
      <c r="BS251" s="350"/>
      <c r="BT251" s="350"/>
      <c r="BU251" s="350"/>
      <c r="BV251" s="350"/>
      <c r="BW251" s="350"/>
      <c r="BX251" s="350"/>
      <c r="BY251" s="350"/>
      <c r="BZ251" s="350"/>
      <c r="CA251" s="350"/>
      <c r="CB251" s="350"/>
      <c r="CC251" s="350"/>
      <c r="CD251" s="350"/>
      <c r="CE251" s="350"/>
      <c r="CF251" s="350"/>
      <c r="CG251" s="350"/>
      <c r="CH251" s="350"/>
      <c r="CI251" s="350"/>
      <c r="CJ251" s="350"/>
      <c r="CK251" s="350"/>
      <c r="CL251" s="327">
        <f t="shared" si="256"/>
        <v>0</v>
      </c>
      <c r="CM251" s="320">
        <f t="shared" si="257"/>
        <v>0</v>
      </c>
      <c r="CN251" s="332"/>
      <c r="CO251" s="332"/>
      <c r="CP251" s="332"/>
      <c r="CQ251" s="332"/>
      <c r="CR251" s="327">
        <f t="shared" si="258"/>
        <v>176</v>
      </c>
      <c r="CS251" s="327">
        <f t="shared" si="259"/>
        <v>0</v>
      </c>
      <c r="CT251" s="327">
        <f t="shared" si="260"/>
        <v>0</v>
      </c>
      <c r="CU251" s="327">
        <f t="shared" si="261"/>
        <v>0</v>
      </c>
      <c r="CV251" s="320" t="str">
        <f t="shared" si="262"/>
        <v>Đủ</v>
      </c>
      <c r="CW251" s="350"/>
    </row>
    <row r="252" spans="1:131" s="337" customFormat="1" ht="15" hidden="1" customHeight="1">
      <c r="A252" s="319" t="str">
        <f t="shared" si="247"/>
        <v>Hiện</v>
      </c>
      <c r="B252" s="320" t="str">
        <f t="shared" si="248"/>
        <v>Đủ</v>
      </c>
      <c r="C252" s="320">
        <f t="shared" si="249"/>
        <v>0</v>
      </c>
      <c r="D252" s="321"/>
      <c r="E252" s="320"/>
      <c r="F252" s="321"/>
      <c r="G252" s="321"/>
      <c r="H252" s="320" t="s">
        <v>1428</v>
      </c>
      <c r="I252" s="320"/>
      <c r="J252" s="338" t="s">
        <v>1285</v>
      </c>
      <c r="K252" s="389" t="s">
        <v>1286</v>
      </c>
      <c r="L252" s="391" t="s">
        <v>1287</v>
      </c>
      <c r="M252" s="338" t="s">
        <v>260</v>
      </c>
      <c r="N252" s="338" t="s">
        <v>253</v>
      </c>
      <c r="O252" s="277"/>
      <c r="P252" s="392">
        <v>264</v>
      </c>
      <c r="Q252" s="397"/>
      <c r="R252" s="350"/>
      <c r="S252" s="350"/>
      <c r="T252" s="350"/>
      <c r="U252" s="350"/>
      <c r="V252" s="350"/>
      <c r="W252" s="350"/>
      <c r="X252" s="350"/>
      <c r="Y252" s="350"/>
      <c r="Z252" s="350"/>
      <c r="AA252" s="350"/>
      <c r="AB252" s="241">
        <v>264</v>
      </c>
      <c r="AC252" s="241">
        <v>0</v>
      </c>
      <c r="AD252" s="241">
        <v>0</v>
      </c>
      <c r="AE252" s="241">
        <v>0</v>
      </c>
      <c r="AF252" s="241">
        <v>0</v>
      </c>
      <c r="AG252" s="241">
        <v>0</v>
      </c>
      <c r="AH252" s="241">
        <v>0</v>
      </c>
      <c r="AI252" s="241">
        <v>0</v>
      </c>
      <c r="AJ252" s="241">
        <v>0</v>
      </c>
      <c r="AK252" s="241">
        <v>0</v>
      </c>
      <c r="AL252" s="241">
        <v>0</v>
      </c>
      <c r="AM252" s="241">
        <v>0</v>
      </c>
      <c r="AN252" s="241"/>
      <c r="AO252" s="241"/>
      <c r="AP252" s="241">
        <v>0</v>
      </c>
      <c r="AQ252" s="241">
        <v>0</v>
      </c>
      <c r="AR252" s="325">
        <f t="shared" si="250"/>
        <v>264</v>
      </c>
      <c r="AS252" s="325">
        <f t="shared" si="251"/>
        <v>0</v>
      </c>
      <c r="AT252" s="344" t="str">
        <f t="shared" ref="AT252:AT260" si="264">CONCATENATE(K252,L252,"  =  ",AR252,N252,M252)</f>
        <v>BULONG-KHÔNG MẠBOLT 3/4"DIAx 1 3/4"L-A307-BLACK  =  264cáiA307</v>
      </c>
      <c r="AU252" s="352"/>
      <c r="AV252" s="350"/>
      <c r="AW252" s="350"/>
      <c r="AX252" s="350"/>
      <c r="AY252" s="350"/>
      <c r="AZ252" s="327">
        <f t="shared" si="252"/>
        <v>264</v>
      </c>
      <c r="BA252" s="330" t="str">
        <f t="shared" si="253"/>
        <v>0</v>
      </c>
      <c r="BB252" s="350"/>
      <c r="BC252" s="332" t="s">
        <v>1556</v>
      </c>
      <c r="BD252" s="319" t="s">
        <v>904</v>
      </c>
      <c r="BE252" s="395" t="s">
        <v>1544</v>
      </c>
      <c r="BF252" s="358"/>
      <c r="BG252" s="319" t="s">
        <v>545</v>
      </c>
      <c r="BH252" s="393" t="s">
        <v>546</v>
      </c>
      <c r="BI252" s="394">
        <v>264</v>
      </c>
      <c r="BJ252" s="319" t="s">
        <v>545</v>
      </c>
      <c r="BK252" s="437">
        <v>16280</v>
      </c>
      <c r="BL252" s="325">
        <f t="shared" ref="BL252:BL260" si="265">BK252*BI252*1.1</f>
        <v>4727712</v>
      </c>
      <c r="BM252" s="349">
        <v>45852</v>
      </c>
      <c r="BN252" s="327">
        <f t="shared" si="254"/>
        <v>264</v>
      </c>
      <c r="BO252" s="327">
        <f t="shared" si="255"/>
        <v>0</v>
      </c>
      <c r="BP252" s="350"/>
      <c r="BQ252" s="320"/>
      <c r="BR252" s="350"/>
      <c r="BS252" s="350"/>
      <c r="BT252" s="350"/>
      <c r="BU252" s="350"/>
      <c r="BV252" s="350"/>
      <c r="BW252" s="350"/>
      <c r="BX252" s="350"/>
      <c r="BY252" s="350"/>
      <c r="BZ252" s="350"/>
      <c r="CA252" s="350"/>
      <c r="CB252" s="350"/>
      <c r="CC252" s="350"/>
      <c r="CD252" s="350"/>
      <c r="CE252" s="350"/>
      <c r="CF252" s="350"/>
      <c r="CG252" s="350"/>
      <c r="CH252" s="350"/>
      <c r="CI252" s="350"/>
      <c r="CJ252" s="350"/>
      <c r="CK252" s="350"/>
      <c r="CL252" s="327">
        <f t="shared" si="256"/>
        <v>0</v>
      </c>
      <c r="CM252" s="320">
        <f t="shared" si="257"/>
        <v>0</v>
      </c>
      <c r="CN252" s="332"/>
      <c r="CO252" s="332"/>
      <c r="CP252" s="332"/>
      <c r="CQ252" s="332"/>
      <c r="CR252" s="327">
        <f t="shared" si="258"/>
        <v>264</v>
      </c>
      <c r="CS252" s="327">
        <f t="shared" si="259"/>
        <v>0</v>
      </c>
      <c r="CT252" s="327">
        <f t="shared" si="260"/>
        <v>0</v>
      </c>
      <c r="CU252" s="327">
        <f t="shared" si="261"/>
        <v>0</v>
      </c>
      <c r="CV252" s="320" t="str">
        <f t="shared" si="262"/>
        <v>Đủ</v>
      </c>
      <c r="CW252" s="350"/>
    </row>
    <row r="253" spans="1:131" s="337" customFormat="1" ht="15" hidden="1" customHeight="1">
      <c r="A253" s="319" t="str">
        <f t="shared" si="247"/>
        <v>Hiện</v>
      </c>
      <c r="B253" s="320" t="str">
        <f t="shared" si="248"/>
        <v>Đủ</v>
      </c>
      <c r="C253" s="320">
        <f t="shared" si="249"/>
        <v>0</v>
      </c>
      <c r="D253" s="321"/>
      <c r="E253" s="320"/>
      <c r="F253" s="321"/>
      <c r="G253" s="321"/>
      <c r="H253" s="320" t="s">
        <v>1428</v>
      </c>
      <c r="I253" s="320"/>
      <c r="J253" s="338" t="s">
        <v>1288</v>
      </c>
      <c r="K253" s="389" t="s">
        <v>1289</v>
      </c>
      <c r="L253" s="391" t="s">
        <v>1290</v>
      </c>
      <c r="M253" s="338" t="s">
        <v>1291</v>
      </c>
      <c r="N253" s="338" t="s">
        <v>253</v>
      </c>
      <c r="O253" s="277"/>
      <c r="P253" s="392">
        <v>264</v>
      </c>
      <c r="Q253" s="241"/>
      <c r="R253" s="350"/>
      <c r="S253" s="350"/>
      <c r="T253" s="350"/>
      <c r="U253" s="350"/>
      <c r="V253" s="350"/>
      <c r="W253" s="350"/>
      <c r="X253" s="350"/>
      <c r="Y253" s="350"/>
      <c r="Z253" s="350"/>
      <c r="AA253" s="350"/>
      <c r="AB253" s="241">
        <v>264</v>
      </c>
      <c r="AC253" s="241">
        <v>0</v>
      </c>
      <c r="AD253" s="241">
        <v>0</v>
      </c>
      <c r="AE253" s="241">
        <v>0</v>
      </c>
      <c r="AF253" s="241">
        <v>0</v>
      </c>
      <c r="AG253" s="241">
        <v>0</v>
      </c>
      <c r="AH253" s="241">
        <v>0</v>
      </c>
      <c r="AI253" s="241">
        <v>0</v>
      </c>
      <c r="AJ253" s="241">
        <v>0</v>
      </c>
      <c r="AK253" s="241">
        <v>0</v>
      </c>
      <c r="AL253" s="241">
        <v>0</v>
      </c>
      <c r="AM253" s="241">
        <v>0</v>
      </c>
      <c r="AN253" s="241"/>
      <c r="AO253" s="241"/>
      <c r="AP253" s="241">
        <v>0</v>
      </c>
      <c r="AQ253" s="241">
        <v>0</v>
      </c>
      <c r="AR253" s="325">
        <f t="shared" si="250"/>
        <v>264</v>
      </c>
      <c r="AS253" s="325">
        <f t="shared" si="251"/>
        <v>0</v>
      </c>
      <c r="AT253" s="344" t="str">
        <f t="shared" si="264"/>
        <v>ĐAI ỐC-KHÔNG MẠNUT 3/4"-A563-GRA-BLACK  =  264cáiA-563 GR. A</v>
      </c>
      <c r="AU253" s="352"/>
      <c r="AV253" s="350"/>
      <c r="AW253" s="350"/>
      <c r="AX253" s="350"/>
      <c r="AY253" s="350"/>
      <c r="AZ253" s="327">
        <f t="shared" si="252"/>
        <v>264</v>
      </c>
      <c r="BA253" s="330" t="str">
        <f t="shared" si="253"/>
        <v>0</v>
      </c>
      <c r="BB253" s="350"/>
      <c r="BC253" s="332" t="s">
        <v>1556</v>
      </c>
      <c r="BD253" s="319" t="s">
        <v>904</v>
      </c>
      <c r="BE253" s="395" t="s">
        <v>1545</v>
      </c>
      <c r="BF253" s="358"/>
      <c r="BG253" s="319" t="s">
        <v>545</v>
      </c>
      <c r="BH253" s="393" t="s">
        <v>546</v>
      </c>
      <c r="BI253" s="394">
        <v>264</v>
      </c>
      <c r="BJ253" s="319" t="s">
        <v>545</v>
      </c>
      <c r="BK253" s="437">
        <v>8140</v>
      </c>
      <c r="BL253" s="325">
        <f t="shared" si="265"/>
        <v>2363856</v>
      </c>
      <c r="BM253" s="349">
        <v>45852</v>
      </c>
      <c r="BN253" s="327">
        <f t="shared" si="254"/>
        <v>264</v>
      </c>
      <c r="BO253" s="327">
        <f t="shared" si="255"/>
        <v>0</v>
      </c>
      <c r="BP253" s="350"/>
      <c r="BQ253" s="320"/>
      <c r="BR253" s="350"/>
      <c r="BS253" s="350"/>
      <c r="BT253" s="350"/>
      <c r="BU253" s="350"/>
      <c r="BV253" s="350"/>
      <c r="BW253" s="350"/>
      <c r="BX253" s="350"/>
      <c r="BY253" s="350"/>
      <c r="BZ253" s="350"/>
      <c r="CA253" s="350"/>
      <c r="CB253" s="350"/>
      <c r="CC253" s="350"/>
      <c r="CD253" s="350"/>
      <c r="CE253" s="350"/>
      <c r="CF253" s="350"/>
      <c r="CG253" s="350"/>
      <c r="CH253" s="350"/>
      <c r="CI253" s="350"/>
      <c r="CJ253" s="350"/>
      <c r="CK253" s="350"/>
      <c r="CL253" s="327">
        <f t="shared" si="256"/>
        <v>0</v>
      </c>
      <c r="CM253" s="320">
        <f t="shared" si="257"/>
        <v>0</v>
      </c>
      <c r="CN253" s="332"/>
      <c r="CO253" s="332"/>
      <c r="CP253" s="332"/>
      <c r="CQ253" s="332"/>
      <c r="CR253" s="327">
        <f t="shared" si="258"/>
        <v>264</v>
      </c>
      <c r="CS253" s="327">
        <f t="shared" si="259"/>
        <v>0</v>
      </c>
      <c r="CT253" s="327">
        <f t="shared" si="260"/>
        <v>0</v>
      </c>
      <c r="CU253" s="327">
        <f t="shared" si="261"/>
        <v>0</v>
      </c>
      <c r="CV253" s="320" t="str">
        <f t="shared" si="262"/>
        <v>Đủ</v>
      </c>
      <c r="CW253" s="350"/>
    </row>
    <row r="254" spans="1:131" s="337" customFormat="1" ht="15" hidden="1" customHeight="1">
      <c r="A254" s="319" t="str">
        <f t="shared" si="247"/>
        <v>Hiện</v>
      </c>
      <c r="B254" s="320" t="str">
        <f t="shared" si="248"/>
        <v>Đủ</v>
      </c>
      <c r="C254" s="320">
        <f t="shared" si="249"/>
        <v>0</v>
      </c>
      <c r="D254" s="321"/>
      <c r="E254" s="320"/>
      <c r="F254" s="321"/>
      <c r="G254" s="321"/>
      <c r="H254" s="320" t="s">
        <v>1428</v>
      </c>
      <c r="I254" s="320"/>
      <c r="J254" s="338" t="s">
        <v>1292</v>
      </c>
      <c r="K254" s="389" t="s">
        <v>1286</v>
      </c>
      <c r="L254" s="391" t="s">
        <v>1293</v>
      </c>
      <c r="M254" s="338" t="s">
        <v>260</v>
      </c>
      <c r="N254" s="338" t="s">
        <v>253</v>
      </c>
      <c r="O254" s="277"/>
      <c r="P254" s="392">
        <v>54</v>
      </c>
      <c r="Q254" s="241"/>
      <c r="R254" s="350"/>
      <c r="S254" s="350"/>
      <c r="T254" s="350"/>
      <c r="U254" s="350"/>
      <c r="V254" s="350"/>
      <c r="W254" s="350"/>
      <c r="X254" s="350"/>
      <c r="Y254" s="350"/>
      <c r="Z254" s="350"/>
      <c r="AA254" s="350"/>
      <c r="AB254" s="241">
        <v>54</v>
      </c>
      <c r="AC254" s="241">
        <v>0</v>
      </c>
      <c r="AD254" s="241">
        <v>0</v>
      </c>
      <c r="AE254" s="241">
        <v>0</v>
      </c>
      <c r="AF254" s="241">
        <v>0</v>
      </c>
      <c r="AG254" s="241">
        <v>0</v>
      </c>
      <c r="AH254" s="241">
        <v>0</v>
      </c>
      <c r="AI254" s="241">
        <v>0</v>
      </c>
      <c r="AJ254" s="241">
        <v>0</v>
      </c>
      <c r="AK254" s="241">
        <v>0</v>
      </c>
      <c r="AL254" s="241">
        <v>0</v>
      </c>
      <c r="AM254" s="241">
        <v>0</v>
      </c>
      <c r="AN254" s="241"/>
      <c r="AO254" s="241"/>
      <c r="AP254" s="241">
        <v>0</v>
      </c>
      <c r="AQ254" s="241">
        <v>0</v>
      </c>
      <c r="AR254" s="325">
        <f t="shared" si="250"/>
        <v>54</v>
      </c>
      <c r="AS254" s="325">
        <f t="shared" si="251"/>
        <v>0</v>
      </c>
      <c r="AT254" s="344" t="str">
        <f t="shared" si="264"/>
        <v>BULONG-KHÔNG MẠBOLT 7/8"DIAx 2 1/4"L-A307-BLACK  =  54cáiA307</v>
      </c>
      <c r="AU254" s="352"/>
      <c r="AV254" s="350"/>
      <c r="AW254" s="350"/>
      <c r="AX254" s="350"/>
      <c r="AY254" s="350"/>
      <c r="AZ254" s="327">
        <f t="shared" si="252"/>
        <v>54</v>
      </c>
      <c r="BA254" s="330" t="str">
        <f t="shared" si="253"/>
        <v>0</v>
      </c>
      <c r="BB254" s="350"/>
      <c r="BC254" s="332" t="s">
        <v>1556</v>
      </c>
      <c r="BD254" s="319" t="s">
        <v>904</v>
      </c>
      <c r="BE254" s="395" t="s">
        <v>1546</v>
      </c>
      <c r="BF254" s="358"/>
      <c r="BG254" s="319" t="s">
        <v>545</v>
      </c>
      <c r="BH254" s="393" t="s">
        <v>546</v>
      </c>
      <c r="BI254" s="394">
        <v>54</v>
      </c>
      <c r="BJ254" s="319" t="s">
        <v>545</v>
      </c>
      <c r="BK254" s="437">
        <v>25900</v>
      </c>
      <c r="BL254" s="325">
        <f t="shared" si="265"/>
        <v>1538460.0000000002</v>
      </c>
      <c r="BM254" s="349">
        <v>45852</v>
      </c>
      <c r="BN254" s="327">
        <f t="shared" si="254"/>
        <v>54</v>
      </c>
      <c r="BO254" s="327">
        <f t="shared" si="255"/>
        <v>0</v>
      </c>
      <c r="BP254" s="350"/>
      <c r="BQ254" s="320"/>
      <c r="BR254" s="350"/>
      <c r="BS254" s="350"/>
      <c r="BT254" s="350"/>
      <c r="BU254" s="350"/>
      <c r="BV254" s="350"/>
      <c r="BW254" s="350"/>
      <c r="BX254" s="350"/>
      <c r="BY254" s="350"/>
      <c r="BZ254" s="350"/>
      <c r="CA254" s="350"/>
      <c r="CB254" s="350"/>
      <c r="CC254" s="350"/>
      <c r="CD254" s="350"/>
      <c r="CE254" s="350"/>
      <c r="CF254" s="350"/>
      <c r="CG254" s="350"/>
      <c r="CH254" s="350"/>
      <c r="CI254" s="350"/>
      <c r="CJ254" s="350"/>
      <c r="CK254" s="350"/>
      <c r="CL254" s="327">
        <f t="shared" si="256"/>
        <v>0</v>
      </c>
      <c r="CM254" s="320">
        <f t="shared" si="257"/>
        <v>0</v>
      </c>
      <c r="CN254" s="332"/>
      <c r="CO254" s="332"/>
      <c r="CP254" s="332"/>
      <c r="CQ254" s="332"/>
      <c r="CR254" s="327">
        <f t="shared" si="258"/>
        <v>54</v>
      </c>
      <c r="CS254" s="327">
        <f t="shared" si="259"/>
        <v>0</v>
      </c>
      <c r="CT254" s="327">
        <f t="shared" si="260"/>
        <v>0</v>
      </c>
      <c r="CU254" s="327">
        <f t="shared" si="261"/>
        <v>0</v>
      </c>
      <c r="CV254" s="320" t="str">
        <f t="shared" si="262"/>
        <v>Đủ</v>
      </c>
      <c r="CW254" s="350"/>
    </row>
    <row r="255" spans="1:131" s="337" customFormat="1" ht="15" hidden="1" customHeight="1">
      <c r="A255" s="319" t="str">
        <f t="shared" si="247"/>
        <v>Hiện</v>
      </c>
      <c r="B255" s="320" t="str">
        <f t="shared" si="248"/>
        <v>Đủ</v>
      </c>
      <c r="C255" s="320">
        <f t="shared" si="249"/>
        <v>0</v>
      </c>
      <c r="D255" s="321"/>
      <c r="E255" s="320"/>
      <c r="F255" s="321"/>
      <c r="G255" s="321"/>
      <c r="H255" s="320" t="s">
        <v>1428</v>
      </c>
      <c r="I255" s="320"/>
      <c r="J255" s="338" t="s">
        <v>1294</v>
      </c>
      <c r="K255" s="389" t="s">
        <v>1286</v>
      </c>
      <c r="L255" s="391" t="s">
        <v>1295</v>
      </c>
      <c r="M255" s="338" t="s">
        <v>1296</v>
      </c>
      <c r="N255" s="338" t="s">
        <v>253</v>
      </c>
      <c r="O255" s="277"/>
      <c r="P255" s="392">
        <v>72</v>
      </c>
      <c r="Q255" s="241"/>
      <c r="R255" s="350"/>
      <c r="S255" s="350"/>
      <c r="T255" s="350"/>
      <c r="U255" s="350"/>
      <c r="V255" s="350"/>
      <c r="W255" s="350"/>
      <c r="X255" s="350"/>
      <c r="Y255" s="350"/>
      <c r="Z255" s="350"/>
      <c r="AA255" s="350"/>
      <c r="AB255" s="241">
        <v>72</v>
      </c>
      <c r="AC255" s="241">
        <v>0</v>
      </c>
      <c r="AD255" s="241">
        <v>0</v>
      </c>
      <c r="AE255" s="241">
        <v>0</v>
      </c>
      <c r="AF255" s="241">
        <v>0</v>
      </c>
      <c r="AG255" s="241">
        <v>0</v>
      </c>
      <c r="AH255" s="241">
        <v>0</v>
      </c>
      <c r="AI255" s="241">
        <v>0</v>
      </c>
      <c r="AJ255" s="241">
        <v>0</v>
      </c>
      <c r="AK255" s="241">
        <v>0</v>
      </c>
      <c r="AL255" s="241">
        <v>0</v>
      </c>
      <c r="AM255" s="241">
        <v>0</v>
      </c>
      <c r="AN255" s="241"/>
      <c r="AO255" s="241"/>
      <c r="AP255" s="241">
        <v>0</v>
      </c>
      <c r="AQ255" s="241">
        <v>0</v>
      </c>
      <c r="AR255" s="325">
        <f t="shared" si="250"/>
        <v>72</v>
      </c>
      <c r="AS255" s="325">
        <f t="shared" si="251"/>
        <v>0</v>
      </c>
      <c r="AT255" s="344" t="str">
        <f t="shared" si="264"/>
        <v xml:space="preserve">BULONG-KHÔNG MẠBOLT 3/4"DIAx 3 3/4"L-A325N-BLACK  =  72cáiA325N   </v>
      </c>
      <c r="AU255" s="352"/>
      <c r="AV255" s="350"/>
      <c r="AW255" s="350"/>
      <c r="AX255" s="350"/>
      <c r="AY255" s="350"/>
      <c r="AZ255" s="327">
        <f t="shared" si="252"/>
        <v>72</v>
      </c>
      <c r="BA255" s="330" t="str">
        <f t="shared" si="253"/>
        <v>0</v>
      </c>
      <c r="BB255" s="350"/>
      <c r="BC255" s="332" t="s">
        <v>1556</v>
      </c>
      <c r="BD255" s="319" t="s">
        <v>904</v>
      </c>
      <c r="BE255" s="395" t="s">
        <v>1547</v>
      </c>
      <c r="BF255" s="358"/>
      <c r="BG255" s="319" t="s">
        <v>545</v>
      </c>
      <c r="BH255" s="393" t="s">
        <v>546</v>
      </c>
      <c r="BI255" s="394">
        <v>72</v>
      </c>
      <c r="BJ255" s="319" t="s">
        <v>545</v>
      </c>
      <c r="BK255" s="437">
        <v>40700</v>
      </c>
      <c r="BL255" s="325">
        <f t="shared" si="265"/>
        <v>3223440.0000000005</v>
      </c>
      <c r="BM255" s="349">
        <v>45852</v>
      </c>
      <c r="BN255" s="327">
        <f t="shared" si="254"/>
        <v>72</v>
      </c>
      <c r="BO255" s="327">
        <f t="shared" si="255"/>
        <v>0</v>
      </c>
      <c r="BP255" s="350"/>
      <c r="BQ255" s="320"/>
      <c r="BR255" s="350"/>
      <c r="BS255" s="350"/>
      <c r="BT255" s="350"/>
      <c r="BU255" s="350"/>
      <c r="BV255" s="350"/>
      <c r="BW255" s="350"/>
      <c r="BX255" s="350"/>
      <c r="BY255" s="350"/>
      <c r="BZ255" s="350"/>
      <c r="CA255" s="350"/>
      <c r="CB255" s="350"/>
      <c r="CC255" s="350"/>
      <c r="CD255" s="350"/>
      <c r="CE255" s="350"/>
      <c r="CF255" s="350"/>
      <c r="CG255" s="350"/>
      <c r="CH255" s="350"/>
      <c r="CI255" s="350"/>
      <c r="CJ255" s="350"/>
      <c r="CK255" s="350"/>
      <c r="CL255" s="327">
        <f t="shared" si="256"/>
        <v>0</v>
      </c>
      <c r="CM255" s="320">
        <f t="shared" si="257"/>
        <v>0</v>
      </c>
      <c r="CN255" s="332"/>
      <c r="CO255" s="332"/>
      <c r="CP255" s="332"/>
      <c r="CQ255" s="332"/>
      <c r="CR255" s="327">
        <f t="shared" si="258"/>
        <v>72</v>
      </c>
      <c r="CS255" s="327">
        <f t="shared" si="259"/>
        <v>0</v>
      </c>
      <c r="CT255" s="327">
        <f t="shared" si="260"/>
        <v>0</v>
      </c>
      <c r="CU255" s="327">
        <f t="shared" si="261"/>
        <v>0</v>
      </c>
      <c r="CV255" s="320" t="str">
        <f t="shared" si="262"/>
        <v>Đủ</v>
      </c>
      <c r="CW255" s="350"/>
    </row>
    <row r="256" spans="1:131" s="337" customFormat="1" ht="15" hidden="1" customHeight="1">
      <c r="A256" s="319" t="str">
        <f t="shared" si="247"/>
        <v>Hiện</v>
      </c>
      <c r="B256" s="320" t="str">
        <f t="shared" si="248"/>
        <v>Đủ</v>
      </c>
      <c r="C256" s="320">
        <f t="shared" si="249"/>
        <v>0</v>
      </c>
      <c r="D256" s="321"/>
      <c r="E256" s="320"/>
      <c r="F256" s="321"/>
      <c r="G256" s="321"/>
      <c r="H256" s="320" t="s">
        <v>1428</v>
      </c>
      <c r="I256" s="320"/>
      <c r="J256" s="338" t="s">
        <v>1297</v>
      </c>
      <c r="K256" s="389" t="s">
        <v>1289</v>
      </c>
      <c r="L256" s="391" t="s">
        <v>1298</v>
      </c>
      <c r="M256" s="338" t="s">
        <v>1299</v>
      </c>
      <c r="N256" s="338" t="s">
        <v>253</v>
      </c>
      <c r="O256" s="277"/>
      <c r="P256" s="392">
        <v>72</v>
      </c>
      <c r="Q256" s="241"/>
      <c r="R256" s="350"/>
      <c r="S256" s="350"/>
      <c r="T256" s="350"/>
      <c r="U256" s="350"/>
      <c r="V256" s="350"/>
      <c r="W256" s="350"/>
      <c r="X256" s="350"/>
      <c r="Y256" s="350"/>
      <c r="Z256" s="350"/>
      <c r="AA256" s="350"/>
      <c r="AB256" s="241">
        <v>72</v>
      </c>
      <c r="AC256" s="241">
        <v>0</v>
      </c>
      <c r="AD256" s="241">
        <v>0</v>
      </c>
      <c r="AE256" s="241">
        <v>0</v>
      </c>
      <c r="AF256" s="241">
        <v>0</v>
      </c>
      <c r="AG256" s="241">
        <v>0</v>
      </c>
      <c r="AH256" s="241">
        <v>0</v>
      </c>
      <c r="AI256" s="241">
        <v>0</v>
      </c>
      <c r="AJ256" s="241">
        <v>0</v>
      </c>
      <c r="AK256" s="241">
        <v>0</v>
      </c>
      <c r="AL256" s="241">
        <v>0</v>
      </c>
      <c r="AM256" s="241">
        <v>0</v>
      </c>
      <c r="AN256" s="241"/>
      <c r="AO256" s="241"/>
      <c r="AP256" s="241">
        <v>0</v>
      </c>
      <c r="AQ256" s="241">
        <v>0</v>
      </c>
      <c r="AR256" s="325">
        <f t="shared" si="250"/>
        <v>72</v>
      </c>
      <c r="AS256" s="325">
        <f t="shared" si="251"/>
        <v>0</v>
      </c>
      <c r="AT256" s="344" t="str">
        <f t="shared" si="264"/>
        <v xml:space="preserve">ĐAI ỐC-KHÔNG MẠNUT 3/4"-A563-GRDH-BLACK  =  72cáiA563 DH  </v>
      </c>
      <c r="AU256" s="352"/>
      <c r="AV256" s="350"/>
      <c r="AW256" s="350"/>
      <c r="AX256" s="350"/>
      <c r="AY256" s="350"/>
      <c r="AZ256" s="327">
        <f t="shared" si="252"/>
        <v>72</v>
      </c>
      <c r="BA256" s="330" t="str">
        <f t="shared" si="253"/>
        <v>0</v>
      </c>
      <c r="BB256" s="350"/>
      <c r="BC256" s="332" t="s">
        <v>1556</v>
      </c>
      <c r="BD256" s="319" t="s">
        <v>904</v>
      </c>
      <c r="BE256" s="395" t="s">
        <v>1548</v>
      </c>
      <c r="BF256" s="358"/>
      <c r="BG256" s="319" t="s">
        <v>545</v>
      </c>
      <c r="BH256" s="393" t="s">
        <v>546</v>
      </c>
      <c r="BI256" s="394">
        <v>72</v>
      </c>
      <c r="BJ256" s="319" t="s">
        <v>545</v>
      </c>
      <c r="BK256" s="437">
        <v>8880</v>
      </c>
      <c r="BL256" s="325">
        <f t="shared" si="265"/>
        <v>703296</v>
      </c>
      <c r="BM256" s="349">
        <v>45852</v>
      </c>
      <c r="BN256" s="327">
        <f t="shared" si="254"/>
        <v>72</v>
      </c>
      <c r="BO256" s="327">
        <f t="shared" si="255"/>
        <v>0</v>
      </c>
      <c r="BP256" s="350"/>
      <c r="BQ256" s="320"/>
      <c r="BR256" s="350"/>
      <c r="BS256" s="350"/>
      <c r="BT256" s="350"/>
      <c r="BU256" s="350"/>
      <c r="BV256" s="350"/>
      <c r="BW256" s="350"/>
      <c r="BX256" s="350"/>
      <c r="BY256" s="350"/>
      <c r="BZ256" s="350"/>
      <c r="CA256" s="350"/>
      <c r="CB256" s="350"/>
      <c r="CC256" s="350"/>
      <c r="CD256" s="350"/>
      <c r="CE256" s="350"/>
      <c r="CF256" s="350"/>
      <c r="CG256" s="350"/>
      <c r="CH256" s="350"/>
      <c r="CI256" s="350"/>
      <c r="CJ256" s="350"/>
      <c r="CK256" s="350"/>
      <c r="CL256" s="327">
        <f t="shared" si="256"/>
        <v>0</v>
      </c>
      <c r="CM256" s="320">
        <f t="shared" si="257"/>
        <v>0</v>
      </c>
      <c r="CN256" s="332"/>
      <c r="CO256" s="332"/>
      <c r="CP256" s="332"/>
      <c r="CQ256" s="332"/>
      <c r="CR256" s="327">
        <f t="shared" si="258"/>
        <v>72</v>
      </c>
      <c r="CS256" s="327">
        <f t="shared" si="259"/>
        <v>0</v>
      </c>
      <c r="CT256" s="327">
        <f t="shared" si="260"/>
        <v>0</v>
      </c>
      <c r="CU256" s="327">
        <f t="shared" si="261"/>
        <v>0</v>
      </c>
      <c r="CV256" s="320" t="str">
        <f t="shared" si="262"/>
        <v>Đủ</v>
      </c>
      <c r="CW256" s="350"/>
    </row>
    <row r="257" spans="1:101" s="337" customFormat="1" ht="15" hidden="1" customHeight="1">
      <c r="A257" s="319" t="str">
        <f t="shared" si="247"/>
        <v>Hiện</v>
      </c>
      <c r="B257" s="320" t="str">
        <f t="shared" si="248"/>
        <v>Đủ</v>
      </c>
      <c r="C257" s="320">
        <f t="shared" si="249"/>
        <v>0</v>
      </c>
      <c r="D257" s="321"/>
      <c r="E257" s="320"/>
      <c r="F257" s="321"/>
      <c r="G257" s="321"/>
      <c r="H257" s="320" t="s">
        <v>1428</v>
      </c>
      <c r="I257" s="320"/>
      <c r="J257" s="338" t="s">
        <v>1300</v>
      </c>
      <c r="K257" s="389" t="s">
        <v>1301</v>
      </c>
      <c r="L257" s="391" t="s">
        <v>1302</v>
      </c>
      <c r="M257" s="338" t="s">
        <v>1303</v>
      </c>
      <c r="N257" s="338" t="s">
        <v>253</v>
      </c>
      <c r="O257" s="277"/>
      <c r="P257" s="392">
        <v>142</v>
      </c>
      <c r="Q257" s="241"/>
      <c r="R257" s="350"/>
      <c r="S257" s="350"/>
      <c r="T257" s="350"/>
      <c r="U257" s="350"/>
      <c r="V257" s="350"/>
      <c r="W257" s="350"/>
      <c r="X257" s="350"/>
      <c r="Y257" s="350"/>
      <c r="Z257" s="350"/>
      <c r="AA257" s="350"/>
      <c r="AB257" s="241">
        <v>142</v>
      </c>
      <c r="AC257" s="241">
        <v>0</v>
      </c>
      <c r="AD257" s="241">
        <v>0</v>
      </c>
      <c r="AE257" s="241">
        <v>0</v>
      </c>
      <c r="AF257" s="241">
        <v>0</v>
      </c>
      <c r="AG257" s="241">
        <v>0</v>
      </c>
      <c r="AH257" s="241">
        <v>0</v>
      </c>
      <c r="AI257" s="241">
        <v>0</v>
      </c>
      <c r="AJ257" s="241">
        <v>0</v>
      </c>
      <c r="AK257" s="241">
        <v>0</v>
      </c>
      <c r="AL257" s="241">
        <v>0</v>
      </c>
      <c r="AM257" s="241">
        <v>0</v>
      </c>
      <c r="AN257" s="241"/>
      <c r="AO257" s="241"/>
      <c r="AP257" s="241">
        <v>0</v>
      </c>
      <c r="AQ257" s="241">
        <v>0</v>
      </c>
      <c r="AR257" s="325">
        <f t="shared" si="250"/>
        <v>142</v>
      </c>
      <c r="AS257" s="325">
        <f t="shared" si="251"/>
        <v>0</v>
      </c>
      <c r="AT257" s="344" t="str">
        <f t="shared" si="264"/>
        <v xml:space="preserve">ĐỆM-KHÔNG MẠWASHER 3/4"-F436-BLACK  =  142cáiF436 </v>
      </c>
      <c r="AU257" s="352"/>
      <c r="AV257" s="350"/>
      <c r="AW257" s="350"/>
      <c r="AX257" s="350"/>
      <c r="AY257" s="350"/>
      <c r="AZ257" s="327">
        <f t="shared" si="252"/>
        <v>142</v>
      </c>
      <c r="BA257" s="330" t="str">
        <f t="shared" si="253"/>
        <v>0</v>
      </c>
      <c r="BB257" s="350"/>
      <c r="BC257" s="332" t="s">
        <v>1556</v>
      </c>
      <c r="BD257" s="319" t="s">
        <v>904</v>
      </c>
      <c r="BE257" s="395" t="s">
        <v>1549</v>
      </c>
      <c r="BF257" s="358"/>
      <c r="BG257" s="319" t="s">
        <v>545</v>
      </c>
      <c r="BH257" s="393" t="s">
        <v>546</v>
      </c>
      <c r="BI257" s="394">
        <v>142</v>
      </c>
      <c r="BJ257" s="319" t="s">
        <v>545</v>
      </c>
      <c r="BK257" s="437">
        <v>2220</v>
      </c>
      <c r="BL257" s="325">
        <f t="shared" si="265"/>
        <v>346764</v>
      </c>
      <c r="BM257" s="349">
        <v>45852</v>
      </c>
      <c r="BN257" s="327">
        <f t="shared" si="254"/>
        <v>142</v>
      </c>
      <c r="BO257" s="327">
        <f t="shared" si="255"/>
        <v>0</v>
      </c>
      <c r="BP257" s="350"/>
      <c r="BQ257" s="320"/>
      <c r="BR257" s="350"/>
      <c r="BS257" s="350"/>
      <c r="BT257" s="350"/>
      <c r="BU257" s="350"/>
      <c r="BV257" s="350"/>
      <c r="BW257" s="350"/>
      <c r="BX257" s="350"/>
      <c r="BY257" s="350"/>
      <c r="BZ257" s="350"/>
      <c r="CA257" s="350"/>
      <c r="CB257" s="350"/>
      <c r="CC257" s="350"/>
      <c r="CD257" s="350"/>
      <c r="CE257" s="350"/>
      <c r="CF257" s="350"/>
      <c r="CG257" s="350"/>
      <c r="CH257" s="350"/>
      <c r="CI257" s="350"/>
      <c r="CJ257" s="350"/>
      <c r="CK257" s="350"/>
      <c r="CL257" s="327">
        <f t="shared" si="256"/>
        <v>0</v>
      </c>
      <c r="CM257" s="320">
        <f t="shared" si="257"/>
        <v>0</v>
      </c>
      <c r="CN257" s="332"/>
      <c r="CO257" s="332"/>
      <c r="CP257" s="332"/>
      <c r="CQ257" s="332"/>
      <c r="CR257" s="327">
        <f t="shared" si="258"/>
        <v>142</v>
      </c>
      <c r="CS257" s="327">
        <f t="shared" si="259"/>
        <v>0</v>
      </c>
      <c r="CT257" s="327">
        <f t="shared" si="260"/>
        <v>0</v>
      </c>
      <c r="CU257" s="327">
        <f t="shared" si="261"/>
        <v>0</v>
      </c>
      <c r="CV257" s="320" t="str">
        <f t="shared" si="262"/>
        <v>Đủ</v>
      </c>
      <c r="CW257" s="350"/>
    </row>
    <row r="258" spans="1:101" s="337" customFormat="1" ht="15" hidden="1" customHeight="1">
      <c r="A258" s="319" t="str">
        <f t="shared" si="247"/>
        <v>Hiện</v>
      </c>
      <c r="B258" s="320" t="str">
        <f t="shared" si="248"/>
        <v>Đủ</v>
      </c>
      <c r="C258" s="320">
        <f t="shared" si="249"/>
        <v>0</v>
      </c>
      <c r="D258" s="321"/>
      <c r="E258" s="320"/>
      <c r="F258" s="321"/>
      <c r="G258" s="321"/>
      <c r="H258" s="320" t="s">
        <v>1428</v>
      </c>
      <c r="I258" s="320"/>
      <c r="J258" s="338" t="s">
        <v>1304</v>
      </c>
      <c r="K258" s="389" t="s">
        <v>1276</v>
      </c>
      <c r="L258" s="391" t="s">
        <v>1305</v>
      </c>
      <c r="M258" s="338" t="s">
        <v>1306</v>
      </c>
      <c r="N258" s="338" t="s">
        <v>253</v>
      </c>
      <c r="O258" s="277"/>
      <c r="P258" s="392">
        <v>54</v>
      </c>
      <c r="Q258" s="241"/>
      <c r="R258" s="350"/>
      <c r="S258" s="350"/>
      <c r="T258" s="350"/>
      <c r="U258" s="350"/>
      <c r="V258" s="350"/>
      <c r="W258" s="350"/>
      <c r="X258" s="350"/>
      <c r="Y258" s="350"/>
      <c r="Z258" s="350"/>
      <c r="AA258" s="350"/>
      <c r="AB258" s="241">
        <v>54</v>
      </c>
      <c r="AC258" s="241">
        <v>0</v>
      </c>
      <c r="AD258" s="241">
        <v>0</v>
      </c>
      <c r="AE258" s="241">
        <v>0</v>
      </c>
      <c r="AF258" s="241">
        <v>0</v>
      </c>
      <c r="AG258" s="241">
        <v>0</v>
      </c>
      <c r="AH258" s="241">
        <v>0</v>
      </c>
      <c r="AI258" s="241">
        <v>0</v>
      </c>
      <c r="AJ258" s="241">
        <v>0</v>
      </c>
      <c r="AK258" s="241">
        <v>0</v>
      </c>
      <c r="AL258" s="241">
        <v>0</v>
      </c>
      <c r="AM258" s="241">
        <v>0</v>
      </c>
      <c r="AN258" s="241"/>
      <c r="AO258" s="241"/>
      <c r="AP258" s="241">
        <v>0</v>
      </c>
      <c r="AQ258" s="241">
        <v>0</v>
      </c>
      <c r="AR258" s="325">
        <f t="shared" si="250"/>
        <v>54</v>
      </c>
      <c r="AS258" s="325">
        <f t="shared" si="251"/>
        <v>0</v>
      </c>
      <c r="AT258" s="344" t="str">
        <f t="shared" si="264"/>
        <v>BULONG-MẠ NHÚNG NÓNGBOLT 5/8"DIAx 2 3/4"L-A325-HDG  =  54cáiA-325</v>
      </c>
      <c r="AU258" s="352"/>
      <c r="AV258" s="350"/>
      <c r="AW258" s="350"/>
      <c r="AX258" s="350"/>
      <c r="AY258" s="350"/>
      <c r="AZ258" s="327">
        <f t="shared" si="252"/>
        <v>54</v>
      </c>
      <c r="BA258" s="330" t="str">
        <f t="shared" si="253"/>
        <v>0</v>
      </c>
      <c r="BB258" s="350"/>
      <c r="BC258" s="332" t="s">
        <v>1556</v>
      </c>
      <c r="BD258" s="319" t="s">
        <v>904</v>
      </c>
      <c r="BE258" s="395" t="s">
        <v>1550</v>
      </c>
      <c r="BF258" s="358"/>
      <c r="BG258" s="319" t="s">
        <v>545</v>
      </c>
      <c r="BH258" s="393" t="s">
        <v>546</v>
      </c>
      <c r="BI258" s="393">
        <v>54</v>
      </c>
      <c r="BJ258" s="319" t="s">
        <v>545</v>
      </c>
      <c r="BK258" s="437">
        <v>25900</v>
      </c>
      <c r="BL258" s="325">
        <f t="shared" si="265"/>
        <v>1538460.0000000002</v>
      </c>
      <c r="BM258" s="349">
        <v>45852</v>
      </c>
      <c r="BN258" s="327">
        <f t="shared" si="254"/>
        <v>54</v>
      </c>
      <c r="BO258" s="327">
        <f t="shared" si="255"/>
        <v>0</v>
      </c>
      <c r="BP258" s="350"/>
      <c r="BQ258" s="320"/>
      <c r="BR258" s="350"/>
      <c r="BS258" s="350"/>
      <c r="BT258" s="350"/>
      <c r="BU258" s="350"/>
      <c r="BV258" s="350"/>
      <c r="BW258" s="350"/>
      <c r="BX258" s="350"/>
      <c r="BY258" s="350"/>
      <c r="BZ258" s="350"/>
      <c r="CA258" s="350"/>
      <c r="CB258" s="350"/>
      <c r="CC258" s="350"/>
      <c r="CD258" s="350"/>
      <c r="CE258" s="350"/>
      <c r="CF258" s="350"/>
      <c r="CG258" s="350"/>
      <c r="CH258" s="350"/>
      <c r="CI258" s="350"/>
      <c r="CJ258" s="350"/>
      <c r="CK258" s="350"/>
      <c r="CL258" s="327">
        <f t="shared" si="256"/>
        <v>0</v>
      </c>
      <c r="CM258" s="320">
        <f t="shared" si="257"/>
        <v>0</v>
      </c>
      <c r="CN258" s="332"/>
      <c r="CO258" s="332"/>
      <c r="CP258" s="332"/>
      <c r="CQ258" s="332"/>
      <c r="CR258" s="327">
        <f t="shared" si="258"/>
        <v>54</v>
      </c>
      <c r="CS258" s="327">
        <f t="shared" si="259"/>
        <v>0</v>
      </c>
      <c r="CT258" s="327">
        <f t="shared" si="260"/>
        <v>0</v>
      </c>
      <c r="CU258" s="327">
        <f t="shared" si="261"/>
        <v>0</v>
      </c>
      <c r="CV258" s="320" t="str">
        <f t="shared" si="262"/>
        <v>Đủ</v>
      </c>
      <c r="CW258" s="350"/>
    </row>
    <row r="259" spans="1:101" s="337" customFormat="1" ht="15" hidden="1" customHeight="1">
      <c r="A259" s="319" t="str">
        <f t="shared" si="247"/>
        <v>Hiện</v>
      </c>
      <c r="B259" s="320" t="str">
        <f t="shared" si="248"/>
        <v>Đủ</v>
      </c>
      <c r="C259" s="320">
        <f t="shared" si="249"/>
        <v>0</v>
      </c>
      <c r="D259" s="321"/>
      <c r="E259" s="320"/>
      <c r="F259" s="321"/>
      <c r="G259" s="321"/>
      <c r="H259" s="320" t="s">
        <v>1428</v>
      </c>
      <c r="I259" s="320"/>
      <c r="J259" s="338" t="s">
        <v>1307</v>
      </c>
      <c r="K259" s="389" t="s">
        <v>1280</v>
      </c>
      <c r="L259" s="391" t="s">
        <v>1308</v>
      </c>
      <c r="M259" s="338" t="s">
        <v>1299</v>
      </c>
      <c r="N259" s="338" t="s">
        <v>253</v>
      </c>
      <c r="O259" s="277"/>
      <c r="P259" s="392">
        <v>54</v>
      </c>
      <c r="Q259" s="241"/>
      <c r="R259" s="350"/>
      <c r="S259" s="350"/>
      <c r="T259" s="350"/>
      <c r="U259" s="350"/>
      <c r="V259" s="350"/>
      <c r="W259" s="350"/>
      <c r="X259" s="350"/>
      <c r="Y259" s="350"/>
      <c r="Z259" s="350"/>
      <c r="AA259" s="350"/>
      <c r="AB259" s="241">
        <v>54</v>
      </c>
      <c r="AC259" s="241">
        <v>0</v>
      </c>
      <c r="AD259" s="241">
        <v>0</v>
      </c>
      <c r="AE259" s="241">
        <v>0</v>
      </c>
      <c r="AF259" s="241">
        <v>0</v>
      </c>
      <c r="AG259" s="241">
        <v>0</v>
      </c>
      <c r="AH259" s="241">
        <v>0</v>
      </c>
      <c r="AI259" s="241">
        <v>0</v>
      </c>
      <c r="AJ259" s="241">
        <v>0</v>
      </c>
      <c r="AK259" s="241">
        <v>0</v>
      </c>
      <c r="AL259" s="241">
        <v>0</v>
      </c>
      <c r="AM259" s="241">
        <v>0</v>
      </c>
      <c r="AN259" s="241"/>
      <c r="AO259" s="241"/>
      <c r="AP259" s="241">
        <v>0</v>
      </c>
      <c r="AQ259" s="241">
        <v>0</v>
      </c>
      <c r="AR259" s="325">
        <f t="shared" si="250"/>
        <v>54</v>
      </c>
      <c r="AS259" s="325">
        <f t="shared" si="251"/>
        <v>0</v>
      </c>
      <c r="AT259" s="344" t="str">
        <f t="shared" si="264"/>
        <v xml:space="preserve">ĐAI ỐC-MẠ NHÚNG NÓNGNUT 5/8"-A563DH-HDG  =  54cáiA563 DH  </v>
      </c>
      <c r="AU259" s="352"/>
      <c r="AV259" s="350"/>
      <c r="AW259" s="350"/>
      <c r="AX259" s="350"/>
      <c r="AY259" s="350"/>
      <c r="AZ259" s="327">
        <f t="shared" si="252"/>
        <v>54</v>
      </c>
      <c r="BA259" s="330" t="str">
        <f t="shared" si="253"/>
        <v>0</v>
      </c>
      <c r="BB259" s="350"/>
      <c r="BC259" s="332" t="s">
        <v>1556</v>
      </c>
      <c r="BD259" s="319" t="s">
        <v>904</v>
      </c>
      <c r="BE259" s="395" t="s">
        <v>1551</v>
      </c>
      <c r="BF259" s="358"/>
      <c r="BG259" s="319" t="s">
        <v>545</v>
      </c>
      <c r="BH259" s="393" t="s">
        <v>546</v>
      </c>
      <c r="BI259" s="393">
        <v>54</v>
      </c>
      <c r="BJ259" s="319" t="s">
        <v>545</v>
      </c>
      <c r="BK259" s="437">
        <v>6290</v>
      </c>
      <c r="BL259" s="325">
        <f t="shared" si="265"/>
        <v>373626.00000000006</v>
      </c>
      <c r="BM259" s="349">
        <v>45852</v>
      </c>
      <c r="BN259" s="327">
        <f t="shared" si="254"/>
        <v>54</v>
      </c>
      <c r="BO259" s="327">
        <f t="shared" si="255"/>
        <v>0</v>
      </c>
      <c r="BP259" s="350"/>
      <c r="BQ259" s="320"/>
      <c r="BR259" s="350"/>
      <c r="BS259" s="350"/>
      <c r="BT259" s="350"/>
      <c r="BU259" s="350"/>
      <c r="BV259" s="350"/>
      <c r="BW259" s="350"/>
      <c r="BX259" s="350"/>
      <c r="BY259" s="350"/>
      <c r="BZ259" s="350"/>
      <c r="CA259" s="350"/>
      <c r="CB259" s="350"/>
      <c r="CC259" s="350"/>
      <c r="CD259" s="350"/>
      <c r="CE259" s="350"/>
      <c r="CF259" s="350"/>
      <c r="CG259" s="350"/>
      <c r="CH259" s="350"/>
      <c r="CI259" s="350"/>
      <c r="CJ259" s="350"/>
      <c r="CK259" s="350"/>
      <c r="CL259" s="327">
        <f t="shared" si="256"/>
        <v>0</v>
      </c>
      <c r="CM259" s="320">
        <f t="shared" si="257"/>
        <v>0</v>
      </c>
      <c r="CN259" s="332"/>
      <c r="CO259" s="332"/>
      <c r="CP259" s="332"/>
      <c r="CQ259" s="332"/>
      <c r="CR259" s="327">
        <f t="shared" si="258"/>
        <v>54</v>
      </c>
      <c r="CS259" s="327">
        <f t="shared" si="259"/>
        <v>0</v>
      </c>
      <c r="CT259" s="327">
        <f t="shared" si="260"/>
        <v>0</v>
      </c>
      <c r="CU259" s="327">
        <f t="shared" si="261"/>
        <v>0</v>
      </c>
      <c r="CV259" s="320" t="str">
        <f t="shared" si="262"/>
        <v>Đủ</v>
      </c>
      <c r="CW259" s="350"/>
    </row>
    <row r="260" spans="1:101" s="337" customFormat="1" ht="15" hidden="1" customHeight="1">
      <c r="A260" s="319" t="str">
        <f t="shared" si="247"/>
        <v>Hiện</v>
      </c>
      <c r="B260" s="320" t="str">
        <f t="shared" si="248"/>
        <v>Đủ</v>
      </c>
      <c r="C260" s="320">
        <f t="shared" si="249"/>
        <v>0</v>
      </c>
      <c r="D260" s="321"/>
      <c r="E260" s="320"/>
      <c r="F260" s="321"/>
      <c r="G260" s="321"/>
      <c r="H260" s="320" t="s">
        <v>1428</v>
      </c>
      <c r="I260" s="320"/>
      <c r="J260" s="338" t="s">
        <v>1309</v>
      </c>
      <c r="K260" s="389" t="s">
        <v>1310</v>
      </c>
      <c r="L260" s="391" t="s">
        <v>1311</v>
      </c>
      <c r="M260" s="338" t="s">
        <v>1303</v>
      </c>
      <c r="N260" s="338" t="s">
        <v>253</v>
      </c>
      <c r="O260" s="277"/>
      <c r="P260" s="392">
        <v>106</v>
      </c>
      <c r="Q260" s="241"/>
      <c r="R260" s="350"/>
      <c r="S260" s="350"/>
      <c r="T260" s="350"/>
      <c r="U260" s="350"/>
      <c r="V260" s="350"/>
      <c r="W260" s="350"/>
      <c r="X260" s="350"/>
      <c r="Y260" s="350"/>
      <c r="Z260" s="350"/>
      <c r="AA260" s="350"/>
      <c r="AB260" s="241">
        <v>106</v>
      </c>
      <c r="AC260" s="241">
        <v>0</v>
      </c>
      <c r="AD260" s="241">
        <v>0</v>
      </c>
      <c r="AE260" s="241">
        <v>0</v>
      </c>
      <c r="AF260" s="241">
        <v>0</v>
      </c>
      <c r="AG260" s="241">
        <v>0</v>
      </c>
      <c r="AH260" s="241">
        <v>0</v>
      </c>
      <c r="AI260" s="241">
        <v>0</v>
      </c>
      <c r="AJ260" s="241">
        <v>0</v>
      </c>
      <c r="AK260" s="241">
        <v>0</v>
      </c>
      <c r="AL260" s="241">
        <v>0</v>
      </c>
      <c r="AM260" s="241">
        <v>0</v>
      </c>
      <c r="AN260" s="241"/>
      <c r="AO260" s="241"/>
      <c r="AP260" s="241">
        <v>0</v>
      </c>
      <c r="AQ260" s="241">
        <v>0</v>
      </c>
      <c r="AR260" s="325">
        <f t="shared" si="250"/>
        <v>106</v>
      </c>
      <c r="AS260" s="325">
        <f t="shared" si="251"/>
        <v>0</v>
      </c>
      <c r="AT260" s="344" t="str">
        <f t="shared" si="264"/>
        <v xml:space="preserve">ĐỆM-MẠ NHÚNG NÓNGWASHER 5/8"-F436-HDG  =  106cáiF436 </v>
      </c>
      <c r="AU260" s="352"/>
      <c r="AV260" s="350"/>
      <c r="AW260" s="350"/>
      <c r="AX260" s="350"/>
      <c r="AY260" s="350"/>
      <c r="AZ260" s="327">
        <f t="shared" si="252"/>
        <v>106</v>
      </c>
      <c r="BA260" s="330" t="str">
        <f t="shared" si="253"/>
        <v>0</v>
      </c>
      <c r="BB260" s="350"/>
      <c r="BC260" s="332" t="s">
        <v>1556</v>
      </c>
      <c r="BD260" s="319" t="s">
        <v>904</v>
      </c>
      <c r="BE260" s="395" t="s">
        <v>1552</v>
      </c>
      <c r="BF260" s="358"/>
      <c r="BG260" s="319" t="s">
        <v>545</v>
      </c>
      <c r="BH260" s="393" t="s">
        <v>546</v>
      </c>
      <c r="BI260" s="393">
        <v>106</v>
      </c>
      <c r="BJ260" s="319" t="s">
        <v>545</v>
      </c>
      <c r="BK260" s="437">
        <v>2220</v>
      </c>
      <c r="BL260" s="325">
        <f t="shared" si="265"/>
        <v>258852.00000000003</v>
      </c>
      <c r="BM260" s="349">
        <v>45852</v>
      </c>
      <c r="BN260" s="327">
        <f t="shared" si="254"/>
        <v>106</v>
      </c>
      <c r="BO260" s="327">
        <f t="shared" si="255"/>
        <v>0</v>
      </c>
      <c r="BP260" s="350"/>
      <c r="BQ260" s="320"/>
      <c r="BR260" s="350"/>
      <c r="BS260" s="350"/>
      <c r="BT260" s="350"/>
      <c r="BU260" s="350"/>
      <c r="BV260" s="350"/>
      <c r="BW260" s="350"/>
      <c r="BX260" s="350"/>
      <c r="BY260" s="350"/>
      <c r="BZ260" s="350"/>
      <c r="CA260" s="350"/>
      <c r="CB260" s="350"/>
      <c r="CC260" s="350"/>
      <c r="CD260" s="350"/>
      <c r="CE260" s="350"/>
      <c r="CF260" s="350"/>
      <c r="CG260" s="350"/>
      <c r="CH260" s="350"/>
      <c r="CI260" s="350"/>
      <c r="CJ260" s="350"/>
      <c r="CK260" s="350"/>
      <c r="CL260" s="327">
        <f t="shared" si="256"/>
        <v>0</v>
      </c>
      <c r="CM260" s="320">
        <f t="shared" si="257"/>
        <v>0</v>
      </c>
      <c r="CN260" s="332"/>
      <c r="CO260" s="332"/>
      <c r="CP260" s="332"/>
      <c r="CQ260" s="332"/>
      <c r="CR260" s="327">
        <f t="shared" si="258"/>
        <v>106</v>
      </c>
      <c r="CS260" s="327">
        <f t="shared" si="259"/>
        <v>0</v>
      </c>
      <c r="CT260" s="327">
        <f t="shared" si="260"/>
        <v>0</v>
      </c>
      <c r="CU260" s="327">
        <f t="shared" si="261"/>
        <v>0</v>
      </c>
      <c r="CV260" s="320" t="str">
        <f t="shared" si="262"/>
        <v>Đủ</v>
      </c>
      <c r="CW260" s="350"/>
    </row>
    <row r="261" spans="1:101" s="337" customFormat="1" ht="15" hidden="1" customHeight="1">
      <c r="A261" s="319" t="str">
        <f t="shared" si="247"/>
        <v>Hiện</v>
      </c>
      <c r="B261" s="320" t="str">
        <f t="shared" si="248"/>
        <v>Đủ</v>
      </c>
      <c r="C261" s="320">
        <f t="shared" si="249"/>
        <v>0</v>
      </c>
      <c r="D261" s="321"/>
      <c r="E261" s="320"/>
      <c r="F261" s="321"/>
      <c r="G261" s="321"/>
      <c r="H261" s="320" t="s">
        <v>1428</v>
      </c>
      <c r="I261" s="321"/>
      <c r="J261" s="338" t="s">
        <v>1312</v>
      </c>
      <c r="K261" s="389" t="s">
        <v>1313</v>
      </c>
      <c r="L261" s="391" t="s">
        <v>1314</v>
      </c>
      <c r="M261" s="338" t="s">
        <v>1315</v>
      </c>
      <c r="N261" s="338" t="s">
        <v>253</v>
      </c>
      <c r="O261" s="277"/>
      <c r="P261" s="392">
        <v>212</v>
      </c>
      <c r="Q261" s="241"/>
      <c r="R261" s="350"/>
      <c r="S261" s="350"/>
      <c r="T261" s="350"/>
      <c r="U261" s="350"/>
      <c r="V261" s="350"/>
      <c r="W261" s="350"/>
      <c r="X261" s="350"/>
      <c r="Y261" s="350"/>
      <c r="Z261" s="350"/>
      <c r="AA261" s="350"/>
      <c r="AB261" s="241">
        <v>212</v>
      </c>
      <c r="AC261" s="241">
        <v>0</v>
      </c>
      <c r="AD261" s="241">
        <v>0</v>
      </c>
      <c r="AE261" s="241">
        <v>0</v>
      </c>
      <c r="AF261" s="241">
        <v>0</v>
      </c>
      <c r="AG261" s="241">
        <v>0</v>
      </c>
      <c r="AH261" s="241">
        <v>0</v>
      </c>
      <c r="AI261" s="241">
        <v>0</v>
      </c>
      <c r="AJ261" s="241">
        <v>0</v>
      </c>
      <c r="AK261" s="241">
        <v>0</v>
      </c>
      <c r="AL261" s="241">
        <v>0</v>
      </c>
      <c r="AM261" s="241">
        <v>0</v>
      </c>
      <c r="AN261" s="241"/>
      <c r="AO261" s="241"/>
      <c r="AP261" s="241">
        <v>0</v>
      </c>
      <c r="AQ261" s="241">
        <v>0</v>
      </c>
      <c r="AR261" s="325">
        <f t="shared" si="250"/>
        <v>212</v>
      </c>
      <c r="AS261" s="325">
        <f t="shared" si="251"/>
        <v>0</v>
      </c>
      <c r="AT261" s="344"/>
      <c r="AU261" s="352"/>
      <c r="AV261" s="350"/>
      <c r="AW261" s="350"/>
      <c r="AX261" s="350"/>
      <c r="AY261" s="350"/>
      <c r="AZ261" s="327">
        <f t="shared" si="252"/>
        <v>212</v>
      </c>
      <c r="BA261" s="330" t="str">
        <f t="shared" si="253"/>
        <v>0</v>
      </c>
      <c r="BB261" s="350"/>
      <c r="BC261" s="357" t="s">
        <v>1518</v>
      </c>
      <c r="BD261" s="352" t="s">
        <v>904</v>
      </c>
      <c r="BE261" s="395" t="s">
        <v>1519</v>
      </c>
      <c r="BF261" s="358"/>
      <c r="BG261" s="352" t="s">
        <v>545</v>
      </c>
      <c r="BH261" s="355">
        <v>45807</v>
      </c>
      <c r="BI261" s="350">
        <v>212</v>
      </c>
      <c r="BJ261" s="352" t="s">
        <v>545</v>
      </c>
      <c r="BK261" s="437">
        <v>7500</v>
      </c>
      <c r="BL261" s="352">
        <f>BK261*BI261*1.1</f>
        <v>1749000.0000000002</v>
      </c>
      <c r="BM261" s="356">
        <v>45847</v>
      </c>
      <c r="BN261" s="327">
        <f t="shared" si="254"/>
        <v>212</v>
      </c>
      <c r="BO261" s="327">
        <f t="shared" si="255"/>
        <v>0</v>
      </c>
      <c r="BP261" s="350"/>
      <c r="BQ261" s="320"/>
      <c r="BR261" s="350"/>
      <c r="BS261" s="350"/>
      <c r="BT261" s="350"/>
      <c r="BU261" s="350"/>
      <c r="BV261" s="350"/>
      <c r="BW261" s="350"/>
      <c r="BX261" s="350"/>
      <c r="BY261" s="350"/>
      <c r="BZ261" s="350"/>
      <c r="CA261" s="350"/>
      <c r="CB261" s="350"/>
      <c r="CC261" s="350"/>
      <c r="CD261" s="350"/>
      <c r="CE261" s="350"/>
      <c r="CF261" s="350"/>
      <c r="CG261" s="350"/>
      <c r="CH261" s="350"/>
      <c r="CI261" s="350"/>
      <c r="CJ261" s="350"/>
      <c r="CK261" s="350"/>
      <c r="CL261" s="327">
        <f t="shared" si="256"/>
        <v>0</v>
      </c>
      <c r="CM261" s="320">
        <f t="shared" si="257"/>
        <v>0</v>
      </c>
      <c r="CN261" s="332"/>
      <c r="CO261" s="332"/>
      <c r="CP261" s="332"/>
      <c r="CQ261" s="332"/>
      <c r="CR261" s="327">
        <f t="shared" si="258"/>
        <v>212</v>
      </c>
      <c r="CS261" s="327">
        <f t="shared" si="259"/>
        <v>0</v>
      </c>
      <c r="CT261" s="327">
        <f t="shared" si="260"/>
        <v>0</v>
      </c>
      <c r="CU261" s="327">
        <f t="shared" si="261"/>
        <v>0</v>
      </c>
      <c r="CV261" s="320" t="str">
        <f t="shared" si="262"/>
        <v>Đủ</v>
      </c>
      <c r="CW261" s="350"/>
    </row>
    <row r="262" spans="1:101" s="337" customFormat="1" ht="15" hidden="1" customHeight="1">
      <c r="A262" s="319" t="str">
        <f t="shared" si="247"/>
        <v>Hiện</v>
      </c>
      <c r="B262" s="320" t="str">
        <f t="shared" si="248"/>
        <v>Đủ</v>
      </c>
      <c r="C262" s="320">
        <f t="shared" si="249"/>
        <v>0</v>
      </c>
      <c r="D262" s="321"/>
      <c r="E262" s="320"/>
      <c r="F262" s="321"/>
      <c r="G262" s="321"/>
      <c r="H262" s="320" t="s">
        <v>1428</v>
      </c>
      <c r="I262" s="321"/>
      <c r="J262" s="338" t="s">
        <v>1316</v>
      </c>
      <c r="K262" s="389" t="s">
        <v>1289</v>
      </c>
      <c r="L262" s="391" t="s">
        <v>1317</v>
      </c>
      <c r="M262" s="338" t="s">
        <v>862</v>
      </c>
      <c r="N262" s="338" t="s">
        <v>253</v>
      </c>
      <c r="O262" s="277"/>
      <c r="P262" s="392">
        <v>212</v>
      </c>
      <c r="Q262" s="241"/>
      <c r="R262" s="350"/>
      <c r="S262" s="350"/>
      <c r="T262" s="350"/>
      <c r="U262" s="350"/>
      <c r="V262" s="350"/>
      <c r="W262" s="350"/>
      <c r="X262" s="350"/>
      <c r="Y262" s="350"/>
      <c r="Z262" s="350"/>
      <c r="AA262" s="350"/>
      <c r="AB262" s="241">
        <v>212</v>
      </c>
      <c r="AC262" s="241">
        <v>0</v>
      </c>
      <c r="AD262" s="241">
        <v>0</v>
      </c>
      <c r="AE262" s="241">
        <v>0</v>
      </c>
      <c r="AF262" s="241">
        <v>0</v>
      </c>
      <c r="AG262" s="241">
        <v>0</v>
      </c>
      <c r="AH262" s="241">
        <v>0</v>
      </c>
      <c r="AI262" s="241">
        <v>0</v>
      </c>
      <c r="AJ262" s="241">
        <v>0</v>
      </c>
      <c r="AK262" s="241">
        <v>0</v>
      </c>
      <c r="AL262" s="241">
        <v>0</v>
      </c>
      <c r="AM262" s="241">
        <v>0</v>
      </c>
      <c r="AN262" s="241"/>
      <c r="AO262" s="241"/>
      <c r="AP262" s="241">
        <v>0</v>
      </c>
      <c r="AQ262" s="241">
        <v>0</v>
      </c>
      <c r="AR262" s="325">
        <f t="shared" si="250"/>
        <v>212</v>
      </c>
      <c r="AS262" s="325">
        <f t="shared" si="251"/>
        <v>0</v>
      </c>
      <c r="AT262" s="344"/>
      <c r="AU262" s="352"/>
      <c r="AV262" s="350"/>
      <c r="AW262" s="350"/>
      <c r="AX262" s="350"/>
      <c r="AY262" s="350"/>
      <c r="AZ262" s="327">
        <f t="shared" si="252"/>
        <v>212</v>
      </c>
      <c r="BA262" s="330" t="str">
        <f t="shared" si="253"/>
        <v>0</v>
      </c>
      <c r="BB262" s="350"/>
      <c r="BC262" s="357" t="s">
        <v>1518</v>
      </c>
      <c r="BD262" s="352" t="s">
        <v>904</v>
      </c>
      <c r="BE262" s="395" t="s">
        <v>1520</v>
      </c>
      <c r="BF262" s="358"/>
      <c r="BG262" s="352" t="s">
        <v>545</v>
      </c>
      <c r="BH262" s="355">
        <v>45807</v>
      </c>
      <c r="BI262" s="350">
        <v>212</v>
      </c>
      <c r="BJ262" s="352" t="s">
        <v>545</v>
      </c>
      <c r="BK262" s="437">
        <v>1120</v>
      </c>
      <c r="BL262" s="352">
        <f>BK262*BI262*1.1</f>
        <v>261184.00000000003</v>
      </c>
      <c r="BM262" s="356">
        <v>45847</v>
      </c>
      <c r="BN262" s="327">
        <f t="shared" si="254"/>
        <v>212</v>
      </c>
      <c r="BO262" s="327">
        <f t="shared" si="255"/>
        <v>0</v>
      </c>
      <c r="BP262" s="350"/>
      <c r="BQ262" s="320"/>
      <c r="BR262" s="350"/>
      <c r="BS262" s="350"/>
      <c r="BT262" s="350"/>
      <c r="BU262" s="350"/>
      <c r="BV262" s="350"/>
      <c r="BW262" s="350"/>
      <c r="BX262" s="350"/>
      <c r="BY262" s="350"/>
      <c r="BZ262" s="350"/>
      <c r="CA262" s="350"/>
      <c r="CB262" s="350"/>
      <c r="CC262" s="350"/>
      <c r="CD262" s="350"/>
      <c r="CE262" s="350"/>
      <c r="CF262" s="350"/>
      <c r="CG262" s="350"/>
      <c r="CH262" s="350"/>
      <c r="CI262" s="350"/>
      <c r="CJ262" s="350"/>
      <c r="CK262" s="350"/>
      <c r="CL262" s="327">
        <f t="shared" si="256"/>
        <v>0</v>
      </c>
      <c r="CM262" s="320">
        <f t="shared" si="257"/>
        <v>0</v>
      </c>
      <c r="CN262" s="332"/>
      <c r="CO262" s="332"/>
      <c r="CP262" s="332"/>
      <c r="CQ262" s="332"/>
      <c r="CR262" s="327">
        <f t="shared" si="258"/>
        <v>212</v>
      </c>
      <c r="CS262" s="327">
        <f t="shared" si="259"/>
        <v>0</v>
      </c>
      <c r="CT262" s="327">
        <f t="shared" si="260"/>
        <v>0</v>
      </c>
      <c r="CU262" s="327">
        <f t="shared" si="261"/>
        <v>0</v>
      </c>
      <c r="CV262" s="320" t="str">
        <f t="shared" si="262"/>
        <v>Đủ</v>
      </c>
      <c r="CW262" s="350"/>
    </row>
    <row r="263" spans="1:101" s="337" customFormat="1" ht="15" hidden="1" customHeight="1">
      <c r="A263" s="319" t="str">
        <f t="shared" si="247"/>
        <v>Hiện</v>
      </c>
      <c r="B263" s="320" t="str">
        <f t="shared" si="248"/>
        <v>Đủ</v>
      </c>
      <c r="C263" s="320">
        <f t="shared" si="249"/>
        <v>0</v>
      </c>
      <c r="D263" s="321">
        <f t="shared" ref="D263:D273" si="266">CU263</f>
        <v>0</v>
      </c>
      <c r="E263" s="320" t="s">
        <v>904</v>
      </c>
      <c r="F263" s="321">
        <f>C263*BK263*1.1</f>
        <v>0</v>
      </c>
      <c r="G263" s="321"/>
      <c r="H263" s="320"/>
      <c r="I263" s="321"/>
      <c r="J263" s="338" t="s">
        <v>1318</v>
      </c>
      <c r="K263" s="398" t="s">
        <v>1319</v>
      </c>
      <c r="L263" s="391" t="s">
        <v>1320</v>
      </c>
      <c r="M263" s="338" t="s">
        <v>1321</v>
      </c>
      <c r="N263" s="338" t="s">
        <v>854</v>
      </c>
      <c r="O263" s="277"/>
      <c r="P263" s="392">
        <v>60</v>
      </c>
      <c r="Q263" s="241"/>
      <c r="R263" s="350"/>
      <c r="S263" s="350"/>
      <c r="T263" s="350"/>
      <c r="U263" s="350"/>
      <c r="V263" s="350"/>
      <c r="W263" s="350"/>
      <c r="X263" s="350"/>
      <c r="Y263" s="350"/>
      <c r="Z263" s="350"/>
      <c r="AA263" s="350"/>
      <c r="AB263" s="241">
        <v>60</v>
      </c>
      <c r="AC263" s="241">
        <v>0</v>
      </c>
      <c r="AD263" s="241">
        <v>0</v>
      </c>
      <c r="AE263" s="241">
        <v>0</v>
      </c>
      <c r="AF263" s="241">
        <v>0</v>
      </c>
      <c r="AG263" s="241">
        <v>0</v>
      </c>
      <c r="AH263" s="241">
        <v>0</v>
      </c>
      <c r="AI263" s="241">
        <v>0</v>
      </c>
      <c r="AJ263" s="241">
        <v>0</v>
      </c>
      <c r="AK263" s="241">
        <v>0</v>
      </c>
      <c r="AL263" s="241">
        <v>0</v>
      </c>
      <c r="AM263" s="241">
        <v>0</v>
      </c>
      <c r="AN263" s="241"/>
      <c r="AO263" s="241"/>
      <c r="AP263" s="241">
        <v>0</v>
      </c>
      <c r="AQ263" s="241">
        <v>0</v>
      </c>
      <c r="AR263" s="325">
        <f t="shared" si="250"/>
        <v>60</v>
      </c>
      <c r="AS263" s="325">
        <f t="shared" si="251"/>
        <v>0</v>
      </c>
      <c r="AT263" s="344" t="str">
        <f t="shared" ref="AT263:AT274" si="267">CONCATENATE(K263,L263,"  =  ",AR263,N263,M263)</f>
        <v>ANVIL FIG. #137 OR EQUALU-BOLT, 6mm ROD x 1/2" NOMINAL PIPE, C.S., (1UBOLT+4N+2W)  =  60setsCACBON STEEL-GALV(geomet)</v>
      </c>
      <c r="AU263" s="352"/>
      <c r="AV263" s="350"/>
      <c r="AW263" s="350"/>
      <c r="AX263" s="350"/>
      <c r="AY263" s="350"/>
      <c r="AZ263" s="327">
        <f t="shared" si="252"/>
        <v>60</v>
      </c>
      <c r="BA263" s="330" t="str">
        <f t="shared" si="253"/>
        <v>0</v>
      </c>
      <c r="BB263" s="350"/>
      <c r="BC263" s="332" t="s">
        <v>1557</v>
      </c>
      <c r="BD263" s="319" t="s">
        <v>904</v>
      </c>
      <c r="BE263" s="395" t="s">
        <v>1559</v>
      </c>
      <c r="BF263" s="358"/>
      <c r="BG263" s="319" t="s">
        <v>545</v>
      </c>
      <c r="BH263" s="355"/>
      <c r="BI263" s="350">
        <v>60</v>
      </c>
      <c r="BJ263" s="319" t="s">
        <v>545</v>
      </c>
      <c r="BK263" s="437">
        <v>54800</v>
      </c>
      <c r="BL263" s="319">
        <f t="shared" ref="BL263:BL265" si="268">BK263*BI263*1.1</f>
        <v>3616800.0000000005</v>
      </c>
      <c r="BM263" s="356">
        <v>45888</v>
      </c>
      <c r="BN263" s="327">
        <f t="shared" si="254"/>
        <v>60</v>
      </c>
      <c r="BO263" s="327">
        <f t="shared" si="255"/>
        <v>0</v>
      </c>
      <c r="BP263" s="350"/>
      <c r="BQ263" s="320"/>
      <c r="BR263" s="350"/>
      <c r="BS263" s="350"/>
      <c r="BT263" s="350"/>
      <c r="BU263" s="350"/>
      <c r="BV263" s="350"/>
      <c r="BW263" s="350"/>
      <c r="BX263" s="350"/>
      <c r="BY263" s="350"/>
      <c r="BZ263" s="350"/>
      <c r="CA263" s="350"/>
      <c r="CB263" s="350"/>
      <c r="CC263" s="350"/>
      <c r="CD263" s="350"/>
      <c r="CE263" s="350"/>
      <c r="CF263" s="350"/>
      <c r="CG263" s="350"/>
      <c r="CH263" s="350"/>
      <c r="CI263" s="350"/>
      <c r="CJ263" s="350"/>
      <c r="CK263" s="350"/>
      <c r="CL263" s="327">
        <f t="shared" si="256"/>
        <v>0</v>
      </c>
      <c r="CM263" s="320">
        <f t="shared" si="257"/>
        <v>0</v>
      </c>
      <c r="CN263" s="332"/>
      <c r="CO263" s="332"/>
      <c r="CP263" s="332"/>
      <c r="CQ263" s="332"/>
      <c r="CR263" s="327">
        <f t="shared" si="258"/>
        <v>60</v>
      </c>
      <c r="CS263" s="327">
        <f t="shared" si="259"/>
        <v>0</v>
      </c>
      <c r="CT263" s="327">
        <f t="shared" si="260"/>
        <v>0</v>
      </c>
      <c r="CU263" s="327">
        <f t="shared" si="261"/>
        <v>0</v>
      </c>
      <c r="CV263" s="320" t="str">
        <f t="shared" si="262"/>
        <v>Đủ</v>
      </c>
      <c r="CW263" s="350"/>
    </row>
    <row r="264" spans="1:101" s="337" customFormat="1" ht="15" hidden="1" customHeight="1">
      <c r="A264" s="319" t="str">
        <f t="shared" si="247"/>
        <v>Hiện</v>
      </c>
      <c r="B264" s="320" t="str">
        <f t="shared" si="248"/>
        <v>Đủ</v>
      </c>
      <c r="C264" s="320">
        <f t="shared" si="249"/>
        <v>0</v>
      </c>
      <c r="D264" s="321">
        <f t="shared" si="266"/>
        <v>0</v>
      </c>
      <c r="E264" s="320" t="s">
        <v>904</v>
      </c>
      <c r="F264" s="321">
        <f>C264*BK264*1.1</f>
        <v>0</v>
      </c>
      <c r="G264" s="321"/>
      <c r="H264" s="320"/>
      <c r="I264" s="321"/>
      <c r="J264" s="338" t="s">
        <v>1322</v>
      </c>
      <c r="K264" s="398" t="s">
        <v>1319</v>
      </c>
      <c r="L264" s="391" t="s">
        <v>1323</v>
      </c>
      <c r="M264" s="338" t="s">
        <v>1321</v>
      </c>
      <c r="N264" s="338" t="s">
        <v>854</v>
      </c>
      <c r="O264" s="277"/>
      <c r="P264" s="392">
        <v>80</v>
      </c>
      <c r="Q264" s="241"/>
      <c r="R264" s="350"/>
      <c r="S264" s="350"/>
      <c r="T264" s="350"/>
      <c r="U264" s="350"/>
      <c r="V264" s="350"/>
      <c r="W264" s="350"/>
      <c r="X264" s="350"/>
      <c r="Y264" s="350"/>
      <c r="Z264" s="350"/>
      <c r="AA264" s="350"/>
      <c r="AB264" s="241">
        <v>80</v>
      </c>
      <c r="AC264" s="241">
        <v>0</v>
      </c>
      <c r="AD264" s="241">
        <v>0</v>
      </c>
      <c r="AE264" s="241">
        <v>0</v>
      </c>
      <c r="AF264" s="241">
        <v>0</v>
      </c>
      <c r="AG264" s="241">
        <v>0</v>
      </c>
      <c r="AH264" s="241">
        <v>0</v>
      </c>
      <c r="AI264" s="241">
        <v>0</v>
      </c>
      <c r="AJ264" s="241">
        <v>0</v>
      </c>
      <c r="AK264" s="241">
        <v>0</v>
      </c>
      <c r="AL264" s="241">
        <v>0</v>
      </c>
      <c r="AM264" s="241">
        <v>0</v>
      </c>
      <c r="AN264" s="241"/>
      <c r="AO264" s="241"/>
      <c r="AP264" s="241">
        <v>0</v>
      </c>
      <c r="AQ264" s="241">
        <v>0</v>
      </c>
      <c r="AR264" s="325">
        <f t="shared" si="250"/>
        <v>80</v>
      </c>
      <c r="AS264" s="325">
        <f t="shared" si="251"/>
        <v>0</v>
      </c>
      <c r="AT264" s="344" t="str">
        <f t="shared" si="267"/>
        <v>ANVIL FIG. #137 OR EQUALU-BOLT, 6mm ROD x 3/4" NOMINAL PIPE, C.S., (1UBOLT+4N+2W)  =  80setsCACBON STEEL-GALV(geomet)</v>
      </c>
      <c r="AU264" s="352"/>
      <c r="AV264" s="350"/>
      <c r="AW264" s="350"/>
      <c r="AX264" s="350"/>
      <c r="AY264" s="350"/>
      <c r="AZ264" s="327">
        <f t="shared" si="252"/>
        <v>80</v>
      </c>
      <c r="BA264" s="330" t="str">
        <f t="shared" si="253"/>
        <v>0</v>
      </c>
      <c r="BB264" s="350"/>
      <c r="BC264" s="332" t="s">
        <v>1557</v>
      </c>
      <c r="BD264" s="319" t="s">
        <v>904</v>
      </c>
      <c r="BE264" s="395" t="s">
        <v>1560</v>
      </c>
      <c r="BF264" s="358"/>
      <c r="BG264" s="319" t="s">
        <v>545</v>
      </c>
      <c r="BH264" s="355"/>
      <c r="BI264" s="350">
        <v>80</v>
      </c>
      <c r="BJ264" s="319" t="s">
        <v>545</v>
      </c>
      <c r="BK264" s="437">
        <v>55000</v>
      </c>
      <c r="BL264" s="319">
        <f t="shared" si="268"/>
        <v>4840000</v>
      </c>
      <c r="BM264" s="356">
        <v>45888</v>
      </c>
      <c r="BN264" s="327">
        <f t="shared" si="254"/>
        <v>80</v>
      </c>
      <c r="BO264" s="327">
        <f t="shared" si="255"/>
        <v>0</v>
      </c>
      <c r="BP264" s="350"/>
      <c r="BQ264" s="320"/>
      <c r="BR264" s="350"/>
      <c r="BS264" s="350"/>
      <c r="BT264" s="350"/>
      <c r="BU264" s="350"/>
      <c r="BV264" s="350"/>
      <c r="BW264" s="350"/>
      <c r="BX264" s="350"/>
      <c r="BY264" s="350"/>
      <c r="BZ264" s="350"/>
      <c r="CA264" s="350"/>
      <c r="CB264" s="350"/>
      <c r="CC264" s="350"/>
      <c r="CD264" s="350"/>
      <c r="CE264" s="350"/>
      <c r="CF264" s="350"/>
      <c r="CG264" s="350"/>
      <c r="CH264" s="350"/>
      <c r="CI264" s="350"/>
      <c r="CJ264" s="350"/>
      <c r="CK264" s="350"/>
      <c r="CL264" s="327">
        <f t="shared" si="256"/>
        <v>0</v>
      </c>
      <c r="CM264" s="320">
        <f t="shared" si="257"/>
        <v>0</v>
      </c>
      <c r="CN264" s="332"/>
      <c r="CO264" s="332"/>
      <c r="CP264" s="332"/>
      <c r="CQ264" s="332"/>
      <c r="CR264" s="327">
        <f t="shared" si="258"/>
        <v>80</v>
      </c>
      <c r="CS264" s="327">
        <f t="shared" si="259"/>
        <v>0</v>
      </c>
      <c r="CT264" s="327">
        <f t="shared" si="260"/>
        <v>0</v>
      </c>
      <c r="CU264" s="327">
        <f t="shared" si="261"/>
        <v>0</v>
      </c>
      <c r="CV264" s="320" t="str">
        <f t="shared" si="262"/>
        <v>Đủ</v>
      </c>
      <c r="CW264" s="350"/>
    </row>
    <row r="265" spans="1:101" s="337" customFormat="1" ht="15" hidden="1" customHeight="1">
      <c r="A265" s="319" t="str">
        <f t="shared" si="247"/>
        <v>Hiện</v>
      </c>
      <c r="B265" s="320" t="str">
        <f t="shared" si="248"/>
        <v>Đủ</v>
      </c>
      <c r="C265" s="320">
        <f t="shared" si="249"/>
        <v>0</v>
      </c>
      <c r="D265" s="321">
        <f t="shared" si="266"/>
        <v>0</v>
      </c>
      <c r="E265" s="320" t="s">
        <v>904</v>
      </c>
      <c r="F265" s="321">
        <f>C265*BK265*1.1</f>
        <v>0</v>
      </c>
      <c r="G265" s="321"/>
      <c r="H265" s="320"/>
      <c r="I265" s="321"/>
      <c r="J265" s="338" t="s">
        <v>1324</v>
      </c>
      <c r="K265" s="398" t="s">
        <v>1319</v>
      </c>
      <c r="L265" s="391" t="s">
        <v>1325</v>
      </c>
      <c r="M265" s="338" t="s">
        <v>1321</v>
      </c>
      <c r="N265" s="338" t="s">
        <v>854</v>
      </c>
      <c r="O265" s="277"/>
      <c r="P265" s="392">
        <v>90</v>
      </c>
      <c r="Q265" s="241"/>
      <c r="R265" s="350"/>
      <c r="S265" s="350"/>
      <c r="T265" s="350"/>
      <c r="U265" s="350"/>
      <c r="V265" s="350"/>
      <c r="W265" s="350"/>
      <c r="X265" s="350"/>
      <c r="Y265" s="350"/>
      <c r="Z265" s="350"/>
      <c r="AA265" s="350"/>
      <c r="AB265" s="241">
        <v>90</v>
      </c>
      <c r="AC265" s="241">
        <v>0</v>
      </c>
      <c r="AD265" s="241">
        <v>0</v>
      </c>
      <c r="AE265" s="241">
        <v>0</v>
      </c>
      <c r="AF265" s="241">
        <v>0</v>
      </c>
      <c r="AG265" s="241">
        <v>0</v>
      </c>
      <c r="AH265" s="241">
        <v>0</v>
      </c>
      <c r="AI265" s="241">
        <v>0</v>
      </c>
      <c r="AJ265" s="241">
        <v>0</v>
      </c>
      <c r="AK265" s="241">
        <v>0</v>
      </c>
      <c r="AL265" s="241">
        <v>0</v>
      </c>
      <c r="AM265" s="241">
        <v>0</v>
      </c>
      <c r="AN265" s="241"/>
      <c r="AO265" s="241"/>
      <c r="AP265" s="241">
        <v>0</v>
      </c>
      <c r="AQ265" s="241">
        <v>0</v>
      </c>
      <c r="AR265" s="325">
        <f t="shared" si="250"/>
        <v>90</v>
      </c>
      <c r="AS265" s="325">
        <f t="shared" si="251"/>
        <v>0</v>
      </c>
      <c r="AT265" s="344" t="str">
        <f t="shared" si="267"/>
        <v>ANVIL FIG. #137 OR EQUALU-BOLT, 6mm ROD x 1" NOMINAL PIPE, C.S., (1UBOLT+4N+2W)  =  90setsCACBON STEEL-GALV(geomet)</v>
      </c>
      <c r="AU265" s="352"/>
      <c r="AV265" s="350"/>
      <c r="AW265" s="350"/>
      <c r="AX265" s="350"/>
      <c r="AY265" s="350"/>
      <c r="AZ265" s="327">
        <f t="shared" si="252"/>
        <v>90</v>
      </c>
      <c r="BA265" s="330" t="str">
        <f t="shared" si="253"/>
        <v>0</v>
      </c>
      <c r="BB265" s="350"/>
      <c r="BC265" s="332" t="s">
        <v>1557</v>
      </c>
      <c r="BD265" s="319" t="s">
        <v>904</v>
      </c>
      <c r="BE265" s="395" t="s">
        <v>1561</v>
      </c>
      <c r="BF265" s="358"/>
      <c r="BG265" s="319" t="s">
        <v>545</v>
      </c>
      <c r="BH265" s="355"/>
      <c r="BI265" s="350">
        <v>90</v>
      </c>
      <c r="BJ265" s="319" t="s">
        <v>545</v>
      </c>
      <c r="BK265" s="437">
        <v>59900</v>
      </c>
      <c r="BL265" s="319">
        <f t="shared" si="268"/>
        <v>5930100.0000000009</v>
      </c>
      <c r="BM265" s="356">
        <v>45888</v>
      </c>
      <c r="BN265" s="327">
        <f t="shared" si="254"/>
        <v>90</v>
      </c>
      <c r="BO265" s="327">
        <f t="shared" si="255"/>
        <v>0</v>
      </c>
      <c r="BP265" s="350"/>
      <c r="BQ265" s="320"/>
      <c r="BR265" s="350"/>
      <c r="BS265" s="350"/>
      <c r="BT265" s="350"/>
      <c r="BU265" s="350"/>
      <c r="BV265" s="350"/>
      <c r="BW265" s="350"/>
      <c r="BX265" s="350"/>
      <c r="BY265" s="350"/>
      <c r="BZ265" s="350"/>
      <c r="CA265" s="350"/>
      <c r="CB265" s="350"/>
      <c r="CC265" s="350"/>
      <c r="CD265" s="350"/>
      <c r="CE265" s="350"/>
      <c r="CF265" s="350"/>
      <c r="CG265" s="350"/>
      <c r="CH265" s="350"/>
      <c r="CI265" s="350"/>
      <c r="CJ265" s="350"/>
      <c r="CK265" s="350"/>
      <c r="CL265" s="327">
        <f t="shared" si="256"/>
        <v>0</v>
      </c>
      <c r="CM265" s="320">
        <f t="shared" si="257"/>
        <v>0</v>
      </c>
      <c r="CN265" s="332"/>
      <c r="CO265" s="332"/>
      <c r="CP265" s="332"/>
      <c r="CQ265" s="332"/>
      <c r="CR265" s="327">
        <f t="shared" si="258"/>
        <v>90</v>
      </c>
      <c r="CS265" s="327">
        <f t="shared" si="259"/>
        <v>0</v>
      </c>
      <c r="CT265" s="327">
        <f t="shared" si="260"/>
        <v>0</v>
      </c>
      <c r="CU265" s="327">
        <f t="shared" si="261"/>
        <v>0</v>
      </c>
      <c r="CV265" s="320" t="str">
        <f t="shared" si="262"/>
        <v>Đủ</v>
      </c>
      <c r="CW265" s="350"/>
    </row>
    <row r="266" spans="1:101" s="337" customFormat="1" ht="15" hidden="1" customHeight="1">
      <c r="A266" s="319" t="str">
        <f t="shared" si="247"/>
        <v>Hiện</v>
      </c>
      <c r="B266" s="320" t="str">
        <f t="shared" si="248"/>
        <v>Đủ</v>
      </c>
      <c r="C266" s="320">
        <f t="shared" si="249"/>
        <v>0</v>
      </c>
      <c r="D266" s="321">
        <f t="shared" si="266"/>
        <v>0</v>
      </c>
      <c r="E266" s="320"/>
      <c r="F266" s="321"/>
      <c r="G266" s="321"/>
      <c r="H266" s="320"/>
      <c r="I266" s="321"/>
      <c r="J266" s="338" t="s">
        <v>1326</v>
      </c>
      <c r="K266" s="398" t="s">
        <v>1319</v>
      </c>
      <c r="L266" s="391" t="s">
        <v>1327</v>
      </c>
      <c r="M266" s="338" t="s">
        <v>1328</v>
      </c>
      <c r="N266" s="338" t="s">
        <v>854</v>
      </c>
      <c r="O266" s="277"/>
      <c r="P266" s="392">
        <v>10</v>
      </c>
      <c r="Q266" s="241"/>
      <c r="R266" s="350"/>
      <c r="S266" s="350"/>
      <c r="T266" s="350"/>
      <c r="U266" s="350"/>
      <c r="V266" s="350"/>
      <c r="W266" s="350"/>
      <c r="X266" s="350"/>
      <c r="Y266" s="350"/>
      <c r="Z266" s="350"/>
      <c r="AA266" s="350"/>
      <c r="AB266" s="241">
        <v>10</v>
      </c>
      <c r="AC266" s="241">
        <v>0</v>
      </c>
      <c r="AD266" s="241">
        <v>0</v>
      </c>
      <c r="AE266" s="241">
        <v>0</v>
      </c>
      <c r="AF266" s="241">
        <v>0</v>
      </c>
      <c r="AG266" s="241">
        <v>0</v>
      </c>
      <c r="AH266" s="241">
        <v>0</v>
      </c>
      <c r="AI266" s="241">
        <v>0</v>
      </c>
      <c r="AJ266" s="241">
        <v>0</v>
      </c>
      <c r="AK266" s="241">
        <v>0</v>
      </c>
      <c r="AL266" s="241">
        <v>0</v>
      </c>
      <c r="AM266" s="241">
        <v>0</v>
      </c>
      <c r="AN266" s="241"/>
      <c r="AO266" s="241"/>
      <c r="AP266" s="241">
        <v>0</v>
      </c>
      <c r="AQ266" s="241">
        <v>0</v>
      </c>
      <c r="AR266" s="325">
        <f t="shared" si="250"/>
        <v>10</v>
      </c>
      <c r="AS266" s="325">
        <f t="shared" si="251"/>
        <v>0</v>
      </c>
      <c r="AT266" s="344" t="str">
        <f t="shared" si="267"/>
        <v>ANVIL FIG. #137 OR EQUALU-BOLT, 10mm ROD x 1 1/4" NOMINAL PIPE, C.S., (1UBOLT+4N+2W)  =  10setsCACBON STEEL-HDG</v>
      </c>
      <c r="AU266" s="352"/>
      <c r="AV266" s="350"/>
      <c r="AW266" s="350"/>
      <c r="AX266" s="350"/>
      <c r="AY266" s="350"/>
      <c r="AZ266" s="327">
        <f t="shared" si="252"/>
        <v>10</v>
      </c>
      <c r="BA266" s="330" t="str">
        <f t="shared" si="253"/>
        <v>0</v>
      </c>
      <c r="BB266" s="350"/>
      <c r="BC266" s="332" t="s">
        <v>1557</v>
      </c>
      <c r="BD266" s="319" t="s">
        <v>904</v>
      </c>
      <c r="BE266" s="395" t="s">
        <v>1562</v>
      </c>
      <c r="BF266" s="358"/>
      <c r="BG266" s="319" t="s">
        <v>545</v>
      </c>
      <c r="BH266" s="355"/>
      <c r="BI266" s="350">
        <v>10</v>
      </c>
      <c r="BJ266" s="319" t="s">
        <v>545</v>
      </c>
      <c r="BK266" s="437">
        <v>141600</v>
      </c>
      <c r="BL266" s="319">
        <f t="shared" ref="BL266:BL276" si="269">BK266*BI266*1.1</f>
        <v>1557600.0000000002</v>
      </c>
      <c r="BM266" s="349">
        <v>45881</v>
      </c>
      <c r="BN266" s="327">
        <f t="shared" si="254"/>
        <v>10</v>
      </c>
      <c r="BO266" s="327">
        <f t="shared" si="255"/>
        <v>0</v>
      </c>
      <c r="BP266" s="350"/>
      <c r="BQ266" s="320"/>
      <c r="BR266" s="350"/>
      <c r="BS266" s="350"/>
      <c r="BT266" s="350"/>
      <c r="BU266" s="350"/>
      <c r="BV266" s="350"/>
      <c r="BW266" s="350"/>
      <c r="BX266" s="350"/>
      <c r="BY266" s="350"/>
      <c r="BZ266" s="350"/>
      <c r="CA266" s="350"/>
      <c r="CB266" s="350"/>
      <c r="CC266" s="350"/>
      <c r="CD266" s="350"/>
      <c r="CE266" s="350"/>
      <c r="CF266" s="350"/>
      <c r="CG266" s="350"/>
      <c r="CH266" s="350"/>
      <c r="CI266" s="350"/>
      <c r="CJ266" s="350"/>
      <c r="CK266" s="350"/>
      <c r="CL266" s="327">
        <f t="shared" si="256"/>
        <v>0</v>
      </c>
      <c r="CM266" s="320">
        <f t="shared" si="257"/>
        <v>0</v>
      </c>
      <c r="CN266" s="332"/>
      <c r="CO266" s="332"/>
      <c r="CP266" s="332"/>
      <c r="CQ266" s="332"/>
      <c r="CR266" s="327">
        <f t="shared" si="258"/>
        <v>10</v>
      </c>
      <c r="CS266" s="327">
        <f t="shared" si="259"/>
        <v>0</v>
      </c>
      <c r="CT266" s="327">
        <f t="shared" si="260"/>
        <v>0</v>
      </c>
      <c r="CU266" s="327">
        <f t="shared" si="261"/>
        <v>0</v>
      </c>
      <c r="CV266" s="320" t="str">
        <f t="shared" si="262"/>
        <v>Đủ</v>
      </c>
      <c r="CW266" s="350"/>
    </row>
    <row r="267" spans="1:101" s="337" customFormat="1" ht="15" hidden="1" customHeight="1">
      <c r="A267" s="319" t="str">
        <f t="shared" si="247"/>
        <v>Hiện</v>
      </c>
      <c r="B267" s="320" t="str">
        <f t="shared" si="248"/>
        <v>Đủ</v>
      </c>
      <c r="C267" s="320">
        <f t="shared" si="249"/>
        <v>0</v>
      </c>
      <c r="D267" s="321">
        <f t="shared" si="266"/>
        <v>0</v>
      </c>
      <c r="E267" s="320"/>
      <c r="F267" s="321"/>
      <c r="G267" s="321"/>
      <c r="H267" s="320"/>
      <c r="I267" s="321"/>
      <c r="J267" s="338" t="s">
        <v>1329</v>
      </c>
      <c r="K267" s="398" t="s">
        <v>1319</v>
      </c>
      <c r="L267" s="391" t="s">
        <v>1330</v>
      </c>
      <c r="M267" s="338" t="s">
        <v>1328</v>
      </c>
      <c r="N267" s="338" t="s">
        <v>854</v>
      </c>
      <c r="O267" s="277"/>
      <c r="P267" s="392">
        <v>40</v>
      </c>
      <c r="Q267" s="241"/>
      <c r="R267" s="350"/>
      <c r="S267" s="350"/>
      <c r="T267" s="350"/>
      <c r="U267" s="350"/>
      <c r="V267" s="350"/>
      <c r="W267" s="350"/>
      <c r="X267" s="350"/>
      <c r="Y267" s="350"/>
      <c r="Z267" s="350"/>
      <c r="AA267" s="350"/>
      <c r="AB267" s="241">
        <v>40</v>
      </c>
      <c r="AC267" s="241">
        <v>0</v>
      </c>
      <c r="AD267" s="241">
        <v>0</v>
      </c>
      <c r="AE267" s="241">
        <v>0</v>
      </c>
      <c r="AF267" s="241">
        <v>0</v>
      </c>
      <c r="AG267" s="241">
        <v>0</v>
      </c>
      <c r="AH267" s="241">
        <v>0</v>
      </c>
      <c r="AI267" s="241">
        <v>0</v>
      </c>
      <c r="AJ267" s="241">
        <v>0</v>
      </c>
      <c r="AK267" s="241">
        <v>0</v>
      </c>
      <c r="AL267" s="241">
        <v>0</v>
      </c>
      <c r="AM267" s="241">
        <v>0</v>
      </c>
      <c r="AN267" s="241"/>
      <c r="AO267" s="241"/>
      <c r="AP267" s="241">
        <v>0</v>
      </c>
      <c r="AQ267" s="241">
        <v>0</v>
      </c>
      <c r="AR267" s="325">
        <f t="shared" si="250"/>
        <v>40</v>
      </c>
      <c r="AS267" s="325">
        <f t="shared" si="251"/>
        <v>0</v>
      </c>
      <c r="AT267" s="344" t="str">
        <f t="shared" si="267"/>
        <v>ANVIL FIG. #137 OR EQUALU-BOLT, 10mm ROD x 2" NOMINAL PIPE, C.S., (1UBOLT+4N+2W)  =  40setsCACBON STEEL-HDG</v>
      </c>
      <c r="AU267" s="352"/>
      <c r="AV267" s="350"/>
      <c r="AW267" s="350"/>
      <c r="AX267" s="350"/>
      <c r="AY267" s="350"/>
      <c r="AZ267" s="327">
        <f t="shared" si="252"/>
        <v>40</v>
      </c>
      <c r="BA267" s="330" t="str">
        <f t="shared" si="253"/>
        <v>0</v>
      </c>
      <c r="BB267" s="350"/>
      <c r="BC267" s="332" t="s">
        <v>1557</v>
      </c>
      <c r="BD267" s="319" t="s">
        <v>904</v>
      </c>
      <c r="BE267" s="395" t="s">
        <v>1563</v>
      </c>
      <c r="BF267" s="358"/>
      <c r="BG267" s="319" t="s">
        <v>545</v>
      </c>
      <c r="BH267" s="355"/>
      <c r="BI267" s="350">
        <v>40</v>
      </c>
      <c r="BJ267" s="319" t="s">
        <v>545</v>
      </c>
      <c r="BK267" s="437">
        <v>172600</v>
      </c>
      <c r="BL267" s="319">
        <f t="shared" si="269"/>
        <v>7594400.0000000009</v>
      </c>
      <c r="BM267" s="349">
        <v>45881</v>
      </c>
      <c r="BN267" s="327">
        <f t="shared" si="254"/>
        <v>40</v>
      </c>
      <c r="BO267" s="327">
        <f t="shared" si="255"/>
        <v>0</v>
      </c>
      <c r="BP267" s="350"/>
      <c r="BQ267" s="320"/>
      <c r="BR267" s="350"/>
      <c r="BS267" s="350"/>
      <c r="BT267" s="350"/>
      <c r="BU267" s="350"/>
      <c r="BV267" s="350"/>
      <c r="BW267" s="350"/>
      <c r="BX267" s="350"/>
      <c r="BY267" s="350"/>
      <c r="BZ267" s="350"/>
      <c r="CA267" s="350"/>
      <c r="CB267" s="350"/>
      <c r="CC267" s="350"/>
      <c r="CD267" s="350"/>
      <c r="CE267" s="350"/>
      <c r="CF267" s="350"/>
      <c r="CG267" s="350"/>
      <c r="CH267" s="350"/>
      <c r="CI267" s="350"/>
      <c r="CJ267" s="350"/>
      <c r="CK267" s="350"/>
      <c r="CL267" s="327">
        <f t="shared" si="256"/>
        <v>0</v>
      </c>
      <c r="CM267" s="320">
        <f t="shared" si="257"/>
        <v>0</v>
      </c>
      <c r="CN267" s="332"/>
      <c r="CO267" s="332"/>
      <c r="CP267" s="332"/>
      <c r="CQ267" s="332"/>
      <c r="CR267" s="327">
        <f t="shared" si="258"/>
        <v>40</v>
      </c>
      <c r="CS267" s="327">
        <f t="shared" si="259"/>
        <v>0</v>
      </c>
      <c r="CT267" s="327">
        <f t="shared" si="260"/>
        <v>0</v>
      </c>
      <c r="CU267" s="327">
        <f t="shared" si="261"/>
        <v>0</v>
      </c>
      <c r="CV267" s="320" t="str">
        <f t="shared" si="262"/>
        <v>Đủ</v>
      </c>
      <c r="CW267" s="350"/>
    </row>
    <row r="268" spans="1:101" s="337" customFormat="1" ht="15" hidden="1" customHeight="1">
      <c r="A268" s="319" t="str">
        <f t="shared" si="247"/>
        <v>Hiện</v>
      </c>
      <c r="B268" s="320" t="str">
        <f t="shared" si="248"/>
        <v>Đủ</v>
      </c>
      <c r="C268" s="320">
        <f t="shared" si="249"/>
        <v>0</v>
      </c>
      <c r="D268" s="321">
        <f t="shared" si="266"/>
        <v>0</v>
      </c>
      <c r="E268" s="320"/>
      <c r="F268" s="321"/>
      <c r="G268" s="321"/>
      <c r="H268" s="320"/>
      <c r="I268" s="321"/>
      <c r="J268" s="338" t="s">
        <v>1331</v>
      </c>
      <c r="K268" s="398" t="s">
        <v>1319</v>
      </c>
      <c r="L268" s="391" t="s">
        <v>1332</v>
      </c>
      <c r="M268" s="338" t="s">
        <v>1263</v>
      </c>
      <c r="N268" s="338" t="s">
        <v>854</v>
      </c>
      <c r="O268" s="277"/>
      <c r="P268" s="392">
        <v>110</v>
      </c>
      <c r="Q268" s="241"/>
      <c r="R268" s="350"/>
      <c r="S268" s="350"/>
      <c r="T268" s="350"/>
      <c r="U268" s="350"/>
      <c r="V268" s="350"/>
      <c r="W268" s="350"/>
      <c r="X268" s="350"/>
      <c r="Y268" s="350"/>
      <c r="Z268" s="350"/>
      <c r="AA268" s="350"/>
      <c r="AB268" s="241">
        <v>110</v>
      </c>
      <c r="AC268" s="241">
        <v>0</v>
      </c>
      <c r="AD268" s="241">
        <v>0</v>
      </c>
      <c r="AE268" s="241">
        <v>0</v>
      </c>
      <c r="AF268" s="241">
        <v>0</v>
      </c>
      <c r="AG268" s="241">
        <v>0</v>
      </c>
      <c r="AH268" s="241">
        <v>0</v>
      </c>
      <c r="AI268" s="241">
        <v>0</v>
      </c>
      <c r="AJ268" s="241">
        <v>0</v>
      </c>
      <c r="AK268" s="241">
        <v>0</v>
      </c>
      <c r="AL268" s="241">
        <v>0</v>
      </c>
      <c r="AM268" s="241">
        <v>0</v>
      </c>
      <c r="AN268" s="241"/>
      <c r="AO268" s="241"/>
      <c r="AP268" s="241">
        <v>0</v>
      </c>
      <c r="AQ268" s="241">
        <v>0</v>
      </c>
      <c r="AR268" s="325">
        <f t="shared" si="250"/>
        <v>110</v>
      </c>
      <c r="AS268" s="325">
        <f t="shared" si="251"/>
        <v>0</v>
      </c>
      <c r="AT268" s="344" t="str">
        <f t="shared" si="267"/>
        <v>ANVIL FIG. #137 OR EQUALU-BOLT, 10mm ROD x 2" NOMINAL PIPE, S.S., (1UBOLT+4N+2W)  =  110setsSTAILESS STEEL</v>
      </c>
      <c r="AU268" s="352"/>
      <c r="AV268" s="350"/>
      <c r="AW268" s="350"/>
      <c r="AX268" s="350"/>
      <c r="AY268" s="350"/>
      <c r="AZ268" s="327">
        <f t="shared" si="252"/>
        <v>110</v>
      </c>
      <c r="BA268" s="330" t="str">
        <f t="shared" si="253"/>
        <v>0</v>
      </c>
      <c r="BB268" s="350"/>
      <c r="BC268" s="332" t="s">
        <v>1557</v>
      </c>
      <c r="BD268" s="319" t="s">
        <v>904</v>
      </c>
      <c r="BE268" s="395" t="s">
        <v>1564</v>
      </c>
      <c r="BF268" s="358"/>
      <c r="BG268" s="319" t="s">
        <v>545</v>
      </c>
      <c r="BH268" s="355"/>
      <c r="BI268" s="350">
        <v>110</v>
      </c>
      <c r="BJ268" s="319" t="s">
        <v>545</v>
      </c>
      <c r="BK268" s="437">
        <v>207100</v>
      </c>
      <c r="BL268" s="319">
        <f t="shared" si="269"/>
        <v>25059100.000000004</v>
      </c>
      <c r="BM268" s="349">
        <v>45881</v>
      </c>
      <c r="BN268" s="327">
        <f t="shared" si="254"/>
        <v>110</v>
      </c>
      <c r="BO268" s="327">
        <f t="shared" si="255"/>
        <v>0</v>
      </c>
      <c r="BP268" s="350"/>
      <c r="BQ268" s="320"/>
      <c r="BR268" s="350"/>
      <c r="BS268" s="350"/>
      <c r="BT268" s="350"/>
      <c r="BU268" s="350"/>
      <c r="BV268" s="350"/>
      <c r="BW268" s="350"/>
      <c r="BX268" s="350"/>
      <c r="BY268" s="350"/>
      <c r="BZ268" s="350"/>
      <c r="CA268" s="350"/>
      <c r="CB268" s="350"/>
      <c r="CC268" s="350"/>
      <c r="CD268" s="350"/>
      <c r="CE268" s="350"/>
      <c r="CF268" s="350"/>
      <c r="CG268" s="350"/>
      <c r="CH268" s="350"/>
      <c r="CI268" s="350"/>
      <c r="CJ268" s="350"/>
      <c r="CK268" s="350"/>
      <c r="CL268" s="327">
        <f t="shared" si="256"/>
        <v>0</v>
      </c>
      <c r="CM268" s="320">
        <f t="shared" si="257"/>
        <v>0</v>
      </c>
      <c r="CN268" s="332"/>
      <c r="CO268" s="332"/>
      <c r="CP268" s="332"/>
      <c r="CQ268" s="332"/>
      <c r="CR268" s="327">
        <f t="shared" si="258"/>
        <v>110</v>
      </c>
      <c r="CS268" s="327">
        <f t="shared" si="259"/>
        <v>0</v>
      </c>
      <c r="CT268" s="327">
        <f t="shared" si="260"/>
        <v>0</v>
      </c>
      <c r="CU268" s="327">
        <f t="shared" si="261"/>
        <v>0</v>
      </c>
      <c r="CV268" s="320" t="str">
        <f t="shared" si="262"/>
        <v>Đủ</v>
      </c>
      <c r="CW268" s="350"/>
    </row>
    <row r="269" spans="1:101" s="337" customFormat="1" ht="15" hidden="1" customHeight="1">
      <c r="A269" s="319" t="str">
        <f t="shared" si="247"/>
        <v>Hiện</v>
      </c>
      <c r="B269" s="320" t="str">
        <f t="shared" si="248"/>
        <v>Đủ</v>
      </c>
      <c r="C269" s="320">
        <f t="shared" si="249"/>
        <v>0</v>
      </c>
      <c r="D269" s="321">
        <f t="shared" si="266"/>
        <v>0</v>
      </c>
      <c r="E269" s="320"/>
      <c r="F269" s="321"/>
      <c r="G269" s="321"/>
      <c r="H269" s="320"/>
      <c r="I269" s="321"/>
      <c r="J269" s="338" t="s">
        <v>1333</v>
      </c>
      <c r="K269" s="398" t="s">
        <v>1319</v>
      </c>
      <c r="L269" s="391" t="s">
        <v>1334</v>
      </c>
      <c r="M269" s="338" t="s">
        <v>1328</v>
      </c>
      <c r="N269" s="338" t="s">
        <v>854</v>
      </c>
      <c r="O269" s="277"/>
      <c r="P269" s="392">
        <v>70</v>
      </c>
      <c r="Q269" s="241"/>
      <c r="R269" s="350"/>
      <c r="S269" s="350"/>
      <c r="T269" s="350"/>
      <c r="U269" s="350"/>
      <c r="V269" s="350"/>
      <c r="W269" s="350"/>
      <c r="X269" s="350"/>
      <c r="Y269" s="350"/>
      <c r="Z269" s="350"/>
      <c r="AA269" s="350"/>
      <c r="AB269" s="241">
        <v>70</v>
      </c>
      <c r="AC269" s="241">
        <v>0</v>
      </c>
      <c r="AD269" s="241">
        <v>0</v>
      </c>
      <c r="AE269" s="241">
        <v>0</v>
      </c>
      <c r="AF269" s="241">
        <v>0</v>
      </c>
      <c r="AG269" s="241">
        <v>0</v>
      </c>
      <c r="AH269" s="241">
        <v>0</v>
      </c>
      <c r="AI269" s="241">
        <v>0</v>
      </c>
      <c r="AJ269" s="241">
        <v>0</v>
      </c>
      <c r="AK269" s="241">
        <v>0</v>
      </c>
      <c r="AL269" s="241">
        <v>0</v>
      </c>
      <c r="AM269" s="241">
        <v>0</v>
      </c>
      <c r="AN269" s="241"/>
      <c r="AO269" s="241"/>
      <c r="AP269" s="241">
        <v>0</v>
      </c>
      <c r="AQ269" s="241">
        <v>0</v>
      </c>
      <c r="AR269" s="325">
        <f t="shared" si="250"/>
        <v>70</v>
      </c>
      <c r="AS269" s="325">
        <f t="shared" si="251"/>
        <v>0</v>
      </c>
      <c r="AT269" s="344" t="str">
        <f t="shared" si="267"/>
        <v>ANVIL FIG. #137 OR EQUALU-BOLT, 12mm ROD x 3" NOMINAL PIPE, C.S., (1UBOLT+4N+2W)  =  70setsCACBON STEEL-HDG</v>
      </c>
      <c r="AU269" s="352"/>
      <c r="AV269" s="350"/>
      <c r="AW269" s="350"/>
      <c r="AX269" s="350"/>
      <c r="AY269" s="350"/>
      <c r="AZ269" s="327">
        <f t="shared" si="252"/>
        <v>70</v>
      </c>
      <c r="BA269" s="330" t="str">
        <f t="shared" si="253"/>
        <v>0</v>
      </c>
      <c r="BB269" s="350"/>
      <c r="BC269" s="332" t="s">
        <v>1557</v>
      </c>
      <c r="BD269" s="319" t="s">
        <v>904</v>
      </c>
      <c r="BE269" s="395" t="s">
        <v>1565</v>
      </c>
      <c r="BF269" s="358"/>
      <c r="BG269" s="319" t="s">
        <v>545</v>
      </c>
      <c r="BH269" s="355"/>
      <c r="BI269" s="350">
        <v>70</v>
      </c>
      <c r="BJ269" s="319" t="s">
        <v>545</v>
      </c>
      <c r="BK269" s="437">
        <v>210000</v>
      </c>
      <c r="BL269" s="319">
        <f t="shared" si="269"/>
        <v>16170000.000000002</v>
      </c>
      <c r="BM269" s="349">
        <v>45881</v>
      </c>
      <c r="BN269" s="327">
        <f t="shared" si="254"/>
        <v>70</v>
      </c>
      <c r="BO269" s="327">
        <f t="shared" si="255"/>
        <v>0</v>
      </c>
      <c r="BP269" s="350"/>
      <c r="BQ269" s="320"/>
      <c r="BR269" s="350"/>
      <c r="BS269" s="350"/>
      <c r="BT269" s="350"/>
      <c r="BU269" s="350"/>
      <c r="BV269" s="350"/>
      <c r="BW269" s="350"/>
      <c r="BX269" s="350"/>
      <c r="BY269" s="350"/>
      <c r="BZ269" s="350"/>
      <c r="CA269" s="350"/>
      <c r="CB269" s="350"/>
      <c r="CC269" s="350"/>
      <c r="CD269" s="350"/>
      <c r="CE269" s="350"/>
      <c r="CF269" s="350"/>
      <c r="CG269" s="350"/>
      <c r="CH269" s="350"/>
      <c r="CI269" s="350"/>
      <c r="CJ269" s="350"/>
      <c r="CK269" s="350"/>
      <c r="CL269" s="327">
        <f t="shared" si="256"/>
        <v>0</v>
      </c>
      <c r="CM269" s="320">
        <f t="shared" si="257"/>
        <v>0</v>
      </c>
      <c r="CN269" s="332"/>
      <c r="CO269" s="332"/>
      <c r="CP269" s="332"/>
      <c r="CQ269" s="332"/>
      <c r="CR269" s="327">
        <f t="shared" si="258"/>
        <v>70</v>
      </c>
      <c r="CS269" s="327">
        <f t="shared" si="259"/>
        <v>0</v>
      </c>
      <c r="CT269" s="327">
        <f t="shared" si="260"/>
        <v>0</v>
      </c>
      <c r="CU269" s="327">
        <f t="shared" si="261"/>
        <v>0</v>
      </c>
      <c r="CV269" s="320" t="str">
        <f t="shared" si="262"/>
        <v>Đủ</v>
      </c>
      <c r="CW269" s="350"/>
    </row>
    <row r="270" spans="1:101" s="337" customFormat="1" ht="15" hidden="1" customHeight="1">
      <c r="A270" s="319" t="str">
        <f t="shared" si="247"/>
        <v>Hiện</v>
      </c>
      <c r="B270" s="320" t="str">
        <f t="shared" si="248"/>
        <v>Đủ</v>
      </c>
      <c r="C270" s="320">
        <f t="shared" si="249"/>
        <v>0</v>
      </c>
      <c r="D270" s="321">
        <f t="shared" si="266"/>
        <v>0</v>
      </c>
      <c r="E270" s="320"/>
      <c r="F270" s="321"/>
      <c r="G270" s="321"/>
      <c r="H270" s="320"/>
      <c r="I270" s="321"/>
      <c r="J270" s="338" t="s">
        <v>1335</v>
      </c>
      <c r="K270" s="398" t="s">
        <v>1319</v>
      </c>
      <c r="L270" s="391" t="s">
        <v>1336</v>
      </c>
      <c r="M270" s="338" t="s">
        <v>1328</v>
      </c>
      <c r="N270" s="338" t="s">
        <v>854</v>
      </c>
      <c r="O270" s="277"/>
      <c r="P270" s="392">
        <v>10</v>
      </c>
      <c r="Q270" s="241"/>
      <c r="R270" s="350"/>
      <c r="S270" s="350"/>
      <c r="T270" s="350"/>
      <c r="U270" s="350"/>
      <c r="V270" s="350"/>
      <c r="W270" s="350"/>
      <c r="X270" s="350"/>
      <c r="Y270" s="350"/>
      <c r="Z270" s="350"/>
      <c r="AA270" s="350"/>
      <c r="AB270" s="241">
        <v>10</v>
      </c>
      <c r="AC270" s="241">
        <v>0</v>
      </c>
      <c r="AD270" s="241">
        <v>0</v>
      </c>
      <c r="AE270" s="241">
        <v>0</v>
      </c>
      <c r="AF270" s="241">
        <v>0</v>
      </c>
      <c r="AG270" s="241">
        <v>0</v>
      </c>
      <c r="AH270" s="241">
        <v>0</v>
      </c>
      <c r="AI270" s="241">
        <v>0</v>
      </c>
      <c r="AJ270" s="241">
        <v>0</v>
      </c>
      <c r="AK270" s="241">
        <v>0</v>
      </c>
      <c r="AL270" s="241">
        <v>0</v>
      </c>
      <c r="AM270" s="241">
        <v>0</v>
      </c>
      <c r="AN270" s="241"/>
      <c r="AO270" s="241"/>
      <c r="AP270" s="241">
        <v>0</v>
      </c>
      <c r="AQ270" s="241">
        <v>0</v>
      </c>
      <c r="AR270" s="325">
        <f t="shared" si="250"/>
        <v>10</v>
      </c>
      <c r="AS270" s="325">
        <f t="shared" si="251"/>
        <v>0</v>
      </c>
      <c r="AT270" s="344" t="str">
        <f t="shared" si="267"/>
        <v>ANVIL FIG. #137 OR EQUALU-BOLT, 20mm ROD x 10" NOMINAL PIPE, C.S., (1UBOLT+4N+2W)  =  10setsCACBON STEEL-HDG</v>
      </c>
      <c r="AU270" s="352"/>
      <c r="AV270" s="350"/>
      <c r="AW270" s="350"/>
      <c r="AX270" s="350"/>
      <c r="AY270" s="350"/>
      <c r="AZ270" s="327">
        <f t="shared" si="252"/>
        <v>10</v>
      </c>
      <c r="BA270" s="330" t="str">
        <f t="shared" si="253"/>
        <v>0</v>
      </c>
      <c r="BB270" s="350"/>
      <c r="BC270" s="332" t="s">
        <v>1557</v>
      </c>
      <c r="BD270" s="319" t="s">
        <v>904</v>
      </c>
      <c r="BE270" s="395" t="s">
        <v>1566</v>
      </c>
      <c r="BF270" s="358"/>
      <c r="BG270" s="319" t="s">
        <v>545</v>
      </c>
      <c r="BH270" s="355"/>
      <c r="BI270" s="350">
        <v>10</v>
      </c>
      <c r="BJ270" s="319" t="s">
        <v>545</v>
      </c>
      <c r="BK270" s="437">
        <v>650000</v>
      </c>
      <c r="BL270" s="319">
        <f t="shared" si="269"/>
        <v>7150000.0000000009</v>
      </c>
      <c r="BM270" s="349">
        <v>45881</v>
      </c>
      <c r="BN270" s="327">
        <f t="shared" si="254"/>
        <v>10</v>
      </c>
      <c r="BO270" s="327">
        <f t="shared" si="255"/>
        <v>0</v>
      </c>
      <c r="BP270" s="350"/>
      <c r="BQ270" s="320"/>
      <c r="BR270" s="350"/>
      <c r="BS270" s="350"/>
      <c r="BT270" s="350"/>
      <c r="BU270" s="350"/>
      <c r="BV270" s="350"/>
      <c r="BW270" s="350"/>
      <c r="BX270" s="350"/>
      <c r="BY270" s="350"/>
      <c r="BZ270" s="350"/>
      <c r="CA270" s="350"/>
      <c r="CB270" s="350"/>
      <c r="CC270" s="350"/>
      <c r="CD270" s="350"/>
      <c r="CE270" s="350"/>
      <c r="CF270" s="350"/>
      <c r="CG270" s="350"/>
      <c r="CH270" s="350"/>
      <c r="CI270" s="350"/>
      <c r="CJ270" s="350"/>
      <c r="CK270" s="350"/>
      <c r="CL270" s="327">
        <f t="shared" si="256"/>
        <v>0</v>
      </c>
      <c r="CM270" s="320">
        <f t="shared" si="257"/>
        <v>0</v>
      </c>
      <c r="CN270" s="332"/>
      <c r="CO270" s="332"/>
      <c r="CP270" s="332"/>
      <c r="CQ270" s="332"/>
      <c r="CR270" s="327">
        <f t="shared" si="258"/>
        <v>10</v>
      </c>
      <c r="CS270" s="327">
        <f t="shared" si="259"/>
        <v>0</v>
      </c>
      <c r="CT270" s="327">
        <f t="shared" si="260"/>
        <v>0</v>
      </c>
      <c r="CU270" s="327">
        <f t="shared" si="261"/>
        <v>0</v>
      </c>
      <c r="CV270" s="320" t="str">
        <f t="shared" si="262"/>
        <v>Đủ</v>
      </c>
      <c r="CW270" s="350"/>
    </row>
    <row r="271" spans="1:101" s="337" customFormat="1" ht="15" hidden="1" customHeight="1">
      <c r="A271" s="319" t="str">
        <f t="shared" si="247"/>
        <v>Hiện</v>
      </c>
      <c r="B271" s="320" t="str">
        <f t="shared" si="248"/>
        <v>Đủ</v>
      </c>
      <c r="C271" s="320">
        <f t="shared" si="249"/>
        <v>0</v>
      </c>
      <c r="D271" s="321">
        <f t="shared" si="266"/>
        <v>0</v>
      </c>
      <c r="E271" s="320" t="s">
        <v>904</v>
      </c>
      <c r="F271" s="321">
        <f>C271*BK271*1.1</f>
        <v>0</v>
      </c>
      <c r="G271" s="321"/>
      <c r="H271" s="320"/>
      <c r="I271" s="321"/>
      <c r="J271" s="338" t="s">
        <v>1337</v>
      </c>
      <c r="K271" s="398" t="s">
        <v>1319</v>
      </c>
      <c r="L271" s="391" t="s">
        <v>1338</v>
      </c>
      <c r="M271" s="338" t="s">
        <v>1263</v>
      </c>
      <c r="N271" s="338" t="s">
        <v>854</v>
      </c>
      <c r="O271" s="277"/>
      <c r="P271" s="392">
        <v>20</v>
      </c>
      <c r="Q271" s="241"/>
      <c r="R271" s="350"/>
      <c r="S271" s="350"/>
      <c r="T271" s="350"/>
      <c r="U271" s="350"/>
      <c r="V271" s="350"/>
      <c r="W271" s="350"/>
      <c r="X271" s="350"/>
      <c r="Y271" s="350"/>
      <c r="Z271" s="350"/>
      <c r="AA271" s="350"/>
      <c r="AB271" s="241">
        <v>20</v>
      </c>
      <c r="AC271" s="241">
        <v>0</v>
      </c>
      <c r="AD271" s="241">
        <v>0</v>
      </c>
      <c r="AE271" s="241">
        <v>0</v>
      </c>
      <c r="AF271" s="241">
        <v>0</v>
      </c>
      <c r="AG271" s="241">
        <v>0</v>
      </c>
      <c r="AH271" s="241">
        <v>0</v>
      </c>
      <c r="AI271" s="241">
        <v>0</v>
      </c>
      <c r="AJ271" s="241">
        <v>0</v>
      </c>
      <c r="AK271" s="241">
        <v>0</v>
      </c>
      <c r="AL271" s="241">
        <v>0</v>
      </c>
      <c r="AM271" s="241">
        <v>0</v>
      </c>
      <c r="AN271" s="241"/>
      <c r="AO271" s="241"/>
      <c r="AP271" s="241">
        <v>0</v>
      </c>
      <c r="AQ271" s="241">
        <v>0</v>
      </c>
      <c r="AR271" s="325">
        <f t="shared" si="250"/>
        <v>20</v>
      </c>
      <c r="AS271" s="325">
        <f t="shared" si="251"/>
        <v>0</v>
      </c>
      <c r="AT271" s="344" t="str">
        <f t="shared" si="267"/>
        <v>ANVIL FIG. #137 OR EQUALU-BOLT, 22mm ROD x 12" NOMINAL PIPE, S.S., (1UBOLT+4N+2W)  =  20setsSTAILESS STEEL</v>
      </c>
      <c r="AU271" s="352"/>
      <c r="AV271" s="350"/>
      <c r="AW271" s="350"/>
      <c r="AX271" s="350"/>
      <c r="AY271" s="350"/>
      <c r="AZ271" s="327">
        <f t="shared" si="252"/>
        <v>20</v>
      </c>
      <c r="BA271" s="330" t="str">
        <f t="shared" si="253"/>
        <v>0</v>
      </c>
      <c r="BB271" s="350"/>
      <c r="BC271" s="332" t="s">
        <v>1557</v>
      </c>
      <c r="BD271" s="319" t="s">
        <v>904</v>
      </c>
      <c r="BE271" s="395" t="s">
        <v>1567</v>
      </c>
      <c r="BF271" s="358"/>
      <c r="BG271" s="319" t="s">
        <v>545</v>
      </c>
      <c r="BH271" s="355"/>
      <c r="BI271" s="350">
        <v>20</v>
      </c>
      <c r="BJ271" s="319" t="s">
        <v>545</v>
      </c>
      <c r="BK271" s="437">
        <v>1100000</v>
      </c>
      <c r="BL271" s="319">
        <f t="shared" si="269"/>
        <v>24200000.000000004</v>
      </c>
      <c r="BM271" s="356">
        <v>45888</v>
      </c>
      <c r="BN271" s="327">
        <f t="shared" si="254"/>
        <v>20</v>
      </c>
      <c r="BO271" s="327">
        <f t="shared" si="255"/>
        <v>0</v>
      </c>
      <c r="BP271" s="350"/>
      <c r="BQ271" s="320"/>
      <c r="BR271" s="350"/>
      <c r="BS271" s="350"/>
      <c r="BT271" s="350"/>
      <c r="BU271" s="350"/>
      <c r="BV271" s="350"/>
      <c r="BW271" s="350"/>
      <c r="BX271" s="350"/>
      <c r="BY271" s="350"/>
      <c r="BZ271" s="350"/>
      <c r="CA271" s="350"/>
      <c r="CB271" s="350"/>
      <c r="CC271" s="350"/>
      <c r="CD271" s="350"/>
      <c r="CE271" s="350"/>
      <c r="CF271" s="350"/>
      <c r="CG271" s="350"/>
      <c r="CH271" s="350"/>
      <c r="CI271" s="350"/>
      <c r="CJ271" s="350"/>
      <c r="CK271" s="350"/>
      <c r="CL271" s="327">
        <f t="shared" si="256"/>
        <v>0</v>
      </c>
      <c r="CM271" s="320">
        <f t="shared" si="257"/>
        <v>0</v>
      </c>
      <c r="CN271" s="332"/>
      <c r="CO271" s="332"/>
      <c r="CP271" s="332"/>
      <c r="CQ271" s="332"/>
      <c r="CR271" s="327">
        <f t="shared" si="258"/>
        <v>20</v>
      </c>
      <c r="CS271" s="327">
        <f t="shared" si="259"/>
        <v>0</v>
      </c>
      <c r="CT271" s="327">
        <f t="shared" si="260"/>
        <v>0</v>
      </c>
      <c r="CU271" s="327">
        <f t="shared" si="261"/>
        <v>0</v>
      </c>
      <c r="CV271" s="320" t="str">
        <f t="shared" si="262"/>
        <v>Đủ</v>
      </c>
      <c r="CW271" s="350"/>
    </row>
    <row r="272" spans="1:101" s="337" customFormat="1" ht="15" hidden="1" customHeight="1">
      <c r="A272" s="319" t="str">
        <f t="shared" si="247"/>
        <v>Hiện</v>
      </c>
      <c r="B272" s="320" t="str">
        <f t="shared" si="248"/>
        <v>Đủ</v>
      </c>
      <c r="C272" s="320">
        <f t="shared" si="249"/>
        <v>0</v>
      </c>
      <c r="D272" s="321">
        <f t="shared" si="266"/>
        <v>0</v>
      </c>
      <c r="E272" s="320"/>
      <c r="F272" s="321"/>
      <c r="G272" s="321"/>
      <c r="H272" s="320"/>
      <c r="I272" s="321"/>
      <c r="J272" s="338" t="s">
        <v>1339</v>
      </c>
      <c r="K272" s="398" t="s">
        <v>1319</v>
      </c>
      <c r="L272" s="391" t="s">
        <v>1340</v>
      </c>
      <c r="M272" s="338" t="s">
        <v>1328</v>
      </c>
      <c r="N272" s="338" t="s">
        <v>854</v>
      </c>
      <c r="O272" s="277"/>
      <c r="P272" s="392">
        <v>20</v>
      </c>
      <c r="Q272" s="241"/>
      <c r="R272" s="350"/>
      <c r="S272" s="350"/>
      <c r="T272" s="350"/>
      <c r="U272" s="350"/>
      <c r="V272" s="350"/>
      <c r="W272" s="350"/>
      <c r="X272" s="350"/>
      <c r="Y272" s="350"/>
      <c r="Z272" s="350"/>
      <c r="AA272" s="350"/>
      <c r="AB272" s="241">
        <v>20</v>
      </c>
      <c r="AC272" s="241">
        <v>0</v>
      </c>
      <c r="AD272" s="241">
        <v>0</v>
      </c>
      <c r="AE272" s="241">
        <v>0</v>
      </c>
      <c r="AF272" s="241">
        <v>0</v>
      </c>
      <c r="AG272" s="241">
        <v>0</v>
      </c>
      <c r="AH272" s="241">
        <v>0</v>
      </c>
      <c r="AI272" s="241">
        <v>0</v>
      </c>
      <c r="AJ272" s="241">
        <v>0</v>
      </c>
      <c r="AK272" s="241">
        <v>0</v>
      </c>
      <c r="AL272" s="241">
        <v>0</v>
      </c>
      <c r="AM272" s="241">
        <v>0</v>
      </c>
      <c r="AN272" s="241"/>
      <c r="AO272" s="241"/>
      <c r="AP272" s="241">
        <v>0</v>
      </c>
      <c r="AQ272" s="241">
        <v>0</v>
      </c>
      <c r="AR272" s="325">
        <f t="shared" si="250"/>
        <v>20</v>
      </c>
      <c r="AS272" s="325">
        <f t="shared" si="251"/>
        <v>0</v>
      </c>
      <c r="AT272" s="344" t="str">
        <f t="shared" si="267"/>
        <v>ANVIL FIG. #137 OR EQUALU-BOLT, 12mm ROD x 2 1/2" NOMINAL PIPE, C.S., (1UBOLT+4N+2W)  =  20setsCACBON STEEL-HDG</v>
      </c>
      <c r="AU272" s="352"/>
      <c r="AV272" s="350"/>
      <c r="AW272" s="350"/>
      <c r="AX272" s="350"/>
      <c r="AY272" s="350"/>
      <c r="AZ272" s="327">
        <f t="shared" si="252"/>
        <v>20</v>
      </c>
      <c r="BA272" s="330" t="str">
        <f t="shared" si="253"/>
        <v>0</v>
      </c>
      <c r="BB272" s="350"/>
      <c r="BC272" s="332" t="s">
        <v>1557</v>
      </c>
      <c r="BD272" s="319" t="s">
        <v>904</v>
      </c>
      <c r="BE272" s="395" t="s">
        <v>1568</v>
      </c>
      <c r="BF272" s="358"/>
      <c r="BG272" s="319" t="s">
        <v>545</v>
      </c>
      <c r="BH272" s="355"/>
      <c r="BI272" s="350">
        <v>20</v>
      </c>
      <c r="BJ272" s="319" t="s">
        <v>545</v>
      </c>
      <c r="BK272" s="437">
        <v>200000</v>
      </c>
      <c r="BL272" s="319">
        <f t="shared" si="269"/>
        <v>4400000</v>
      </c>
      <c r="BM272" s="349">
        <v>45881</v>
      </c>
      <c r="BN272" s="327">
        <f t="shared" si="254"/>
        <v>20</v>
      </c>
      <c r="BO272" s="327">
        <f t="shared" si="255"/>
        <v>0</v>
      </c>
      <c r="BP272" s="350"/>
      <c r="BQ272" s="320"/>
      <c r="BR272" s="350"/>
      <c r="BS272" s="350"/>
      <c r="BT272" s="350"/>
      <c r="BU272" s="350"/>
      <c r="BV272" s="350"/>
      <c r="BW272" s="350"/>
      <c r="BX272" s="350"/>
      <c r="BY272" s="350"/>
      <c r="BZ272" s="350"/>
      <c r="CA272" s="350"/>
      <c r="CB272" s="350"/>
      <c r="CC272" s="350"/>
      <c r="CD272" s="350"/>
      <c r="CE272" s="350"/>
      <c r="CF272" s="350"/>
      <c r="CG272" s="350"/>
      <c r="CH272" s="350"/>
      <c r="CI272" s="350"/>
      <c r="CJ272" s="350"/>
      <c r="CK272" s="350"/>
      <c r="CL272" s="327">
        <f t="shared" si="256"/>
        <v>0</v>
      </c>
      <c r="CM272" s="320">
        <f t="shared" si="257"/>
        <v>0</v>
      </c>
      <c r="CN272" s="332"/>
      <c r="CO272" s="332"/>
      <c r="CP272" s="332"/>
      <c r="CQ272" s="332"/>
      <c r="CR272" s="327">
        <f t="shared" si="258"/>
        <v>20</v>
      </c>
      <c r="CS272" s="327">
        <f t="shared" si="259"/>
        <v>0</v>
      </c>
      <c r="CT272" s="327">
        <f t="shared" si="260"/>
        <v>0</v>
      </c>
      <c r="CU272" s="327">
        <f t="shared" si="261"/>
        <v>0</v>
      </c>
      <c r="CV272" s="320" t="str">
        <f t="shared" si="262"/>
        <v>Đủ</v>
      </c>
      <c r="CW272" s="350"/>
    </row>
    <row r="273" spans="1:101" s="337" customFormat="1" ht="15" hidden="1" customHeight="1">
      <c r="A273" s="319" t="str">
        <f t="shared" si="247"/>
        <v>Hiện</v>
      </c>
      <c r="B273" s="320" t="str">
        <f t="shared" si="248"/>
        <v>Đủ</v>
      </c>
      <c r="C273" s="320">
        <f t="shared" si="249"/>
        <v>0</v>
      </c>
      <c r="D273" s="321">
        <f t="shared" si="266"/>
        <v>0</v>
      </c>
      <c r="E273" s="320"/>
      <c r="F273" s="321"/>
      <c r="G273" s="321"/>
      <c r="H273" s="320"/>
      <c r="I273" s="321"/>
      <c r="J273" s="338" t="s">
        <v>1341</v>
      </c>
      <c r="K273" s="398" t="s">
        <v>1319</v>
      </c>
      <c r="L273" s="391" t="s">
        <v>1342</v>
      </c>
      <c r="M273" s="338" t="s">
        <v>1328</v>
      </c>
      <c r="N273" s="338" t="s">
        <v>854</v>
      </c>
      <c r="O273" s="277"/>
      <c r="P273" s="392">
        <v>2</v>
      </c>
      <c r="Q273" s="241"/>
      <c r="R273" s="350"/>
      <c r="S273" s="350"/>
      <c r="T273" s="350"/>
      <c r="U273" s="350"/>
      <c r="V273" s="350"/>
      <c r="W273" s="350"/>
      <c r="X273" s="350"/>
      <c r="Y273" s="350"/>
      <c r="Z273" s="350"/>
      <c r="AA273" s="350"/>
      <c r="AB273" s="241">
        <v>2</v>
      </c>
      <c r="AC273" s="241">
        <v>0</v>
      </c>
      <c r="AD273" s="241">
        <v>0</v>
      </c>
      <c r="AE273" s="241">
        <v>0</v>
      </c>
      <c r="AF273" s="241">
        <v>0</v>
      </c>
      <c r="AG273" s="241">
        <v>0</v>
      </c>
      <c r="AH273" s="241">
        <v>0</v>
      </c>
      <c r="AI273" s="241">
        <v>0</v>
      </c>
      <c r="AJ273" s="241">
        <v>0</v>
      </c>
      <c r="AK273" s="241">
        <v>0</v>
      </c>
      <c r="AL273" s="241">
        <v>0</v>
      </c>
      <c r="AM273" s="241">
        <v>0</v>
      </c>
      <c r="AN273" s="241"/>
      <c r="AO273" s="241"/>
      <c r="AP273" s="241">
        <v>0</v>
      </c>
      <c r="AQ273" s="241">
        <v>0</v>
      </c>
      <c r="AR273" s="325">
        <f t="shared" si="250"/>
        <v>2</v>
      </c>
      <c r="AS273" s="325">
        <f t="shared" si="251"/>
        <v>0</v>
      </c>
      <c r="AT273" s="344" t="str">
        <f t="shared" si="267"/>
        <v>ANVIL FIG. #137 OR EQUALU-BOLT, 16mm ROD x 6" NOMINAL PIPE, C.S., (1UBOLT+4N+2W)  =  2setsCACBON STEEL-HDG</v>
      </c>
      <c r="AU273" s="352"/>
      <c r="AV273" s="350"/>
      <c r="AW273" s="350"/>
      <c r="AX273" s="350"/>
      <c r="AY273" s="350"/>
      <c r="AZ273" s="327">
        <f t="shared" si="252"/>
        <v>2</v>
      </c>
      <c r="BA273" s="330" t="str">
        <f t="shared" si="253"/>
        <v>0</v>
      </c>
      <c r="BB273" s="350"/>
      <c r="BC273" s="332" t="s">
        <v>1557</v>
      </c>
      <c r="BD273" s="319" t="s">
        <v>904</v>
      </c>
      <c r="BE273" s="395" t="s">
        <v>1569</v>
      </c>
      <c r="BF273" s="358"/>
      <c r="BG273" s="319" t="s">
        <v>545</v>
      </c>
      <c r="BH273" s="355"/>
      <c r="BI273" s="350">
        <v>2</v>
      </c>
      <c r="BJ273" s="319" t="s">
        <v>545</v>
      </c>
      <c r="BK273" s="437">
        <v>578800</v>
      </c>
      <c r="BL273" s="319">
        <f t="shared" si="269"/>
        <v>1273360</v>
      </c>
      <c r="BM273" s="349">
        <v>45881</v>
      </c>
      <c r="BN273" s="327">
        <f t="shared" si="254"/>
        <v>2</v>
      </c>
      <c r="BO273" s="327">
        <f t="shared" si="255"/>
        <v>0</v>
      </c>
      <c r="BP273" s="350"/>
      <c r="BQ273" s="320"/>
      <c r="BR273" s="350"/>
      <c r="BS273" s="350"/>
      <c r="BT273" s="350"/>
      <c r="BU273" s="350"/>
      <c r="BV273" s="350"/>
      <c r="BW273" s="350"/>
      <c r="BX273" s="350"/>
      <c r="BY273" s="350"/>
      <c r="BZ273" s="350"/>
      <c r="CA273" s="350"/>
      <c r="CB273" s="350"/>
      <c r="CC273" s="350"/>
      <c r="CD273" s="350"/>
      <c r="CE273" s="350"/>
      <c r="CF273" s="350"/>
      <c r="CG273" s="350"/>
      <c r="CH273" s="350"/>
      <c r="CI273" s="350"/>
      <c r="CJ273" s="350"/>
      <c r="CK273" s="350"/>
      <c r="CL273" s="327">
        <f t="shared" si="256"/>
        <v>0</v>
      </c>
      <c r="CM273" s="320">
        <f t="shared" si="257"/>
        <v>0</v>
      </c>
      <c r="CN273" s="332"/>
      <c r="CO273" s="332"/>
      <c r="CP273" s="332"/>
      <c r="CQ273" s="332"/>
      <c r="CR273" s="327">
        <f t="shared" si="258"/>
        <v>2</v>
      </c>
      <c r="CS273" s="327">
        <f t="shared" si="259"/>
        <v>0</v>
      </c>
      <c r="CT273" s="327">
        <f t="shared" si="260"/>
        <v>0</v>
      </c>
      <c r="CU273" s="327">
        <f t="shared" si="261"/>
        <v>0</v>
      </c>
      <c r="CV273" s="320" t="str">
        <f t="shared" si="262"/>
        <v>Đủ</v>
      </c>
      <c r="CW273" s="350"/>
    </row>
    <row r="274" spans="1:101" s="337" customFormat="1" ht="15" hidden="1" customHeight="1">
      <c r="A274" s="319" t="str">
        <f t="shared" si="247"/>
        <v>Hiện</v>
      </c>
      <c r="B274" s="320" t="str">
        <f t="shared" si="248"/>
        <v>Đủ</v>
      </c>
      <c r="C274" s="320">
        <f t="shared" si="249"/>
        <v>0</v>
      </c>
      <c r="D274" s="321"/>
      <c r="E274" s="320"/>
      <c r="F274" s="321"/>
      <c r="G274" s="321"/>
      <c r="H274" s="320" t="s">
        <v>1428</v>
      </c>
      <c r="I274" s="320"/>
      <c r="J274" s="338" t="s">
        <v>1343</v>
      </c>
      <c r="K274" s="389" t="s">
        <v>1344</v>
      </c>
      <c r="L274" s="391" t="s">
        <v>1345</v>
      </c>
      <c r="M274" s="338" t="s">
        <v>1346</v>
      </c>
      <c r="N274" s="338" t="s">
        <v>854</v>
      </c>
      <c r="O274" s="277"/>
      <c r="P274" s="392">
        <v>160</v>
      </c>
      <c r="Q274" s="397"/>
      <c r="R274" s="350"/>
      <c r="S274" s="350"/>
      <c r="T274" s="350"/>
      <c r="U274" s="350"/>
      <c r="V274" s="350"/>
      <c r="W274" s="350"/>
      <c r="X274" s="350"/>
      <c r="Y274" s="350"/>
      <c r="Z274" s="350"/>
      <c r="AA274" s="350"/>
      <c r="AB274" s="241">
        <v>160</v>
      </c>
      <c r="AC274" s="241">
        <v>0</v>
      </c>
      <c r="AD274" s="241">
        <v>0</v>
      </c>
      <c r="AE274" s="241">
        <v>0</v>
      </c>
      <c r="AF274" s="241">
        <v>0</v>
      </c>
      <c r="AG274" s="241">
        <v>0</v>
      </c>
      <c r="AH274" s="241">
        <v>0</v>
      </c>
      <c r="AI274" s="241">
        <v>0</v>
      </c>
      <c r="AJ274" s="241">
        <v>0</v>
      </c>
      <c r="AK274" s="241">
        <v>0</v>
      </c>
      <c r="AL274" s="241">
        <v>0</v>
      </c>
      <c r="AM274" s="241">
        <v>0</v>
      </c>
      <c r="AN274" s="241"/>
      <c r="AO274" s="241"/>
      <c r="AP274" s="241">
        <v>0</v>
      </c>
      <c r="AQ274" s="241">
        <v>0</v>
      </c>
      <c r="AR274" s="325">
        <f t="shared" si="250"/>
        <v>160</v>
      </c>
      <c r="AS274" s="325">
        <f t="shared" si="251"/>
        <v>0</v>
      </c>
      <c r="AT274" s="344" t="str">
        <f t="shared" si="267"/>
        <v>BULONG+NUT+MẠ NHÚNG NÓNGBOLT 1/2"x1 1/2"L-A307( 1B+1N)-HDG  =  160setsA307-A563</v>
      </c>
      <c r="AU274" s="352"/>
      <c r="AV274" s="350"/>
      <c r="AW274" s="350"/>
      <c r="AX274" s="350"/>
      <c r="AY274" s="350"/>
      <c r="AZ274" s="327">
        <f t="shared" si="252"/>
        <v>160</v>
      </c>
      <c r="BA274" s="330" t="str">
        <f t="shared" si="253"/>
        <v>0</v>
      </c>
      <c r="BB274" s="350"/>
      <c r="BC274" s="332" t="s">
        <v>1556</v>
      </c>
      <c r="BD274" s="319" t="s">
        <v>904</v>
      </c>
      <c r="BE274" s="395" t="s">
        <v>1553</v>
      </c>
      <c r="BF274" s="358"/>
      <c r="BG274" s="319" t="s">
        <v>545</v>
      </c>
      <c r="BH274" s="393" t="s">
        <v>546</v>
      </c>
      <c r="BI274" s="393">
        <v>160</v>
      </c>
      <c r="BJ274" s="319" t="s">
        <v>545</v>
      </c>
      <c r="BK274" s="437">
        <v>18500</v>
      </c>
      <c r="BL274" s="325">
        <f t="shared" si="269"/>
        <v>3256000.0000000005</v>
      </c>
      <c r="BM274" s="349">
        <v>45852</v>
      </c>
      <c r="BN274" s="327">
        <f t="shared" si="254"/>
        <v>160</v>
      </c>
      <c r="BO274" s="327">
        <f t="shared" si="255"/>
        <v>0</v>
      </c>
      <c r="BP274" s="350"/>
      <c r="BQ274" s="320"/>
      <c r="BR274" s="350"/>
      <c r="BS274" s="350"/>
      <c r="BT274" s="350"/>
      <c r="BU274" s="350"/>
      <c r="BV274" s="350"/>
      <c r="BW274" s="350"/>
      <c r="BX274" s="350"/>
      <c r="BY274" s="350"/>
      <c r="BZ274" s="350"/>
      <c r="CA274" s="350"/>
      <c r="CB274" s="350"/>
      <c r="CC274" s="350"/>
      <c r="CD274" s="350"/>
      <c r="CE274" s="350"/>
      <c r="CF274" s="350"/>
      <c r="CG274" s="350"/>
      <c r="CH274" s="350"/>
      <c r="CI274" s="350"/>
      <c r="CJ274" s="350"/>
      <c r="CK274" s="350"/>
      <c r="CL274" s="327">
        <f t="shared" si="256"/>
        <v>0</v>
      </c>
      <c r="CM274" s="320">
        <f t="shared" si="257"/>
        <v>0</v>
      </c>
      <c r="CN274" s="332"/>
      <c r="CO274" s="332"/>
      <c r="CP274" s="332"/>
      <c r="CQ274" s="332"/>
      <c r="CR274" s="327">
        <f t="shared" si="258"/>
        <v>160</v>
      </c>
      <c r="CS274" s="327">
        <f t="shared" si="259"/>
        <v>0</v>
      </c>
      <c r="CT274" s="327">
        <f t="shared" si="260"/>
        <v>0</v>
      </c>
      <c r="CU274" s="327">
        <f t="shared" si="261"/>
        <v>0</v>
      </c>
      <c r="CV274" s="320" t="str">
        <f t="shared" si="262"/>
        <v>Đủ</v>
      </c>
      <c r="CW274" s="350"/>
    </row>
    <row r="275" spans="1:101" s="337" customFormat="1" ht="15" hidden="1" customHeight="1">
      <c r="A275" s="319" t="str">
        <f t="shared" si="247"/>
        <v>Hiện</v>
      </c>
      <c r="B275" s="320" t="str">
        <f t="shared" si="248"/>
        <v>Đủ</v>
      </c>
      <c r="C275" s="320">
        <f t="shared" si="249"/>
        <v>0</v>
      </c>
      <c r="D275" s="321"/>
      <c r="E275" s="320"/>
      <c r="F275" s="321"/>
      <c r="G275" s="321"/>
      <c r="H275" s="320"/>
      <c r="I275" s="320"/>
      <c r="J275" s="338" t="s">
        <v>1347</v>
      </c>
      <c r="K275" s="389" t="s">
        <v>1348</v>
      </c>
      <c r="L275" s="391" t="s">
        <v>1349</v>
      </c>
      <c r="M275" s="338" t="s">
        <v>1346</v>
      </c>
      <c r="N275" s="338" t="s">
        <v>854</v>
      </c>
      <c r="O275" s="277"/>
      <c r="P275" s="392">
        <v>36</v>
      </c>
      <c r="Q275" s="397"/>
      <c r="R275" s="350"/>
      <c r="S275" s="350"/>
      <c r="T275" s="350"/>
      <c r="U275" s="350"/>
      <c r="V275" s="350"/>
      <c r="W275" s="350"/>
      <c r="X275" s="350"/>
      <c r="Y275" s="350"/>
      <c r="Z275" s="350"/>
      <c r="AA275" s="350"/>
      <c r="AB275" s="241">
        <v>36</v>
      </c>
      <c r="AC275" s="241">
        <v>0</v>
      </c>
      <c r="AD275" s="241">
        <v>0</v>
      </c>
      <c r="AE275" s="241">
        <v>0</v>
      </c>
      <c r="AF275" s="241">
        <v>0</v>
      </c>
      <c r="AG275" s="241">
        <v>0</v>
      </c>
      <c r="AH275" s="241">
        <v>0</v>
      </c>
      <c r="AI275" s="241">
        <v>0</v>
      </c>
      <c r="AJ275" s="241">
        <v>0</v>
      </c>
      <c r="AK275" s="241">
        <v>0</v>
      </c>
      <c r="AL275" s="241">
        <v>0</v>
      </c>
      <c r="AM275" s="241">
        <v>0</v>
      </c>
      <c r="AN275" s="241"/>
      <c r="AO275" s="241"/>
      <c r="AP275" s="241">
        <v>0</v>
      </c>
      <c r="AQ275" s="241">
        <v>0</v>
      </c>
      <c r="AR275" s="325">
        <f t="shared" si="250"/>
        <v>36</v>
      </c>
      <c r="AS275" s="325">
        <f t="shared" si="251"/>
        <v>0</v>
      </c>
      <c r="AT275" s="344"/>
      <c r="AU275" s="352"/>
      <c r="AV275" s="350"/>
      <c r="AW275" s="350"/>
      <c r="AX275" s="350"/>
      <c r="AY275" s="350"/>
      <c r="AZ275" s="327">
        <f t="shared" si="252"/>
        <v>36</v>
      </c>
      <c r="BA275" s="330" t="str">
        <f t="shared" si="253"/>
        <v>0</v>
      </c>
      <c r="BB275" s="350"/>
      <c r="BC275" s="332" t="s">
        <v>1508</v>
      </c>
      <c r="BD275" s="319" t="s">
        <v>1507</v>
      </c>
      <c r="BE275" s="391" t="s">
        <v>1349</v>
      </c>
      <c r="BF275" s="358"/>
      <c r="BG275" s="319" t="s">
        <v>545</v>
      </c>
      <c r="BH275" s="347">
        <v>45659</v>
      </c>
      <c r="BI275" s="350">
        <v>36</v>
      </c>
      <c r="BJ275" s="319" t="s">
        <v>545</v>
      </c>
      <c r="BK275" s="437">
        <v>16580</v>
      </c>
      <c r="BL275" s="319">
        <f t="shared" si="269"/>
        <v>656568</v>
      </c>
      <c r="BM275" s="349">
        <v>45831</v>
      </c>
      <c r="BN275" s="327">
        <f t="shared" si="254"/>
        <v>36</v>
      </c>
      <c r="BO275" s="327">
        <f t="shared" si="255"/>
        <v>0</v>
      </c>
      <c r="BP275" s="350"/>
      <c r="BQ275" s="350"/>
      <c r="BR275" s="350"/>
      <c r="BS275" s="350"/>
      <c r="BT275" s="350"/>
      <c r="BU275" s="350"/>
      <c r="BV275" s="350"/>
      <c r="BW275" s="350"/>
      <c r="BX275" s="350"/>
      <c r="BY275" s="350"/>
      <c r="BZ275" s="350"/>
      <c r="CA275" s="350"/>
      <c r="CB275" s="350"/>
      <c r="CC275" s="350"/>
      <c r="CD275" s="350"/>
      <c r="CE275" s="350"/>
      <c r="CF275" s="350"/>
      <c r="CG275" s="350"/>
      <c r="CH275" s="350"/>
      <c r="CI275" s="350"/>
      <c r="CJ275" s="350"/>
      <c r="CK275" s="350"/>
      <c r="CL275" s="327">
        <f t="shared" si="256"/>
        <v>0</v>
      </c>
      <c r="CM275" s="320">
        <f t="shared" si="257"/>
        <v>0</v>
      </c>
      <c r="CN275" s="332"/>
      <c r="CO275" s="332"/>
      <c r="CP275" s="332"/>
      <c r="CQ275" s="332"/>
      <c r="CR275" s="327">
        <f t="shared" si="258"/>
        <v>36</v>
      </c>
      <c r="CS275" s="327">
        <f t="shared" si="259"/>
        <v>0</v>
      </c>
      <c r="CT275" s="327">
        <f t="shared" si="260"/>
        <v>0</v>
      </c>
      <c r="CU275" s="327">
        <f t="shared" si="261"/>
        <v>0</v>
      </c>
      <c r="CV275" s="320" t="str">
        <f t="shared" si="262"/>
        <v>Đủ</v>
      </c>
      <c r="CW275" s="350"/>
    </row>
    <row r="276" spans="1:101" s="337" customFormat="1" ht="15" hidden="1" customHeight="1">
      <c r="A276" s="319" t="str">
        <f t="shared" si="247"/>
        <v>Hiện</v>
      </c>
      <c r="B276" s="320" t="str">
        <f t="shared" si="248"/>
        <v>Đủ</v>
      </c>
      <c r="C276" s="320">
        <f t="shared" si="249"/>
        <v>0</v>
      </c>
      <c r="D276" s="321"/>
      <c r="E276" s="320"/>
      <c r="F276" s="321"/>
      <c r="G276" s="321"/>
      <c r="H276" s="320"/>
      <c r="I276" s="320"/>
      <c r="J276" s="338" t="s">
        <v>1350</v>
      </c>
      <c r="K276" s="389" t="s">
        <v>1348</v>
      </c>
      <c r="L276" s="391" t="s">
        <v>1351</v>
      </c>
      <c r="M276" s="338" t="s">
        <v>1346</v>
      </c>
      <c r="N276" s="338" t="s">
        <v>854</v>
      </c>
      <c r="O276" s="277"/>
      <c r="P276" s="392">
        <v>1000</v>
      </c>
      <c r="Q276" s="397"/>
      <c r="R276" s="350"/>
      <c r="S276" s="350"/>
      <c r="T276" s="350"/>
      <c r="U276" s="350"/>
      <c r="V276" s="350"/>
      <c r="W276" s="350"/>
      <c r="X276" s="350"/>
      <c r="Y276" s="350"/>
      <c r="Z276" s="350"/>
      <c r="AA276" s="350"/>
      <c r="AB276" s="241">
        <v>1000</v>
      </c>
      <c r="AC276" s="241">
        <v>0</v>
      </c>
      <c r="AD276" s="241">
        <v>0</v>
      </c>
      <c r="AE276" s="241">
        <v>0</v>
      </c>
      <c r="AF276" s="241">
        <v>0</v>
      </c>
      <c r="AG276" s="241">
        <v>0</v>
      </c>
      <c r="AH276" s="241">
        <v>0</v>
      </c>
      <c r="AI276" s="241">
        <v>0</v>
      </c>
      <c r="AJ276" s="241">
        <v>0</v>
      </c>
      <c r="AK276" s="241">
        <v>0</v>
      </c>
      <c r="AL276" s="241">
        <v>0</v>
      </c>
      <c r="AM276" s="241">
        <v>0</v>
      </c>
      <c r="AN276" s="241"/>
      <c r="AO276" s="241"/>
      <c r="AP276" s="241">
        <v>0</v>
      </c>
      <c r="AQ276" s="241">
        <v>0</v>
      </c>
      <c r="AR276" s="325">
        <f t="shared" si="250"/>
        <v>1000</v>
      </c>
      <c r="AS276" s="325">
        <f t="shared" si="251"/>
        <v>0</v>
      </c>
      <c r="AT276" s="344"/>
      <c r="AU276" s="352"/>
      <c r="AV276" s="350"/>
      <c r="AW276" s="350"/>
      <c r="AX276" s="350"/>
      <c r="AY276" s="350"/>
      <c r="AZ276" s="327">
        <f t="shared" si="252"/>
        <v>1000</v>
      </c>
      <c r="BA276" s="330" t="str">
        <f t="shared" si="253"/>
        <v>0</v>
      </c>
      <c r="BB276" s="350"/>
      <c r="BC276" s="332" t="s">
        <v>1508</v>
      </c>
      <c r="BD276" s="319" t="s">
        <v>1507</v>
      </c>
      <c r="BE276" s="391" t="s">
        <v>1351</v>
      </c>
      <c r="BF276" s="358"/>
      <c r="BG276" s="319" t="s">
        <v>545</v>
      </c>
      <c r="BH276" s="347">
        <v>45659</v>
      </c>
      <c r="BI276" s="350">
        <v>1000</v>
      </c>
      <c r="BJ276" s="319" t="s">
        <v>545</v>
      </c>
      <c r="BK276" s="437">
        <v>19600</v>
      </c>
      <c r="BL276" s="319">
        <f t="shared" si="269"/>
        <v>21560000</v>
      </c>
      <c r="BM276" s="349">
        <v>45831</v>
      </c>
      <c r="BN276" s="327">
        <f t="shared" ref="BN276:BN295" si="270">SUMIF($J:$J,J276,$BI:$BI)</f>
        <v>1000</v>
      </c>
      <c r="BO276" s="327">
        <f t="shared" ref="BO276:BO295" si="271">SUMIF($J:$J,J276,$BJ:$BJ)</f>
        <v>0</v>
      </c>
      <c r="BP276" s="350"/>
      <c r="BQ276" s="350"/>
      <c r="BR276" s="350"/>
      <c r="BS276" s="350"/>
      <c r="BT276" s="350"/>
      <c r="BU276" s="350"/>
      <c r="BV276" s="350"/>
      <c r="BW276" s="350"/>
      <c r="BX276" s="350"/>
      <c r="BY276" s="350"/>
      <c r="BZ276" s="350"/>
      <c r="CA276" s="350"/>
      <c r="CB276" s="350"/>
      <c r="CC276" s="350"/>
      <c r="CD276" s="350"/>
      <c r="CE276" s="350"/>
      <c r="CF276" s="350"/>
      <c r="CG276" s="350"/>
      <c r="CH276" s="350"/>
      <c r="CI276" s="350"/>
      <c r="CJ276" s="350"/>
      <c r="CK276" s="350"/>
      <c r="CL276" s="327">
        <f t="shared" ref="CL276:CL295" si="272">SUMIF($J:$J,J276,$BZ:$BZ)</f>
        <v>0</v>
      </c>
      <c r="CM276" s="320">
        <f t="shared" ref="CM276:CM295" si="273">SUMIF($J:$J,J276,$CA:$CA)</f>
        <v>0</v>
      </c>
      <c r="CN276" s="332"/>
      <c r="CO276" s="332"/>
      <c r="CP276" s="332"/>
      <c r="CQ276" s="332"/>
      <c r="CR276" s="327">
        <f t="shared" si="258"/>
        <v>1000</v>
      </c>
      <c r="CS276" s="327">
        <f t="shared" si="259"/>
        <v>0</v>
      </c>
      <c r="CT276" s="327">
        <f t="shared" si="260"/>
        <v>0</v>
      </c>
      <c r="CU276" s="327">
        <f t="shared" si="261"/>
        <v>0</v>
      </c>
      <c r="CV276" s="320" t="str">
        <f t="shared" si="262"/>
        <v>Đủ</v>
      </c>
      <c r="CW276" s="350"/>
    </row>
    <row r="277" spans="1:101" s="337" customFormat="1" ht="15" hidden="1" customHeight="1">
      <c r="A277" s="319" t="str">
        <f t="shared" si="247"/>
        <v>Hiện</v>
      </c>
      <c r="B277" s="320" t="str">
        <f t="shared" si="248"/>
        <v>Đủ</v>
      </c>
      <c r="C277" s="320">
        <f t="shared" si="249"/>
        <v>0</v>
      </c>
      <c r="D277" s="321"/>
      <c r="E277" s="320"/>
      <c r="F277" s="321"/>
      <c r="G277" s="321"/>
      <c r="H277" s="320" t="s">
        <v>1428</v>
      </c>
      <c r="I277" s="320"/>
      <c r="J277" s="338" t="s">
        <v>1352</v>
      </c>
      <c r="K277" s="389" t="s">
        <v>1353</v>
      </c>
      <c r="L277" s="391" t="s">
        <v>1354</v>
      </c>
      <c r="M277" s="338" t="s">
        <v>1355</v>
      </c>
      <c r="N277" s="338" t="s">
        <v>854</v>
      </c>
      <c r="O277" s="277"/>
      <c r="P277" s="392">
        <v>212</v>
      </c>
      <c r="Q277" s="397"/>
      <c r="R277" s="350"/>
      <c r="S277" s="350"/>
      <c r="T277" s="350"/>
      <c r="U277" s="350"/>
      <c r="V277" s="350"/>
      <c r="W277" s="350"/>
      <c r="X277" s="350"/>
      <c r="Y277" s="350"/>
      <c r="Z277" s="350"/>
      <c r="AA277" s="350"/>
      <c r="AB277" s="241">
        <v>212</v>
      </c>
      <c r="AC277" s="241">
        <v>0</v>
      </c>
      <c r="AD277" s="241">
        <v>0</v>
      </c>
      <c r="AE277" s="241">
        <v>0</v>
      </c>
      <c r="AF277" s="241">
        <v>0</v>
      </c>
      <c r="AG277" s="241">
        <v>0</v>
      </c>
      <c r="AH277" s="241">
        <v>0</v>
      </c>
      <c r="AI277" s="241">
        <v>0</v>
      </c>
      <c r="AJ277" s="241">
        <v>0</v>
      </c>
      <c r="AK277" s="241">
        <v>0</v>
      </c>
      <c r="AL277" s="241">
        <v>0</v>
      </c>
      <c r="AM277" s="241">
        <v>0</v>
      </c>
      <c r="AN277" s="241"/>
      <c r="AO277" s="241"/>
      <c r="AP277" s="241">
        <v>0</v>
      </c>
      <c r="AQ277" s="241">
        <v>0</v>
      </c>
      <c r="AR277" s="325">
        <f t="shared" si="250"/>
        <v>212</v>
      </c>
      <c r="AS277" s="325">
        <f t="shared" si="251"/>
        <v>0</v>
      </c>
      <c r="AT277" s="344" t="str">
        <f>CONCATENATE(K277,L277,"  =  ",AR277,N277,M277)</f>
        <v>BULONG+NUT+WASER-MẠ NHÚNG NÓNGBOLT 7/8"x 2"L-A325N(1B+1N+2HW)-HDG  =  212setsA325N/A563/F436</v>
      </c>
      <c r="AU277" s="352"/>
      <c r="AV277" s="350"/>
      <c r="AW277" s="350"/>
      <c r="AX277" s="350"/>
      <c r="AY277" s="350"/>
      <c r="AZ277" s="327">
        <f t="shared" si="252"/>
        <v>212</v>
      </c>
      <c r="BA277" s="330" t="str">
        <f t="shared" si="253"/>
        <v>0</v>
      </c>
      <c r="BB277" s="350"/>
      <c r="BC277" s="332" t="s">
        <v>1556</v>
      </c>
      <c r="BD277" s="319" t="s">
        <v>904</v>
      </c>
      <c r="BE277" s="395" t="s">
        <v>1554</v>
      </c>
      <c r="BF277" s="358"/>
      <c r="BG277" s="319" t="s">
        <v>545</v>
      </c>
      <c r="BH277" s="393" t="s">
        <v>546</v>
      </c>
      <c r="BI277" s="393">
        <v>212</v>
      </c>
      <c r="BJ277" s="319" t="s">
        <v>545</v>
      </c>
      <c r="BK277" s="437">
        <v>59200</v>
      </c>
      <c r="BL277" s="325">
        <f t="shared" ref="BL277:BL278" si="274">BK277*BI277*1.1</f>
        <v>13805440.000000002</v>
      </c>
      <c r="BM277" s="349">
        <v>45852</v>
      </c>
      <c r="BN277" s="327">
        <f t="shared" si="270"/>
        <v>212</v>
      </c>
      <c r="BO277" s="327">
        <f t="shared" si="271"/>
        <v>0</v>
      </c>
      <c r="BP277" s="350"/>
      <c r="BQ277" s="320"/>
      <c r="BR277" s="350"/>
      <c r="BS277" s="350"/>
      <c r="BT277" s="350"/>
      <c r="BU277" s="350"/>
      <c r="BV277" s="350"/>
      <c r="BW277" s="350"/>
      <c r="BX277" s="350"/>
      <c r="BY277" s="350"/>
      <c r="BZ277" s="350"/>
      <c r="CA277" s="350"/>
      <c r="CB277" s="350"/>
      <c r="CC277" s="350"/>
      <c r="CD277" s="350"/>
      <c r="CE277" s="350"/>
      <c r="CF277" s="350"/>
      <c r="CG277" s="350"/>
      <c r="CH277" s="350"/>
      <c r="CI277" s="350"/>
      <c r="CJ277" s="350"/>
      <c r="CK277" s="350"/>
      <c r="CL277" s="327">
        <f t="shared" si="272"/>
        <v>0</v>
      </c>
      <c r="CM277" s="320">
        <f t="shared" si="273"/>
        <v>0</v>
      </c>
      <c r="CN277" s="332"/>
      <c r="CO277" s="332"/>
      <c r="CP277" s="332"/>
      <c r="CQ277" s="332"/>
      <c r="CR277" s="327">
        <f t="shared" si="258"/>
        <v>212</v>
      </c>
      <c r="CS277" s="327">
        <f t="shared" si="259"/>
        <v>0</v>
      </c>
      <c r="CT277" s="327">
        <f t="shared" si="260"/>
        <v>0</v>
      </c>
      <c r="CU277" s="327">
        <f t="shared" si="261"/>
        <v>0</v>
      </c>
      <c r="CV277" s="320" t="str">
        <f t="shared" si="262"/>
        <v>Đủ</v>
      </c>
      <c r="CW277" s="350"/>
    </row>
    <row r="278" spans="1:101" s="337" customFormat="1" ht="15" hidden="1" customHeight="1">
      <c r="A278" s="319" t="str">
        <f t="shared" si="247"/>
        <v>Hiện</v>
      </c>
      <c r="B278" s="320" t="str">
        <f t="shared" si="248"/>
        <v>Đủ</v>
      </c>
      <c r="C278" s="320">
        <f t="shared" si="249"/>
        <v>0</v>
      </c>
      <c r="D278" s="321"/>
      <c r="E278" s="320"/>
      <c r="F278" s="321"/>
      <c r="G278" s="321"/>
      <c r="H278" s="320" t="s">
        <v>1428</v>
      </c>
      <c r="I278" s="321"/>
      <c r="J278" s="338" t="s">
        <v>1356</v>
      </c>
      <c r="K278" s="389" t="s">
        <v>1353</v>
      </c>
      <c r="L278" s="391" t="s">
        <v>1357</v>
      </c>
      <c r="M278" s="338" t="s">
        <v>1355</v>
      </c>
      <c r="N278" s="338" t="s">
        <v>854</v>
      </c>
      <c r="O278" s="277"/>
      <c r="P278" s="392">
        <v>124</v>
      </c>
      <c r="Q278" s="397"/>
      <c r="R278" s="350"/>
      <c r="S278" s="350"/>
      <c r="T278" s="350"/>
      <c r="U278" s="350"/>
      <c r="V278" s="350"/>
      <c r="W278" s="350"/>
      <c r="X278" s="350"/>
      <c r="Y278" s="350"/>
      <c r="Z278" s="350"/>
      <c r="AA278" s="350"/>
      <c r="AB278" s="241">
        <v>124</v>
      </c>
      <c r="AC278" s="241">
        <v>0</v>
      </c>
      <c r="AD278" s="241">
        <v>0</v>
      </c>
      <c r="AE278" s="241">
        <v>0</v>
      </c>
      <c r="AF278" s="241">
        <v>0</v>
      </c>
      <c r="AG278" s="241">
        <v>0</v>
      </c>
      <c r="AH278" s="241">
        <v>0</v>
      </c>
      <c r="AI278" s="241">
        <v>0</v>
      </c>
      <c r="AJ278" s="241">
        <v>0</v>
      </c>
      <c r="AK278" s="241">
        <v>0</v>
      </c>
      <c r="AL278" s="241">
        <v>0</v>
      </c>
      <c r="AM278" s="241">
        <v>0</v>
      </c>
      <c r="AN278" s="241"/>
      <c r="AO278" s="241"/>
      <c r="AP278" s="241">
        <v>0</v>
      </c>
      <c r="AQ278" s="241">
        <v>0</v>
      </c>
      <c r="AR278" s="325">
        <f t="shared" si="250"/>
        <v>124</v>
      </c>
      <c r="AS278" s="325">
        <f t="shared" si="251"/>
        <v>0</v>
      </c>
      <c r="AT278" s="344" t="str">
        <f>CONCATENATE(K278,L278,"  =  ",AR278,N278,M278)</f>
        <v>BULONG+NUT+WASER-MẠ NHÚNG NÓNGBOLT 7/8"x 2 1/4"L-A325N(1B+1N+2HW)-HDG  =  124setsA325N/A563/F436</v>
      </c>
      <c r="AU278" s="352"/>
      <c r="AV278" s="350"/>
      <c r="AW278" s="350"/>
      <c r="AX278" s="350"/>
      <c r="AY278" s="350"/>
      <c r="AZ278" s="327">
        <f t="shared" si="252"/>
        <v>124</v>
      </c>
      <c r="BA278" s="330" t="str">
        <f t="shared" si="253"/>
        <v>0</v>
      </c>
      <c r="BB278" s="350"/>
      <c r="BC278" s="332" t="s">
        <v>1556</v>
      </c>
      <c r="BD278" s="319" t="s">
        <v>904</v>
      </c>
      <c r="BE278" s="395" t="s">
        <v>1555</v>
      </c>
      <c r="BF278" s="358"/>
      <c r="BG278" s="319" t="s">
        <v>545</v>
      </c>
      <c r="BH278" s="393" t="s">
        <v>546</v>
      </c>
      <c r="BI278" s="393">
        <v>124</v>
      </c>
      <c r="BJ278" s="319" t="s">
        <v>545</v>
      </c>
      <c r="BK278" s="437">
        <v>61420</v>
      </c>
      <c r="BL278" s="325">
        <f t="shared" si="274"/>
        <v>8377688.0000000009</v>
      </c>
      <c r="BM278" s="349">
        <v>45852</v>
      </c>
      <c r="BN278" s="327">
        <f t="shared" si="270"/>
        <v>124</v>
      </c>
      <c r="BO278" s="327">
        <f t="shared" si="271"/>
        <v>0</v>
      </c>
      <c r="BP278" s="350"/>
      <c r="BQ278" s="320"/>
      <c r="BR278" s="350"/>
      <c r="BS278" s="350"/>
      <c r="BT278" s="350"/>
      <c r="BU278" s="350"/>
      <c r="BV278" s="350"/>
      <c r="BW278" s="350"/>
      <c r="BX278" s="350"/>
      <c r="BY278" s="350"/>
      <c r="BZ278" s="350"/>
      <c r="CA278" s="350"/>
      <c r="CB278" s="350"/>
      <c r="CC278" s="350"/>
      <c r="CD278" s="350"/>
      <c r="CE278" s="350"/>
      <c r="CF278" s="350"/>
      <c r="CG278" s="350"/>
      <c r="CH278" s="350"/>
      <c r="CI278" s="350"/>
      <c r="CJ278" s="350"/>
      <c r="CK278" s="350"/>
      <c r="CL278" s="327">
        <f t="shared" si="272"/>
        <v>0</v>
      </c>
      <c r="CM278" s="320">
        <f t="shared" si="273"/>
        <v>0</v>
      </c>
      <c r="CN278" s="332"/>
      <c r="CO278" s="332"/>
      <c r="CP278" s="332"/>
      <c r="CQ278" s="332"/>
      <c r="CR278" s="327">
        <f t="shared" si="258"/>
        <v>124</v>
      </c>
      <c r="CS278" s="327">
        <f t="shared" si="259"/>
        <v>0</v>
      </c>
      <c r="CT278" s="327">
        <f t="shared" si="260"/>
        <v>0</v>
      </c>
      <c r="CU278" s="327">
        <f t="shared" si="261"/>
        <v>0</v>
      </c>
      <c r="CV278" s="320" t="str">
        <f t="shared" si="262"/>
        <v>Đủ</v>
      </c>
      <c r="CW278" s="350"/>
    </row>
    <row r="279" spans="1:101" s="337" customFormat="1" ht="15" hidden="1" customHeight="1">
      <c r="A279" s="319" t="str">
        <f t="shared" si="247"/>
        <v>Hiện</v>
      </c>
      <c r="B279" s="320" t="str">
        <f t="shared" si="248"/>
        <v>Đủ</v>
      </c>
      <c r="C279" s="320">
        <f t="shared" si="249"/>
        <v>0</v>
      </c>
      <c r="D279" s="321"/>
      <c r="E279" s="320"/>
      <c r="F279" s="321"/>
      <c r="G279" s="321"/>
      <c r="H279" s="320" t="s">
        <v>1428</v>
      </c>
      <c r="I279" s="321"/>
      <c r="J279" s="338" t="s">
        <v>1358</v>
      </c>
      <c r="K279" s="389" t="s">
        <v>1353</v>
      </c>
      <c r="L279" s="391" t="s">
        <v>1359</v>
      </c>
      <c r="M279" s="338" t="s">
        <v>1360</v>
      </c>
      <c r="N279" s="338" t="s">
        <v>854</v>
      </c>
      <c r="O279" s="277"/>
      <c r="P279" s="392">
        <v>1084</v>
      </c>
      <c r="Q279" s="241"/>
      <c r="R279" s="350"/>
      <c r="S279" s="350"/>
      <c r="T279" s="350"/>
      <c r="U279" s="350"/>
      <c r="V279" s="350"/>
      <c r="W279" s="350"/>
      <c r="X279" s="350"/>
      <c r="Y279" s="350"/>
      <c r="Z279" s="350"/>
      <c r="AA279" s="350"/>
      <c r="AB279" s="241">
        <v>1084</v>
      </c>
      <c r="AC279" s="241">
        <v>0</v>
      </c>
      <c r="AD279" s="241">
        <v>0</v>
      </c>
      <c r="AE279" s="241">
        <v>0</v>
      </c>
      <c r="AF279" s="241">
        <v>0</v>
      </c>
      <c r="AG279" s="241">
        <v>0</v>
      </c>
      <c r="AH279" s="241">
        <v>0</v>
      </c>
      <c r="AI279" s="241">
        <v>0</v>
      </c>
      <c r="AJ279" s="241">
        <v>0</v>
      </c>
      <c r="AK279" s="241">
        <v>0</v>
      </c>
      <c r="AL279" s="241">
        <v>0</v>
      </c>
      <c r="AM279" s="241">
        <v>0</v>
      </c>
      <c r="AN279" s="241"/>
      <c r="AO279" s="241"/>
      <c r="AP279" s="241">
        <v>0</v>
      </c>
      <c r="AQ279" s="241">
        <v>0</v>
      </c>
      <c r="AR279" s="325">
        <f t="shared" si="250"/>
        <v>1084</v>
      </c>
      <c r="AS279" s="325">
        <f t="shared" si="251"/>
        <v>0</v>
      </c>
      <c r="AT279" s="344"/>
      <c r="AU279" s="352"/>
      <c r="AV279" s="350"/>
      <c r="AW279" s="350"/>
      <c r="AX279" s="350"/>
      <c r="AY279" s="350"/>
      <c r="AZ279" s="327">
        <f t="shared" si="252"/>
        <v>1084</v>
      </c>
      <c r="BA279" s="330" t="str">
        <f t="shared" si="253"/>
        <v>0</v>
      </c>
      <c r="BB279" s="350"/>
      <c r="BC279" s="357" t="s">
        <v>1518</v>
      </c>
      <c r="BD279" s="352" t="s">
        <v>904</v>
      </c>
      <c r="BE279" s="395" t="s">
        <v>1521</v>
      </c>
      <c r="BF279" s="358"/>
      <c r="BG279" s="352" t="s">
        <v>545</v>
      </c>
      <c r="BH279" s="355">
        <v>45807</v>
      </c>
      <c r="BI279" s="350">
        <v>1084</v>
      </c>
      <c r="BJ279" s="352" t="s">
        <v>545</v>
      </c>
      <c r="BK279" s="437">
        <v>3250</v>
      </c>
      <c r="BL279" s="352">
        <f t="shared" ref="BL279:BL301" si="275">BK279*BI279*1.1</f>
        <v>3875300.0000000005</v>
      </c>
      <c r="BM279" s="356">
        <v>45847</v>
      </c>
      <c r="BN279" s="327">
        <f t="shared" si="270"/>
        <v>1084</v>
      </c>
      <c r="BO279" s="327">
        <f t="shared" si="271"/>
        <v>0</v>
      </c>
      <c r="BP279" s="350"/>
      <c r="BQ279" s="320"/>
      <c r="BR279" s="350"/>
      <c r="BS279" s="350"/>
      <c r="BT279" s="350"/>
      <c r="BU279" s="350"/>
      <c r="BV279" s="350"/>
      <c r="BW279" s="350"/>
      <c r="BX279" s="350"/>
      <c r="BY279" s="350"/>
      <c r="BZ279" s="350"/>
      <c r="CA279" s="350"/>
      <c r="CB279" s="350"/>
      <c r="CC279" s="350"/>
      <c r="CD279" s="350"/>
      <c r="CE279" s="350"/>
      <c r="CF279" s="350"/>
      <c r="CG279" s="350"/>
      <c r="CH279" s="350"/>
      <c r="CI279" s="350"/>
      <c r="CJ279" s="350"/>
      <c r="CK279" s="350"/>
      <c r="CL279" s="327">
        <f t="shared" si="272"/>
        <v>0</v>
      </c>
      <c r="CM279" s="320">
        <f t="shared" si="273"/>
        <v>0</v>
      </c>
      <c r="CN279" s="332"/>
      <c r="CO279" s="332"/>
      <c r="CP279" s="332"/>
      <c r="CQ279" s="332"/>
      <c r="CR279" s="327">
        <f t="shared" si="258"/>
        <v>1084</v>
      </c>
      <c r="CS279" s="327">
        <f t="shared" si="259"/>
        <v>0</v>
      </c>
      <c r="CT279" s="327">
        <f t="shared" si="260"/>
        <v>0</v>
      </c>
      <c r="CU279" s="327">
        <f t="shared" si="261"/>
        <v>0</v>
      </c>
      <c r="CV279" s="320" t="str">
        <f t="shared" si="262"/>
        <v>Đủ</v>
      </c>
      <c r="CW279" s="350"/>
    </row>
    <row r="280" spans="1:101" s="337" customFormat="1" ht="15" hidden="1" customHeight="1">
      <c r="A280" s="319" t="str">
        <f t="shared" si="247"/>
        <v>Hiện</v>
      </c>
      <c r="B280" s="320" t="str">
        <f t="shared" si="248"/>
        <v>Đủ</v>
      </c>
      <c r="C280" s="320">
        <f t="shared" si="249"/>
        <v>0</v>
      </c>
      <c r="D280" s="321"/>
      <c r="E280" s="320"/>
      <c r="F280" s="321"/>
      <c r="G280" s="321"/>
      <c r="H280" s="320" t="s">
        <v>1428</v>
      </c>
      <c r="I280" s="321"/>
      <c r="J280" s="338" t="s">
        <v>1361</v>
      </c>
      <c r="K280" s="389" t="s">
        <v>1353</v>
      </c>
      <c r="L280" s="391" t="s">
        <v>1362</v>
      </c>
      <c r="M280" s="338" t="s">
        <v>1360</v>
      </c>
      <c r="N280" s="338" t="s">
        <v>854</v>
      </c>
      <c r="O280" s="277"/>
      <c r="P280" s="392">
        <f>2812+220</f>
        <v>3032</v>
      </c>
      <c r="Q280" s="241"/>
      <c r="R280" s="350"/>
      <c r="S280" s="350"/>
      <c r="T280" s="350"/>
      <c r="U280" s="350"/>
      <c r="V280" s="350"/>
      <c r="W280" s="350"/>
      <c r="X280" s="350"/>
      <c r="Y280" s="350"/>
      <c r="Z280" s="350"/>
      <c r="AA280" s="350"/>
      <c r="AB280" s="241">
        <v>3032</v>
      </c>
      <c r="AC280" s="241">
        <v>0</v>
      </c>
      <c r="AD280" s="241">
        <v>0</v>
      </c>
      <c r="AE280" s="241">
        <v>0</v>
      </c>
      <c r="AF280" s="241">
        <v>0</v>
      </c>
      <c r="AG280" s="241">
        <v>0</v>
      </c>
      <c r="AH280" s="241">
        <v>0</v>
      </c>
      <c r="AI280" s="241">
        <v>0</v>
      </c>
      <c r="AJ280" s="241">
        <v>0</v>
      </c>
      <c r="AK280" s="241">
        <v>0</v>
      </c>
      <c r="AL280" s="241">
        <v>0</v>
      </c>
      <c r="AM280" s="241">
        <v>0</v>
      </c>
      <c r="AN280" s="241"/>
      <c r="AO280" s="241"/>
      <c r="AP280" s="241">
        <v>0</v>
      </c>
      <c r="AQ280" s="241">
        <v>0</v>
      </c>
      <c r="AR280" s="325">
        <f t="shared" si="250"/>
        <v>3032</v>
      </c>
      <c r="AS280" s="325">
        <f t="shared" si="251"/>
        <v>0</v>
      </c>
      <c r="AT280" s="344"/>
      <c r="AU280" s="352"/>
      <c r="AV280" s="350"/>
      <c r="AW280" s="350"/>
      <c r="AX280" s="350"/>
      <c r="AY280" s="350"/>
      <c r="AZ280" s="327">
        <f t="shared" si="252"/>
        <v>3032</v>
      </c>
      <c r="BA280" s="330" t="str">
        <f t="shared" si="253"/>
        <v>0</v>
      </c>
      <c r="BB280" s="350"/>
      <c r="BC280" s="357" t="s">
        <v>1518</v>
      </c>
      <c r="BD280" s="352" t="s">
        <v>904</v>
      </c>
      <c r="BE280" s="395" t="s">
        <v>1522</v>
      </c>
      <c r="BF280" s="358"/>
      <c r="BG280" s="352" t="s">
        <v>545</v>
      </c>
      <c r="BH280" s="355">
        <v>45807</v>
      </c>
      <c r="BI280" s="350">
        <v>3032</v>
      </c>
      <c r="BJ280" s="352" t="s">
        <v>545</v>
      </c>
      <c r="BK280" s="437">
        <v>10330</v>
      </c>
      <c r="BL280" s="352">
        <f t="shared" si="275"/>
        <v>34452616</v>
      </c>
      <c r="BM280" s="356">
        <v>45847</v>
      </c>
      <c r="BN280" s="327">
        <f t="shared" si="270"/>
        <v>3032</v>
      </c>
      <c r="BO280" s="327">
        <f t="shared" si="271"/>
        <v>0</v>
      </c>
      <c r="BP280" s="350"/>
      <c r="BQ280" s="320"/>
      <c r="BR280" s="350"/>
      <c r="BS280" s="350"/>
      <c r="BT280" s="350"/>
      <c r="BU280" s="350"/>
      <c r="BV280" s="350"/>
      <c r="BW280" s="350"/>
      <c r="BX280" s="350"/>
      <c r="BY280" s="350"/>
      <c r="BZ280" s="350"/>
      <c r="CA280" s="350"/>
      <c r="CB280" s="350"/>
      <c r="CC280" s="350"/>
      <c r="CD280" s="350"/>
      <c r="CE280" s="350"/>
      <c r="CF280" s="350"/>
      <c r="CG280" s="350"/>
      <c r="CH280" s="350"/>
      <c r="CI280" s="350"/>
      <c r="CJ280" s="350"/>
      <c r="CK280" s="350"/>
      <c r="CL280" s="327">
        <f t="shared" si="272"/>
        <v>0</v>
      </c>
      <c r="CM280" s="320">
        <f t="shared" si="273"/>
        <v>0</v>
      </c>
      <c r="CN280" s="332"/>
      <c r="CO280" s="332"/>
      <c r="CP280" s="332"/>
      <c r="CQ280" s="332"/>
      <c r="CR280" s="327">
        <f t="shared" si="258"/>
        <v>3032</v>
      </c>
      <c r="CS280" s="327">
        <f t="shared" si="259"/>
        <v>0</v>
      </c>
      <c r="CT280" s="327">
        <f t="shared" si="260"/>
        <v>0</v>
      </c>
      <c r="CU280" s="327">
        <f t="shared" si="261"/>
        <v>0</v>
      </c>
      <c r="CV280" s="320" t="str">
        <f t="shared" si="262"/>
        <v>Đủ</v>
      </c>
      <c r="CW280" s="350"/>
    </row>
    <row r="281" spans="1:101" s="337" customFormat="1" ht="15" hidden="1" customHeight="1">
      <c r="A281" s="319" t="str">
        <f t="shared" si="247"/>
        <v>Hiện</v>
      </c>
      <c r="B281" s="320" t="str">
        <f t="shared" si="248"/>
        <v>Đủ</v>
      </c>
      <c r="C281" s="320">
        <f t="shared" si="249"/>
        <v>0</v>
      </c>
      <c r="D281" s="321"/>
      <c r="E281" s="320"/>
      <c r="F281" s="321"/>
      <c r="G281" s="321"/>
      <c r="H281" s="320" t="s">
        <v>1428</v>
      </c>
      <c r="I281" s="321"/>
      <c r="J281" s="338" t="s">
        <v>1363</v>
      </c>
      <c r="K281" s="389" t="s">
        <v>1353</v>
      </c>
      <c r="L281" s="391" t="s">
        <v>1364</v>
      </c>
      <c r="M281" s="338" t="s">
        <v>1360</v>
      </c>
      <c r="N281" s="338" t="s">
        <v>854</v>
      </c>
      <c r="O281" s="277"/>
      <c r="P281" s="392">
        <v>274</v>
      </c>
      <c r="Q281" s="241"/>
      <c r="R281" s="350"/>
      <c r="S281" s="350"/>
      <c r="T281" s="350"/>
      <c r="U281" s="350"/>
      <c r="V281" s="350"/>
      <c r="W281" s="350"/>
      <c r="X281" s="350"/>
      <c r="Y281" s="350"/>
      <c r="Z281" s="350"/>
      <c r="AA281" s="350"/>
      <c r="AB281" s="241">
        <v>274</v>
      </c>
      <c r="AC281" s="241">
        <v>0</v>
      </c>
      <c r="AD281" s="241">
        <v>0</v>
      </c>
      <c r="AE281" s="241">
        <v>0</v>
      </c>
      <c r="AF281" s="241">
        <v>0</v>
      </c>
      <c r="AG281" s="241">
        <v>0</v>
      </c>
      <c r="AH281" s="241">
        <v>0</v>
      </c>
      <c r="AI281" s="241">
        <v>0</v>
      </c>
      <c r="AJ281" s="241">
        <v>0</v>
      </c>
      <c r="AK281" s="241">
        <v>0</v>
      </c>
      <c r="AL281" s="241">
        <v>0</v>
      </c>
      <c r="AM281" s="241">
        <v>0</v>
      </c>
      <c r="AN281" s="241"/>
      <c r="AO281" s="241"/>
      <c r="AP281" s="241">
        <v>0</v>
      </c>
      <c r="AQ281" s="241">
        <v>0</v>
      </c>
      <c r="AR281" s="325">
        <f t="shared" si="250"/>
        <v>274</v>
      </c>
      <c r="AS281" s="325">
        <f t="shared" si="251"/>
        <v>0</v>
      </c>
      <c r="AT281" s="344"/>
      <c r="AU281" s="352"/>
      <c r="AV281" s="350"/>
      <c r="AW281" s="350"/>
      <c r="AX281" s="350"/>
      <c r="AY281" s="350"/>
      <c r="AZ281" s="327">
        <f t="shared" si="252"/>
        <v>274</v>
      </c>
      <c r="BA281" s="330" t="str">
        <f t="shared" si="253"/>
        <v>0</v>
      </c>
      <c r="BB281" s="350"/>
      <c r="BC281" s="357" t="s">
        <v>1518</v>
      </c>
      <c r="BD281" s="352" t="s">
        <v>904</v>
      </c>
      <c r="BE281" s="395" t="s">
        <v>1523</v>
      </c>
      <c r="BF281" s="358"/>
      <c r="BG281" s="352" t="s">
        <v>545</v>
      </c>
      <c r="BH281" s="355">
        <v>45807</v>
      </c>
      <c r="BI281" s="350">
        <v>274</v>
      </c>
      <c r="BJ281" s="352" t="s">
        <v>545</v>
      </c>
      <c r="BK281" s="437">
        <v>11240</v>
      </c>
      <c r="BL281" s="352">
        <f t="shared" si="275"/>
        <v>3387736.0000000005</v>
      </c>
      <c r="BM281" s="356">
        <v>45847</v>
      </c>
      <c r="BN281" s="327">
        <f t="shared" si="270"/>
        <v>274</v>
      </c>
      <c r="BO281" s="327">
        <f t="shared" si="271"/>
        <v>0</v>
      </c>
      <c r="BP281" s="350"/>
      <c r="BQ281" s="320"/>
      <c r="BR281" s="350"/>
      <c r="BS281" s="350"/>
      <c r="BT281" s="350"/>
      <c r="BU281" s="350"/>
      <c r="BV281" s="350"/>
      <c r="BW281" s="350"/>
      <c r="BX281" s="350"/>
      <c r="BY281" s="350"/>
      <c r="BZ281" s="350"/>
      <c r="CA281" s="350"/>
      <c r="CB281" s="350"/>
      <c r="CC281" s="350"/>
      <c r="CD281" s="350"/>
      <c r="CE281" s="350"/>
      <c r="CF281" s="350"/>
      <c r="CG281" s="350"/>
      <c r="CH281" s="350"/>
      <c r="CI281" s="350"/>
      <c r="CJ281" s="350"/>
      <c r="CK281" s="350"/>
      <c r="CL281" s="327">
        <f t="shared" si="272"/>
        <v>0</v>
      </c>
      <c r="CM281" s="320">
        <f t="shared" si="273"/>
        <v>0</v>
      </c>
      <c r="CN281" s="332"/>
      <c r="CO281" s="332"/>
      <c r="CP281" s="332"/>
      <c r="CQ281" s="332"/>
      <c r="CR281" s="327">
        <f t="shared" si="258"/>
        <v>274</v>
      </c>
      <c r="CS281" s="327">
        <f t="shared" si="259"/>
        <v>0</v>
      </c>
      <c r="CT281" s="327">
        <f t="shared" si="260"/>
        <v>0</v>
      </c>
      <c r="CU281" s="327">
        <f t="shared" si="261"/>
        <v>0</v>
      </c>
      <c r="CV281" s="320" t="str">
        <f t="shared" si="262"/>
        <v>Đủ</v>
      </c>
      <c r="CW281" s="350"/>
    </row>
    <row r="282" spans="1:101" s="337" customFormat="1" ht="15" hidden="1" customHeight="1">
      <c r="A282" s="319" t="str">
        <f t="shared" si="247"/>
        <v>Hiện</v>
      </c>
      <c r="B282" s="320" t="str">
        <f t="shared" si="248"/>
        <v>Đủ</v>
      </c>
      <c r="C282" s="320">
        <f t="shared" si="249"/>
        <v>0</v>
      </c>
      <c r="D282" s="321"/>
      <c r="E282" s="320"/>
      <c r="F282" s="321"/>
      <c r="G282" s="321"/>
      <c r="H282" s="320" t="s">
        <v>1428</v>
      </c>
      <c r="I282" s="321"/>
      <c r="J282" s="338" t="s">
        <v>1365</v>
      </c>
      <c r="K282" s="389" t="s">
        <v>1353</v>
      </c>
      <c r="L282" s="391" t="s">
        <v>1366</v>
      </c>
      <c r="M282" s="338" t="s">
        <v>1360</v>
      </c>
      <c r="N282" s="338" t="s">
        <v>854</v>
      </c>
      <c r="O282" s="277"/>
      <c r="P282" s="392">
        <v>344</v>
      </c>
      <c r="Q282" s="241"/>
      <c r="R282" s="350"/>
      <c r="S282" s="350"/>
      <c r="T282" s="350"/>
      <c r="U282" s="350"/>
      <c r="V282" s="350"/>
      <c r="W282" s="350"/>
      <c r="X282" s="350"/>
      <c r="Y282" s="350"/>
      <c r="Z282" s="350"/>
      <c r="AA282" s="350"/>
      <c r="AB282" s="241">
        <v>344</v>
      </c>
      <c r="AC282" s="241">
        <v>0</v>
      </c>
      <c r="AD282" s="241">
        <v>0</v>
      </c>
      <c r="AE282" s="241">
        <v>0</v>
      </c>
      <c r="AF282" s="241">
        <v>0</v>
      </c>
      <c r="AG282" s="241">
        <v>0</v>
      </c>
      <c r="AH282" s="241">
        <v>0</v>
      </c>
      <c r="AI282" s="241">
        <v>0</v>
      </c>
      <c r="AJ282" s="241">
        <v>0</v>
      </c>
      <c r="AK282" s="241">
        <v>0</v>
      </c>
      <c r="AL282" s="241">
        <v>0</v>
      </c>
      <c r="AM282" s="241">
        <v>0</v>
      </c>
      <c r="AN282" s="241"/>
      <c r="AO282" s="241"/>
      <c r="AP282" s="241">
        <v>0</v>
      </c>
      <c r="AQ282" s="241">
        <v>0</v>
      </c>
      <c r="AR282" s="325">
        <f t="shared" si="250"/>
        <v>344</v>
      </c>
      <c r="AS282" s="325">
        <f t="shared" si="251"/>
        <v>0</v>
      </c>
      <c r="AT282" s="344"/>
      <c r="AU282" s="352"/>
      <c r="AV282" s="350"/>
      <c r="AW282" s="350"/>
      <c r="AX282" s="350"/>
      <c r="AY282" s="350"/>
      <c r="AZ282" s="327">
        <f t="shared" si="252"/>
        <v>344</v>
      </c>
      <c r="BA282" s="330" t="str">
        <f t="shared" si="253"/>
        <v>0</v>
      </c>
      <c r="BB282" s="350"/>
      <c r="BC282" s="357" t="s">
        <v>1518</v>
      </c>
      <c r="BD282" s="352" t="s">
        <v>904</v>
      </c>
      <c r="BE282" s="395" t="s">
        <v>1524</v>
      </c>
      <c r="BF282" s="358"/>
      <c r="BG282" s="352" t="s">
        <v>545</v>
      </c>
      <c r="BH282" s="355">
        <v>45807</v>
      </c>
      <c r="BI282" s="350">
        <v>344</v>
      </c>
      <c r="BJ282" s="352" t="s">
        <v>545</v>
      </c>
      <c r="BK282" s="437">
        <v>27660</v>
      </c>
      <c r="BL282" s="352">
        <f t="shared" si="275"/>
        <v>10466544</v>
      </c>
      <c r="BM282" s="356">
        <v>45847</v>
      </c>
      <c r="BN282" s="327">
        <f t="shared" si="270"/>
        <v>344</v>
      </c>
      <c r="BO282" s="327">
        <f t="shared" si="271"/>
        <v>0</v>
      </c>
      <c r="BP282" s="350"/>
      <c r="BQ282" s="320"/>
      <c r="BR282" s="350"/>
      <c r="BS282" s="350"/>
      <c r="BT282" s="350"/>
      <c r="BU282" s="350"/>
      <c r="BV282" s="350"/>
      <c r="BW282" s="350"/>
      <c r="BX282" s="350"/>
      <c r="BY282" s="350"/>
      <c r="BZ282" s="350"/>
      <c r="CA282" s="350"/>
      <c r="CB282" s="350"/>
      <c r="CC282" s="350"/>
      <c r="CD282" s="350"/>
      <c r="CE282" s="350"/>
      <c r="CF282" s="350"/>
      <c r="CG282" s="350"/>
      <c r="CH282" s="350"/>
      <c r="CI282" s="350"/>
      <c r="CJ282" s="350"/>
      <c r="CK282" s="350"/>
      <c r="CL282" s="327">
        <f t="shared" si="272"/>
        <v>0</v>
      </c>
      <c r="CM282" s="320">
        <f t="shared" si="273"/>
        <v>0</v>
      </c>
      <c r="CN282" s="332"/>
      <c r="CO282" s="332"/>
      <c r="CP282" s="332"/>
      <c r="CQ282" s="332"/>
      <c r="CR282" s="327">
        <f t="shared" si="258"/>
        <v>344</v>
      </c>
      <c r="CS282" s="327">
        <f t="shared" si="259"/>
        <v>0</v>
      </c>
      <c r="CT282" s="327">
        <f t="shared" si="260"/>
        <v>0</v>
      </c>
      <c r="CU282" s="327">
        <f t="shared" si="261"/>
        <v>0</v>
      </c>
      <c r="CV282" s="320" t="str">
        <f t="shared" si="262"/>
        <v>Đủ</v>
      </c>
      <c r="CW282" s="350"/>
    </row>
    <row r="283" spans="1:101" s="337" customFormat="1" ht="15" hidden="1" customHeight="1">
      <c r="A283" s="319" t="str">
        <f t="shared" si="247"/>
        <v>Hiện</v>
      </c>
      <c r="B283" s="320" t="str">
        <f t="shared" si="248"/>
        <v>Đủ</v>
      </c>
      <c r="C283" s="320">
        <f t="shared" si="249"/>
        <v>0</v>
      </c>
      <c r="D283" s="321"/>
      <c r="E283" s="320"/>
      <c r="F283" s="321"/>
      <c r="G283" s="321"/>
      <c r="H283" s="320" t="s">
        <v>1428</v>
      </c>
      <c r="I283" s="321"/>
      <c r="J283" s="338" t="s">
        <v>1367</v>
      </c>
      <c r="K283" s="389" t="s">
        <v>1353</v>
      </c>
      <c r="L283" s="391" t="s">
        <v>1368</v>
      </c>
      <c r="M283" s="338" t="s">
        <v>1360</v>
      </c>
      <c r="N283" s="338" t="s">
        <v>854</v>
      </c>
      <c r="O283" s="277"/>
      <c r="P283" s="392">
        <v>28</v>
      </c>
      <c r="Q283" s="241"/>
      <c r="R283" s="350"/>
      <c r="S283" s="350"/>
      <c r="T283" s="350"/>
      <c r="U283" s="350"/>
      <c r="V283" s="350"/>
      <c r="W283" s="350"/>
      <c r="X283" s="350"/>
      <c r="Y283" s="350"/>
      <c r="Z283" s="350"/>
      <c r="AA283" s="350"/>
      <c r="AB283" s="241">
        <v>28</v>
      </c>
      <c r="AC283" s="241">
        <v>0</v>
      </c>
      <c r="AD283" s="241">
        <v>0</v>
      </c>
      <c r="AE283" s="241">
        <v>0</v>
      </c>
      <c r="AF283" s="241">
        <v>0</v>
      </c>
      <c r="AG283" s="241">
        <v>0</v>
      </c>
      <c r="AH283" s="241">
        <v>0</v>
      </c>
      <c r="AI283" s="241">
        <v>0</v>
      </c>
      <c r="AJ283" s="241">
        <v>0</v>
      </c>
      <c r="AK283" s="241">
        <v>0</v>
      </c>
      <c r="AL283" s="241">
        <v>0</v>
      </c>
      <c r="AM283" s="241">
        <v>0</v>
      </c>
      <c r="AN283" s="241"/>
      <c r="AO283" s="241"/>
      <c r="AP283" s="241">
        <v>0</v>
      </c>
      <c r="AQ283" s="241">
        <v>0</v>
      </c>
      <c r="AR283" s="325">
        <f t="shared" si="250"/>
        <v>28</v>
      </c>
      <c r="AS283" s="325">
        <f t="shared" si="251"/>
        <v>0</v>
      </c>
      <c r="AT283" s="344"/>
      <c r="AU283" s="352"/>
      <c r="AV283" s="350"/>
      <c r="AW283" s="350"/>
      <c r="AX283" s="350"/>
      <c r="AY283" s="350"/>
      <c r="AZ283" s="327">
        <f t="shared" si="252"/>
        <v>28</v>
      </c>
      <c r="BA283" s="330" t="str">
        <f t="shared" si="253"/>
        <v>0</v>
      </c>
      <c r="BB283" s="350"/>
      <c r="BC283" s="357" t="s">
        <v>1518</v>
      </c>
      <c r="BD283" s="352" t="s">
        <v>904</v>
      </c>
      <c r="BE283" s="395" t="s">
        <v>1525</v>
      </c>
      <c r="BF283" s="358"/>
      <c r="BG283" s="352" t="s">
        <v>545</v>
      </c>
      <c r="BH283" s="355">
        <v>45807</v>
      </c>
      <c r="BI283" s="350">
        <v>28</v>
      </c>
      <c r="BJ283" s="352" t="s">
        <v>545</v>
      </c>
      <c r="BK283" s="437">
        <v>11240</v>
      </c>
      <c r="BL283" s="352">
        <f t="shared" si="275"/>
        <v>346192</v>
      </c>
      <c r="BM283" s="356">
        <v>45847</v>
      </c>
      <c r="BN283" s="327">
        <f t="shared" si="270"/>
        <v>28</v>
      </c>
      <c r="BO283" s="327">
        <f t="shared" si="271"/>
        <v>0</v>
      </c>
      <c r="BP283" s="350"/>
      <c r="BQ283" s="320"/>
      <c r="BR283" s="350"/>
      <c r="BS283" s="350"/>
      <c r="BT283" s="350"/>
      <c r="BU283" s="350"/>
      <c r="BV283" s="350"/>
      <c r="BW283" s="350"/>
      <c r="BX283" s="350"/>
      <c r="BY283" s="350"/>
      <c r="BZ283" s="350"/>
      <c r="CA283" s="350"/>
      <c r="CB283" s="350"/>
      <c r="CC283" s="350"/>
      <c r="CD283" s="350"/>
      <c r="CE283" s="350"/>
      <c r="CF283" s="350"/>
      <c r="CG283" s="350"/>
      <c r="CH283" s="350"/>
      <c r="CI283" s="350"/>
      <c r="CJ283" s="350"/>
      <c r="CK283" s="350"/>
      <c r="CL283" s="327">
        <f t="shared" si="272"/>
        <v>0</v>
      </c>
      <c r="CM283" s="320">
        <f t="shared" si="273"/>
        <v>0</v>
      </c>
      <c r="CN283" s="332"/>
      <c r="CO283" s="332"/>
      <c r="CP283" s="332"/>
      <c r="CQ283" s="332"/>
      <c r="CR283" s="327">
        <f t="shared" si="258"/>
        <v>28</v>
      </c>
      <c r="CS283" s="327">
        <f t="shared" si="259"/>
        <v>0</v>
      </c>
      <c r="CT283" s="327">
        <f t="shared" si="260"/>
        <v>0</v>
      </c>
      <c r="CU283" s="327">
        <f t="shared" si="261"/>
        <v>0</v>
      </c>
      <c r="CV283" s="320" t="str">
        <f t="shared" si="262"/>
        <v>Đủ</v>
      </c>
      <c r="CW283" s="350"/>
    </row>
    <row r="284" spans="1:101" s="337" customFormat="1" ht="15" hidden="1" customHeight="1">
      <c r="A284" s="319" t="str">
        <f t="shared" si="247"/>
        <v>Hiện</v>
      </c>
      <c r="B284" s="320" t="str">
        <f t="shared" si="248"/>
        <v>Đủ</v>
      </c>
      <c r="C284" s="320">
        <f t="shared" si="249"/>
        <v>0</v>
      </c>
      <c r="D284" s="321"/>
      <c r="E284" s="320"/>
      <c r="F284" s="321"/>
      <c r="G284" s="321"/>
      <c r="H284" s="320" t="s">
        <v>1428</v>
      </c>
      <c r="I284" s="321"/>
      <c r="J284" s="338" t="s">
        <v>1369</v>
      </c>
      <c r="K284" s="389" t="s">
        <v>1353</v>
      </c>
      <c r="L284" s="391" t="s">
        <v>1370</v>
      </c>
      <c r="M284" s="338" t="s">
        <v>1360</v>
      </c>
      <c r="N284" s="338" t="s">
        <v>854</v>
      </c>
      <c r="O284" s="277"/>
      <c r="P284" s="392">
        <v>226</v>
      </c>
      <c r="Q284" s="241"/>
      <c r="R284" s="350"/>
      <c r="S284" s="350"/>
      <c r="T284" s="350"/>
      <c r="U284" s="350"/>
      <c r="V284" s="350"/>
      <c r="W284" s="350"/>
      <c r="X284" s="350"/>
      <c r="Y284" s="350"/>
      <c r="Z284" s="350"/>
      <c r="AA284" s="350"/>
      <c r="AB284" s="241">
        <v>226</v>
      </c>
      <c r="AC284" s="241">
        <v>0</v>
      </c>
      <c r="AD284" s="241">
        <v>0</v>
      </c>
      <c r="AE284" s="241">
        <v>0</v>
      </c>
      <c r="AF284" s="241">
        <v>0</v>
      </c>
      <c r="AG284" s="241">
        <v>0</v>
      </c>
      <c r="AH284" s="241">
        <v>0</v>
      </c>
      <c r="AI284" s="241">
        <v>0</v>
      </c>
      <c r="AJ284" s="241">
        <v>0</v>
      </c>
      <c r="AK284" s="241">
        <v>0</v>
      </c>
      <c r="AL284" s="241">
        <v>0</v>
      </c>
      <c r="AM284" s="241">
        <v>0</v>
      </c>
      <c r="AN284" s="241"/>
      <c r="AO284" s="241"/>
      <c r="AP284" s="241">
        <v>0</v>
      </c>
      <c r="AQ284" s="241">
        <v>0</v>
      </c>
      <c r="AR284" s="325">
        <f t="shared" si="250"/>
        <v>226</v>
      </c>
      <c r="AS284" s="325">
        <f t="shared" si="251"/>
        <v>0</v>
      </c>
      <c r="AT284" s="344"/>
      <c r="AU284" s="352"/>
      <c r="AV284" s="350"/>
      <c r="AW284" s="350"/>
      <c r="AX284" s="350"/>
      <c r="AY284" s="350"/>
      <c r="AZ284" s="327">
        <f t="shared" si="252"/>
        <v>226</v>
      </c>
      <c r="BA284" s="330" t="str">
        <f t="shared" si="253"/>
        <v>0</v>
      </c>
      <c r="BB284" s="350"/>
      <c r="BC284" s="357" t="s">
        <v>1518</v>
      </c>
      <c r="BD284" s="352" t="s">
        <v>904</v>
      </c>
      <c r="BE284" s="395" t="s">
        <v>1526</v>
      </c>
      <c r="BF284" s="358"/>
      <c r="BG284" s="352" t="s">
        <v>545</v>
      </c>
      <c r="BH284" s="355">
        <v>45807</v>
      </c>
      <c r="BI284" s="350">
        <v>226</v>
      </c>
      <c r="BJ284" s="352" t="s">
        <v>545</v>
      </c>
      <c r="BK284" s="437">
        <v>14680</v>
      </c>
      <c r="BL284" s="352">
        <f t="shared" si="275"/>
        <v>3649448.0000000005</v>
      </c>
      <c r="BM284" s="356">
        <v>45847</v>
      </c>
      <c r="BN284" s="327">
        <f t="shared" si="270"/>
        <v>226</v>
      </c>
      <c r="BO284" s="327">
        <f t="shared" si="271"/>
        <v>0</v>
      </c>
      <c r="BP284" s="350"/>
      <c r="BQ284" s="320"/>
      <c r="BR284" s="350"/>
      <c r="BS284" s="350"/>
      <c r="BT284" s="350"/>
      <c r="BU284" s="350"/>
      <c r="BV284" s="350"/>
      <c r="BW284" s="350"/>
      <c r="BX284" s="350"/>
      <c r="BY284" s="350"/>
      <c r="BZ284" s="350"/>
      <c r="CA284" s="350"/>
      <c r="CB284" s="350"/>
      <c r="CC284" s="350"/>
      <c r="CD284" s="350"/>
      <c r="CE284" s="350"/>
      <c r="CF284" s="350"/>
      <c r="CG284" s="350"/>
      <c r="CH284" s="350"/>
      <c r="CI284" s="350"/>
      <c r="CJ284" s="350"/>
      <c r="CK284" s="350"/>
      <c r="CL284" s="327">
        <f t="shared" si="272"/>
        <v>0</v>
      </c>
      <c r="CM284" s="320">
        <f t="shared" si="273"/>
        <v>0</v>
      </c>
      <c r="CN284" s="332"/>
      <c r="CO284" s="332"/>
      <c r="CP284" s="332"/>
      <c r="CQ284" s="332"/>
      <c r="CR284" s="327">
        <f t="shared" si="258"/>
        <v>226</v>
      </c>
      <c r="CS284" s="327">
        <f t="shared" si="259"/>
        <v>0</v>
      </c>
      <c r="CT284" s="327">
        <f t="shared" si="260"/>
        <v>0</v>
      </c>
      <c r="CU284" s="327">
        <f t="shared" si="261"/>
        <v>0</v>
      </c>
      <c r="CV284" s="320" t="str">
        <f t="shared" si="262"/>
        <v>Đủ</v>
      </c>
      <c r="CW284" s="350"/>
    </row>
    <row r="285" spans="1:101" s="337" customFormat="1" ht="15" hidden="1" customHeight="1">
      <c r="A285" s="319" t="str">
        <f t="shared" si="247"/>
        <v>Hiện</v>
      </c>
      <c r="B285" s="320" t="str">
        <f t="shared" si="248"/>
        <v>Đủ</v>
      </c>
      <c r="C285" s="320">
        <f t="shared" si="249"/>
        <v>0</v>
      </c>
      <c r="D285" s="321"/>
      <c r="E285" s="320"/>
      <c r="F285" s="321"/>
      <c r="G285" s="321"/>
      <c r="H285" s="320" t="s">
        <v>1428</v>
      </c>
      <c r="I285" s="321"/>
      <c r="J285" s="338" t="s">
        <v>1371</v>
      </c>
      <c r="K285" s="389" t="s">
        <v>1353</v>
      </c>
      <c r="L285" s="391" t="s">
        <v>1372</v>
      </c>
      <c r="M285" s="338" t="s">
        <v>1360</v>
      </c>
      <c r="N285" s="338" t="s">
        <v>854</v>
      </c>
      <c r="O285" s="277"/>
      <c r="P285" s="392">
        <v>66</v>
      </c>
      <c r="Q285" s="241"/>
      <c r="R285" s="350"/>
      <c r="S285" s="350"/>
      <c r="T285" s="350"/>
      <c r="U285" s="350"/>
      <c r="V285" s="350"/>
      <c r="W285" s="350"/>
      <c r="X285" s="350"/>
      <c r="Y285" s="350"/>
      <c r="Z285" s="350"/>
      <c r="AA285" s="350"/>
      <c r="AB285" s="241">
        <v>66</v>
      </c>
      <c r="AC285" s="241">
        <v>0</v>
      </c>
      <c r="AD285" s="241">
        <v>0</v>
      </c>
      <c r="AE285" s="241">
        <v>0</v>
      </c>
      <c r="AF285" s="241">
        <v>0</v>
      </c>
      <c r="AG285" s="241">
        <v>0</v>
      </c>
      <c r="AH285" s="241">
        <v>0</v>
      </c>
      <c r="AI285" s="241">
        <v>0</v>
      </c>
      <c r="AJ285" s="241">
        <v>0</v>
      </c>
      <c r="AK285" s="241">
        <v>0</v>
      </c>
      <c r="AL285" s="241">
        <v>0</v>
      </c>
      <c r="AM285" s="241">
        <v>0</v>
      </c>
      <c r="AN285" s="241"/>
      <c r="AO285" s="241"/>
      <c r="AP285" s="241">
        <v>0</v>
      </c>
      <c r="AQ285" s="241">
        <v>0</v>
      </c>
      <c r="AR285" s="325">
        <f t="shared" si="250"/>
        <v>66</v>
      </c>
      <c r="AS285" s="325">
        <f t="shared" si="251"/>
        <v>0</v>
      </c>
      <c r="AT285" s="344"/>
      <c r="AU285" s="352"/>
      <c r="AV285" s="350"/>
      <c r="AW285" s="350"/>
      <c r="AX285" s="350"/>
      <c r="AY285" s="350"/>
      <c r="AZ285" s="327">
        <f t="shared" si="252"/>
        <v>66</v>
      </c>
      <c r="BA285" s="330" t="str">
        <f t="shared" si="253"/>
        <v>0</v>
      </c>
      <c r="BB285" s="350"/>
      <c r="BC285" s="357" t="s">
        <v>1518</v>
      </c>
      <c r="BD285" s="352" t="s">
        <v>904</v>
      </c>
      <c r="BE285" s="395" t="s">
        <v>1527</v>
      </c>
      <c r="BF285" s="358"/>
      <c r="BG285" s="352" t="s">
        <v>545</v>
      </c>
      <c r="BH285" s="355">
        <v>45807</v>
      </c>
      <c r="BI285" s="350">
        <v>66</v>
      </c>
      <c r="BJ285" s="352" t="s">
        <v>545</v>
      </c>
      <c r="BK285" s="437">
        <v>23190</v>
      </c>
      <c r="BL285" s="352">
        <f t="shared" si="275"/>
        <v>1683594.0000000002</v>
      </c>
      <c r="BM285" s="356">
        <v>45847</v>
      </c>
      <c r="BN285" s="327">
        <f t="shared" si="270"/>
        <v>66</v>
      </c>
      <c r="BO285" s="327">
        <f t="shared" si="271"/>
        <v>0</v>
      </c>
      <c r="BP285" s="350"/>
      <c r="BQ285" s="320"/>
      <c r="BR285" s="350"/>
      <c r="BS285" s="350"/>
      <c r="BT285" s="350"/>
      <c r="BU285" s="350"/>
      <c r="BV285" s="350"/>
      <c r="BW285" s="350"/>
      <c r="BX285" s="350"/>
      <c r="BY285" s="350"/>
      <c r="BZ285" s="350"/>
      <c r="CA285" s="350"/>
      <c r="CB285" s="350"/>
      <c r="CC285" s="350"/>
      <c r="CD285" s="350"/>
      <c r="CE285" s="350"/>
      <c r="CF285" s="350"/>
      <c r="CG285" s="350"/>
      <c r="CH285" s="350"/>
      <c r="CI285" s="350"/>
      <c r="CJ285" s="350"/>
      <c r="CK285" s="350"/>
      <c r="CL285" s="327">
        <f t="shared" si="272"/>
        <v>0</v>
      </c>
      <c r="CM285" s="320">
        <f t="shared" si="273"/>
        <v>0</v>
      </c>
      <c r="CN285" s="332"/>
      <c r="CO285" s="332"/>
      <c r="CP285" s="332"/>
      <c r="CQ285" s="332"/>
      <c r="CR285" s="327">
        <f t="shared" si="258"/>
        <v>66</v>
      </c>
      <c r="CS285" s="327">
        <f t="shared" si="259"/>
        <v>0</v>
      </c>
      <c r="CT285" s="327">
        <f t="shared" si="260"/>
        <v>0</v>
      </c>
      <c r="CU285" s="327">
        <f t="shared" si="261"/>
        <v>0</v>
      </c>
      <c r="CV285" s="320" t="str">
        <f t="shared" si="262"/>
        <v>Đủ</v>
      </c>
      <c r="CW285" s="350"/>
    </row>
    <row r="286" spans="1:101" s="337" customFormat="1" ht="15" hidden="1" customHeight="1">
      <c r="A286" s="319" t="str">
        <f t="shared" si="247"/>
        <v>Hiện</v>
      </c>
      <c r="B286" s="320" t="str">
        <f t="shared" si="248"/>
        <v>Đủ</v>
      </c>
      <c r="C286" s="320">
        <f t="shared" si="249"/>
        <v>0</v>
      </c>
      <c r="D286" s="321"/>
      <c r="E286" s="320"/>
      <c r="F286" s="321"/>
      <c r="G286" s="321"/>
      <c r="H286" s="320" t="s">
        <v>1428</v>
      </c>
      <c r="I286" s="321"/>
      <c r="J286" s="338" t="s">
        <v>1373</v>
      </c>
      <c r="K286" s="389" t="s">
        <v>1353</v>
      </c>
      <c r="L286" s="391" t="s">
        <v>1374</v>
      </c>
      <c r="M286" s="338" t="s">
        <v>1360</v>
      </c>
      <c r="N286" s="338" t="s">
        <v>854</v>
      </c>
      <c r="O286" s="277"/>
      <c r="P286" s="392">
        <v>72</v>
      </c>
      <c r="Q286" s="241"/>
      <c r="R286" s="350"/>
      <c r="S286" s="350"/>
      <c r="T286" s="350"/>
      <c r="U286" s="350"/>
      <c r="V286" s="350"/>
      <c r="W286" s="350"/>
      <c r="X286" s="350"/>
      <c r="Y286" s="350"/>
      <c r="Z286" s="350"/>
      <c r="AA286" s="350"/>
      <c r="AB286" s="241">
        <v>72</v>
      </c>
      <c r="AC286" s="241">
        <v>0</v>
      </c>
      <c r="AD286" s="241">
        <v>0</v>
      </c>
      <c r="AE286" s="241">
        <v>0</v>
      </c>
      <c r="AF286" s="241">
        <v>0</v>
      </c>
      <c r="AG286" s="241">
        <v>0</v>
      </c>
      <c r="AH286" s="241">
        <v>0</v>
      </c>
      <c r="AI286" s="241">
        <v>0</v>
      </c>
      <c r="AJ286" s="241">
        <v>0</v>
      </c>
      <c r="AK286" s="241">
        <v>0</v>
      </c>
      <c r="AL286" s="241">
        <v>0</v>
      </c>
      <c r="AM286" s="241">
        <v>0</v>
      </c>
      <c r="AN286" s="241"/>
      <c r="AO286" s="241"/>
      <c r="AP286" s="241">
        <v>0</v>
      </c>
      <c r="AQ286" s="241">
        <v>0</v>
      </c>
      <c r="AR286" s="325">
        <f t="shared" si="250"/>
        <v>72</v>
      </c>
      <c r="AS286" s="325">
        <f t="shared" si="251"/>
        <v>0</v>
      </c>
      <c r="AT286" s="344"/>
      <c r="AU286" s="352"/>
      <c r="AV286" s="350"/>
      <c r="AW286" s="350"/>
      <c r="AX286" s="350"/>
      <c r="AY286" s="350"/>
      <c r="AZ286" s="327">
        <f t="shared" si="252"/>
        <v>72</v>
      </c>
      <c r="BA286" s="330" t="str">
        <f t="shared" si="253"/>
        <v>0</v>
      </c>
      <c r="BB286" s="350"/>
      <c r="BC286" s="357" t="s">
        <v>1518</v>
      </c>
      <c r="BD286" s="352" t="s">
        <v>904</v>
      </c>
      <c r="BE286" s="395" t="s">
        <v>1528</v>
      </c>
      <c r="BF286" s="358"/>
      <c r="BG286" s="352" t="s">
        <v>545</v>
      </c>
      <c r="BH286" s="355">
        <v>45807</v>
      </c>
      <c r="BI286" s="350">
        <v>72</v>
      </c>
      <c r="BJ286" s="352" t="s">
        <v>545</v>
      </c>
      <c r="BK286" s="437">
        <v>24560</v>
      </c>
      <c r="BL286" s="352">
        <f t="shared" si="275"/>
        <v>1945152.0000000002</v>
      </c>
      <c r="BM286" s="356">
        <v>45847</v>
      </c>
      <c r="BN286" s="327">
        <f t="shared" si="270"/>
        <v>72</v>
      </c>
      <c r="BO286" s="327">
        <f t="shared" si="271"/>
        <v>0</v>
      </c>
      <c r="BP286" s="350"/>
      <c r="BQ286" s="320"/>
      <c r="BR286" s="350"/>
      <c r="BS286" s="350"/>
      <c r="BT286" s="350"/>
      <c r="BU286" s="350"/>
      <c r="BV286" s="350"/>
      <c r="BW286" s="350"/>
      <c r="BX286" s="350"/>
      <c r="BY286" s="350"/>
      <c r="BZ286" s="350"/>
      <c r="CA286" s="350"/>
      <c r="CB286" s="350"/>
      <c r="CC286" s="350"/>
      <c r="CD286" s="350"/>
      <c r="CE286" s="350"/>
      <c r="CF286" s="350"/>
      <c r="CG286" s="350"/>
      <c r="CH286" s="350"/>
      <c r="CI286" s="350"/>
      <c r="CJ286" s="350"/>
      <c r="CK286" s="350"/>
      <c r="CL286" s="327">
        <f t="shared" si="272"/>
        <v>0</v>
      </c>
      <c r="CM286" s="320">
        <f t="shared" si="273"/>
        <v>0</v>
      </c>
      <c r="CN286" s="332"/>
      <c r="CO286" s="332"/>
      <c r="CP286" s="332"/>
      <c r="CQ286" s="332"/>
      <c r="CR286" s="327">
        <f t="shared" si="258"/>
        <v>72</v>
      </c>
      <c r="CS286" s="327">
        <f t="shared" si="259"/>
        <v>0</v>
      </c>
      <c r="CT286" s="327">
        <f t="shared" si="260"/>
        <v>0</v>
      </c>
      <c r="CU286" s="327">
        <f t="shared" si="261"/>
        <v>0</v>
      </c>
      <c r="CV286" s="320" t="str">
        <f t="shared" si="262"/>
        <v>Đủ</v>
      </c>
      <c r="CW286" s="350"/>
    </row>
    <row r="287" spans="1:101" s="337" customFormat="1" ht="15" hidden="1" customHeight="1">
      <c r="A287" s="319" t="str">
        <f t="shared" si="247"/>
        <v>Hiện</v>
      </c>
      <c r="B287" s="320" t="str">
        <f t="shared" si="248"/>
        <v>Đủ</v>
      </c>
      <c r="C287" s="320">
        <f t="shared" si="249"/>
        <v>0</v>
      </c>
      <c r="D287" s="321"/>
      <c r="E287" s="320"/>
      <c r="F287" s="321"/>
      <c r="G287" s="321"/>
      <c r="H287" s="320" t="s">
        <v>1428</v>
      </c>
      <c r="I287" s="321"/>
      <c r="J287" s="338" t="s">
        <v>1375</v>
      </c>
      <c r="K287" s="389" t="s">
        <v>1353</v>
      </c>
      <c r="L287" s="391" t="s">
        <v>1376</v>
      </c>
      <c r="M287" s="338" t="s">
        <v>1360</v>
      </c>
      <c r="N287" s="338" t="s">
        <v>854</v>
      </c>
      <c r="O287" s="277"/>
      <c r="P287" s="392">
        <v>854</v>
      </c>
      <c r="Q287" s="241"/>
      <c r="R287" s="350"/>
      <c r="S287" s="350"/>
      <c r="T287" s="350"/>
      <c r="U287" s="350"/>
      <c r="V287" s="350"/>
      <c r="W287" s="350"/>
      <c r="X287" s="350"/>
      <c r="Y287" s="350"/>
      <c r="Z287" s="350"/>
      <c r="AA287" s="350"/>
      <c r="AB287" s="241">
        <v>854</v>
      </c>
      <c r="AC287" s="241">
        <v>0</v>
      </c>
      <c r="AD287" s="241">
        <v>0</v>
      </c>
      <c r="AE287" s="241">
        <v>0</v>
      </c>
      <c r="AF287" s="241">
        <v>0</v>
      </c>
      <c r="AG287" s="241">
        <v>0</v>
      </c>
      <c r="AH287" s="241">
        <v>0</v>
      </c>
      <c r="AI287" s="241">
        <v>0</v>
      </c>
      <c r="AJ287" s="241">
        <v>0</v>
      </c>
      <c r="AK287" s="241">
        <v>0</v>
      </c>
      <c r="AL287" s="241">
        <v>0</v>
      </c>
      <c r="AM287" s="241">
        <v>0</v>
      </c>
      <c r="AN287" s="241"/>
      <c r="AO287" s="241"/>
      <c r="AP287" s="241">
        <v>0</v>
      </c>
      <c r="AQ287" s="241">
        <v>0</v>
      </c>
      <c r="AR287" s="325">
        <f t="shared" si="250"/>
        <v>854</v>
      </c>
      <c r="AS287" s="325">
        <f t="shared" si="251"/>
        <v>0</v>
      </c>
      <c r="AT287" s="344"/>
      <c r="AU287" s="352"/>
      <c r="AV287" s="350"/>
      <c r="AW287" s="350"/>
      <c r="AX287" s="350"/>
      <c r="AY287" s="350"/>
      <c r="AZ287" s="327">
        <f t="shared" si="252"/>
        <v>854</v>
      </c>
      <c r="BA287" s="330" t="str">
        <f t="shared" si="253"/>
        <v>0</v>
      </c>
      <c r="BB287" s="350"/>
      <c r="BC287" s="357" t="s">
        <v>1518</v>
      </c>
      <c r="BD287" s="352" t="s">
        <v>904</v>
      </c>
      <c r="BE287" s="395" t="s">
        <v>1529</v>
      </c>
      <c r="BF287" s="358"/>
      <c r="BG287" s="352" t="s">
        <v>545</v>
      </c>
      <c r="BH287" s="355">
        <v>45807</v>
      </c>
      <c r="BI287" s="350">
        <v>854</v>
      </c>
      <c r="BJ287" s="352" t="s">
        <v>545</v>
      </c>
      <c r="BK287" s="437">
        <v>23370</v>
      </c>
      <c r="BL287" s="352">
        <f t="shared" si="275"/>
        <v>21953778</v>
      </c>
      <c r="BM287" s="356">
        <v>45847</v>
      </c>
      <c r="BN287" s="327">
        <f t="shared" si="270"/>
        <v>854</v>
      </c>
      <c r="BO287" s="327">
        <f t="shared" si="271"/>
        <v>0</v>
      </c>
      <c r="BP287" s="350"/>
      <c r="BQ287" s="320"/>
      <c r="BR287" s="350"/>
      <c r="BS287" s="350"/>
      <c r="BT287" s="350"/>
      <c r="BU287" s="350"/>
      <c r="BV287" s="350"/>
      <c r="BW287" s="350"/>
      <c r="BX287" s="350"/>
      <c r="BY287" s="350"/>
      <c r="BZ287" s="350"/>
      <c r="CA287" s="350"/>
      <c r="CB287" s="350"/>
      <c r="CC287" s="350"/>
      <c r="CD287" s="350"/>
      <c r="CE287" s="350"/>
      <c r="CF287" s="350"/>
      <c r="CG287" s="350"/>
      <c r="CH287" s="350"/>
      <c r="CI287" s="350"/>
      <c r="CJ287" s="350"/>
      <c r="CK287" s="350"/>
      <c r="CL287" s="327">
        <f t="shared" si="272"/>
        <v>0</v>
      </c>
      <c r="CM287" s="320">
        <f t="shared" si="273"/>
        <v>0</v>
      </c>
      <c r="CN287" s="332"/>
      <c r="CO287" s="332"/>
      <c r="CP287" s="332"/>
      <c r="CQ287" s="332"/>
      <c r="CR287" s="327">
        <f t="shared" si="258"/>
        <v>854</v>
      </c>
      <c r="CS287" s="327">
        <f t="shared" si="259"/>
        <v>0</v>
      </c>
      <c r="CT287" s="327">
        <f t="shared" si="260"/>
        <v>0</v>
      </c>
      <c r="CU287" s="327">
        <f t="shared" si="261"/>
        <v>0</v>
      </c>
      <c r="CV287" s="320" t="str">
        <f t="shared" si="262"/>
        <v>Đủ</v>
      </c>
      <c r="CW287" s="350"/>
    </row>
    <row r="288" spans="1:101" s="337" customFormat="1" ht="15" hidden="1" customHeight="1">
      <c r="A288" s="319" t="str">
        <f t="shared" si="247"/>
        <v>Hiện</v>
      </c>
      <c r="B288" s="320" t="str">
        <f t="shared" si="248"/>
        <v>Đủ</v>
      </c>
      <c r="C288" s="320">
        <f t="shared" si="249"/>
        <v>0</v>
      </c>
      <c r="D288" s="321"/>
      <c r="E288" s="320"/>
      <c r="F288" s="321"/>
      <c r="G288" s="321"/>
      <c r="H288" s="320" t="s">
        <v>1428</v>
      </c>
      <c r="I288" s="321"/>
      <c r="J288" s="338" t="s">
        <v>1377</v>
      </c>
      <c r="K288" s="389" t="s">
        <v>1353</v>
      </c>
      <c r="L288" s="391" t="s">
        <v>1378</v>
      </c>
      <c r="M288" s="338" t="s">
        <v>1360</v>
      </c>
      <c r="N288" s="338" t="s">
        <v>854</v>
      </c>
      <c r="O288" s="277"/>
      <c r="P288" s="392">
        <f>1044+64</f>
        <v>1108</v>
      </c>
      <c r="Q288" s="241"/>
      <c r="R288" s="350"/>
      <c r="S288" s="350"/>
      <c r="T288" s="350"/>
      <c r="U288" s="350"/>
      <c r="V288" s="350"/>
      <c r="W288" s="350"/>
      <c r="X288" s="350"/>
      <c r="Y288" s="350"/>
      <c r="Z288" s="350"/>
      <c r="AA288" s="350"/>
      <c r="AB288" s="241">
        <v>1108</v>
      </c>
      <c r="AC288" s="241">
        <v>0</v>
      </c>
      <c r="AD288" s="241">
        <v>0</v>
      </c>
      <c r="AE288" s="241">
        <v>0</v>
      </c>
      <c r="AF288" s="241">
        <v>0</v>
      </c>
      <c r="AG288" s="241">
        <v>0</v>
      </c>
      <c r="AH288" s="241">
        <v>0</v>
      </c>
      <c r="AI288" s="241">
        <v>0</v>
      </c>
      <c r="AJ288" s="241">
        <v>0</v>
      </c>
      <c r="AK288" s="241">
        <v>0</v>
      </c>
      <c r="AL288" s="241">
        <v>0</v>
      </c>
      <c r="AM288" s="241">
        <v>0</v>
      </c>
      <c r="AN288" s="241"/>
      <c r="AO288" s="241"/>
      <c r="AP288" s="241">
        <v>0</v>
      </c>
      <c r="AQ288" s="241">
        <v>0</v>
      </c>
      <c r="AR288" s="325">
        <f t="shared" si="250"/>
        <v>1108</v>
      </c>
      <c r="AS288" s="325">
        <f t="shared" si="251"/>
        <v>0</v>
      </c>
      <c r="AT288" s="344"/>
      <c r="AU288" s="352"/>
      <c r="AV288" s="350"/>
      <c r="AW288" s="350"/>
      <c r="AX288" s="350"/>
      <c r="AY288" s="350"/>
      <c r="AZ288" s="327">
        <f t="shared" si="252"/>
        <v>1108</v>
      </c>
      <c r="BA288" s="330" t="str">
        <f t="shared" si="253"/>
        <v>0</v>
      </c>
      <c r="BB288" s="350"/>
      <c r="BC288" s="357" t="s">
        <v>1518</v>
      </c>
      <c r="BD288" s="352" t="s">
        <v>904</v>
      </c>
      <c r="BE288" s="395" t="s">
        <v>1530</v>
      </c>
      <c r="BF288" s="358"/>
      <c r="BG288" s="352" t="s">
        <v>545</v>
      </c>
      <c r="BH288" s="355">
        <v>45807</v>
      </c>
      <c r="BI288" s="350">
        <v>1108</v>
      </c>
      <c r="BJ288" s="352" t="s">
        <v>545</v>
      </c>
      <c r="BK288" s="437">
        <v>23370</v>
      </c>
      <c r="BL288" s="352">
        <f t="shared" si="275"/>
        <v>28483356.000000004</v>
      </c>
      <c r="BM288" s="356">
        <v>45847</v>
      </c>
      <c r="BN288" s="327">
        <f t="shared" si="270"/>
        <v>1108</v>
      </c>
      <c r="BO288" s="327">
        <f t="shared" si="271"/>
        <v>0</v>
      </c>
      <c r="BP288" s="350"/>
      <c r="BQ288" s="320"/>
      <c r="BR288" s="350"/>
      <c r="BS288" s="350"/>
      <c r="BT288" s="350"/>
      <c r="BU288" s="350"/>
      <c r="BV288" s="350"/>
      <c r="BW288" s="350"/>
      <c r="BX288" s="350"/>
      <c r="BY288" s="350"/>
      <c r="BZ288" s="350"/>
      <c r="CA288" s="350"/>
      <c r="CB288" s="350"/>
      <c r="CC288" s="350"/>
      <c r="CD288" s="350"/>
      <c r="CE288" s="350"/>
      <c r="CF288" s="350"/>
      <c r="CG288" s="350"/>
      <c r="CH288" s="350"/>
      <c r="CI288" s="350"/>
      <c r="CJ288" s="350"/>
      <c r="CK288" s="350"/>
      <c r="CL288" s="327">
        <f t="shared" si="272"/>
        <v>0</v>
      </c>
      <c r="CM288" s="320">
        <f t="shared" si="273"/>
        <v>0</v>
      </c>
      <c r="CN288" s="332"/>
      <c r="CO288" s="332"/>
      <c r="CP288" s="332"/>
      <c r="CQ288" s="332"/>
      <c r="CR288" s="327">
        <f t="shared" si="258"/>
        <v>1108</v>
      </c>
      <c r="CS288" s="327">
        <f t="shared" si="259"/>
        <v>0</v>
      </c>
      <c r="CT288" s="327">
        <f t="shared" si="260"/>
        <v>0</v>
      </c>
      <c r="CU288" s="327">
        <f t="shared" si="261"/>
        <v>0</v>
      </c>
      <c r="CV288" s="320" t="str">
        <f t="shared" si="262"/>
        <v>Đủ</v>
      </c>
      <c r="CW288" s="350"/>
    </row>
    <row r="289" spans="1:101" s="337" customFormat="1" ht="15" hidden="1" customHeight="1">
      <c r="A289" s="319" t="str">
        <f t="shared" si="247"/>
        <v>Hiện</v>
      </c>
      <c r="B289" s="320" t="str">
        <f t="shared" si="248"/>
        <v>Đủ</v>
      </c>
      <c r="C289" s="320">
        <f t="shared" si="249"/>
        <v>0</v>
      </c>
      <c r="D289" s="321"/>
      <c r="E289" s="320"/>
      <c r="F289" s="321"/>
      <c r="G289" s="321"/>
      <c r="H289" s="320" t="s">
        <v>1428</v>
      </c>
      <c r="I289" s="321"/>
      <c r="J289" s="338" t="s">
        <v>1379</v>
      </c>
      <c r="K289" s="389" t="s">
        <v>1353</v>
      </c>
      <c r="L289" s="391" t="s">
        <v>1380</v>
      </c>
      <c r="M289" s="338" t="s">
        <v>1360</v>
      </c>
      <c r="N289" s="338" t="s">
        <v>854</v>
      </c>
      <c r="O289" s="277"/>
      <c r="P289" s="392">
        <v>718</v>
      </c>
      <c r="Q289" s="241"/>
      <c r="R289" s="350"/>
      <c r="S289" s="350"/>
      <c r="T289" s="350"/>
      <c r="U289" s="350"/>
      <c r="V289" s="350"/>
      <c r="W289" s="350"/>
      <c r="X289" s="350"/>
      <c r="Y289" s="350"/>
      <c r="Z289" s="350"/>
      <c r="AA289" s="350"/>
      <c r="AB289" s="241">
        <v>718</v>
      </c>
      <c r="AC289" s="241">
        <v>0</v>
      </c>
      <c r="AD289" s="241">
        <v>0</v>
      </c>
      <c r="AE289" s="241">
        <v>0</v>
      </c>
      <c r="AF289" s="241">
        <v>0</v>
      </c>
      <c r="AG289" s="241">
        <v>0</v>
      </c>
      <c r="AH289" s="241">
        <v>0</v>
      </c>
      <c r="AI289" s="241">
        <v>0</v>
      </c>
      <c r="AJ289" s="241">
        <v>0</v>
      </c>
      <c r="AK289" s="241">
        <v>0</v>
      </c>
      <c r="AL289" s="241">
        <v>0</v>
      </c>
      <c r="AM289" s="241">
        <v>0</v>
      </c>
      <c r="AN289" s="241"/>
      <c r="AO289" s="241"/>
      <c r="AP289" s="241">
        <v>0</v>
      </c>
      <c r="AQ289" s="241">
        <v>0</v>
      </c>
      <c r="AR289" s="325">
        <f t="shared" si="250"/>
        <v>718</v>
      </c>
      <c r="AS289" s="325">
        <f t="shared" si="251"/>
        <v>0</v>
      </c>
      <c r="AT289" s="344"/>
      <c r="AU289" s="352"/>
      <c r="AV289" s="350"/>
      <c r="AW289" s="350"/>
      <c r="AX289" s="350"/>
      <c r="AY289" s="350"/>
      <c r="AZ289" s="327">
        <f t="shared" si="252"/>
        <v>718</v>
      </c>
      <c r="BA289" s="330" t="str">
        <f t="shared" si="253"/>
        <v>0</v>
      </c>
      <c r="BB289" s="350"/>
      <c r="BC289" s="357" t="s">
        <v>1518</v>
      </c>
      <c r="BD289" s="352" t="s">
        <v>904</v>
      </c>
      <c r="BE289" s="395" t="s">
        <v>1531</v>
      </c>
      <c r="BF289" s="358"/>
      <c r="BG289" s="352" t="s">
        <v>545</v>
      </c>
      <c r="BH289" s="355">
        <v>45807</v>
      </c>
      <c r="BI289" s="350">
        <v>718</v>
      </c>
      <c r="BJ289" s="352" t="s">
        <v>545</v>
      </c>
      <c r="BK289" s="437">
        <v>57540</v>
      </c>
      <c r="BL289" s="352">
        <f t="shared" si="275"/>
        <v>45445092</v>
      </c>
      <c r="BM289" s="356">
        <v>45859</v>
      </c>
      <c r="BN289" s="327">
        <f t="shared" si="270"/>
        <v>718</v>
      </c>
      <c r="BO289" s="327">
        <f t="shared" si="271"/>
        <v>0</v>
      </c>
      <c r="BP289" s="350"/>
      <c r="BQ289" s="320"/>
      <c r="BR289" s="350"/>
      <c r="BS289" s="350"/>
      <c r="BT289" s="350"/>
      <c r="BU289" s="350"/>
      <c r="BV289" s="350"/>
      <c r="BW289" s="350"/>
      <c r="BX289" s="350"/>
      <c r="BY289" s="350"/>
      <c r="BZ289" s="350"/>
      <c r="CA289" s="350"/>
      <c r="CB289" s="350"/>
      <c r="CC289" s="350"/>
      <c r="CD289" s="350"/>
      <c r="CE289" s="350"/>
      <c r="CF289" s="350"/>
      <c r="CG289" s="350"/>
      <c r="CH289" s="350"/>
      <c r="CI289" s="350"/>
      <c r="CJ289" s="350"/>
      <c r="CK289" s="350"/>
      <c r="CL289" s="327">
        <f t="shared" si="272"/>
        <v>0</v>
      </c>
      <c r="CM289" s="320">
        <f t="shared" si="273"/>
        <v>0</v>
      </c>
      <c r="CN289" s="332"/>
      <c r="CO289" s="332"/>
      <c r="CP289" s="332"/>
      <c r="CQ289" s="332"/>
      <c r="CR289" s="327">
        <f t="shared" si="258"/>
        <v>718</v>
      </c>
      <c r="CS289" s="327">
        <f t="shared" si="259"/>
        <v>0</v>
      </c>
      <c r="CT289" s="327">
        <f t="shared" si="260"/>
        <v>0</v>
      </c>
      <c r="CU289" s="327">
        <f t="shared" si="261"/>
        <v>0</v>
      </c>
      <c r="CV289" s="320" t="str">
        <f t="shared" si="262"/>
        <v>Đủ</v>
      </c>
      <c r="CW289" s="350"/>
    </row>
    <row r="290" spans="1:101" s="337" customFormat="1" ht="15" hidden="1" customHeight="1">
      <c r="A290" s="319" t="str">
        <f t="shared" si="247"/>
        <v>Hiện</v>
      </c>
      <c r="B290" s="320" t="str">
        <f t="shared" si="248"/>
        <v>Đủ</v>
      </c>
      <c r="C290" s="320">
        <f t="shared" si="249"/>
        <v>0</v>
      </c>
      <c r="D290" s="321"/>
      <c r="E290" s="320"/>
      <c r="F290" s="321"/>
      <c r="G290" s="321"/>
      <c r="H290" s="320" t="s">
        <v>1428</v>
      </c>
      <c r="I290" s="321"/>
      <c r="J290" s="338" t="s">
        <v>1381</v>
      </c>
      <c r="K290" s="389" t="s">
        <v>1353</v>
      </c>
      <c r="L290" s="391" t="s">
        <v>1382</v>
      </c>
      <c r="M290" s="338" t="s">
        <v>1360</v>
      </c>
      <c r="N290" s="338" t="s">
        <v>854</v>
      </c>
      <c r="O290" s="277"/>
      <c r="P290" s="392">
        <f>480+229</f>
        <v>709</v>
      </c>
      <c r="Q290" s="241"/>
      <c r="R290" s="350"/>
      <c r="S290" s="350"/>
      <c r="T290" s="350"/>
      <c r="U290" s="350"/>
      <c r="V290" s="350"/>
      <c r="W290" s="350"/>
      <c r="X290" s="350"/>
      <c r="Y290" s="350"/>
      <c r="Z290" s="350"/>
      <c r="AA290" s="350"/>
      <c r="AB290" s="241">
        <v>709</v>
      </c>
      <c r="AC290" s="241">
        <v>0</v>
      </c>
      <c r="AD290" s="241">
        <v>0</v>
      </c>
      <c r="AE290" s="241">
        <v>0</v>
      </c>
      <c r="AF290" s="241">
        <v>0</v>
      </c>
      <c r="AG290" s="241">
        <v>0</v>
      </c>
      <c r="AH290" s="241">
        <v>0</v>
      </c>
      <c r="AI290" s="241">
        <v>0</v>
      </c>
      <c r="AJ290" s="241">
        <v>0</v>
      </c>
      <c r="AK290" s="241">
        <v>0</v>
      </c>
      <c r="AL290" s="241">
        <v>0</v>
      </c>
      <c r="AM290" s="241">
        <v>0</v>
      </c>
      <c r="AN290" s="241"/>
      <c r="AO290" s="241"/>
      <c r="AP290" s="241">
        <v>0</v>
      </c>
      <c r="AQ290" s="241">
        <v>0</v>
      </c>
      <c r="AR290" s="325">
        <f t="shared" si="250"/>
        <v>709</v>
      </c>
      <c r="AS290" s="325">
        <f t="shared" si="251"/>
        <v>0</v>
      </c>
      <c r="AT290" s="344"/>
      <c r="AU290" s="352"/>
      <c r="AV290" s="350"/>
      <c r="AW290" s="350"/>
      <c r="AX290" s="350"/>
      <c r="AY290" s="350"/>
      <c r="AZ290" s="327">
        <f t="shared" si="252"/>
        <v>709</v>
      </c>
      <c r="BA290" s="330" t="str">
        <f t="shared" si="253"/>
        <v>0</v>
      </c>
      <c r="BB290" s="350"/>
      <c r="BC290" s="357" t="s">
        <v>1518</v>
      </c>
      <c r="BD290" s="352" t="s">
        <v>904</v>
      </c>
      <c r="BE290" s="395" t="s">
        <v>1532</v>
      </c>
      <c r="BF290" s="358"/>
      <c r="BG290" s="352" t="s">
        <v>545</v>
      </c>
      <c r="BH290" s="355">
        <v>45807</v>
      </c>
      <c r="BI290" s="350">
        <v>709</v>
      </c>
      <c r="BJ290" s="352" t="s">
        <v>545</v>
      </c>
      <c r="BK290" s="437">
        <v>25000</v>
      </c>
      <c r="BL290" s="352">
        <f t="shared" si="275"/>
        <v>19497500</v>
      </c>
      <c r="BM290" s="356">
        <v>45847</v>
      </c>
      <c r="BN290" s="327">
        <f t="shared" si="270"/>
        <v>709</v>
      </c>
      <c r="BO290" s="327">
        <f t="shared" si="271"/>
        <v>0</v>
      </c>
      <c r="BP290" s="350"/>
      <c r="BQ290" s="320"/>
      <c r="BR290" s="350"/>
      <c r="BS290" s="350"/>
      <c r="BT290" s="350"/>
      <c r="BU290" s="350"/>
      <c r="BV290" s="350"/>
      <c r="BW290" s="350"/>
      <c r="BX290" s="350"/>
      <c r="BY290" s="350"/>
      <c r="BZ290" s="350"/>
      <c r="CA290" s="350"/>
      <c r="CB290" s="350"/>
      <c r="CC290" s="350"/>
      <c r="CD290" s="350"/>
      <c r="CE290" s="350"/>
      <c r="CF290" s="350"/>
      <c r="CG290" s="350"/>
      <c r="CH290" s="350"/>
      <c r="CI290" s="350"/>
      <c r="CJ290" s="350"/>
      <c r="CK290" s="350"/>
      <c r="CL290" s="327">
        <f t="shared" si="272"/>
        <v>0</v>
      </c>
      <c r="CM290" s="320">
        <f t="shared" si="273"/>
        <v>0</v>
      </c>
      <c r="CN290" s="332"/>
      <c r="CO290" s="332"/>
      <c r="CP290" s="332"/>
      <c r="CQ290" s="332"/>
      <c r="CR290" s="327">
        <f t="shared" si="258"/>
        <v>709</v>
      </c>
      <c r="CS290" s="327">
        <f t="shared" si="259"/>
        <v>0</v>
      </c>
      <c r="CT290" s="327">
        <f t="shared" si="260"/>
        <v>0</v>
      </c>
      <c r="CU290" s="327">
        <f t="shared" si="261"/>
        <v>0</v>
      </c>
      <c r="CV290" s="320" t="str">
        <f t="shared" si="262"/>
        <v>Đủ</v>
      </c>
      <c r="CW290" s="350"/>
    </row>
    <row r="291" spans="1:101" s="337" customFormat="1" ht="15" hidden="1" customHeight="1">
      <c r="A291" s="319" t="str">
        <f t="shared" si="247"/>
        <v>Hiện</v>
      </c>
      <c r="B291" s="320" t="str">
        <f t="shared" si="248"/>
        <v>Đủ</v>
      </c>
      <c r="C291" s="320">
        <f t="shared" si="249"/>
        <v>0</v>
      </c>
      <c r="D291" s="321"/>
      <c r="E291" s="320"/>
      <c r="F291" s="321"/>
      <c r="G291" s="321"/>
      <c r="H291" s="320" t="s">
        <v>1428</v>
      </c>
      <c r="I291" s="321"/>
      <c r="J291" s="338" t="s">
        <v>1383</v>
      </c>
      <c r="K291" s="389" t="s">
        <v>1353</v>
      </c>
      <c r="L291" s="391" t="s">
        <v>1384</v>
      </c>
      <c r="M291" s="338" t="s">
        <v>1360</v>
      </c>
      <c r="N291" s="338" t="s">
        <v>854</v>
      </c>
      <c r="O291" s="277"/>
      <c r="P291" s="392">
        <v>274</v>
      </c>
      <c r="Q291" s="241"/>
      <c r="R291" s="350"/>
      <c r="S291" s="350"/>
      <c r="T291" s="350"/>
      <c r="U291" s="350"/>
      <c r="V291" s="350"/>
      <c r="W291" s="350"/>
      <c r="X291" s="350"/>
      <c r="Y291" s="350"/>
      <c r="Z291" s="350"/>
      <c r="AA291" s="350"/>
      <c r="AB291" s="241">
        <v>274</v>
      </c>
      <c r="AC291" s="241">
        <v>0</v>
      </c>
      <c r="AD291" s="241">
        <v>0</v>
      </c>
      <c r="AE291" s="241">
        <v>0</v>
      </c>
      <c r="AF291" s="241">
        <v>0</v>
      </c>
      <c r="AG291" s="241">
        <v>0</v>
      </c>
      <c r="AH291" s="241">
        <v>0</v>
      </c>
      <c r="AI291" s="241">
        <v>0</v>
      </c>
      <c r="AJ291" s="241">
        <v>0</v>
      </c>
      <c r="AK291" s="241">
        <v>0</v>
      </c>
      <c r="AL291" s="241">
        <v>0</v>
      </c>
      <c r="AM291" s="241">
        <v>0</v>
      </c>
      <c r="AN291" s="241"/>
      <c r="AO291" s="241"/>
      <c r="AP291" s="241">
        <v>0</v>
      </c>
      <c r="AQ291" s="241">
        <v>0</v>
      </c>
      <c r="AR291" s="325">
        <f t="shared" si="250"/>
        <v>274</v>
      </c>
      <c r="AS291" s="325">
        <f t="shared" si="251"/>
        <v>0</v>
      </c>
      <c r="AT291" s="344"/>
      <c r="AU291" s="352"/>
      <c r="AV291" s="350"/>
      <c r="AW291" s="350"/>
      <c r="AX291" s="350"/>
      <c r="AY291" s="350"/>
      <c r="AZ291" s="327">
        <f t="shared" si="252"/>
        <v>274</v>
      </c>
      <c r="BA291" s="330" t="str">
        <f t="shared" si="253"/>
        <v>0</v>
      </c>
      <c r="BB291" s="350"/>
      <c r="BC291" s="357" t="s">
        <v>1518</v>
      </c>
      <c r="BD291" s="352" t="s">
        <v>904</v>
      </c>
      <c r="BE291" s="395" t="s">
        <v>1533</v>
      </c>
      <c r="BF291" s="358"/>
      <c r="BG291" s="352" t="s">
        <v>545</v>
      </c>
      <c r="BH291" s="355">
        <v>45807</v>
      </c>
      <c r="BI291" s="350">
        <v>274</v>
      </c>
      <c r="BJ291" s="352" t="s">
        <v>545</v>
      </c>
      <c r="BK291" s="437">
        <v>61540</v>
      </c>
      <c r="BL291" s="352">
        <f t="shared" si="275"/>
        <v>18548156</v>
      </c>
      <c r="BM291" s="356">
        <v>45859</v>
      </c>
      <c r="BN291" s="327">
        <f t="shared" si="270"/>
        <v>274</v>
      </c>
      <c r="BO291" s="327">
        <f t="shared" si="271"/>
        <v>0</v>
      </c>
      <c r="BP291" s="350"/>
      <c r="BQ291" s="320"/>
      <c r="BR291" s="350"/>
      <c r="BS291" s="350"/>
      <c r="BT291" s="350"/>
      <c r="BU291" s="350"/>
      <c r="BV291" s="350"/>
      <c r="BW291" s="350"/>
      <c r="BX291" s="350"/>
      <c r="BY291" s="350"/>
      <c r="BZ291" s="350"/>
      <c r="CA291" s="350"/>
      <c r="CB291" s="350"/>
      <c r="CC291" s="350"/>
      <c r="CD291" s="350"/>
      <c r="CE291" s="350"/>
      <c r="CF291" s="350"/>
      <c r="CG291" s="350"/>
      <c r="CH291" s="350"/>
      <c r="CI291" s="350"/>
      <c r="CJ291" s="350"/>
      <c r="CK291" s="350"/>
      <c r="CL291" s="327">
        <f t="shared" si="272"/>
        <v>0</v>
      </c>
      <c r="CM291" s="320">
        <f t="shared" si="273"/>
        <v>0</v>
      </c>
      <c r="CN291" s="332"/>
      <c r="CO291" s="332"/>
      <c r="CP291" s="332"/>
      <c r="CQ291" s="332"/>
      <c r="CR291" s="327">
        <f t="shared" si="258"/>
        <v>274</v>
      </c>
      <c r="CS291" s="327">
        <f t="shared" si="259"/>
        <v>0</v>
      </c>
      <c r="CT291" s="327">
        <f t="shared" si="260"/>
        <v>0</v>
      </c>
      <c r="CU291" s="327">
        <f t="shared" si="261"/>
        <v>0</v>
      </c>
      <c r="CV291" s="320" t="str">
        <f t="shared" si="262"/>
        <v>Đủ</v>
      </c>
      <c r="CW291" s="350"/>
    </row>
    <row r="292" spans="1:101" s="337" customFormat="1" ht="15" hidden="1" customHeight="1">
      <c r="A292" s="319" t="str">
        <f t="shared" si="247"/>
        <v>Hiện</v>
      </c>
      <c r="B292" s="320" t="str">
        <f t="shared" si="248"/>
        <v>Đủ</v>
      </c>
      <c r="C292" s="320">
        <f t="shared" si="249"/>
        <v>0</v>
      </c>
      <c r="D292" s="321"/>
      <c r="E292" s="320"/>
      <c r="F292" s="321"/>
      <c r="G292" s="321"/>
      <c r="H292" s="320" t="s">
        <v>1428</v>
      </c>
      <c r="I292" s="321"/>
      <c r="J292" s="338" t="s">
        <v>1385</v>
      </c>
      <c r="K292" s="389" t="s">
        <v>1353</v>
      </c>
      <c r="L292" s="391" t="s">
        <v>1386</v>
      </c>
      <c r="M292" s="338" t="s">
        <v>1360</v>
      </c>
      <c r="N292" s="338" t="s">
        <v>854</v>
      </c>
      <c r="O292" s="277"/>
      <c r="P292" s="392">
        <v>406</v>
      </c>
      <c r="Q292" s="241"/>
      <c r="R292" s="350"/>
      <c r="S292" s="350"/>
      <c r="T292" s="350"/>
      <c r="U292" s="350"/>
      <c r="V292" s="350"/>
      <c r="W292" s="350"/>
      <c r="X292" s="350"/>
      <c r="Y292" s="350"/>
      <c r="Z292" s="350"/>
      <c r="AA292" s="350"/>
      <c r="AB292" s="241">
        <v>406</v>
      </c>
      <c r="AC292" s="241">
        <v>0</v>
      </c>
      <c r="AD292" s="241">
        <v>0</v>
      </c>
      <c r="AE292" s="241">
        <v>0</v>
      </c>
      <c r="AF292" s="241">
        <v>0</v>
      </c>
      <c r="AG292" s="241">
        <v>0</v>
      </c>
      <c r="AH292" s="241">
        <v>0</v>
      </c>
      <c r="AI292" s="241">
        <v>0</v>
      </c>
      <c r="AJ292" s="241">
        <v>0</v>
      </c>
      <c r="AK292" s="241">
        <v>0</v>
      </c>
      <c r="AL292" s="241">
        <v>0</v>
      </c>
      <c r="AM292" s="241">
        <v>0</v>
      </c>
      <c r="AN292" s="241"/>
      <c r="AO292" s="241"/>
      <c r="AP292" s="241">
        <v>0</v>
      </c>
      <c r="AQ292" s="241">
        <v>0</v>
      </c>
      <c r="AR292" s="325">
        <f t="shared" si="250"/>
        <v>406</v>
      </c>
      <c r="AS292" s="325">
        <f t="shared" si="251"/>
        <v>0</v>
      </c>
      <c r="AT292" s="344"/>
      <c r="AU292" s="352"/>
      <c r="AV292" s="350"/>
      <c r="AW292" s="350"/>
      <c r="AX292" s="350"/>
      <c r="AY292" s="350"/>
      <c r="AZ292" s="327">
        <f t="shared" si="252"/>
        <v>406</v>
      </c>
      <c r="BA292" s="330" t="str">
        <f t="shared" si="253"/>
        <v>0</v>
      </c>
      <c r="BB292" s="350"/>
      <c r="BC292" s="357" t="s">
        <v>1518</v>
      </c>
      <c r="BD292" s="352" t="s">
        <v>904</v>
      </c>
      <c r="BE292" s="395" t="s">
        <v>1534</v>
      </c>
      <c r="BF292" s="358"/>
      <c r="BG292" s="352" t="s">
        <v>545</v>
      </c>
      <c r="BH292" s="355">
        <v>45807</v>
      </c>
      <c r="BI292" s="350">
        <v>406</v>
      </c>
      <c r="BJ292" s="352" t="s">
        <v>545</v>
      </c>
      <c r="BK292" s="437">
        <v>26690</v>
      </c>
      <c r="BL292" s="352">
        <f t="shared" si="275"/>
        <v>11919754.000000002</v>
      </c>
      <c r="BM292" s="356">
        <v>45847</v>
      </c>
      <c r="BN292" s="327">
        <f t="shared" si="270"/>
        <v>406</v>
      </c>
      <c r="BO292" s="327">
        <f t="shared" si="271"/>
        <v>0</v>
      </c>
      <c r="BP292" s="350"/>
      <c r="BQ292" s="320"/>
      <c r="BR292" s="350"/>
      <c r="BS292" s="350"/>
      <c r="BT292" s="350"/>
      <c r="BU292" s="350"/>
      <c r="BV292" s="350"/>
      <c r="BW292" s="350"/>
      <c r="BX292" s="350"/>
      <c r="BY292" s="350"/>
      <c r="BZ292" s="350"/>
      <c r="CA292" s="350"/>
      <c r="CB292" s="350"/>
      <c r="CC292" s="350"/>
      <c r="CD292" s="350"/>
      <c r="CE292" s="350"/>
      <c r="CF292" s="350"/>
      <c r="CG292" s="350"/>
      <c r="CH292" s="350"/>
      <c r="CI292" s="350"/>
      <c r="CJ292" s="350"/>
      <c r="CK292" s="350"/>
      <c r="CL292" s="327">
        <f t="shared" si="272"/>
        <v>0</v>
      </c>
      <c r="CM292" s="320">
        <f t="shared" si="273"/>
        <v>0</v>
      </c>
      <c r="CN292" s="332"/>
      <c r="CO292" s="332"/>
      <c r="CP292" s="332"/>
      <c r="CQ292" s="332"/>
      <c r="CR292" s="327">
        <f t="shared" si="258"/>
        <v>406</v>
      </c>
      <c r="CS292" s="327">
        <f t="shared" si="259"/>
        <v>0</v>
      </c>
      <c r="CT292" s="327">
        <f t="shared" si="260"/>
        <v>0</v>
      </c>
      <c r="CU292" s="327">
        <f t="shared" si="261"/>
        <v>0</v>
      </c>
      <c r="CV292" s="320" t="str">
        <f t="shared" si="262"/>
        <v>Đủ</v>
      </c>
      <c r="CW292" s="350"/>
    </row>
    <row r="293" spans="1:101" s="337" customFormat="1" ht="15" hidden="1" customHeight="1">
      <c r="A293" s="319" t="str">
        <f t="shared" si="247"/>
        <v>Hiện</v>
      </c>
      <c r="B293" s="320" t="str">
        <f t="shared" si="248"/>
        <v>Đủ</v>
      </c>
      <c r="C293" s="320">
        <f t="shared" si="249"/>
        <v>0</v>
      </c>
      <c r="D293" s="321"/>
      <c r="E293" s="320"/>
      <c r="F293" s="321"/>
      <c r="G293" s="321"/>
      <c r="H293" s="320" t="s">
        <v>1428</v>
      </c>
      <c r="I293" s="321"/>
      <c r="J293" s="338" t="s">
        <v>1387</v>
      </c>
      <c r="K293" s="389" t="s">
        <v>1353</v>
      </c>
      <c r="L293" s="391" t="s">
        <v>1388</v>
      </c>
      <c r="M293" s="338" t="s">
        <v>1360</v>
      </c>
      <c r="N293" s="338" t="s">
        <v>854</v>
      </c>
      <c r="O293" s="277"/>
      <c r="P293" s="392">
        <v>89</v>
      </c>
      <c r="Q293" s="241"/>
      <c r="R293" s="350"/>
      <c r="S293" s="350"/>
      <c r="T293" s="350"/>
      <c r="U293" s="350"/>
      <c r="V293" s="350"/>
      <c r="W293" s="350"/>
      <c r="X293" s="350"/>
      <c r="Y293" s="350"/>
      <c r="Z293" s="350"/>
      <c r="AA293" s="350"/>
      <c r="AB293" s="241">
        <v>89</v>
      </c>
      <c r="AC293" s="241">
        <v>0</v>
      </c>
      <c r="AD293" s="241">
        <v>0</v>
      </c>
      <c r="AE293" s="241">
        <v>0</v>
      </c>
      <c r="AF293" s="241">
        <v>0</v>
      </c>
      <c r="AG293" s="241">
        <v>0</v>
      </c>
      <c r="AH293" s="241">
        <v>0</v>
      </c>
      <c r="AI293" s="241">
        <v>0</v>
      </c>
      <c r="AJ293" s="241">
        <v>0</v>
      </c>
      <c r="AK293" s="241">
        <v>0</v>
      </c>
      <c r="AL293" s="241">
        <v>0</v>
      </c>
      <c r="AM293" s="241">
        <v>0</v>
      </c>
      <c r="AN293" s="241"/>
      <c r="AO293" s="241"/>
      <c r="AP293" s="241">
        <v>0</v>
      </c>
      <c r="AQ293" s="241">
        <v>0</v>
      </c>
      <c r="AR293" s="325">
        <f t="shared" si="250"/>
        <v>89</v>
      </c>
      <c r="AS293" s="325">
        <f t="shared" si="251"/>
        <v>0</v>
      </c>
      <c r="AT293" s="344"/>
      <c r="AU293" s="352"/>
      <c r="AV293" s="350"/>
      <c r="AW293" s="350"/>
      <c r="AX293" s="350"/>
      <c r="AY293" s="350"/>
      <c r="AZ293" s="327">
        <f t="shared" si="252"/>
        <v>89</v>
      </c>
      <c r="BA293" s="330" t="str">
        <f t="shared" si="253"/>
        <v>0</v>
      </c>
      <c r="BB293" s="350"/>
      <c r="BC293" s="357" t="s">
        <v>1518</v>
      </c>
      <c r="BD293" s="352" t="s">
        <v>904</v>
      </c>
      <c r="BE293" s="395" t="s">
        <v>1535</v>
      </c>
      <c r="BF293" s="358"/>
      <c r="BG293" s="352" t="s">
        <v>545</v>
      </c>
      <c r="BH293" s="355">
        <v>45807</v>
      </c>
      <c r="BI293" s="350">
        <v>89</v>
      </c>
      <c r="BJ293" s="352" t="s">
        <v>545</v>
      </c>
      <c r="BK293" s="437">
        <v>26690</v>
      </c>
      <c r="BL293" s="352">
        <f t="shared" si="275"/>
        <v>2612951</v>
      </c>
      <c r="BM293" s="356">
        <v>45847</v>
      </c>
      <c r="BN293" s="327">
        <f t="shared" si="270"/>
        <v>89</v>
      </c>
      <c r="BO293" s="327">
        <f t="shared" si="271"/>
        <v>0</v>
      </c>
      <c r="BP293" s="350"/>
      <c r="BQ293" s="320"/>
      <c r="BR293" s="350"/>
      <c r="BS293" s="350"/>
      <c r="BT293" s="350"/>
      <c r="BU293" s="350"/>
      <c r="BV293" s="350"/>
      <c r="BW293" s="350"/>
      <c r="BX293" s="350"/>
      <c r="BY293" s="350"/>
      <c r="BZ293" s="350"/>
      <c r="CA293" s="350"/>
      <c r="CB293" s="350"/>
      <c r="CC293" s="350"/>
      <c r="CD293" s="350"/>
      <c r="CE293" s="350"/>
      <c r="CF293" s="350"/>
      <c r="CG293" s="350"/>
      <c r="CH293" s="350"/>
      <c r="CI293" s="350"/>
      <c r="CJ293" s="350"/>
      <c r="CK293" s="350"/>
      <c r="CL293" s="327">
        <f t="shared" si="272"/>
        <v>0</v>
      </c>
      <c r="CM293" s="320">
        <f t="shared" si="273"/>
        <v>0</v>
      </c>
      <c r="CN293" s="332"/>
      <c r="CO293" s="332"/>
      <c r="CP293" s="332"/>
      <c r="CQ293" s="332"/>
      <c r="CR293" s="327">
        <f t="shared" si="258"/>
        <v>89</v>
      </c>
      <c r="CS293" s="327">
        <f t="shared" si="259"/>
        <v>0</v>
      </c>
      <c r="CT293" s="327">
        <f t="shared" si="260"/>
        <v>0</v>
      </c>
      <c r="CU293" s="327">
        <f t="shared" si="261"/>
        <v>0</v>
      </c>
      <c r="CV293" s="320" t="str">
        <f t="shared" si="262"/>
        <v>Đủ</v>
      </c>
      <c r="CW293" s="350"/>
    </row>
    <row r="294" spans="1:101" s="337" customFormat="1" ht="15" hidden="1" customHeight="1">
      <c r="A294" s="319" t="str">
        <f t="shared" si="247"/>
        <v>Hiện</v>
      </c>
      <c r="B294" s="320" t="str">
        <f t="shared" si="248"/>
        <v>Đủ</v>
      </c>
      <c r="C294" s="320">
        <f t="shared" si="249"/>
        <v>0</v>
      </c>
      <c r="D294" s="321"/>
      <c r="E294" s="320"/>
      <c r="F294" s="321"/>
      <c r="G294" s="321"/>
      <c r="H294" s="320" t="s">
        <v>1428</v>
      </c>
      <c r="I294" s="321"/>
      <c r="J294" s="338" t="s">
        <v>1389</v>
      </c>
      <c r="K294" s="389" t="s">
        <v>1353</v>
      </c>
      <c r="L294" s="391" t="s">
        <v>1390</v>
      </c>
      <c r="M294" s="338" t="s">
        <v>1360</v>
      </c>
      <c r="N294" s="338" t="s">
        <v>854</v>
      </c>
      <c r="O294" s="277"/>
      <c r="P294" s="392">
        <v>142</v>
      </c>
      <c r="Q294" s="241"/>
      <c r="R294" s="350"/>
      <c r="S294" s="350"/>
      <c r="T294" s="350"/>
      <c r="U294" s="350"/>
      <c r="V294" s="350"/>
      <c r="W294" s="350"/>
      <c r="X294" s="350"/>
      <c r="Y294" s="350"/>
      <c r="Z294" s="350"/>
      <c r="AA294" s="350"/>
      <c r="AB294" s="241">
        <v>142</v>
      </c>
      <c r="AC294" s="241">
        <v>0</v>
      </c>
      <c r="AD294" s="241">
        <v>0</v>
      </c>
      <c r="AE294" s="241">
        <v>0</v>
      </c>
      <c r="AF294" s="241">
        <v>0</v>
      </c>
      <c r="AG294" s="241">
        <v>0</v>
      </c>
      <c r="AH294" s="241">
        <v>0</v>
      </c>
      <c r="AI294" s="241">
        <v>0</v>
      </c>
      <c r="AJ294" s="241">
        <v>0</v>
      </c>
      <c r="AK294" s="241">
        <v>0</v>
      </c>
      <c r="AL294" s="241">
        <v>0</v>
      </c>
      <c r="AM294" s="241">
        <v>0</v>
      </c>
      <c r="AN294" s="241"/>
      <c r="AO294" s="241"/>
      <c r="AP294" s="241">
        <v>0</v>
      </c>
      <c r="AQ294" s="241">
        <v>0</v>
      </c>
      <c r="AR294" s="325">
        <f t="shared" si="250"/>
        <v>142</v>
      </c>
      <c r="AS294" s="325">
        <f t="shared" si="251"/>
        <v>0</v>
      </c>
      <c r="AT294" s="344"/>
      <c r="AU294" s="352"/>
      <c r="AV294" s="350"/>
      <c r="AW294" s="350"/>
      <c r="AX294" s="350"/>
      <c r="AY294" s="350"/>
      <c r="AZ294" s="327">
        <f t="shared" si="252"/>
        <v>142</v>
      </c>
      <c r="BA294" s="330" t="str">
        <f t="shared" si="253"/>
        <v>0</v>
      </c>
      <c r="BB294" s="350"/>
      <c r="BC294" s="357" t="s">
        <v>1518</v>
      </c>
      <c r="BD294" s="352" t="s">
        <v>904</v>
      </c>
      <c r="BE294" s="395" t="s">
        <v>1536</v>
      </c>
      <c r="BF294" s="358"/>
      <c r="BG294" s="352" t="s">
        <v>545</v>
      </c>
      <c r="BH294" s="355">
        <v>45807</v>
      </c>
      <c r="BI294" s="350">
        <v>142</v>
      </c>
      <c r="BJ294" s="352" t="s">
        <v>545</v>
      </c>
      <c r="BK294" s="437">
        <v>28380</v>
      </c>
      <c r="BL294" s="352">
        <f t="shared" si="275"/>
        <v>4432956</v>
      </c>
      <c r="BM294" s="356">
        <v>45847</v>
      </c>
      <c r="BN294" s="327">
        <f t="shared" si="270"/>
        <v>142</v>
      </c>
      <c r="BO294" s="327">
        <f t="shared" si="271"/>
        <v>0</v>
      </c>
      <c r="BP294" s="350"/>
      <c r="BQ294" s="320"/>
      <c r="BR294" s="350"/>
      <c r="BS294" s="350"/>
      <c r="BT294" s="350"/>
      <c r="BU294" s="350"/>
      <c r="BV294" s="350"/>
      <c r="BW294" s="350"/>
      <c r="BX294" s="350"/>
      <c r="BY294" s="350"/>
      <c r="BZ294" s="350"/>
      <c r="CA294" s="350"/>
      <c r="CB294" s="350"/>
      <c r="CC294" s="350"/>
      <c r="CD294" s="350"/>
      <c r="CE294" s="350"/>
      <c r="CF294" s="350"/>
      <c r="CG294" s="350"/>
      <c r="CH294" s="350"/>
      <c r="CI294" s="350"/>
      <c r="CJ294" s="350"/>
      <c r="CK294" s="350"/>
      <c r="CL294" s="327">
        <f t="shared" si="272"/>
        <v>0</v>
      </c>
      <c r="CM294" s="320">
        <f t="shared" si="273"/>
        <v>0</v>
      </c>
      <c r="CN294" s="332"/>
      <c r="CO294" s="332"/>
      <c r="CP294" s="332"/>
      <c r="CQ294" s="332"/>
      <c r="CR294" s="327">
        <f t="shared" si="258"/>
        <v>142</v>
      </c>
      <c r="CS294" s="327">
        <f t="shared" si="259"/>
        <v>0</v>
      </c>
      <c r="CT294" s="327">
        <f t="shared" si="260"/>
        <v>0</v>
      </c>
      <c r="CU294" s="327">
        <f t="shared" si="261"/>
        <v>0</v>
      </c>
      <c r="CV294" s="320" t="str">
        <f t="shared" si="262"/>
        <v>Đủ</v>
      </c>
      <c r="CW294" s="350"/>
    </row>
    <row r="295" spans="1:101" s="337" customFormat="1" ht="15" hidden="1" customHeight="1">
      <c r="A295" s="319" t="str">
        <f t="shared" si="247"/>
        <v>Hiện</v>
      </c>
      <c r="B295" s="320" t="str">
        <f t="shared" si="248"/>
        <v>Đủ</v>
      </c>
      <c r="C295" s="320">
        <f t="shared" si="249"/>
        <v>0</v>
      </c>
      <c r="D295" s="321"/>
      <c r="E295" s="320"/>
      <c r="F295" s="321"/>
      <c r="G295" s="321"/>
      <c r="H295" s="320"/>
      <c r="I295" s="321"/>
      <c r="J295" s="338" t="s">
        <v>1391</v>
      </c>
      <c r="K295" s="389" t="s">
        <v>1353</v>
      </c>
      <c r="L295" s="391" t="s">
        <v>1392</v>
      </c>
      <c r="M295" s="338" t="s">
        <v>1360</v>
      </c>
      <c r="N295" s="338" t="s">
        <v>854</v>
      </c>
      <c r="O295" s="277"/>
      <c r="P295" s="392">
        <v>308</v>
      </c>
      <c r="Q295" s="241"/>
      <c r="R295" s="350"/>
      <c r="S295" s="350"/>
      <c r="T295" s="350"/>
      <c r="U295" s="350"/>
      <c r="V295" s="350"/>
      <c r="W295" s="350"/>
      <c r="X295" s="350"/>
      <c r="Y295" s="350"/>
      <c r="Z295" s="350"/>
      <c r="AA295" s="350"/>
      <c r="AB295" s="241">
        <v>308</v>
      </c>
      <c r="AC295" s="241">
        <v>0</v>
      </c>
      <c r="AD295" s="241">
        <v>0</v>
      </c>
      <c r="AE295" s="241">
        <v>0</v>
      </c>
      <c r="AF295" s="241">
        <v>0</v>
      </c>
      <c r="AG295" s="241">
        <v>0</v>
      </c>
      <c r="AH295" s="241">
        <v>16</v>
      </c>
      <c r="AI295" s="241">
        <v>0</v>
      </c>
      <c r="AJ295" s="241">
        <v>0</v>
      </c>
      <c r="AK295" s="241">
        <v>0</v>
      </c>
      <c r="AL295" s="241">
        <v>0</v>
      </c>
      <c r="AM295" s="241">
        <v>0</v>
      </c>
      <c r="AN295" s="241"/>
      <c r="AO295" s="241"/>
      <c r="AP295" s="241">
        <v>0</v>
      </c>
      <c r="AQ295" s="241">
        <v>0</v>
      </c>
      <c r="AR295" s="325">
        <f t="shared" si="250"/>
        <v>324</v>
      </c>
      <c r="AS295" s="325">
        <f t="shared" si="251"/>
        <v>0</v>
      </c>
      <c r="AT295" s="344" t="s">
        <v>1684</v>
      </c>
      <c r="AU295" s="352"/>
      <c r="AV295" s="350"/>
      <c r="AW295" s="350"/>
      <c r="AX295" s="350"/>
      <c r="AY295" s="350"/>
      <c r="AZ295" s="327">
        <f t="shared" si="252"/>
        <v>324</v>
      </c>
      <c r="BA295" s="330" t="str">
        <f t="shared" si="253"/>
        <v>0</v>
      </c>
      <c r="BB295" s="350"/>
      <c r="BC295" s="357" t="s">
        <v>1518</v>
      </c>
      <c r="BD295" s="352" t="s">
        <v>904</v>
      </c>
      <c r="BE295" s="395" t="s">
        <v>1537</v>
      </c>
      <c r="BF295" s="358"/>
      <c r="BG295" s="352" t="s">
        <v>545</v>
      </c>
      <c r="BH295" s="355">
        <v>45807</v>
      </c>
      <c r="BI295" s="350">
        <v>308</v>
      </c>
      <c r="BJ295" s="352" t="s">
        <v>545</v>
      </c>
      <c r="BK295" s="437">
        <v>28380</v>
      </c>
      <c r="BL295" s="352">
        <f t="shared" si="275"/>
        <v>9615144</v>
      </c>
      <c r="BM295" s="356">
        <v>45847</v>
      </c>
      <c r="BN295" s="327">
        <f t="shared" si="270"/>
        <v>324</v>
      </c>
      <c r="BO295" s="327">
        <f t="shared" si="271"/>
        <v>0</v>
      </c>
      <c r="BP295" s="350"/>
      <c r="BQ295" s="320"/>
      <c r="BR295" s="350"/>
      <c r="BS295" s="350"/>
      <c r="BT295" s="350"/>
      <c r="BU295" s="350"/>
      <c r="BV295" s="350"/>
      <c r="BW295" s="350"/>
      <c r="BX295" s="350"/>
      <c r="BY295" s="350"/>
      <c r="BZ295" s="350"/>
      <c r="CA295" s="350"/>
      <c r="CB295" s="350"/>
      <c r="CC295" s="350"/>
      <c r="CD295" s="350"/>
      <c r="CE295" s="350"/>
      <c r="CF295" s="350"/>
      <c r="CG295" s="350"/>
      <c r="CH295" s="350"/>
      <c r="CI295" s="350"/>
      <c r="CJ295" s="350"/>
      <c r="CK295" s="350"/>
      <c r="CL295" s="327">
        <f t="shared" si="272"/>
        <v>0</v>
      </c>
      <c r="CM295" s="320">
        <f t="shared" si="273"/>
        <v>0</v>
      </c>
      <c r="CN295" s="332"/>
      <c r="CO295" s="332"/>
      <c r="CP295" s="332"/>
      <c r="CQ295" s="332"/>
      <c r="CR295" s="327">
        <f t="shared" si="258"/>
        <v>324</v>
      </c>
      <c r="CS295" s="327">
        <f t="shared" si="259"/>
        <v>0</v>
      </c>
      <c r="CT295" s="327">
        <f t="shared" si="260"/>
        <v>0</v>
      </c>
      <c r="CU295" s="327">
        <f t="shared" si="261"/>
        <v>0</v>
      </c>
      <c r="CV295" s="320" t="str">
        <f t="shared" si="262"/>
        <v>Đủ</v>
      </c>
      <c r="CW295" s="350"/>
    </row>
    <row r="296" spans="1:101" s="337" customFormat="1" ht="15" hidden="1" customHeight="1">
      <c r="A296" s="319" t="str">
        <f t="shared" si="247"/>
        <v>ok</v>
      </c>
      <c r="B296" s="321"/>
      <c r="C296" s="321"/>
      <c r="D296" s="321"/>
      <c r="E296" s="321"/>
      <c r="F296" s="321"/>
      <c r="G296" s="321"/>
      <c r="H296" s="321"/>
      <c r="I296" s="321"/>
      <c r="J296" s="338" t="s">
        <v>1391</v>
      </c>
      <c r="K296" s="389" t="s">
        <v>1353</v>
      </c>
      <c r="L296" s="391" t="s">
        <v>1392</v>
      </c>
      <c r="M296" s="338" t="s">
        <v>1360</v>
      </c>
      <c r="N296" s="338" t="s">
        <v>854</v>
      </c>
      <c r="O296" s="277"/>
      <c r="P296" s="392"/>
      <c r="Q296" s="241"/>
      <c r="R296" s="350"/>
      <c r="S296" s="350"/>
      <c r="T296" s="350"/>
      <c r="U296" s="350"/>
      <c r="V296" s="350"/>
      <c r="W296" s="350"/>
      <c r="X296" s="350"/>
      <c r="Y296" s="350"/>
      <c r="Z296" s="350"/>
      <c r="AA296" s="350"/>
      <c r="AB296" s="241"/>
      <c r="AC296" s="241"/>
      <c r="AD296" s="241"/>
      <c r="AE296" s="241"/>
      <c r="AF296" s="241"/>
      <c r="AG296" s="241"/>
      <c r="AH296" s="241"/>
      <c r="AI296" s="241"/>
      <c r="AJ296" s="241"/>
      <c r="AK296" s="241"/>
      <c r="AL296" s="241"/>
      <c r="AM296" s="241"/>
      <c r="AN296" s="241"/>
      <c r="AO296" s="241"/>
      <c r="AP296" s="241"/>
      <c r="AQ296" s="241"/>
      <c r="AR296" s="351"/>
      <c r="AS296" s="351"/>
      <c r="AT296" s="344"/>
      <c r="AU296" s="352"/>
      <c r="AV296" s="350"/>
      <c r="AW296" s="350"/>
      <c r="AX296" s="350"/>
      <c r="AY296" s="350"/>
      <c r="AZ296" s="353"/>
      <c r="BA296" s="354"/>
      <c r="BB296" s="350"/>
      <c r="BC296" s="357" t="s">
        <v>1690</v>
      </c>
      <c r="BD296" s="352" t="s">
        <v>904</v>
      </c>
      <c r="BE296" s="395" t="s">
        <v>1691</v>
      </c>
      <c r="BF296" s="358"/>
      <c r="BG296" s="352" t="s">
        <v>545</v>
      </c>
      <c r="BH296" s="355">
        <v>45871</v>
      </c>
      <c r="BI296" s="350">
        <v>16</v>
      </c>
      <c r="BJ296" s="352" t="s">
        <v>545</v>
      </c>
      <c r="BK296" s="437">
        <v>28380</v>
      </c>
      <c r="BL296" s="352">
        <f t="shared" si="275"/>
        <v>499488.00000000006</v>
      </c>
      <c r="BM296" s="356">
        <v>45911</v>
      </c>
      <c r="BN296" s="353"/>
      <c r="BO296" s="353"/>
      <c r="BP296" s="350"/>
      <c r="BQ296" s="321"/>
      <c r="BR296" s="350"/>
      <c r="BS296" s="350"/>
      <c r="BT296" s="350"/>
      <c r="BU296" s="350"/>
      <c r="BV296" s="350"/>
      <c r="BW296" s="350"/>
      <c r="BX296" s="350"/>
      <c r="BY296" s="350"/>
      <c r="BZ296" s="350"/>
      <c r="CA296" s="350"/>
      <c r="CB296" s="350"/>
      <c r="CC296" s="350"/>
      <c r="CD296" s="350"/>
      <c r="CE296" s="350"/>
      <c r="CF296" s="350"/>
      <c r="CG296" s="350"/>
      <c r="CH296" s="350"/>
      <c r="CI296" s="350"/>
      <c r="CJ296" s="350"/>
      <c r="CK296" s="350"/>
      <c r="CL296" s="353"/>
      <c r="CM296" s="321"/>
      <c r="CN296" s="357"/>
      <c r="CO296" s="357"/>
      <c r="CP296" s="357"/>
      <c r="CQ296" s="357"/>
      <c r="CR296" s="353"/>
      <c r="CS296" s="353"/>
      <c r="CT296" s="353"/>
      <c r="CU296" s="353"/>
      <c r="CV296" s="321"/>
      <c r="CW296" s="350"/>
    </row>
    <row r="297" spans="1:101" s="337" customFormat="1" ht="15" hidden="1" customHeight="1">
      <c r="A297" s="319" t="str">
        <f t="shared" si="247"/>
        <v>Hiện</v>
      </c>
      <c r="B297" s="320" t="str">
        <f t="shared" si="248"/>
        <v>Đủ</v>
      </c>
      <c r="C297" s="320">
        <f t="shared" si="249"/>
        <v>0</v>
      </c>
      <c r="D297" s="321"/>
      <c r="E297" s="320"/>
      <c r="F297" s="321"/>
      <c r="G297" s="321"/>
      <c r="H297" s="320" t="s">
        <v>1428</v>
      </c>
      <c r="I297" s="321"/>
      <c r="J297" s="338" t="s">
        <v>1393</v>
      </c>
      <c r="K297" s="389" t="s">
        <v>1353</v>
      </c>
      <c r="L297" s="391" t="s">
        <v>1394</v>
      </c>
      <c r="M297" s="338" t="s">
        <v>1360</v>
      </c>
      <c r="N297" s="338" t="s">
        <v>854</v>
      </c>
      <c r="O297" s="277"/>
      <c r="P297" s="392">
        <v>942</v>
      </c>
      <c r="Q297" s="241"/>
      <c r="R297" s="350"/>
      <c r="S297" s="350"/>
      <c r="T297" s="350"/>
      <c r="U297" s="350"/>
      <c r="V297" s="350"/>
      <c r="W297" s="350"/>
      <c r="X297" s="350"/>
      <c r="Y297" s="350"/>
      <c r="Z297" s="350"/>
      <c r="AA297" s="350"/>
      <c r="AB297" s="241">
        <v>942</v>
      </c>
      <c r="AC297" s="241">
        <v>0</v>
      </c>
      <c r="AD297" s="241">
        <v>0</v>
      </c>
      <c r="AE297" s="241">
        <v>0</v>
      </c>
      <c r="AF297" s="241">
        <v>0</v>
      </c>
      <c r="AG297" s="241">
        <v>0</v>
      </c>
      <c r="AH297" s="241">
        <v>0</v>
      </c>
      <c r="AI297" s="241">
        <v>0</v>
      </c>
      <c r="AJ297" s="241">
        <v>0</v>
      </c>
      <c r="AK297" s="241">
        <v>0</v>
      </c>
      <c r="AL297" s="241">
        <v>0</v>
      </c>
      <c r="AM297" s="241">
        <v>0</v>
      </c>
      <c r="AN297" s="241"/>
      <c r="AO297" s="241"/>
      <c r="AP297" s="241">
        <v>0</v>
      </c>
      <c r="AQ297" s="241">
        <v>0</v>
      </c>
      <c r="AR297" s="325">
        <f t="shared" ref="AR297:AR309" si="276">R297+T297+V297+X297+Z297+AB297+AD297+AF297+AH297+AJ297+AL297+AN297+AP297</f>
        <v>942</v>
      </c>
      <c r="AS297" s="325">
        <f t="shared" ref="AS297:AS309" si="277">S297+U297+W297+Y297+AA297+AC297+AE297+AG297+AI297+AK297+AM297+AO297+AQ297</f>
        <v>0</v>
      </c>
      <c r="AT297" s="344"/>
      <c r="AU297" s="352"/>
      <c r="AV297" s="350"/>
      <c r="AW297" s="350"/>
      <c r="AX297" s="350"/>
      <c r="AY297" s="350"/>
      <c r="AZ297" s="327">
        <f t="shared" ref="AZ297:AZ309" si="278">IF(AR297&gt;AV297,AR297-AV297,"0")</f>
        <v>942</v>
      </c>
      <c r="BA297" s="330" t="str">
        <f t="shared" ref="BA297:BA309" si="279">IF(AS297&gt;AW297,AS297-AW297,"0")</f>
        <v>0</v>
      </c>
      <c r="BB297" s="350"/>
      <c r="BC297" s="357" t="s">
        <v>1518</v>
      </c>
      <c r="BD297" s="352" t="s">
        <v>904</v>
      </c>
      <c r="BE297" s="395" t="s">
        <v>1538</v>
      </c>
      <c r="BF297" s="358"/>
      <c r="BG297" s="352" t="s">
        <v>545</v>
      </c>
      <c r="BH297" s="355">
        <v>45807</v>
      </c>
      <c r="BI297" s="350">
        <v>942</v>
      </c>
      <c r="BJ297" s="352" t="s">
        <v>545</v>
      </c>
      <c r="BK297" s="437">
        <v>30000</v>
      </c>
      <c r="BL297" s="352">
        <f t="shared" si="275"/>
        <v>31086000.000000004</v>
      </c>
      <c r="BM297" s="356">
        <v>45847</v>
      </c>
      <c r="BN297" s="327">
        <f t="shared" ref="BN297:BN309" si="280">SUMIF($J:$J,J297,$BI:$BI)</f>
        <v>942</v>
      </c>
      <c r="BO297" s="327">
        <f t="shared" ref="BO297:BO309" si="281">SUMIF($J:$J,J297,$BJ:$BJ)</f>
        <v>0</v>
      </c>
      <c r="BP297" s="350"/>
      <c r="BQ297" s="320"/>
      <c r="BR297" s="350"/>
      <c r="BS297" s="350"/>
      <c r="BT297" s="350"/>
      <c r="BU297" s="350"/>
      <c r="BV297" s="350"/>
      <c r="BW297" s="350"/>
      <c r="BX297" s="350"/>
      <c r="BY297" s="350"/>
      <c r="BZ297" s="350"/>
      <c r="CA297" s="350"/>
      <c r="CB297" s="350"/>
      <c r="CC297" s="350"/>
      <c r="CD297" s="350"/>
      <c r="CE297" s="350"/>
      <c r="CF297" s="350"/>
      <c r="CG297" s="350"/>
      <c r="CH297" s="350"/>
      <c r="CI297" s="350"/>
      <c r="CJ297" s="350"/>
      <c r="CK297" s="350"/>
      <c r="CL297" s="327">
        <f t="shared" ref="CL297:CL309" si="282">SUMIF($J:$J,J297,$BZ:$BZ)</f>
        <v>0</v>
      </c>
      <c r="CM297" s="320">
        <f t="shared" ref="CM297:CM309" si="283">SUMIF($J:$J,J297,$CA:$CA)</f>
        <v>0</v>
      </c>
      <c r="CN297" s="332"/>
      <c r="CO297" s="332"/>
      <c r="CP297" s="332"/>
      <c r="CQ297" s="332"/>
      <c r="CR297" s="327">
        <f t="shared" ref="CR297:CR309" si="284">BN297+CL297</f>
        <v>942</v>
      </c>
      <c r="CS297" s="327">
        <f t="shared" ref="CS297:CS309" si="285">BO297+CM297</f>
        <v>0</v>
      </c>
      <c r="CT297" s="327">
        <f t="shared" ref="CT297:CT309" si="286">AZ297-CR297</f>
        <v>0</v>
      </c>
      <c r="CU297" s="327">
        <f t="shared" ref="CU297:CU309" si="287">BA297-CS297</f>
        <v>0</v>
      </c>
      <c r="CV297" s="320" t="str">
        <f t="shared" ref="CV297:CV309" si="288">IF(CT297&lt;0,"Thừa",IF(CT297=0,"Đủ","Thiếu"))</f>
        <v>Đủ</v>
      </c>
      <c r="CW297" s="350"/>
    </row>
    <row r="298" spans="1:101" s="337" customFormat="1" ht="15" hidden="1" customHeight="1">
      <c r="A298" s="319" t="str">
        <f t="shared" si="247"/>
        <v>Hiện</v>
      </c>
      <c r="B298" s="320" t="str">
        <f t="shared" si="248"/>
        <v>Đủ</v>
      </c>
      <c r="C298" s="320">
        <f t="shared" si="249"/>
        <v>0</v>
      </c>
      <c r="D298" s="321"/>
      <c r="E298" s="320"/>
      <c r="F298" s="321"/>
      <c r="G298" s="321"/>
      <c r="H298" s="320" t="s">
        <v>1428</v>
      </c>
      <c r="I298" s="321"/>
      <c r="J298" s="338" t="s">
        <v>1395</v>
      </c>
      <c r="K298" s="389" t="s">
        <v>1353</v>
      </c>
      <c r="L298" s="391" t="s">
        <v>1396</v>
      </c>
      <c r="M298" s="338" t="s">
        <v>1360</v>
      </c>
      <c r="N298" s="338" t="s">
        <v>854</v>
      </c>
      <c r="O298" s="277"/>
      <c r="P298" s="392">
        <v>12</v>
      </c>
      <c r="Q298" s="241"/>
      <c r="R298" s="350"/>
      <c r="S298" s="350"/>
      <c r="T298" s="350"/>
      <c r="U298" s="350"/>
      <c r="V298" s="350"/>
      <c r="W298" s="350"/>
      <c r="X298" s="350"/>
      <c r="Y298" s="350"/>
      <c r="Z298" s="350"/>
      <c r="AA298" s="350"/>
      <c r="AB298" s="241">
        <v>12</v>
      </c>
      <c r="AC298" s="241">
        <v>0</v>
      </c>
      <c r="AD298" s="241">
        <v>0</v>
      </c>
      <c r="AE298" s="241">
        <v>0</v>
      </c>
      <c r="AF298" s="241">
        <v>0</v>
      </c>
      <c r="AG298" s="241">
        <v>0</v>
      </c>
      <c r="AH298" s="241">
        <v>0</v>
      </c>
      <c r="AI298" s="241">
        <v>0</v>
      </c>
      <c r="AJ298" s="241">
        <v>0</v>
      </c>
      <c r="AK298" s="241">
        <v>0</v>
      </c>
      <c r="AL298" s="241">
        <v>0</v>
      </c>
      <c r="AM298" s="241">
        <v>0</v>
      </c>
      <c r="AN298" s="241"/>
      <c r="AO298" s="241"/>
      <c r="AP298" s="241">
        <v>0</v>
      </c>
      <c r="AQ298" s="241">
        <v>0</v>
      </c>
      <c r="AR298" s="325">
        <f t="shared" si="276"/>
        <v>12</v>
      </c>
      <c r="AS298" s="325">
        <f t="shared" si="277"/>
        <v>0</v>
      </c>
      <c r="AT298" s="344"/>
      <c r="AU298" s="352"/>
      <c r="AV298" s="350"/>
      <c r="AW298" s="350"/>
      <c r="AX298" s="350"/>
      <c r="AY298" s="350"/>
      <c r="AZ298" s="327">
        <f t="shared" si="278"/>
        <v>12</v>
      </c>
      <c r="BA298" s="330" t="str">
        <f t="shared" si="279"/>
        <v>0</v>
      </c>
      <c r="BB298" s="350"/>
      <c r="BC298" s="357" t="s">
        <v>1518</v>
      </c>
      <c r="BD298" s="352" t="s">
        <v>904</v>
      </c>
      <c r="BE298" s="395" t="s">
        <v>1539</v>
      </c>
      <c r="BF298" s="358"/>
      <c r="BG298" s="352" t="s">
        <v>545</v>
      </c>
      <c r="BH298" s="355">
        <v>45807</v>
      </c>
      <c r="BI298" s="350">
        <v>12</v>
      </c>
      <c r="BJ298" s="352" t="s">
        <v>545</v>
      </c>
      <c r="BK298" s="437">
        <v>73860</v>
      </c>
      <c r="BL298" s="352">
        <f t="shared" si="275"/>
        <v>974952.00000000012</v>
      </c>
      <c r="BM298" s="356">
        <v>45847</v>
      </c>
      <c r="BN298" s="327">
        <f t="shared" si="280"/>
        <v>12</v>
      </c>
      <c r="BO298" s="327">
        <f t="shared" si="281"/>
        <v>0</v>
      </c>
      <c r="BP298" s="350"/>
      <c r="BQ298" s="320"/>
      <c r="BR298" s="350"/>
      <c r="BS298" s="350"/>
      <c r="BT298" s="350"/>
      <c r="BU298" s="350"/>
      <c r="BV298" s="350"/>
      <c r="BW298" s="350"/>
      <c r="BX298" s="350"/>
      <c r="BY298" s="350"/>
      <c r="BZ298" s="350"/>
      <c r="CA298" s="350"/>
      <c r="CB298" s="350"/>
      <c r="CC298" s="350"/>
      <c r="CD298" s="350"/>
      <c r="CE298" s="350"/>
      <c r="CF298" s="350"/>
      <c r="CG298" s="350"/>
      <c r="CH298" s="350"/>
      <c r="CI298" s="350"/>
      <c r="CJ298" s="350"/>
      <c r="CK298" s="350"/>
      <c r="CL298" s="327">
        <f t="shared" si="282"/>
        <v>0</v>
      </c>
      <c r="CM298" s="320">
        <f t="shared" si="283"/>
        <v>0</v>
      </c>
      <c r="CN298" s="332"/>
      <c r="CO298" s="332"/>
      <c r="CP298" s="332"/>
      <c r="CQ298" s="332"/>
      <c r="CR298" s="327">
        <f t="shared" si="284"/>
        <v>12</v>
      </c>
      <c r="CS298" s="327">
        <f t="shared" si="285"/>
        <v>0</v>
      </c>
      <c r="CT298" s="327">
        <f t="shared" si="286"/>
        <v>0</v>
      </c>
      <c r="CU298" s="327">
        <f t="shared" si="287"/>
        <v>0</v>
      </c>
      <c r="CV298" s="320" t="str">
        <f t="shared" si="288"/>
        <v>Đủ</v>
      </c>
      <c r="CW298" s="350"/>
    </row>
    <row r="299" spans="1:101" s="337" customFormat="1" ht="15" hidden="1" customHeight="1">
      <c r="A299" s="319" t="str">
        <f t="shared" si="247"/>
        <v>Hiện</v>
      </c>
      <c r="B299" s="320" t="str">
        <f t="shared" si="248"/>
        <v>Đủ</v>
      </c>
      <c r="C299" s="320">
        <f t="shared" si="249"/>
        <v>0</v>
      </c>
      <c r="D299" s="321"/>
      <c r="E299" s="320"/>
      <c r="F299" s="321"/>
      <c r="G299" s="321"/>
      <c r="H299" s="320" t="s">
        <v>1428</v>
      </c>
      <c r="I299" s="321"/>
      <c r="J299" s="338" t="s">
        <v>1397</v>
      </c>
      <c r="K299" s="389" t="s">
        <v>1353</v>
      </c>
      <c r="L299" s="391" t="s">
        <v>1398</v>
      </c>
      <c r="M299" s="338" t="s">
        <v>1360</v>
      </c>
      <c r="N299" s="338" t="s">
        <v>854</v>
      </c>
      <c r="O299" s="277"/>
      <c r="P299" s="392">
        <v>9</v>
      </c>
      <c r="Q299" s="241"/>
      <c r="R299" s="350"/>
      <c r="S299" s="350"/>
      <c r="T299" s="350"/>
      <c r="U299" s="350"/>
      <c r="V299" s="350"/>
      <c r="W299" s="350"/>
      <c r="X299" s="350"/>
      <c r="Y299" s="350"/>
      <c r="Z299" s="350"/>
      <c r="AA299" s="350"/>
      <c r="AB299" s="241">
        <v>9</v>
      </c>
      <c r="AC299" s="241">
        <v>0</v>
      </c>
      <c r="AD299" s="241">
        <v>0</v>
      </c>
      <c r="AE299" s="241">
        <v>0</v>
      </c>
      <c r="AF299" s="241">
        <v>0</v>
      </c>
      <c r="AG299" s="241">
        <v>0</v>
      </c>
      <c r="AH299" s="241">
        <v>0</v>
      </c>
      <c r="AI299" s="241">
        <v>0</v>
      </c>
      <c r="AJ299" s="241">
        <v>0</v>
      </c>
      <c r="AK299" s="241">
        <v>0</v>
      </c>
      <c r="AL299" s="241">
        <v>0</v>
      </c>
      <c r="AM299" s="241">
        <v>0</v>
      </c>
      <c r="AN299" s="241"/>
      <c r="AO299" s="241"/>
      <c r="AP299" s="241">
        <v>0</v>
      </c>
      <c r="AQ299" s="241">
        <v>0</v>
      </c>
      <c r="AR299" s="325">
        <f t="shared" si="276"/>
        <v>9</v>
      </c>
      <c r="AS299" s="325">
        <f t="shared" si="277"/>
        <v>0</v>
      </c>
      <c r="AT299" s="344"/>
      <c r="AU299" s="352"/>
      <c r="AV299" s="350"/>
      <c r="AW299" s="350"/>
      <c r="AX299" s="350"/>
      <c r="AY299" s="350"/>
      <c r="AZ299" s="327">
        <f t="shared" si="278"/>
        <v>9</v>
      </c>
      <c r="BA299" s="330" t="str">
        <f t="shared" si="279"/>
        <v>0</v>
      </c>
      <c r="BB299" s="350"/>
      <c r="BC299" s="357" t="s">
        <v>1518</v>
      </c>
      <c r="BD299" s="352" t="s">
        <v>904</v>
      </c>
      <c r="BE299" s="395" t="s">
        <v>1540</v>
      </c>
      <c r="BF299" s="358"/>
      <c r="BG299" s="352" t="s">
        <v>545</v>
      </c>
      <c r="BH299" s="355">
        <v>45807</v>
      </c>
      <c r="BI299" s="350">
        <v>9</v>
      </c>
      <c r="BJ299" s="352" t="s">
        <v>545</v>
      </c>
      <c r="BK299" s="437">
        <v>62870</v>
      </c>
      <c r="BL299" s="352">
        <f t="shared" si="275"/>
        <v>622413</v>
      </c>
      <c r="BM299" s="356">
        <v>45847</v>
      </c>
      <c r="BN299" s="327">
        <f t="shared" si="280"/>
        <v>9</v>
      </c>
      <c r="BO299" s="327">
        <f t="shared" si="281"/>
        <v>0</v>
      </c>
      <c r="BP299" s="350"/>
      <c r="BQ299" s="320"/>
      <c r="BR299" s="350"/>
      <c r="BS299" s="350"/>
      <c r="BT299" s="350"/>
      <c r="BU299" s="350"/>
      <c r="BV299" s="350"/>
      <c r="BW299" s="350"/>
      <c r="BX299" s="350"/>
      <c r="BY299" s="350"/>
      <c r="BZ299" s="350"/>
      <c r="CA299" s="350"/>
      <c r="CB299" s="350"/>
      <c r="CC299" s="350"/>
      <c r="CD299" s="350"/>
      <c r="CE299" s="350"/>
      <c r="CF299" s="350"/>
      <c r="CG299" s="350"/>
      <c r="CH299" s="350"/>
      <c r="CI299" s="350"/>
      <c r="CJ299" s="350"/>
      <c r="CK299" s="350"/>
      <c r="CL299" s="327">
        <f t="shared" si="282"/>
        <v>0</v>
      </c>
      <c r="CM299" s="320">
        <f t="shared" si="283"/>
        <v>0</v>
      </c>
      <c r="CN299" s="332"/>
      <c r="CO299" s="332"/>
      <c r="CP299" s="332"/>
      <c r="CQ299" s="332"/>
      <c r="CR299" s="327">
        <f t="shared" si="284"/>
        <v>9</v>
      </c>
      <c r="CS299" s="327">
        <f t="shared" si="285"/>
        <v>0</v>
      </c>
      <c r="CT299" s="327">
        <f t="shared" si="286"/>
        <v>0</v>
      </c>
      <c r="CU299" s="327">
        <f t="shared" si="287"/>
        <v>0</v>
      </c>
      <c r="CV299" s="320" t="str">
        <f t="shared" si="288"/>
        <v>Đủ</v>
      </c>
      <c r="CW299" s="350"/>
    </row>
    <row r="300" spans="1:101" s="337" customFormat="1" ht="15" hidden="1" customHeight="1">
      <c r="A300" s="319" t="str">
        <f t="shared" si="247"/>
        <v>Hiện</v>
      </c>
      <c r="B300" s="320" t="str">
        <f t="shared" si="248"/>
        <v>Đủ</v>
      </c>
      <c r="C300" s="320">
        <f t="shared" si="249"/>
        <v>0</v>
      </c>
      <c r="D300" s="321">
        <f t="shared" ref="D300:D302" si="289">CU300</f>
        <v>0</v>
      </c>
      <c r="E300" s="320"/>
      <c r="F300" s="321"/>
      <c r="G300" s="321"/>
      <c r="H300" s="320" t="s">
        <v>1692</v>
      </c>
      <c r="I300" s="321"/>
      <c r="J300" s="338" t="s">
        <v>1399</v>
      </c>
      <c r="K300" s="389" t="s">
        <v>1400</v>
      </c>
      <c r="L300" s="391" t="s">
        <v>1401</v>
      </c>
      <c r="M300" s="338" t="s">
        <v>182</v>
      </c>
      <c r="N300" s="338" t="s">
        <v>1402</v>
      </c>
      <c r="O300" s="277"/>
      <c r="P300" s="392">
        <v>1572</v>
      </c>
      <c r="Q300" s="241"/>
      <c r="R300" s="350"/>
      <c r="S300" s="350"/>
      <c r="T300" s="350"/>
      <c r="U300" s="350"/>
      <c r="V300" s="350"/>
      <c r="W300" s="350"/>
      <c r="X300" s="350"/>
      <c r="Y300" s="350"/>
      <c r="Z300" s="350"/>
      <c r="AA300" s="350"/>
      <c r="AB300" s="241">
        <v>1572</v>
      </c>
      <c r="AC300" s="241">
        <v>0</v>
      </c>
      <c r="AD300" s="241">
        <v>0</v>
      </c>
      <c r="AE300" s="241">
        <v>0</v>
      </c>
      <c r="AF300" s="241">
        <v>0</v>
      </c>
      <c r="AG300" s="241">
        <v>0</v>
      </c>
      <c r="AH300" s="241">
        <v>0</v>
      </c>
      <c r="AI300" s="241">
        <v>0</v>
      </c>
      <c r="AJ300" s="241">
        <v>0</v>
      </c>
      <c r="AK300" s="241">
        <v>0</v>
      </c>
      <c r="AL300" s="241">
        <v>0</v>
      </c>
      <c r="AM300" s="241">
        <v>0</v>
      </c>
      <c r="AN300" s="241"/>
      <c r="AO300" s="241"/>
      <c r="AP300" s="241">
        <v>0</v>
      </c>
      <c r="AQ300" s="241">
        <v>0</v>
      </c>
      <c r="AR300" s="325">
        <f t="shared" si="276"/>
        <v>1572</v>
      </c>
      <c r="AS300" s="325">
        <f t="shared" si="277"/>
        <v>0</v>
      </c>
      <c r="AT300" s="344" t="str">
        <f>CONCATENATE(K300,L300,"  =  ",AR300,N300,M300)</f>
        <v>vít tự khoanSELF-DRILLING SCREWS M5X10  =  1572CáiSUS304</v>
      </c>
      <c r="AU300" s="352"/>
      <c r="AV300" s="350"/>
      <c r="AW300" s="350"/>
      <c r="AX300" s="350"/>
      <c r="AY300" s="350"/>
      <c r="AZ300" s="327">
        <f t="shared" si="278"/>
        <v>1572</v>
      </c>
      <c r="BA300" s="330" t="str">
        <f t="shared" si="279"/>
        <v>0</v>
      </c>
      <c r="BB300" s="350"/>
      <c r="BC300" s="332" t="s">
        <v>1557</v>
      </c>
      <c r="BD300" s="319" t="s">
        <v>904</v>
      </c>
      <c r="BE300" s="395" t="s">
        <v>1570</v>
      </c>
      <c r="BF300" s="358"/>
      <c r="BG300" s="319" t="s">
        <v>545</v>
      </c>
      <c r="BH300" s="355" t="s">
        <v>546</v>
      </c>
      <c r="BI300" s="350">
        <v>1572</v>
      </c>
      <c r="BJ300" s="319" t="s">
        <v>545</v>
      </c>
      <c r="BK300" s="437">
        <v>3800</v>
      </c>
      <c r="BL300" s="319">
        <f t="shared" si="275"/>
        <v>6570960.0000000009</v>
      </c>
      <c r="BM300" s="356">
        <v>45871</v>
      </c>
      <c r="BN300" s="327">
        <f t="shared" si="280"/>
        <v>1572</v>
      </c>
      <c r="BO300" s="327">
        <f t="shared" si="281"/>
        <v>0</v>
      </c>
      <c r="BP300" s="350"/>
      <c r="BQ300" s="320"/>
      <c r="BR300" s="350"/>
      <c r="BS300" s="350"/>
      <c r="BT300" s="350"/>
      <c r="BU300" s="350"/>
      <c r="BV300" s="350"/>
      <c r="BW300" s="350"/>
      <c r="BX300" s="350"/>
      <c r="BY300" s="350"/>
      <c r="BZ300" s="350"/>
      <c r="CA300" s="350"/>
      <c r="CB300" s="350"/>
      <c r="CC300" s="350"/>
      <c r="CD300" s="350"/>
      <c r="CE300" s="350"/>
      <c r="CF300" s="350"/>
      <c r="CG300" s="350"/>
      <c r="CH300" s="350"/>
      <c r="CI300" s="350"/>
      <c r="CJ300" s="350"/>
      <c r="CK300" s="350"/>
      <c r="CL300" s="327">
        <f t="shared" si="282"/>
        <v>0</v>
      </c>
      <c r="CM300" s="320">
        <f t="shared" si="283"/>
        <v>0</v>
      </c>
      <c r="CN300" s="332"/>
      <c r="CO300" s="332"/>
      <c r="CP300" s="332"/>
      <c r="CQ300" s="332"/>
      <c r="CR300" s="327">
        <f t="shared" si="284"/>
        <v>1572</v>
      </c>
      <c r="CS300" s="327">
        <f t="shared" si="285"/>
        <v>0</v>
      </c>
      <c r="CT300" s="327">
        <f t="shared" si="286"/>
        <v>0</v>
      </c>
      <c r="CU300" s="327">
        <f t="shared" si="287"/>
        <v>0</v>
      </c>
      <c r="CV300" s="320" t="str">
        <f t="shared" si="288"/>
        <v>Đủ</v>
      </c>
      <c r="CW300" s="350"/>
    </row>
    <row r="301" spans="1:101" s="337" customFormat="1" ht="15" hidden="1" customHeight="1">
      <c r="A301" s="319" t="str">
        <f t="shared" si="247"/>
        <v>Hiện</v>
      </c>
      <c r="B301" s="320" t="str">
        <f t="shared" si="248"/>
        <v>Đủ</v>
      </c>
      <c r="C301" s="320">
        <f t="shared" si="249"/>
        <v>0</v>
      </c>
      <c r="D301" s="321">
        <f t="shared" si="289"/>
        <v>0</v>
      </c>
      <c r="E301" s="320"/>
      <c r="F301" s="321"/>
      <c r="G301" s="321"/>
      <c r="H301" s="320" t="s">
        <v>1692</v>
      </c>
      <c r="I301" s="321"/>
      <c r="J301" s="338" t="s">
        <v>1403</v>
      </c>
      <c r="K301" s="389" t="s">
        <v>1404</v>
      </c>
      <c r="L301" s="391" t="s">
        <v>1405</v>
      </c>
      <c r="M301" s="338" t="s">
        <v>1406</v>
      </c>
      <c r="N301" s="338" t="s">
        <v>1402</v>
      </c>
      <c r="O301" s="277"/>
      <c r="P301" s="392">
        <v>1442</v>
      </c>
      <c r="Q301" s="231"/>
      <c r="R301" s="343"/>
      <c r="S301" s="343"/>
      <c r="T301" s="343"/>
      <c r="U301" s="343"/>
      <c r="V301" s="343"/>
      <c r="W301" s="343"/>
      <c r="X301" s="343"/>
      <c r="Y301" s="343"/>
      <c r="Z301" s="343"/>
      <c r="AA301" s="343"/>
      <c r="AB301" s="241">
        <v>1442</v>
      </c>
      <c r="AC301" s="241">
        <v>0</v>
      </c>
      <c r="AD301" s="241">
        <v>0</v>
      </c>
      <c r="AE301" s="241">
        <v>0</v>
      </c>
      <c r="AF301" s="241">
        <v>0</v>
      </c>
      <c r="AG301" s="241">
        <v>0</v>
      </c>
      <c r="AH301" s="241">
        <v>0</v>
      </c>
      <c r="AI301" s="241">
        <v>0</v>
      </c>
      <c r="AJ301" s="241">
        <v>0</v>
      </c>
      <c r="AK301" s="241">
        <v>0</v>
      </c>
      <c r="AL301" s="241">
        <v>0</v>
      </c>
      <c r="AM301" s="241">
        <v>0</v>
      </c>
      <c r="AN301" s="241"/>
      <c r="AO301" s="241"/>
      <c r="AP301" s="241">
        <v>0</v>
      </c>
      <c r="AQ301" s="241">
        <v>0</v>
      </c>
      <c r="AR301" s="325">
        <f t="shared" si="276"/>
        <v>1442</v>
      </c>
      <c r="AS301" s="325">
        <f t="shared" si="277"/>
        <v>0</v>
      </c>
      <c r="AT301" s="344" t="str">
        <f>CONCATENATE(K301,L301,"  =  ",AR301,N301,M301)</f>
        <v>vít tự khoan-mạ kẽmSELF-DRILLING SCREWS M5X20  =  1442CáiSTEEL-GALV</v>
      </c>
      <c r="AU301" s="319"/>
      <c r="AV301" s="343"/>
      <c r="AW301" s="343"/>
      <c r="AX301" s="343"/>
      <c r="AY301" s="343"/>
      <c r="AZ301" s="327">
        <f t="shared" si="278"/>
        <v>1442</v>
      </c>
      <c r="BA301" s="330" t="str">
        <f t="shared" si="279"/>
        <v>0</v>
      </c>
      <c r="BB301" s="343"/>
      <c r="BC301" s="332" t="s">
        <v>1557</v>
      </c>
      <c r="BD301" s="319" t="s">
        <v>904</v>
      </c>
      <c r="BE301" s="345" t="s">
        <v>1571</v>
      </c>
      <c r="BF301" s="346"/>
      <c r="BG301" s="319" t="s">
        <v>545</v>
      </c>
      <c r="BH301" s="355" t="s">
        <v>546</v>
      </c>
      <c r="BI301" s="343">
        <v>1442</v>
      </c>
      <c r="BJ301" s="319" t="s">
        <v>545</v>
      </c>
      <c r="BK301" s="436">
        <v>3500</v>
      </c>
      <c r="BL301" s="319">
        <f t="shared" si="275"/>
        <v>5551700</v>
      </c>
      <c r="BM301" s="356">
        <v>45871</v>
      </c>
      <c r="BN301" s="327">
        <f t="shared" si="280"/>
        <v>1442</v>
      </c>
      <c r="BO301" s="327">
        <f t="shared" si="281"/>
        <v>0</v>
      </c>
      <c r="BP301" s="343"/>
      <c r="BQ301" s="320"/>
      <c r="BR301" s="343"/>
      <c r="BS301" s="343"/>
      <c r="BT301" s="343"/>
      <c r="BU301" s="343"/>
      <c r="BV301" s="343"/>
      <c r="BW301" s="343"/>
      <c r="BX301" s="343"/>
      <c r="BY301" s="343"/>
      <c r="BZ301" s="343"/>
      <c r="CA301" s="343"/>
      <c r="CB301" s="343"/>
      <c r="CC301" s="343"/>
      <c r="CD301" s="343"/>
      <c r="CE301" s="343"/>
      <c r="CF301" s="343"/>
      <c r="CG301" s="343"/>
      <c r="CH301" s="343"/>
      <c r="CI301" s="343"/>
      <c r="CJ301" s="343"/>
      <c r="CK301" s="343"/>
      <c r="CL301" s="327">
        <f t="shared" si="282"/>
        <v>0</v>
      </c>
      <c r="CM301" s="320">
        <f t="shared" si="283"/>
        <v>0</v>
      </c>
      <c r="CN301" s="332"/>
      <c r="CO301" s="332"/>
      <c r="CP301" s="332"/>
      <c r="CQ301" s="332"/>
      <c r="CR301" s="327">
        <f t="shared" si="284"/>
        <v>1442</v>
      </c>
      <c r="CS301" s="327">
        <f t="shared" si="285"/>
        <v>0</v>
      </c>
      <c r="CT301" s="327">
        <f t="shared" si="286"/>
        <v>0</v>
      </c>
      <c r="CU301" s="327">
        <f t="shared" si="287"/>
        <v>0</v>
      </c>
      <c r="CV301" s="320" t="str">
        <f t="shared" si="288"/>
        <v>Đủ</v>
      </c>
      <c r="CW301" s="343"/>
    </row>
    <row r="302" spans="1:101" s="337" customFormat="1" ht="15" hidden="1" customHeight="1">
      <c r="A302" s="319" t="str">
        <f t="shared" si="247"/>
        <v>Hiện</v>
      </c>
      <c r="B302" s="320" t="str">
        <f t="shared" si="248"/>
        <v>Đủ</v>
      </c>
      <c r="C302" s="320">
        <f t="shared" si="249"/>
        <v>0</v>
      </c>
      <c r="D302" s="321">
        <f t="shared" si="289"/>
        <v>0</v>
      </c>
      <c r="E302" s="320" t="s">
        <v>904</v>
      </c>
      <c r="F302" s="321">
        <f>C302*BK302*1.1</f>
        <v>0</v>
      </c>
      <c r="G302" s="320"/>
      <c r="H302" s="320"/>
      <c r="I302" s="321"/>
      <c r="J302" s="338" t="s">
        <v>1407</v>
      </c>
      <c r="K302" s="389" t="s">
        <v>1404</v>
      </c>
      <c r="L302" s="391" t="s">
        <v>1408</v>
      </c>
      <c r="M302" s="338" t="s">
        <v>1409</v>
      </c>
      <c r="N302" s="338" t="s">
        <v>1402</v>
      </c>
      <c r="O302" s="277"/>
      <c r="P302" s="392">
        <v>548</v>
      </c>
      <c r="Q302" s="231"/>
      <c r="R302" s="343"/>
      <c r="S302" s="343"/>
      <c r="T302" s="343"/>
      <c r="U302" s="343"/>
      <c r="V302" s="343"/>
      <c r="W302" s="343"/>
      <c r="X302" s="343"/>
      <c r="Y302" s="343"/>
      <c r="Z302" s="343"/>
      <c r="AA302" s="343"/>
      <c r="AB302" s="241">
        <v>548</v>
      </c>
      <c r="AC302" s="241">
        <v>0</v>
      </c>
      <c r="AD302" s="241">
        <v>0</v>
      </c>
      <c r="AE302" s="241">
        <v>0</v>
      </c>
      <c r="AF302" s="241">
        <v>0</v>
      </c>
      <c r="AG302" s="241">
        <v>0</v>
      </c>
      <c r="AH302" s="241">
        <v>0</v>
      </c>
      <c r="AI302" s="241">
        <v>0</v>
      </c>
      <c r="AJ302" s="241">
        <v>0</v>
      </c>
      <c r="AK302" s="241">
        <v>0</v>
      </c>
      <c r="AL302" s="241">
        <v>0</v>
      </c>
      <c r="AM302" s="241">
        <v>0</v>
      </c>
      <c r="AN302" s="241"/>
      <c r="AO302" s="241"/>
      <c r="AP302" s="241">
        <v>0</v>
      </c>
      <c r="AQ302" s="241">
        <v>0</v>
      </c>
      <c r="AR302" s="325">
        <f t="shared" si="276"/>
        <v>548</v>
      </c>
      <c r="AS302" s="325">
        <f t="shared" si="277"/>
        <v>0</v>
      </c>
      <c r="AT302" s="344" t="str">
        <f>CONCATENATE(K302,L302,"  =  ",AR302,N302,M302)</f>
        <v>vít tự khoan-mạ kẽmSELF-DRILLING HEX WASHER
HEAD SCREW  M 1/4" x 1 1/2"L  =  548CáiASTM-C1513-STEEL-GALV</v>
      </c>
      <c r="AU302" s="319"/>
      <c r="AV302" s="343"/>
      <c r="AW302" s="343"/>
      <c r="AX302" s="343"/>
      <c r="AY302" s="343"/>
      <c r="AZ302" s="327">
        <f t="shared" si="278"/>
        <v>548</v>
      </c>
      <c r="BA302" s="330" t="str">
        <f t="shared" si="279"/>
        <v>0</v>
      </c>
      <c r="BB302" s="343"/>
      <c r="BC302" s="332" t="s">
        <v>1557</v>
      </c>
      <c r="BD302" s="319" t="s">
        <v>904</v>
      </c>
      <c r="BE302" s="345" t="s">
        <v>1572</v>
      </c>
      <c r="BF302" s="346"/>
      <c r="BG302" s="319" t="s">
        <v>545</v>
      </c>
      <c r="BH302" s="347"/>
      <c r="BI302" s="343">
        <v>548</v>
      </c>
      <c r="BJ302" s="319" t="s">
        <v>545</v>
      </c>
      <c r="BK302" s="436">
        <v>22000</v>
      </c>
      <c r="BL302" s="319">
        <f>BK302*BI302*1.1</f>
        <v>13261600.000000002</v>
      </c>
      <c r="BM302" s="356">
        <v>45888</v>
      </c>
      <c r="BN302" s="327">
        <f t="shared" si="280"/>
        <v>548</v>
      </c>
      <c r="BO302" s="327">
        <f t="shared" si="281"/>
        <v>0</v>
      </c>
      <c r="BP302" s="343"/>
      <c r="BQ302" s="320"/>
      <c r="BR302" s="343"/>
      <c r="BS302" s="343"/>
      <c r="BT302" s="343"/>
      <c r="BU302" s="343"/>
      <c r="BV302" s="343"/>
      <c r="BW302" s="343"/>
      <c r="BX302" s="343"/>
      <c r="BY302" s="343"/>
      <c r="BZ302" s="343"/>
      <c r="CA302" s="343"/>
      <c r="CB302" s="343"/>
      <c r="CC302" s="343"/>
      <c r="CD302" s="343"/>
      <c r="CE302" s="343"/>
      <c r="CF302" s="343"/>
      <c r="CG302" s="343"/>
      <c r="CH302" s="343"/>
      <c r="CI302" s="343"/>
      <c r="CJ302" s="343"/>
      <c r="CK302" s="343"/>
      <c r="CL302" s="327">
        <f t="shared" si="282"/>
        <v>0</v>
      </c>
      <c r="CM302" s="320">
        <f t="shared" si="283"/>
        <v>0</v>
      </c>
      <c r="CN302" s="332"/>
      <c r="CO302" s="332"/>
      <c r="CP302" s="332"/>
      <c r="CQ302" s="332"/>
      <c r="CR302" s="327">
        <f t="shared" si="284"/>
        <v>548</v>
      </c>
      <c r="CS302" s="327">
        <f t="shared" si="285"/>
        <v>0</v>
      </c>
      <c r="CT302" s="327">
        <f t="shared" si="286"/>
        <v>0</v>
      </c>
      <c r="CU302" s="327">
        <f t="shared" si="287"/>
        <v>0</v>
      </c>
      <c r="CV302" s="320" t="str">
        <f t="shared" si="288"/>
        <v>Đủ</v>
      </c>
      <c r="CW302" s="343"/>
    </row>
    <row r="303" spans="1:101" s="337" customFormat="1" ht="15" hidden="1" customHeight="1">
      <c r="A303" s="319" t="str">
        <f t="shared" ref="A303:A307" si="290">IF(J303=J302,"ok","Hiện")</f>
        <v>Hiện</v>
      </c>
      <c r="B303" s="320" t="str">
        <f t="shared" ref="B303:B307" si="291">CV303</f>
        <v>Đủ</v>
      </c>
      <c r="C303" s="320">
        <f t="shared" ref="C303:C307" si="292">CT303</f>
        <v>0</v>
      </c>
      <c r="D303" s="321"/>
      <c r="E303" s="320"/>
      <c r="F303" s="321"/>
      <c r="G303" s="321"/>
      <c r="H303" s="320"/>
      <c r="I303" s="321"/>
      <c r="J303" s="338" t="s">
        <v>1671</v>
      </c>
      <c r="K303" s="399" t="s">
        <v>1672</v>
      </c>
      <c r="L303" s="399" t="s">
        <v>1673</v>
      </c>
      <c r="M303" s="400" t="s">
        <v>1674</v>
      </c>
      <c r="N303" s="401" t="s">
        <v>1675</v>
      </c>
      <c r="O303" s="312"/>
      <c r="P303" s="402">
        <v>124</v>
      </c>
      <c r="Q303" s="241"/>
      <c r="R303" s="350"/>
      <c r="S303" s="350"/>
      <c r="T303" s="350"/>
      <c r="U303" s="350"/>
      <c r="V303" s="350"/>
      <c r="W303" s="350"/>
      <c r="X303" s="350"/>
      <c r="Y303" s="350"/>
      <c r="Z303" s="350"/>
      <c r="AA303" s="350"/>
      <c r="AB303" s="241"/>
      <c r="AC303" s="241"/>
      <c r="AD303" s="241"/>
      <c r="AE303" s="241"/>
      <c r="AF303" s="241"/>
      <c r="AG303" s="241"/>
      <c r="AH303" s="241">
        <v>124</v>
      </c>
      <c r="AI303" s="241">
        <v>0</v>
      </c>
      <c r="AJ303" s="241">
        <v>0</v>
      </c>
      <c r="AK303" s="241">
        <v>0</v>
      </c>
      <c r="AL303" s="241">
        <v>0</v>
      </c>
      <c r="AM303" s="241">
        <v>0</v>
      </c>
      <c r="AN303" s="241"/>
      <c r="AO303" s="241"/>
      <c r="AP303" s="241">
        <v>0</v>
      </c>
      <c r="AQ303" s="241">
        <v>0</v>
      </c>
      <c r="AR303" s="325">
        <f t="shared" si="276"/>
        <v>124</v>
      </c>
      <c r="AS303" s="325">
        <f t="shared" si="277"/>
        <v>0</v>
      </c>
      <c r="AT303" s="344" t="s">
        <v>1685</v>
      </c>
      <c r="AU303" s="352"/>
      <c r="AV303" s="350"/>
      <c r="AW303" s="350"/>
      <c r="AX303" s="350"/>
      <c r="AY303" s="350"/>
      <c r="AZ303" s="327">
        <f t="shared" si="278"/>
        <v>124</v>
      </c>
      <c r="BA303" s="330" t="str">
        <f t="shared" si="279"/>
        <v>0</v>
      </c>
      <c r="BB303" s="350"/>
      <c r="BC303" s="357" t="s">
        <v>1690</v>
      </c>
      <c r="BD303" s="352" t="s">
        <v>904</v>
      </c>
      <c r="BE303" s="399" t="s">
        <v>1673</v>
      </c>
      <c r="BF303" s="358"/>
      <c r="BG303" s="352" t="s">
        <v>545</v>
      </c>
      <c r="BH303" s="355">
        <v>45871</v>
      </c>
      <c r="BI303" s="350">
        <v>124</v>
      </c>
      <c r="BJ303" s="352" t="s">
        <v>545</v>
      </c>
      <c r="BK303" s="437">
        <v>69900</v>
      </c>
      <c r="BL303" s="352">
        <f t="shared" ref="BL303:BL307" si="293">BK303*BI303*1.1</f>
        <v>9534360</v>
      </c>
      <c r="BM303" s="356">
        <v>45911</v>
      </c>
      <c r="BN303" s="327">
        <f t="shared" si="280"/>
        <v>124</v>
      </c>
      <c r="BO303" s="327">
        <f t="shared" si="281"/>
        <v>0</v>
      </c>
      <c r="BP303" s="350"/>
      <c r="BQ303" s="321"/>
      <c r="BR303" s="350"/>
      <c r="BS303" s="350"/>
      <c r="BT303" s="350"/>
      <c r="BU303" s="350"/>
      <c r="BV303" s="350"/>
      <c r="BW303" s="350"/>
      <c r="BX303" s="350"/>
      <c r="BY303" s="350"/>
      <c r="BZ303" s="350"/>
      <c r="CA303" s="350"/>
      <c r="CB303" s="350"/>
      <c r="CC303" s="350"/>
      <c r="CD303" s="350"/>
      <c r="CE303" s="350"/>
      <c r="CF303" s="350"/>
      <c r="CG303" s="350"/>
      <c r="CH303" s="350"/>
      <c r="CI303" s="350"/>
      <c r="CJ303" s="350"/>
      <c r="CK303" s="350"/>
      <c r="CL303" s="327">
        <f t="shared" si="282"/>
        <v>0</v>
      </c>
      <c r="CM303" s="320">
        <f t="shared" si="283"/>
        <v>0</v>
      </c>
      <c r="CN303" s="332"/>
      <c r="CO303" s="332"/>
      <c r="CP303" s="332"/>
      <c r="CQ303" s="332"/>
      <c r="CR303" s="327">
        <f t="shared" si="284"/>
        <v>124</v>
      </c>
      <c r="CS303" s="327">
        <f t="shared" si="285"/>
        <v>0</v>
      </c>
      <c r="CT303" s="327">
        <f t="shared" si="286"/>
        <v>0</v>
      </c>
      <c r="CU303" s="327">
        <f t="shared" si="287"/>
        <v>0</v>
      </c>
      <c r="CV303" s="320" t="str">
        <f t="shared" si="288"/>
        <v>Đủ</v>
      </c>
      <c r="CW303" s="350"/>
    </row>
    <row r="304" spans="1:101" s="337" customFormat="1" ht="15" hidden="1" customHeight="1">
      <c r="A304" s="319" t="str">
        <f t="shared" si="290"/>
        <v>Hiện</v>
      </c>
      <c r="B304" s="320" t="str">
        <f t="shared" si="291"/>
        <v>Đủ</v>
      </c>
      <c r="C304" s="320">
        <f t="shared" si="292"/>
        <v>0</v>
      </c>
      <c r="D304" s="321"/>
      <c r="E304" s="320"/>
      <c r="F304" s="321"/>
      <c r="G304" s="321"/>
      <c r="H304" s="320"/>
      <c r="I304" s="321"/>
      <c r="J304" s="338" t="s">
        <v>1676</v>
      </c>
      <c r="K304" s="399" t="s">
        <v>1672</v>
      </c>
      <c r="L304" s="399" t="s">
        <v>1677</v>
      </c>
      <c r="M304" s="400" t="s">
        <v>1674</v>
      </c>
      <c r="N304" s="401" t="s">
        <v>1675</v>
      </c>
      <c r="O304" s="312"/>
      <c r="P304" s="402">
        <v>88</v>
      </c>
      <c r="Q304" s="241"/>
      <c r="R304" s="350"/>
      <c r="S304" s="350"/>
      <c r="T304" s="350"/>
      <c r="U304" s="350"/>
      <c r="V304" s="350"/>
      <c r="W304" s="350"/>
      <c r="X304" s="350"/>
      <c r="Y304" s="350"/>
      <c r="Z304" s="350"/>
      <c r="AA304" s="350"/>
      <c r="AB304" s="241"/>
      <c r="AC304" s="241"/>
      <c r="AD304" s="241"/>
      <c r="AE304" s="241"/>
      <c r="AF304" s="241"/>
      <c r="AG304" s="241"/>
      <c r="AH304" s="241">
        <v>88</v>
      </c>
      <c r="AI304" s="241">
        <v>0</v>
      </c>
      <c r="AJ304" s="241">
        <v>0</v>
      </c>
      <c r="AK304" s="241">
        <v>0</v>
      </c>
      <c r="AL304" s="241">
        <v>0</v>
      </c>
      <c r="AM304" s="241">
        <v>0</v>
      </c>
      <c r="AN304" s="241"/>
      <c r="AO304" s="241"/>
      <c r="AP304" s="241">
        <v>0</v>
      </c>
      <c r="AQ304" s="241">
        <v>0</v>
      </c>
      <c r="AR304" s="325">
        <f t="shared" si="276"/>
        <v>88</v>
      </c>
      <c r="AS304" s="325">
        <f t="shared" si="277"/>
        <v>0</v>
      </c>
      <c r="AT304" s="344" t="s">
        <v>1685</v>
      </c>
      <c r="AU304" s="352"/>
      <c r="AV304" s="350"/>
      <c r="AW304" s="350"/>
      <c r="AX304" s="350"/>
      <c r="AY304" s="350"/>
      <c r="AZ304" s="327">
        <f t="shared" si="278"/>
        <v>88</v>
      </c>
      <c r="BA304" s="330" t="str">
        <f t="shared" si="279"/>
        <v>0</v>
      </c>
      <c r="BB304" s="350"/>
      <c r="BC304" s="357" t="s">
        <v>1690</v>
      </c>
      <c r="BD304" s="352" t="s">
        <v>904</v>
      </c>
      <c r="BE304" s="399" t="s">
        <v>1677</v>
      </c>
      <c r="BF304" s="358"/>
      <c r="BG304" s="352" t="s">
        <v>545</v>
      </c>
      <c r="BH304" s="355">
        <v>45871</v>
      </c>
      <c r="BI304" s="350">
        <v>88</v>
      </c>
      <c r="BJ304" s="352" t="s">
        <v>545</v>
      </c>
      <c r="BK304" s="437">
        <v>38900</v>
      </c>
      <c r="BL304" s="352">
        <f t="shared" si="293"/>
        <v>3765520.0000000005</v>
      </c>
      <c r="BM304" s="356">
        <v>45911</v>
      </c>
      <c r="BN304" s="327">
        <f t="shared" si="280"/>
        <v>88</v>
      </c>
      <c r="BO304" s="327">
        <f t="shared" si="281"/>
        <v>0</v>
      </c>
      <c r="BP304" s="350"/>
      <c r="BQ304" s="321"/>
      <c r="BR304" s="350"/>
      <c r="BS304" s="350"/>
      <c r="BT304" s="350"/>
      <c r="BU304" s="350"/>
      <c r="BV304" s="350"/>
      <c r="BW304" s="350"/>
      <c r="BX304" s="350"/>
      <c r="BY304" s="350"/>
      <c r="BZ304" s="350"/>
      <c r="CA304" s="350"/>
      <c r="CB304" s="350"/>
      <c r="CC304" s="350"/>
      <c r="CD304" s="350"/>
      <c r="CE304" s="350"/>
      <c r="CF304" s="350"/>
      <c r="CG304" s="350"/>
      <c r="CH304" s="350"/>
      <c r="CI304" s="350"/>
      <c r="CJ304" s="350"/>
      <c r="CK304" s="350"/>
      <c r="CL304" s="327">
        <f t="shared" si="282"/>
        <v>0</v>
      </c>
      <c r="CM304" s="320">
        <f t="shared" si="283"/>
        <v>0</v>
      </c>
      <c r="CN304" s="332"/>
      <c r="CO304" s="332"/>
      <c r="CP304" s="332"/>
      <c r="CQ304" s="332"/>
      <c r="CR304" s="327">
        <f t="shared" si="284"/>
        <v>88</v>
      </c>
      <c r="CS304" s="327">
        <f t="shared" si="285"/>
        <v>0</v>
      </c>
      <c r="CT304" s="327">
        <f t="shared" si="286"/>
        <v>0</v>
      </c>
      <c r="CU304" s="327">
        <f t="shared" si="287"/>
        <v>0</v>
      </c>
      <c r="CV304" s="320" t="str">
        <f t="shared" si="288"/>
        <v>Đủ</v>
      </c>
      <c r="CW304" s="350"/>
    </row>
    <row r="305" spans="1:101" s="337" customFormat="1" ht="15" hidden="1" customHeight="1">
      <c r="A305" s="319" t="str">
        <f t="shared" si="290"/>
        <v>Hiện</v>
      </c>
      <c r="B305" s="320" t="str">
        <f t="shared" si="291"/>
        <v>Đủ</v>
      </c>
      <c r="C305" s="320">
        <f t="shared" si="292"/>
        <v>0</v>
      </c>
      <c r="D305" s="321"/>
      <c r="E305" s="320"/>
      <c r="F305" s="321"/>
      <c r="G305" s="321"/>
      <c r="H305" s="320"/>
      <c r="I305" s="321"/>
      <c r="J305" s="338" t="s">
        <v>1678</v>
      </c>
      <c r="K305" s="399" t="s">
        <v>1672</v>
      </c>
      <c r="L305" s="399" t="s">
        <v>1679</v>
      </c>
      <c r="M305" s="400" t="s">
        <v>1674</v>
      </c>
      <c r="N305" s="401" t="s">
        <v>1675</v>
      </c>
      <c r="O305" s="312"/>
      <c r="P305" s="402">
        <v>54</v>
      </c>
      <c r="Q305" s="241"/>
      <c r="R305" s="350"/>
      <c r="S305" s="350"/>
      <c r="T305" s="350"/>
      <c r="U305" s="350"/>
      <c r="V305" s="350"/>
      <c r="W305" s="350"/>
      <c r="X305" s="350"/>
      <c r="Y305" s="350"/>
      <c r="Z305" s="350"/>
      <c r="AA305" s="350"/>
      <c r="AB305" s="241"/>
      <c r="AC305" s="241"/>
      <c r="AD305" s="241"/>
      <c r="AE305" s="241"/>
      <c r="AF305" s="241"/>
      <c r="AG305" s="241"/>
      <c r="AH305" s="241">
        <v>54</v>
      </c>
      <c r="AI305" s="241">
        <v>0</v>
      </c>
      <c r="AJ305" s="241">
        <v>0</v>
      </c>
      <c r="AK305" s="241">
        <v>0</v>
      </c>
      <c r="AL305" s="241">
        <v>0</v>
      </c>
      <c r="AM305" s="241">
        <v>0</v>
      </c>
      <c r="AN305" s="241"/>
      <c r="AO305" s="241"/>
      <c r="AP305" s="241">
        <v>0</v>
      </c>
      <c r="AQ305" s="241">
        <v>0</v>
      </c>
      <c r="AR305" s="325">
        <f t="shared" si="276"/>
        <v>54</v>
      </c>
      <c r="AS305" s="325">
        <f t="shared" si="277"/>
        <v>0</v>
      </c>
      <c r="AT305" s="344" t="s">
        <v>1685</v>
      </c>
      <c r="AU305" s="352"/>
      <c r="AV305" s="350"/>
      <c r="AW305" s="350"/>
      <c r="AX305" s="350"/>
      <c r="AY305" s="350"/>
      <c r="AZ305" s="327">
        <f t="shared" si="278"/>
        <v>54</v>
      </c>
      <c r="BA305" s="330" t="str">
        <f t="shared" si="279"/>
        <v>0</v>
      </c>
      <c r="BB305" s="350"/>
      <c r="BC305" s="357" t="s">
        <v>1690</v>
      </c>
      <c r="BD305" s="352" t="s">
        <v>904</v>
      </c>
      <c r="BE305" s="399" t="s">
        <v>1679</v>
      </c>
      <c r="BF305" s="358"/>
      <c r="BG305" s="352" t="s">
        <v>545</v>
      </c>
      <c r="BH305" s="355">
        <v>45871</v>
      </c>
      <c r="BI305" s="350">
        <v>54</v>
      </c>
      <c r="BJ305" s="352" t="s">
        <v>545</v>
      </c>
      <c r="BK305" s="437">
        <v>41100</v>
      </c>
      <c r="BL305" s="352">
        <f t="shared" si="293"/>
        <v>2441340</v>
      </c>
      <c r="BM305" s="356">
        <v>45911</v>
      </c>
      <c r="BN305" s="327">
        <f t="shared" si="280"/>
        <v>54</v>
      </c>
      <c r="BO305" s="327">
        <f t="shared" si="281"/>
        <v>0</v>
      </c>
      <c r="BP305" s="350"/>
      <c r="BQ305" s="321"/>
      <c r="BR305" s="350"/>
      <c r="BS305" s="350"/>
      <c r="BT305" s="350"/>
      <c r="BU305" s="350"/>
      <c r="BV305" s="350"/>
      <c r="BW305" s="350"/>
      <c r="BX305" s="350"/>
      <c r="BY305" s="350"/>
      <c r="BZ305" s="350"/>
      <c r="CA305" s="350"/>
      <c r="CB305" s="350"/>
      <c r="CC305" s="350"/>
      <c r="CD305" s="350"/>
      <c r="CE305" s="350"/>
      <c r="CF305" s="350"/>
      <c r="CG305" s="350"/>
      <c r="CH305" s="350"/>
      <c r="CI305" s="350"/>
      <c r="CJ305" s="350"/>
      <c r="CK305" s="350"/>
      <c r="CL305" s="327">
        <f t="shared" si="282"/>
        <v>0</v>
      </c>
      <c r="CM305" s="320">
        <f t="shared" si="283"/>
        <v>0</v>
      </c>
      <c r="CN305" s="332"/>
      <c r="CO305" s="332"/>
      <c r="CP305" s="332"/>
      <c r="CQ305" s="332"/>
      <c r="CR305" s="327">
        <f t="shared" si="284"/>
        <v>54</v>
      </c>
      <c r="CS305" s="327">
        <f t="shared" si="285"/>
        <v>0</v>
      </c>
      <c r="CT305" s="327">
        <f t="shared" si="286"/>
        <v>0</v>
      </c>
      <c r="CU305" s="327">
        <f t="shared" si="287"/>
        <v>0</v>
      </c>
      <c r="CV305" s="320" t="str">
        <f t="shared" si="288"/>
        <v>Đủ</v>
      </c>
      <c r="CW305" s="350"/>
    </row>
    <row r="306" spans="1:101" s="337" customFormat="1" ht="15" hidden="1" customHeight="1">
      <c r="A306" s="319" t="str">
        <f t="shared" si="290"/>
        <v>Hiện</v>
      </c>
      <c r="B306" s="320" t="str">
        <f t="shared" si="291"/>
        <v>Đủ</v>
      </c>
      <c r="C306" s="320">
        <f t="shared" si="292"/>
        <v>0</v>
      </c>
      <c r="D306" s="321"/>
      <c r="E306" s="320"/>
      <c r="F306" s="321"/>
      <c r="G306" s="321"/>
      <c r="H306" s="320"/>
      <c r="I306" s="321"/>
      <c r="J306" s="338" t="s">
        <v>1680</v>
      </c>
      <c r="K306" s="399" t="s">
        <v>1672</v>
      </c>
      <c r="L306" s="399" t="s">
        <v>1681</v>
      </c>
      <c r="M306" s="400" t="s">
        <v>1674</v>
      </c>
      <c r="N306" s="401" t="s">
        <v>1675</v>
      </c>
      <c r="O306" s="312"/>
      <c r="P306" s="402">
        <v>88</v>
      </c>
      <c r="Q306" s="241"/>
      <c r="R306" s="350"/>
      <c r="S306" s="350"/>
      <c r="T306" s="350"/>
      <c r="U306" s="350"/>
      <c r="V306" s="350"/>
      <c r="W306" s="350"/>
      <c r="X306" s="350"/>
      <c r="Y306" s="350"/>
      <c r="Z306" s="350"/>
      <c r="AA306" s="350"/>
      <c r="AB306" s="241"/>
      <c r="AC306" s="241"/>
      <c r="AD306" s="241"/>
      <c r="AE306" s="241"/>
      <c r="AF306" s="241"/>
      <c r="AG306" s="241"/>
      <c r="AH306" s="241">
        <v>88</v>
      </c>
      <c r="AI306" s="241">
        <v>0</v>
      </c>
      <c r="AJ306" s="241">
        <v>0</v>
      </c>
      <c r="AK306" s="241">
        <v>0</v>
      </c>
      <c r="AL306" s="241">
        <v>0</v>
      </c>
      <c r="AM306" s="241">
        <v>0</v>
      </c>
      <c r="AN306" s="241"/>
      <c r="AO306" s="241"/>
      <c r="AP306" s="241">
        <v>0</v>
      </c>
      <c r="AQ306" s="241">
        <v>0</v>
      </c>
      <c r="AR306" s="325">
        <f t="shared" si="276"/>
        <v>88</v>
      </c>
      <c r="AS306" s="325">
        <f t="shared" si="277"/>
        <v>0</v>
      </c>
      <c r="AT306" s="344" t="s">
        <v>1685</v>
      </c>
      <c r="AU306" s="352"/>
      <c r="AV306" s="350"/>
      <c r="AW306" s="350"/>
      <c r="AX306" s="350"/>
      <c r="AY306" s="350"/>
      <c r="AZ306" s="327">
        <f t="shared" si="278"/>
        <v>88</v>
      </c>
      <c r="BA306" s="330" t="str">
        <f t="shared" si="279"/>
        <v>0</v>
      </c>
      <c r="BB306" s="350"/>
      <c r="BC306" s="357" t="s">
        <v>1690</v>
      </c>
      <c r="BD306" s="352" t="s">
        <v>904</v>
      </c>
      <c r="BE306" s="399" t="s">
        <v>1681</v>
      </c>
      <c r="BF306" s="358"/>
      <c r="BG306" s="352" t="s">
        <v>545</v>
      </c>
      <c r="BH306" s="355">
        <v>45871</v>
      </c>
      <c r="BI306" s="350">
        <v>88</v>
      </c>
      <c r="BJ306" s="352" t="s">
        <v>545</v>
      </c>
      <c r="BK306" s="437">
        <v>43300</v>
      </c>
      <c r="BL306" s="352">
        <f t="shared" si="293"/>
        <v>4191440.0000000005</v>
      </c>
      <c r="BM306" s="356">
        <v>45911</v>
      </c>
      <c r="BN306" s="327">
        <f t="shared" si="280"/>
        <v>88</v>
      </c>
      <c r="BO306" s="327">
        <f t="shared" si="281"/>
        <v>0</v>
      </c>
      <c r="BP306" s="350"/>
      <c r="BQ306" s="321"/>
      <c r="BR306" s="350"/>
      <c r="BS306" s="350"/>
      <c r="BT306" s="350"/>
      <c r="BU306" s="350"/>
      <c r="BV306" s="350"/>
      <c r="BW306" s="350"/>
      <c r="BX306" s="350"/>
      <c r="BY306" s="350"/>
      <c r="BZ306" s="350"/>
      <c r="CA306" s="350"/>
      <c r="CB306" s="350"/>
      <c r="CC306" s="350"/>
      <c r="CD306" s="350"/>
      <c r="CE306" s="350"/>
      <c r="CF306" s="350"/>
      <c r="CG306" s="350"/>
      <c r="CH306" s="350"/>
      <c r="CI306" s="350"/>
      <c r="CJ306" s="350"/>
      <c r="CK306" s="350"/>
      <c r="CL306" s="327">
        <f t="shared" si="282"/>
        <v>0</v>
      </c>
      <c r="CM306" s="320">
        <f t="shared" si="283"/>
        <v>0</v>
      </c>
      <c r="CN306" s="332"/>
      <c r="CO306" s="332"/>
      <c r="CP306" s="332"/>
      <c r="CQ306" s="332"/>
      <c r="CR306" s="327">
        <f t="shared" si="284"/>
        <v>88</v>
      </c>
      <c r="CS306" s="327">
        <f t="shared" si="285"/>
        <v>0</v>
      </c>
      <c r="CT306" s="327">
        <f t="shared" si="286"/>
        <v>0</v>
      </c>
      <c r="CU306" s="327">
        <f t="shared" si="287"/>
        <v>0</v>
      </c>
      <c r="CV306" s="320" t="str">
        <f t="shared" si="288"/>
        <v>Đủ</v>
      </c>
      <c r="CW306" s="350"/>
    </row>
    <row r="307" spans="1:101" s="337" customFormat="1" ht="15" hidden="1" customHeight="1">
      <c r="A307" s="319" t="str">
        <f t="shared" si="290"/>
        <v>Hiện</v>
      </c>
      <c r="B307" s="320" t="str">
        <f t="shared" si="291"/>
        <v>Đủ</v>
      </c>
      <c r="C307" s="320">
        <f t="shared" si="292"/>
        <v>0</v>
      </c>
      <c r="D307" s="321"/>
      <c r="E307" s="320"/>
      <c r="F307" s="321"/>
      <c r="G307" s="321"/>
      <c r="H307" s="320"/>
      <c r="I307" s="321"/>
      <c r="J307" s="338" t="s">
        <v>1682</v>
      </c>
      <c r="K307" s="399" t="s">
        <v>1672</v>
      </c>
      <c r="L307" s="399" t="s">
        <v>1683</v>
      </c>
      <c r="M307" s="400" t="s">
        <v>1674</v>
      </c>
      <c r="N307" s="401" t="s">
        <v>1675</v>
      </c>
      <c r="O307" s="312"/>
      <c r="P307" s="402">
        <v>176</v>
      </c>
      <c r="Q307" s="241"/>
      <c r="R307" s="350"/>
      <c r="S307" s="350"/>
      <c r="T307" s="350"/>
      <c r="U307" s="350"/>
      <c r="V307" s="350"/>
      <c r="W307" s="350"/>
      <c r="X307" s="350"/>
      <c r="Y307" s="350"/>
      <c r="Z307" s="350"/>
      <c r="AA307" s="350"/>
      <c r="AB307" s="241"/>
      <c r="AC307" s="241"/>
      <c r="AD307" s="241"/>
      <c r="AE307" s="241"/>
      <c r="AF307" s="241"/>
      <c r="AG307" s="241"/>
      <c r="AH307" s="241">
        <v>176</v>
      </c>
      <c r="AI307" s="241">
        <v>0</v>
      </c>
      <c r="AJ307" s="241">
        <v>0</v>
      </c>
      <c r="AK307" s="241">
        <v>0</v>
      </c>
      <c r="AL307" s="241">
        <v>0</v>
      </c>
      <c r="AM307" s="241">
        <v>0</v>
      </c>
      <c r="AN307" s="241"/>
      <c r="AO307" s="241"/>
      <c r="AP307" s="241">
        <v>0</v>
      </c>
      <c r="AQ307" s="241">
        <v>0</v>
      </c>
      <c r="AR307" s="325">
        <f t="shared" si="276"/>
        <v>176</v>
      </c>
      <c r="AS307" s="325">
        <f t="shared" si="277"/>
        <v>0</v>
      </c>
      <c r="AT307" s="344" t="s">
        <v>1685</v>
      </c>
      <c r="AU307" s="352"/>
      <c r="AV307" s="350"/>
      <c r="AW307" s="350"/>
      <c r="AX307" s="350"/>
      <c r="AY307" s="350"/>
      <c r="AZ307" s="327">
        <f t="shared" si="278"/>
        <v>176</v>
      </c>
      <c r="BA307" s="330" t="str">
        <f t="shared" si="279"/>
        <v>0</v>
      </c>
      <c r="BB307" s="350"/>
      <c r="BC307" s="357" t="s">
        <v>1690</v>
      </c>
      <c r="BD307" s="352" t="s">
        <v>904</v>
      </c>
      <c r="BE307" s="399" t="s">
        <v>1683</v>
      </c>
      <c r="BF307" s="358"/>
      <c r="BG307" s="352" t="s">
        <v>545</v>
      </c>
      <c r="BH307" s="355">
        <v>45871</v>
      </c>
      <c r="BI307" s="350">
        <v>176</v>
      </c>
      <c r="BJ307" s="352" t="s">
        <v>545</v>
      </c>
      <c r="BK307" s="437">
        <v>94400</v>
      </c>
      <c r="BL307" s="352">
        <f t="shared" si="293"/>
        <v>18275840</v>
      </c>
      <c r="BM307" s="356">
        <v>45911</v>
      </c>
      <c r="BN307" s="327">
        <f t="shared" si="280"/>
        <v>176</v>
      </c>
      <c r="BO307" s="327">
        <f t="shared" si="281"/>
        <v>0</v>
      </c>
      <c r="BP307" s="350"/>
      <c r="BQ307" s="321"/>
      <c r="BR307" s="350"/>
      <c r="BS307" s="350"/>
      <c r="BT307" s="350"/>
      <c r="BU307" s="350"/>
      <c r="BV307" s="350"/>
      <c r="BW307" s="350"/>
      <c r="BX307" s="350"/>
      <c r="BY307" s="350"/>
      <c r="BZ307" s="350"/>
      <c r="CA307" s="350"/>
      <c r="CB307" s="350"/>
      <c r="CC307" s="350"/>
      <c r="CD307" s="350"/>
      <c r="CE307" s="350"/>
      <c r="CF307" s="350"/>
      <c r="CG307" s="350"/>
      <c r="CH307" s="350"/>
      <c r="CI307" s="350"/>
      <c r="CJ307" s="350"/>
      <c r="CK307" s="350"/>
      <c r="CL307" s="327">
        <f t="shared" si="282"/>
        <v>0</v>
      </c>
      <c r="CM307" s="320">
        <f t="shared" si="283"/>
        <v>0</v>
      </c>
      <c r="CN307" s="332"/>
      <c r="CO307" s="332"/>
      <c r="CP307" s="332"/>
      <c r="CQ307" s="332"/>
      <c r="CR307" s="327">
        <f t="shared" si="284"/>
        <v>176</v>
      </c>
      <c r="CS307" s="327">
        <f t="shared" si="285"/>
        <v>0</v>
      </c>
      <c r="CT307" s="327">
        <f t="shared" si="286"/>
        <v>0</v>
      </c>
      <c r="CU307" s="327">
        <f t="shared" si="287"/>
        <v>0</v>
      </c>
      <c r="CV307" s="320" t="str">
        <f t="shared" si="288"/>
        <v>Đủ</v>
      </c>
      <c r="CW307" s="350"/>
    </row>
    <row r="308" spans="1:101" s="337" customFormat="1" ht="15" hidden="1" customHeight="1">
      <c r="A308" s="319" t="str">
        <f t="shared" ref="A308:A309" si="294">IF(J308=J307,"ok","Hiện")</f>
        <v>Hiện</v>
      </c>
      <c r="B308" s="320" t="str">
        <f>CONCATENATE(CV308," I78-B-28 (cùng)")</f>
        <v>Thiếu I78-B-28 (cùng)</v>
      </c>
      <c r="C308" s="320">
        <f t="shared" ref="C308:C309" si="295">CT308</f>
        <v>20</v>
      </c>
      <c r="D308" s="321"/>
      <c r="E308" s="321"/>
      <c r="F308" s="321"/>
      <c r="G308" s="321"/>
      <c r="H308" s="338" t="s">
        <v>1694</v>
      </c>
      <c r="I308" s="321"/>
      <c r="J308" s="338" t="s">
        <v>1693</v>
      </c>
      <c r="K308" s="398" t="s">
        <v>1319</v>
      </c>
      <c r="L308" s="403" t="s">
        <v>1338</v>
      </c>
      <c r="M308" s="401" t="s">
        <v>1263</v>
      </c>
      <c r="N308" s="401" t="s">
        <v>854</v>
      </c>
      <c r="O308" s="312"/>
      <c r="P308" s="402">
        <v>20</v>
      </c>
      <c r="Q308" s="241"/>
      <c r="R308" s="350"/>
      <c r="S308" s="350"/>
      <c r="T308" s="350"/>
      <c r="U308" s="350"/>
      <c r="V308" s="350"/>
      <c r="W308" s="350"/>
      <c r="X308" s="350"/>
      <c r="Y308" s="350"/>
      <c r="Z308" s="350"/>
      <c r="AA308" s="350"/>
      <c r="AB308" s="241"/>
      <c r="AC308" s="241"/>
      <c r="AD308" s="241"/>
      <c r="AE308" s="241"/>
      <c r="AF308" s="241"/>
      <c r="AG308" s="241"/>
      <c r="AH308" s="241"/>
      <c r="AI308" s="241"/>
      <c r="AJ308" s="241">
        <v>20</v>
      </c>
      <c r="AK308" s="241">
        <v>0</v>
      </c>
      <c r="AL308" s="241">
        <v>0</v>
      </c>
      <c r="AM308" s="241">
        <v>0</v>
      </c>
      <c r="AN308" s="241"/>
      <c r="AO308" s="241"/>
      <c r="AP308" s="241">
        <v>0</v>
      </c>
      <c r="AQ308" s="241">
        <v>0</v>
      </c>
      <c r="AR308" s="325">
        <f t="shared" si="276"/>
        <v>20</v>
      </c>
      <c r="AS308" s="325">
        <f t="shared" si="277"/>
        <v>0</v>
      </c>
      <c r="AT308" s="344" t="s">
        <v>1708</v>
      </c>
      <c r="AU308" s="352"/>
      <c r="AV308" s="350"/>
      <c r="AW308" s="350"/>
      <c r="AX308" s="350"/>
      <c r="AY308" s="350"/>
      <c r="AZ308" s="327">
        <f t="shared" si="278"/>
        <v>20</v>
      </c>
      <c r="BA308" s="330" t="str">
        <f t="shared" si="279"/>
        <v>0</v>
      </c>
      <c r="BB308" s="350"/>
      <c r="BC308" s="357"/>
      <c r="BD308" s="352"/>
      <c r="BE308" s="399"/>
      <c r="BF308" s="358"/>
      <c r="BG308" s="352"/>
      <c r="BH308" s="355"/>
      <c r="BI308" s="350"/>
      <c r="BJ308" s="352"/>
      <c r="BK308" s="352"/>
      <c r="BL308" s="352"/>
      <c r="BM308" s="356"/>
      <c r="BN308" s="327">
        <f t="shared" si="280"/>
        <v>0</v>
      </c>
      <c r="BO308" s="327">
        <f t="shared" si="281"/>
        <v>0</v>
      </c>
      <c r="BP308" s="350"/>
      <c r="BQ308" s="321"/>
      <c r="BR308" s="350"/>
      <c r="BS308" s="350"/>
      <c r="BT308" s="350"/>
      <c r="BU308" s="350"/>
      <c r="BV308" s="350"/>
      <c r="BW308" s="350"/>
      <c r="BX308" s="350"/>
      <c r="BY308" s="350"/>
      <c r="BZ308" s="350"/>
      <c r="CA308" s="350"/>
      <c r="CB308" s="350"/>
      <c r="CC308" s="350"/>
      <c r="CD308" s="350"/>
      <c r="CE308" s="350"/>
      <c r="CF308" s="350"/>
      <c r="CG308" s="350"/>
      <c r="CH308" s="350"/>
      <c r="CI308" s="350"/>
      <c r="CJ308" s="350"/>
      <c r="CK308" s="350"/>
      <c r="CL308" s="327">
        <f t="shared" si="282"/>
        <v>0</v>
      </c>
      <c r="CM308" s="320">
        <f t="shared" si="283"/>
        <v>0</v>
      </c>
      <c r="CN308" s="332"/>
      <c r="CO308" s="332"/>
      <c r="CP308" s="332"/>
      <c r="CQ308" s="332"/>
      <c r="CR308" s="327">
        <f t="shared" si="284"/>
        <v>0</v>
      </c>
      <c r="CS308" s="327">
        <f t="shared" si="285"/>
        <v>0</v>
      </c>
      <c r="CT308" s="327">
        <f t="shared" si="286"/>
        <v>20</v>
      </c>
      <c r="CU308" s="327">
        <f t="shared" si="287"/>
        <v>0</v>
      </c>
      <c r="CV308" s="320" t="str">
        <f t="shared" si="288"/>
        <v>Thiếu</v>
      </c>
      <c r="CW308" s="350"/>
    </row>
    <row r="309" spans="1:101" s="337" customFormat="1" ht="15" hidden="1" customHeight="1">
      <c r="A309" s="319" t="str">
        <f t="shared" si="294"/>
        <v>Hiện</v>
      </c>
      <c r="B309" s="320" t="str">
        <f t="shared" ref="B309" si="296">CV309</f>
        <v>Đủ</v>
      </c>
      <c r="C309" s="320">
        <f t="shared" si="295"/>
        <v>0</v>
      </c>
      <c r="D309" s="321"/>
      <c r="E309" s="321"/>
      <c r="F309" s="321"/>
      <c r="G309" s="321"/>
      <c r="H309" s="338"/>
      <c r="I309" s="321"/>
      <c r="J309" s="338" t="s">
        <v>1777</v>
      </c>
      <c r="K309" s="398" t="s">
        <v>1778</v>
      </c>
      <c r="L309" s="403" t="s">
        <v>1779</v>
      </c>
      <c r="M309" s="401" t="s">
        <v>1780</v>
      </c>
      <c r="N309" s="401" t="s">
        <v>210</v>
      </c>
      <c r="O309" s="312"/>
      <c r="P309" s="402">
        <v>54</v>
      </c>
      <c r="Q309" s="241"/>
      <c r="R309" s="350"/>
      <c r="S309" s="350"/>
      <c r="T309" s="350"/>
      <c r="U309" s="350"/>
      <c r="V309" s="350"/>
      <c r="W309" s="350"/>
      <c r="X309" s="350"/>
      <c r="Y309" s="350"/>
      <c r="Z309" s="350"/>
      <c r="AA309" s="350"/>
      <c r="AB309" s="241"/>
      <c r="AC309" s="241"/>
      <c r="AD309" s="241"/>
      <c r="AE309" s="241"/>
      <c r="AF309" s="241"/>
      <c r="AG309" s="241"/>
      <c r="AH309" s="241"/>
      <c r="AI309" s="241"/>
      <c r="AJ309" s="241"/>
      <c r="AK309" s="241"/>
      <c r="AL309" s="241"/>
      <c r="AM309" s="241"/>
      <c r="AN309" s="241"/>
      <c r="AO309" s="241"/>
      <c r="AP309" s="241">
        <v>54</v>
      </c>
      <c r="AQ309" s="241">
        <v>0</v>
      </c>
      <c r="AR309" s="325">
        <f t="shared" si="276"/>
        <v>54</v>
      </c>
      <c r="AS309" s="325">
        <f t="shared" si="277"/>
        <v>0</v>
      </c>
      <c r="AT309" s="516"/>
      <c r="AU309" s="352"/>
      <c r="AV309" s="350"/>
      <c r="AW309" s="350"/>
      <c r="AX309" s="350"/>
      <c r="AY309" s="350"/>
      <c r="AZ309" s="327">
        <f t="shared" si="278"/>
        <v>54</v>
      </c>
      <c r="BA309" s="330" t="str">
        <f t="shared" si="279"/>
        <v>0</v>
      </c>
      <c r="BB309" s="350"/>
      <c r="BC309" s="357" t="s">
        <v>1787</v>
      </c>
      <c r="BD309" s="319" t="s">
        <v>904</v>
      </c>
      <c r="BE309" s="403" t="s">
        <v>1779</v>
      </c>
      <c r="BF309" s="358"/>
      <c r="BG309" s="319" t="s">
        <v>545</v>
      </c>
      <c r="BH309" s="355">
        <v>46080</v>
      </c>
      <c r="BI309" s="350">
        <v>54</v>
      </c>
      <c r="BJ309" s="319" t="s">
        <v>545</v>
      </c>
      <c r="BK309" s="436">
        <v>19850</v>
      </c>
      <c r="BL309" s="348">
        <f>BK309*BI309*1.1</f>
        <v>1179090</v>
      </c>
      <c r="BM309" s="356">
        <v>46081</v>
      </c>
      <c r="BN309" s="327">
        <f t="shared" si="280"/>
        <v>54</v>
      </c>
      <c r="BO309" s="327">
        <f t="shared" si="281"/>
        <v>0</v>
      </c>
      <c r="BP309" s="350"/>
      <c r="BQ309" s="321"/>
      <c r="BR309" s="350"/>
      <c r="BS309" s="350"/>
      <c r="BT309" s="350"/>
      <c r="BU309" s="350"/>
      <c r="BV309" s="350"/>
      <c r="BW309" s="350"/>
      <c r="BX309" s="350"/>
      <c r="BY309" s="350"/>
      <c r="BZ309" s="350"/>
      <c r="CA309" s="350"/>
      <c r="CB309" s="350"/>
      <c r="CC309" s="350"/>
      <c r="CD309" s="350"/>
      <c r="CE309" s="350"/>
      <c r="CF309" s="350"/>
      <c r="CG309" s="350"/>
      <c r="CH309" s="350"/>
      <c r="CI309" s="350"/>
      <c r="CJ309" s="350"/>
      <c r="CK309" s="350"/>
      <c r="CL309" s="327">
        <f t="shared" si="282"/>
        <v>0</v>
      </c>
      <c r="CM309" s="320">
        <f t="shared" si="283"/>
        <v>0</v>
      </c>
      <c r="CN309" s="332"/>
      <c r="CO309" s="332"/>
      <c r="CP309" s="332"/>
      <c r="CQ309" s="332"/>
      <c r="CR309" s="327">
        <f t="shared" si="284"/>
        <v>54</v>
      </c>
      <c r="CS309" s="327">
        <f t="shared" si="285"/>
        <v>0</v>
      </c>
      <c r="CT309" s="327">
        <f t="shared" si="286"/>
        <v>0</v>
      </c>
      <c r="CU309" s="327">
        <f t="shared" si="287"/>
        <v>0</v>
      </c>
      <c r="CV309" s="320" t="str">
        <f t="shared" si="288"/>
        <v>Đủ</v>
      </c>
      <c r="CW309" s="350"/>
    </row>
    <row r="310" spans="1:101" ht="30" hidden="1" customHeight="1">
      <c r="A310" s="189"/>
      <c r="B310" s="191"/>
      <c r="C310" s="191"/>
      <c r="D310" s="285"/>
      <c r="E310" s="191"/>
      <c r="F310" s="191"/>
      <c r="G310" s="191"/>
      <c r="H310" s="191"/>
      <c r="I310" s="191"/>
      <c r="J310" s="188" t="s">
        <v>527</v>
      </c>
      <c r="K310" s="188" t="s">
        <v>528</v>
      </c>
      <c r="L310" s="188"/>
      <c r="M310" s="219"/>
      <c r="N310" s="188"/>
      <c r="O310" s="188"/>
      <c r="P310" s="188"/>
      <c r="Q310" s="188"/>
      <c r="R310" s="303"/>
      <c r="S310" s="304"/>
      <c r="T310" s="304"/>
      <c r="U310" s="304"/>
      <c r="V310" s="304"/>
      <c r="W310" s="304"/>
      <c r="X310" s="304"/>
      <c r="Y310" s="304"/>
      <c r="Z310" s="304"/>
      <c r="AA310" s="304"/>
      <c r="AB310" s="305"/>
      <c r="AC310" s="305"/>
      <c r="AD310" s="305"/>
      <c r="AE310" s="305"/>
      <c r="AF310" s="305"/>
      <c r="AG310" s="305"/>
      <c r="AH310" s="305"/>
      <c r="AI310" s="305"/>
      <c r="AJ310" s="305"/>
      <c r="AK310" s="305"/>
      <c r="AL310" s="305"/>
      <c r="AM310" s="305"/>
      <c r="AN310" s="305"/>
      <c r="AO310" s="305"/>
      <c r="AP310" s="305"/>
      <c r="AQ310" s="305"/>
      <c r="AR310" s="303">
        <f>SUM(AR311:AR490)</f>
        <v>26592.682161273886</v>
      </c>
      <c r="AS310" s="303">
        <f t="shared" ref="AS310:CU310" si="297">SUM(AS311:AS490)</f>
        <v>77765.553890594238</v>
      </c>
      <c r="AT310" s="303">
        <f t="shared" si="297"/>
        <v>0</v>
      </c>
      <c r="AU310" s="303">
        <f t="shared" si="297"/>
        <v>0</v>
      </c>
      <c r="AV310" s="303">
        <f t="shared" si="297"/>
        <v>1634.9041612738847</v>
      </c>
      <c r="AW310" s="303">
        <f t="shared" si="297"/>
        <v>7177.7415250000022</v>
      </c>
      <c r="AX310" s="303">
        <f t="shared" si="297"/>
        <v>0</v>
      </c>
      <c r="AY310" s="303">
        <f t="shared" si="297"/>
        <v>0</v>
      </c>
      <c r="AZ310" s="303">
        <f t="shared" si="297"/>
        <v>24957.777999999998</v>
      </c>
      <c r="BA310" s="303">
        <f t="shared" si="297"/>
        <v>70587.812365594233</v>
      </c>
      <c r="BB310" s="303">
        <f t="shared" si="297"/>
        <v>0</v>
      </c>
      <c r="BC310" s="303">
        <f t="shared" si="297"/>
        <v>0</v>
      </c>
      <c r="BD310" s="303">
        <f t="shared" si="297"/>
        <v>0</v>
      </c>
      <c r="BE310" s="303">
        <f t="shared" si="297"/>
        <v>0</v>
      </c>
      <c r="BF310" s="303">
        <f t="shared" si="297"/>
        <v>0</v>
      </c>
      <c r="BG310" s="303">
        <f t="shared" si="297"/>
        <v>55326.97</v>
      </c>
      <c r="BH310" s="303">
        <f t="shared" si="297"/>
        <v>3945264</v>
      </c>
      <c r="BI310" s="303">
        <f t="shared" si="297"/>
        <v>21445.504999999994</v>
      </c>
      <c r="BJ310" s="303">
        <f t="shared" si="297"/>
        <v>72120.599999999991</v>
      </c>
      <c r="BK310" s="303">
        <f t="shared" si="297"/>
        <v>4229209.0963636367</v>
      </c>
      <c r="BL310" s="303">
        <f t="shared" si="297"/>
        <v>1411421086.5194502</v>
      </c>
      <c r="BM310" s="303">
        <f t="shared" si="297"/>
        <v>3946098</v>
      </c>
      <c r="BN310" s="303">
        <f t="shared" si="297"/>
        <v>21445.505000000001</v>
      </c>
      <c r="BO310" s="303">
        <f t="shared" si="297"/>
        <v>72120.599999999991</v>
      </c>
      <c r="BP310" s="303">
        <f t="shared" si="297"/>
        <v>0</v>
      </c>
      <c r="BQ310" s="303">
        <f t="shared" si="297"/>
        <v>0</v>
      </c>
      <c r="BR310" s="303">
        <f t="shared" si="297"/>
        <v>0</v>
      </c>
      <c r="BS310" s="303">
        <f t="shared" si="297"/>
        <v>0</v>
      </c>
      <c r="BT310" s="303">
        <f t="shared" si="297"/>
        <v>0</v>
      </c>
      <c r="BU310" s="303">
        <f t="shared" si="297"/>
        <v>0</v>
      </c>
      <c r="BV310" s="303">
        <f t="shared" si="297"/>
        <v>0</v>
      </c>
      <c r="BW310" s="303">
        <f t="shared" si="297"/>
        <v>0</v>
      </c>
      <c r="BX310" s="303">
        <f t="shared" si="297"/>
        <v>0</v>
      </c>
      <c r="BY310" s="303">
        <f t="shared" si="297"/>
        <v>0</v>
      </c>
      <c r="BZ310" s="303">
        <f t="shared" si="297"/>
        <v>0</v>
      </c>
      <c r="CA310" s="303">
        <f t="shared" si="297"/>
        <v>0</v>
      </c>
      <c r="CB310" s="303">
        <f t="shared" si="297"/>
        <v>0</v>
      </c>
      <c r="CC310" s="303">
        <f t="shared" si="297"/>
        <v>0</v>
      </c>
      <c r="CD310" s="303">
        <f t="shared" si="297"/>
        <v>0</v>
      </c>
      <c r="CE310" s="303">
        <f t="shared" si="297"/>
        <v>0</v>
      </c>
      <c r="CF310" s="303">
        <f t="shared" si="297"/>
        <v>0</v>
      </c>
      <c r="CG310" s="303">
        <f t="shared" si="297"/>
        <v>0</v>
      </c>
      <c r="CH310" s="303">
        <f t="shared" si="297"/>
        <v>0</v>
      </c>
      <c r="CI310" s="303">
        <f t="shared" si="297"/>
        <v>0</v>
      </c>
      <c r="CJ310" s="303">
        <f t="shared" si="297"/>
        <v>0</v>
      </c>
      <c r="CK310" s="303">
        <f t="shared" si="297"/>
        <v>0</v>
      </c>
      <c r="CL310" s="303">
        <f t="shared" si="297"/>
        <v>0</v>
      </c>
      <c r="CM310" s="303">
        <f t="shared" si="297"/>
        <v>0</v>
      </c>
      <c r="CN310" s="303">
        <f t="shared" si="297"/>
        <v>0</v>
      </c>
      <c r="CO310" s="303">
        <f t="shared" si="297"/>
        <v>0</v>
      </c>
      <c r="CP310" s="303">
        <f t="shared" si="297"/>
        <v>0</v>
      </c>
      <c r="CQ310" s="303">
        <f t="shared" si="297"/>
        <v>0</v>
      </c>
      <c r="CR310" s="303">
        <f t="shared" si="297"/>
        <v>21445.505000000001</v>
      </c>
      <c r="CS310" s="303">
        <f t="shared" si="297"/>
        <v>72120.599999999991</v>
      </c>
      <c r="CT310" s="303">
        <f t="shared" si="297"/>
        <v>3512.2730000000024</v>
      </c>
      <c r="CU310" s="303">
        <f t="shared" si="297"/>
        <v>-1532.7876344057738</v>
      </c>
      <c r="CV310" s="191"/>
      <c r="CW310" s="190"/>
    </row>
    <row r="311" spans="1:101" s="337" customFormat="1" ht="15" hidden="1" customHeight="1">
      <c r="A311" s="319" t="str">
        <f t="shared" ref="A311:A345" si="298">IF(J311=J310,"ok","Hiện")</f>
        <v>Hiện</v>
      </c>
      <c r="B311" s="320" t="str">
        <f t="shared" ref="B311:B335" si="299">CV311</f>
        <v>Đủ</v>
      </c>
      <c r="C311" s="320">
        <f t="shared" ref="C311:C337" si="300">CT311</f>
        <v>0</v>
      </c>
      <c r="D311" s="321"/>
      <c r="E311" s="320"/>
      <c r="F311" s="321"/>
      <c r="G311" s="320"/>
      <c r="H311" s="320"/>
      <c r="I311" s="320"/>
      <c r="J311" s="338" t="s">
        <v>1430</v>
      </c>
      <c r="K311" s="389" t="s">
        <v>114</v>
      </c>
      <c r="L311" s="391" t="s">
        <v>1431</v>
      </c>
      <c r="M311" s="338" t="s">
        <v>60</v>
      </c>
      <c r="N311" s="338" t="s">
        <v>116</v>
      </c>
      <c r="O311" s="277">
        <v>7.85</v>
      </c>
      <c r="P311" s="392">
        <v>17.100000000000001</v>
      </c>
      <c r="Q311" s="277">
        <f>+P311*O311</f>
        <v>134.23500000000001</v>
      </c>
      <c r="R311" s="343"/>
      <c r="S311" s="343"/>
      <c r="T311" s="343"/>
      <c r="U311" s="343"/>
      <c r="V311" s="343"/>
      <c r="W311" s="343"/>
      <c r="X311" s="343"/>
      <c r="Y311" s="343"/>
      <c r="Z311" s="343"/>
      <c r="AA311" s="343"/>
      <c r="AB311" s="241"/>
      <c r="AC311" s="241"/>
      <c r="AD311" s="241">
        <v>18</v>
      </c>
      <c r="AE311" s="241">
        <v>141.29999999999998</v>
      </c>
      <c r="AF311" s="241">
        <v>0</v>
      </c>
      <c r="AG311" s="241">
        <v>0</v>
      </c>
      <c r="AH311" s="241">
        <v>0</v>
      </c>
      <c r="AI311" s="241">
        <v>0</v>
      </c>
      <c r="AJ311" s="241">
        <v>0</v>
      </c>
      <c r="AK311" s="241">
        <v>0</v>
      </c>
      <c r="AL311" s="241">
        <v>0</v>
      </c>
      <c r="AM311" s="241">
        <v>0</v>
      </c>
      <c r="AN311" s="241"/>
      <c r="AO311" s="241"/>
      <c r="AP311" s="241">
        <v>0</v>
      </c>
      <c r="AQ311" s="241">
        <v>0</v>
      </c>
      <c r="AR311" s="325">
        <f t="shared" ref="AR311:AR312" si="301">R311+T311+V311+X311+Z311+AB311+AD311+AF311+AH311+AJ311+AL311+AN311+AP311</f>
        <v>18</v>
      </c>
      <c r="AS311" s="325">
        <f t="shared" ref="AS311:AS312" si="302">S311+U311+W311+Y311+AA311+AC311+AE311+AG311+AI311+AK311+AM311+AO311+AQ311</f>
        <v>141.29999999999998</v>
      </c>
      <c r="AT311" s="344" t="s">
        <v>1433</v>
      </c>
      <c r="AU311" s="319"/>
      <c r="AV311" s="343"/>
      <c r="AW311" s="343"/>
      <c r="AX311" s="343"/>
      <c r="AY311" s="343"/>
      <c r="AZ311" s="327">
        <f t="shared" ref="AZ311:AZ312" si="303">IF(AR311&gt;AV311,AR311-AV311,"0")</f>
        <v>18</v>
      </c>
      <c r="BA311" s="330">
        <f t="shared" ref="BA311:BA312" si="304">IF(AS311&gt;AW311,AS311-AW311,"0")</f>
        <v>141.29999999999998</v>
      </c>
      <c r="BB311" s="343"/>
      <c r="BC311" s="332" t="s">
        <v>1512</v>
      </c>
      <c r="BD311" s="319" t="s">
        <v>62</v>
      </c>
      <c r="BE311" s="345" t="s">
        <v>1437</v>
      </c>
      <c r="BF311" s="346" t="s">
        <v>60</v>
      </c>
      <c r="BG311" s="319">
        <v>154.62</v>
      </c>
      <c r="BH311" s="347">
        <v>45836</v>
      </c>
      <c r="BI311" s="343">
        <v>18</v>
      </c>
      <c r="BJ311" s="319">
        <v>154.62</v>
      </c>
      <c r="BK311" s="382">
        <v>14545.45</v>
      </c>
      <c r="BL311" s="327">
        <f t="shared" ref="BL311:BL314" si="305">BK311*BJ311*1.1</f>
        <v>2473919.2269000006</v>
      </c>
      <c r="BM311" s="349">
        <v>45838</v>
      </c>
      <c r="BN311" s="327">
        <f>SUMIF($J:$J,J311,$BI:$BI)</f>
        <v>18</v>
      </c>
      <c r="BO311" s="327">
        <f>SUMIF($J:$J,J311,$BJ:$BJ)</f>
        <v>154.62</v>
      </c>
      <c r="BP311" s="343"/>
      <c r="BQ311" s="343"/>
      <c r="BR311" s="343"/>
      <c r="BS311" s="343"/>
      <c r="BT311" s="343"/>
      <c r="BU311" s="343"/>
      <c r="BV311" s="343"/>
      <c r="BW311" s="343"/>
      <c r="BX311" s="343"/>
      <c r="BY311" s="343"/>
      <c r="BZ311" s="343"/>
      <c r="CA311" s="343"/>
      <c r="CB311" s="343"/>
      <c r="CC311" s="343"/>
      <c r="CD311" s="343"/>
      <c r="CE311" s="343"/>
      <c r="CF311" s="343"/>
      <c r="CG311" s="343"/>
      <c r="CH311" s="343"/>
      <c r="CI311" s="343"/>
      <c r="CJ311" s="343"/>
      <c r="CK311" s="343"/>
      <c r="CL311" s="327">
        <f>SUMIF($J:$J,J311,$BZ:$BZ)</f>
        <v>0</v>
      </c>
      <c r="CM311" s="320">
        <f>SUMIF($J:$J,J311,$CA:$CA)</f>
        <v>0</v>
      </c>
      <c r="CN311" s="332"/>
      <c r="CO311" s="332"/>
      <c r="CP311" s="332"/>
      <c r="CQ311" s="332"/>
      <c r="CR311" s="327">
        <f t="shared" ref="CR311:CR312" si="306">BN311+CL311</f>
        <v>18</v>
      </c>
      <c r="CS311" s="327">
        <f t="shared" ref="CS311:CS312" si="307">BO311+CM311</f>
        <v>154.62</v>
      </c>
      <c r="CT311" s="327">
        <f t="shared" ref="CT311:CT312" si="308">AZ311-CR311</f>
        <v>0</v>
      </c>
      <c r="CU311" s="327">
        <f t="shared" ref="CU311:CU312" si="309">BA311-CS311</f>
        <v>-13.320000000000022</v>
      </c>
      <c r="CV311" s="320" t="str">
        <f t="shared" ref="CV311:CV312" si="310">IF(CT311&lt;0,"Thừa",IF(CT311=0,"Đủ","Thiếu"))</f>
        <v>Đủ</v>
      </c>
      <c r="CW311" s="343"/>
    </row>
    <row r="312" spans="1:101" s="337" customFormat="1" ht="15" hidden="1" customHeight="1">
      <c r="A312" s="319" t="str">
        <f t="shared" si="298"/>
        <v>Hiện</v>
      </c>
      <c r="B312" s="320" t="str">
        <f>CONCATENATE(CV312," Thiếu ít đủ")</f>
        <v>Thiếu Thiếu ít đủ</v>
      </c>
      <c r="C312" s="320">
        <f t="shared" si="300"/>
        <v>0.2966799999990144</v>
      </c>
      <c r="D312" s="321"/>
      <c r="E312" s="320"/>
      <c r="F312" s="321"/>
      <c r="G312" s="320"/>
      <c r="H312" s="320"/>
      <c r="I312" s="320"/>
      <c r="J312" s="338" t="s">
        <v>1438</v>
      </c>
      <c r="K312" s="389" t="s">
        <v>114</v>
      </c>
      <c r="L312" s="391" t="s">
        <v>1439</v>
      </c>
      <c r="M312" s="338" t="s">
        <v>60</v>
      </c>
      <c r="N312" s="338" t="s">
        <v>116</v>
      </c>
      <c r="O312" s="277">
        <v>7.4564906245270697</v>
      </c>
      <c r="P312" s="313">
        <v>2021.9779999999989</v>
      </c>
      <c r="Q312" s="277">
        <v>15076.859999999988</v>
      </c>
      <c r="R312" s="343"/>
      <c r="S312" s="343"/>
      <c r="T312" s="343"/>
      <c r="U312" s="343"/>
      <c r="V312" s="343"/>
      <c r="W312" s="343"/>
      <c r="X312" s="343"/>
      <c r="Y312" s="343"/>
      <c r="Z312" s="343"/>
      <c r="AA312" s="343"/>
      <c r="AB312" s="241"/>
      <c r="AC312" s="241"/>
      <c r="AD312" s="241">
        <v>0</v>
      </c>
      <c r="AE312" s="241">
        <v>0</v>
      </c>
      <c r="AF312" s="241">
        <v>2143.296679999999</v>
      </c>
      <c r="AG312" s="241">
        <v>15981.471599999988</v>
      </c>
      <c r="AH312" s="241">
        <v>0</v>
      </c>
      <c r="AI312" s="241">
        <v>0</v>
      </c>
      <c r="AJ312" s="241">
        <v>65</v>
      </c>
      <c r="AK312" s="241">
        <v>484.67189059425954</v>
      </c>
      <c r="AL312" s="241">
        <v>0</v>
      </c>
      <c r="AM312" s="241">
        <v>0</v>
      </c>
      <c r="AN312" s="241"/>
      <c r="AO312" s="241"/>
      <c r="AP312" s="241">
        <v>0</v>
      </c>
      <c r="AQ312" s="241">
        <v>0</v>
      </c>
      <c r="AR312" s="325">
        <f t="shared" si="301"/>
        <v>2208.296679999999</v>
      </c>
      <c r="AS312" s="325">
        <f t="shared" si="302"/>
        <v>16466.143490594248</v>
      </c>
      <c r="AT312" s="344" t="s">
        <v>1708</v>
      </c>
      <c r="AU312" s="319"/>
      <c r="AV312" s="343"/>
      <c r="AW312" s="343"/>
      <c r="AX312" s="343"/>
      <c r="AY312" s="343"/>
      <c r="AZ312" s="327">
        <f t="shared" si="303"/>
        <v>2208.296679999999</v>
      </c>
      <c r="BA312" s="330">
        <f t="shared" si="304"/>
        <v>16466.143490594248</v>
      </c>
      <c r="BB312" s="343"/>
      <c r="BC312" s="332" t="s">
        <v>1652</v>
      </c>
      <c r="BD312" s="332" t="s">
        <v>62</v>
      </c>
      <c r="BE312" s="377" t="s">
        <v>1653</v>
      </c>
      <c r="BF312" s="385" t="s">
        <v>1659</v>
      </c>
      <c r="BG312" s="271">
        <v>900</v>
      </c>
      <c r="BH312" s="332">
        <v>45863</v>
      </c>
      <c r="BI312" s="271">
        <v>900</v>
      </c>
      <c r="BJ312" s="271">
        <v>6711.75</v>
      </c>
      <c r="BK312" s="435">
        <v>14454.55</v>
      </c>
      <c r="BL312" s="327">
        <f t="shared" si="305"/>
        <v>106716858.55875</v>
      </c>
      <c r="BM312" s="333">
        <v>45862</v>
      </c>
      <c r="BN312" s="327">
        <f>SUMIF($J:$J,J312,$BI:$BI)</f>
        <v>2208</v>
      </c>
      <c r="BO312" s="327">
        <f>SUMIF($J:$J,J312,$BJ:$BJ)</f>
        <v>16466.16</v>
      </c>
      <c r="BP312" s="404"/>
      <c r="BQ312" s="343"/>
      <c r="BR312" s="343"/>
      <c r="BS312" s="343"/>
      <c r="BT312" s="343"/>
      <c r="BU312" s="343"/>
      <c r="BV312" s="343"/>
      <c r="BW312" s="343"/>
      <c r="BX312" s="343"/>
      <c r="BY312" s="343"/>
      <c r="BZ312" s="343"/>
      <c r="CA312" s="343"/>
      <c r="CB312" s="343"/>
      <c r="CC312" s="343"/>
      <c r="CD312" s="343"/>
      <c r="CE312" s="343"/>
      <c r="CF312" s="343"/>
      <c r="CG312" s="343"/>
      <c r="CH312" s="343"/>
      <c r="CI312" s="343"/>
      <c r="CJ312" s="343"/>
      <c r="CK312" s="343"/>
      <c r="CL312" s="327">
        <f>SUMIF($J:$J,J312,$BZ:$BZ)</f>
        <v>0</v>
      </c>
      <c r="CM312" s="320">
        <f>SUMIF($J:$J,J312,$CA:$CA)</f>
        <v>0</v>
      </c>
      <c r="CN312" s="332"/>
      <c r="CO312" s="332"/>
      <c r="CP312" s="332"/>
      <c r="CQ312" s="332"/>
      <c r="CR312" s="327">
        <f t="shared" si="306"/>
        <v>2208</v>
      </c>
      <c r="CS312" s="327">
        <f t="shared" si="307"/>
        <v>16466.16</v>
      </c>
      <c r="CT312" s="327">
        <f t="shared" si="308"/>
        <v>0.2966799999990144</v>
      </c>
      <c r="CU312" s="327">
        <f t="shared" si="309"/>
        <v>-1.6509405752003659E-2</v>
      </c>
      <c r="CV312" s="320" t="str">
        <f t="shared" si="310"/>
        <v>Thiếu</v>
      </c>
      <c r="CW312" s="343"/>
    </row>
    <row r="313" spans="1:101" s="337" customFormat="1" ht="15" hidden="1" customHeight="1">
      <c r="A313" s="319" t="str">
        <f t="shared" si="298"/>
        <v>ok</v>
      </c>
      <c r="B313" s="321"/>
      <c r="C313" s="321"/>
      <c r="D313" s="321"/>
      <c r="E313" s="321"/>
      <c r="F313" s="321"/>
      <c r="G313" s="321"/>
      <c r="H313" s="321"/>
      <c r="I313" s="321"/>
      <c r="J313" s="338" t="s">
        <v>1438</v>
      </c>
      <c r="K313" s="389" t="s">
        <v>114</v>
      </c>
      <c r="L313" s="391" t="s">
        <v>1439</v>
      </c>
      <c r="M313" s="338" t="s">
        <v>60</v>
      </c>
      <c r="N313" s="338" t="s">
        <v>116</v>
      </c>
      <c r="O313" s="277"/>
      <c r="P313" s="313"/>
      <c r="Q313" s="277"/>
      <c r="R313" s="350"/>
      <c r="S313" s="350"/>
      <c r="T313" s="350"/>
      <c r="U313" s="350"/>
      <c r="V313" s="350"/>
      <c r="W313" s="350"/>
      <c r="X313" s="350"/>
      <c r="Y313" s="350"/>
      <c r="Z313" s="350"/>
      <c r="AA313" s="350"/>
      <c r="AB313" s="241"/>
      <c r="AC313" s="241"/>
      <c r="AD313" s="241"/>
      <c r="AE313" s="241"/>
      <c r="AF313" s="241"/>
      <c r="AG313" s="241"/>
      <c r="AH313" s="241"/>
      <c r="AI313" s="241"/>
      <c r="AJ313" s="241"/>
      <c r="AK313" s="241"/>
      <c r="AL313" s="241"/>
      <c r="AM313" s="241"/>
      <c r="AN313" s="241"/>
      <c r="AO313" s="241"/>
      <c r="AP313" s="241"/>
      <c r="AQ313" s="241"/>
      <c r="AR313" s="351"/>
      <c r="AS313" s="351"/>
      <c r="AT313" s="344"/>
      <c r="AU313" s="352"/>
      <c r="AV313" s="350"/>
      <c r="AW313" s="350"/>
      <c r="AX313" s="350"/>
      <c r="AY313" s="350"/>
      <c r="AZ313" s="353"/>
      <c r="BA313" s="354"/>
      <c r="BB313" s="350"/>
      <c r="BC313" s="357" t="s">
        <v>1724</v>
      </c>
      <c r="BD313" s="332" t="s">
        <v>62</v>
      </c>
      <c r="BE313" s="377" t="s">
        <v>1653</v>
      </c>
      <c r="BF313" s="385" t="s">
        <v>1659</v>
      </c>
      <c r="BG313" s="271">
        <v>9754.41</v>
      </c>
      <c r="BH313" s="357">
        <v>45891</v>
      </c>
      <c r="BI313" s="271">
        <f>218*6</f>
        <v>1308</v>
      </c>
      <c r="BJ313" s="271">
        <v>9754.41</v>
      </c>
      <c r="BK313" s="435">
        <v>14363.636363636362</v>
      </c>
      <c r="BL313" s="327">
        <f t="shared" si="305"/>
        <v>154119678</v>
      </c>
      <c r="BM313" s="371">
        <v>45897</v>
      </c>
      <c r="BN313" s="353"/>
      <c r="BO313" s="353"/>
      <c r="BP313" s="405"/>
      <c r="BQ313" s="350"/>
      <c r="BR313" s="350"/>
      <c r="BS313" s="350"/>
      <c r="BT313" s="350"/>
      <c r="BU313" s="350"/>
      <c r="BV313" s="350"/>
      <c r="BW313" s="350"/>
      <c r="BX313" s="350"/>
      <c r="BY313" s="350"/>
      <c r="BZ313" s="350"/>
      <c r="CA313" s="350"/>
      <c r="CB313" s="350"/>
      <c r="CC313" s="350"/>
      <c r="CD313" s="350"/>
      <c r="CE313" s="350"/>
      <c r="CF313" s="350"/>
      <c r="CG313" s="350"/>
      <c r="CH313" s="350"/>
      <c r="CI313" s="350"/>
      <c r="CJ313" s="350"/>
      <c r="CK313" s="350"/>
      <c r="CL313" s="353"/>
      <c r="CM313" s="321"/>
      <c r="CN313" s="357"/>
      <c r="CO313" s="357"/>
      <c r="CP313" s="357"/>
      <c r="CQ313" s="357"/>
      <c r="CR313" s="353"/>
      <c r="CS313" s="353"/>
      <c r="CT313" s="353"/>
      <c r="CU313" s="353"/>
      <c r="CV313" s="321"/>
      <c r="CW313" s="350"/>
    </row>
    <row r="314" spans="1:101" s="337" customFormat="1" ht="15" hidden="1" customHeight="1">
      <c r="A314" s="319" t="str">
        <f t="shared" si="298"/>
        <v>Hiện</v>
      </c>
      <c r="B314" s="320" t="str">
        <f>CONCATENATE(CV314," Thiếu ít đủ")</f>
        <v>Thiếu Thiếu ít đủ</v>
      </c>
      <c r="C314" s="320">
        <f t="shared" si="300"/>
        <v>5.2639999999428255E-2</v>
      </c>
      <c r="D314" s="321"/>
      <c r="E314" s="320"/>
      <c r="F314" s="321"/>
      <c r="G314" s="320"/>
      <c r="H314" s="320"/>
      <c r="I314" s="320"/>
      <c r="J314" s="338" t="s">
        <v>1440</v>
      </c>
      <c r="K314" s="389" t="s">
        <v>114</v>
      </c>
      <c r="L314" s="391" t="s">
        <v>1441</v>
      </c>
      <c r="M314" s="338" t="s">
        <v>60</v>
      </c>
      <c r="N314" s="338" t="s">
        <v>116</v>
      </c>
      <c r="O314" s="277">
        <v>11.203189901931934</v>
      </c>
      <c r="P314" s="313">
        <v>1115.1439999999993</v>
      </c>
      <c r="Q314" s="277">
        <v>12493.169999999976</v>
      </c>
      <c r="R314" s="343"/>
      <c r="S314" s="343"/>
      <c r="T314" s="343"/>
      <c r="U314" s="343"/>
      <c r="V314" s="343"/>
      <c r="W314" s="343"/>
      <c r="X314" s="343"/>
      <c r="Y314" s="343"/>
      <c r="Z314" s="343"/>
      <c r="AA314" s="343"/>
      <c r="AB314" s="241"/>
      <c r="AC314" s="241"/>
      <c r="AD314" s="241">
        <v>0</v>
      </c>
      <c r="AE314" s="241">
        <v>0</v>
      </c>
      <c r="AF314" s="241">
        <v>1182.0526399999994</v>
      </c>
      <c r="AG314" s="241">
        <v>13242.760199999977</v>
      </c>
      <c r="AH314" s="241">
        <v>0</v>
      </c>
      <c r="AI314" s="241">
        <v>0</v>
      </c>
      <c r="AJ314" s="241">
        <v>0</v>
      </c>
      <c r="AK314" s="241">
        <v>0</v>
      </c>
      <c r="AL314" s="241">
        <v>0</v>
      </c>
      <c r="AM314" s="241">
        <v>0</v>
      </c>
      <c r="AN314" s="241"/>
      <c r="AO314" s="241"/>
      <c r="AP314" s="241">
        <v>0</v>
      </c>
      <c r="AQ314" s="241">
        <v>0</v>
      </c>
      <c r="AR314" s="325">
        <f>R314+T314+V314+X314+Z314+AB314+AD314+AF314+AH314+AJ314+AL314+AN314+AP314</f>
        <v>1182.0526399999994</v>
      </c>
      <c r="AS314" s="325">
        <f>S314+U314+W314+Y314+AA314+AC314+AE314+AG314+AI314+AK314+AM314+AO314+AQ314</f>
        <v>13242.760199999977</v>
      </c>
      <c r="AT314" s="344" t="s">
        <v>1506</v>
      </c>
      <c r="AU314" s="319"/>
      <c r="AV314" s="343"/>
      <c r="AW314" s="343"/>
      <c r="AX314" s="343"/>
      <c r="AY314" s="343"/>
      <c r="AZ314" s="327">
        <f>IF(AR314&gt;AV314,AR314-AV314,"0")</f>
        <v>1182.0526399999994</v>
      </c>
      <c r="BA314" s="330">
        <f>IF(AS314&gt;AW314,AS314-AW314,"0")</f>
        <v>13242.760199999977</v>
      </c>
      <c r="BB314" s="343"/>
      <c r="BC314" s="332" t="s">
        <v>1652</v>
      </c>
      <c r="BD314" s="332" t="s">
        <v>62</v>
      </c>
      <c r="BE314" s="377" t="s">
        <v>1654</v>
      </c>
      <c r="BF314" s="385" t="s">
        <v>1659</v>
      </c>
      <c r="BG314" s="271">
        <v>480</v>
      </c>
      <c r="BH314" s="332">
        <v>45863</v>
      </c>
      <c r="BI314" s="271">
        <v>480</v>
      </c>
      <c r="BJ314" s="271">
        <v>5380.7</v>
      </c>
      <c r="BK314" s="435">
        <v>14454.55</v>
      </c>
      <c r="BL314" s="327">
        <f t="shared" si="305"/>
        <v>85553156.903499991</v>
      </c>
      <c r="BM314" s="333">
        <v>45862</v>
      </c>
      <c r="BN314" s="327">
        <f>SUMIF($J:$J,J314,$BI:$BI)</f>
        <v>1182</v>
      </c>
      <c r="BO314" s="327">
        <f>SUMIF($J:$J,J314,$BJ:$BJ)</f>
        <v>13250</v>
      </c>
      <c r="BP314" s="343"/>
      <c r="BQ314" s="343"/>
      <c r="BR314" s="343"/>
      <c r="BS314" s="343"/>
      <c r="BT314" s="343"/>
      <c r="BU314" s="343"/>
      <c r="BV314" s="343"/>
      <c r="BW314" s="343"/>
      <c r="BX314" s="343"/>
      <c r="BY314" s="343"/>
      <c r="BZ314" s="343"/>
      <c r="CA314" s="343"/>
      <c r="CB314" s="343"/>
      <c r="CC314" s="343"/>
      <c r="CD314" s="343"/>
      <c r="CE314" s="343"/>
      <c r="CF314" s="343"/>
      <c r="CG314" s="343"/>
      <c r="CH314" s="343"/>
      <c r="CI314" s="343"/>
      <c r="CJ314" s="343"/>
      <c r="CK314" s="343"/>
      <c r="CL314" s="327">
        <f>SUMIF($J:$J,J314,$BZ:$BZ)</f>
        <v>0</v>
      </c>
      <c r="CM314" s="320">
        <f>SUMIF($J:$J,J314,$CA:$CA)</f>
        <v>0</v>
      </c>
      <c r="CN314" s="332"/>
      <c r="CO314" s="332"/>
      <c r="CP314" s="332"/>
      <c r="CQ314" s="332"/>
      <c r="CR314" s="327">
        <f>BN314+CL314</f>
        <v>1182</v>
      </c>
      <c r="CS314" s="327">
        <f>BO314+CM314</f>
        <v>13250</v>
      </c>
      <c r="CT314" s="327">
        <f t="shared" ref="CT314" si="311">AZ314-CR314</f>
        <v>5.2639999999428255E-2</v>
      </c>
      <c r="CU314" s="327">
        <f t="shared" ref="CU314" si="312">BA314-CS314</f>
        <v>-7.239800000023024</v>
      </c>
      <c r="CV314" s="320" t="str">
        <f>IF(CT314&lt;0,"Thừa",IF(CT314=0,"Đủ","Thiếu"))</f>
        <v>Thiếu</v>
      </c>
      <c r="CW314" s="343"/>
    </row>
    <row r="315" spans="1:101" s="337" customFormat="1" ht="15" hidden="1" customHeight="1">
      <c r="A315" s="352"/>
      <c r="B315" s="321"/>
      <c r="C315" s="321"/>
      <c r="D315" s="321"/>
      <c r="E315" s="321"/>
      <c r="F315" s="321"/>
      <c r="G315" s="321"/>
      <c r="H315" s="321"/>
      <c r="I315" s="321"/>
      <c r="J315" s="338" t="s">
        <v>1440</v>
      </c>
      <c r="K315" s="389" t="s">
        <v>114</v>
      </c>
      <c r="L315" s="391" t="s">
        <v>1441</v>
      </c>
      <c r="M315" s="338" t="s">
        <v>60</v>
      </c>
      <c r="N315" s="338" t="s">
        <v>116</v>
      </c>
      <c r="O315" s="277"/>
      <c r="P315" s="313"/>
      <c r="Q315" s="277"/>
      <c r="R315" s="350"/>
      <c r="S315" s="350"/>
      <c r="T315" s="350"/>
      <c r="U315" s="350"/>
      <c r="V315" s="350"/>
      <c r="W315" s="350"/>
      <c r="X315" s="350"/>
      <c r="Y315" s="350"/>
      <c r="Z315" s="350"/>
      <c r="AA315" s="350"/>
      <c r="AB315" s="241"/>
      <c r="AC315" s="241"/>
      <c r="AD315" s="241"/>
      <c r="AE315" s="241"/>
      <c r="AF315" s="241"/>
      <c r="AG315" s="241"/>
      <c r="AH315" s="241"/>
      <c r="AI315" s="241"/>
      <c r="AJ315" s="241"/>
      <c r="AK315" s="241"/>
      <c r="AL315" s="241"/>
      <c r="AM315" s="241"/>
      <c r="AN315" s="241"/>
      <c r="AO315" s="241"/>
      <c r="AP315" s="241"/>
      <c r="AQ315" s="241"/>
      <c r="AR315" s="351"/>
      <c r="AS315" s="351"/>
      <c r="AT315" s="344"/>
      <c r="AU315" s="352"/>
      <c r="AV315" s="350"/>
      <c r="AW315" s="350"/>
      <c r="AX315" s="350"/>
      <c r="AY315" s="350"/>
      <c r="AZ315" s="353"/>
      <c r="BA315" s="354"/>
      <c r="BB315" s="350"/>
      <c r="BC315" s="357" t="s">
        <v>1697</v>
      </c>
      <c r="BD315" s="357" t="s">
        <v>1516</v>
      </c>
      <c r="BE315" s="391" t="s">
        <v>1441</v>
      </c>
      <c r="BF315" s="385" t="s">
        <v>60</v>
      </c>
      <c r="BG315" s="271">
        <v>7869.3</v>
      </c>
      <c r="BH315" s="357">
        <v>45869</v>
      </c>
      <c r="BI315" s="271">
        <v>702</v>
      </c>
      <c r="BJ315" s="271">
        <v>7869.3</v>
      </c>
      <c r="BK315" s="435">
        <v>13818.2</v>
      </c>
      <c r="BL315" s="353">
        <f>BK315*BJ315*1.1</f>
        <v>119613517.38600002</v>
      </c>
      <c r="BM315" s="371">
        <v>45897</v>
      </c>
      <c r="BN315" s="353"/>
      <c r="BO315" s="353"/>
      <c r="BP315" s="350"/>
      <c r="BQ315" s="350"/>
      <c r="BR315" s="350"/>
      <c r="BS315" s="350"/>
      <c r="BT315" s="350"/>
      <c r="BU315" s="350"/>
      <c r="BV315" s="350"/>
      <c r="BW315" s="350"/>
      <c r="BX315" s="350"/>
      <c r="BY315" s="350"/>
      <c r="BZ315" s="350"/>
      <c r="CA315" s="350"/>
      <c r="CB315" s="350"/>
      <c r="CC315" s="350"/>
      <c r="CD315" s="350"/>
      <c r="CE315" s="350"/>
      <c r="CF315" s="350"/>
      <c r="CG315" s="350"/>
      <c r="CH315" s="350"/>
      <c r="CI315" s="350"/>
      <c r="CJ315" s="350"/>
      <c r="CK315" s="350"/>
      <c r="CL315" s="353"/>
      <c r="CM315" s="321"/>
      <c r="CN315" s="357"/>
      <c r="CO315" s="357"/>
      <c r="CP315" s="357"/>
      <c r="CQ315" s="357"/>
      <c r="CR315" s="353"/>
      <c r="CS315" s="353"/>
      <c r="CT315" s="353"/>
      <c r="CU315" s="353"/>
      <c r="CV315" s="321"/>
      <c r="CW315" s="350"/>
    </row>
    <row r="316" spans="1:101" s="337" customFormat="1" ht="15" hidden="1" customHeight="1">
      <c r="A316" s="319" t="str">
        <f>IF(J316=J314,"ok","Hiện")</f>
        <v>Hiện</v>
      </c>
      <c r="B316" s="320" t="str">
        <f t="shared" si="299"/>
        <v>Đủ</v>
      </c>
      <c r="C316" s="320">
        <f t="shared" si="300"/>
        <v>0</v>
      </c>
      <c r="D316" s="321"/>
      <c r="E316" s="320"/>
      <c r="F316" s="321"/>
      <c r="G316" s="320"/>
      <c r="H316" s="320"/>
      <c r="I316" s="320"/>
      <c r="J316" s="338" t="s">
        <v>1442</v>
      </c>
      <c r="K316" s="389" t="s">
        <v>114</v>
      </c>
      <c r="L316" s="391" t="s">
        <v>118</v>
      </c>
      <c r="M316" s="338" t="s">
        <v>60</v>
      </c>
      <c r="N316" s="338" t="s">
        <v>116</v>
      </c>
      <c r="O316" s="277">
        <v>18.614660390047074</v>
      </c>
      <c r="P316" s="313">
        <v>11.896000000000001</v>
      </c>
      <c r="Q316" s="277">
        <v>221.44</v>
      </c>
      <c r="R316" s="343"/>
      <c r="S316" s="343"/>
      <c r="T316" s="343"/>
      <c r="U316" s="343"/>
      <c r="V316" s="343"/>
      <c r="W316" s="343"/>
      <c r="X316" s="343"/>
      <c r="Y316" s="343"/>
      <c r="Z316" s="343"/>
      <c r="AA316" s="343"/>
      <c r="AB316" s="241"/>
      <c r="AC316" s="241"/>
      <c r="AD316" s="241">
        <v>0</v>
      </c>
      <c r="AE316" s="241">
        <v>0</v>
      </c>
      <c r="AF316" s="241">
        <v>12.609760000000001</v>
      </c>
      <c r="AG316" s="241">
        <v>234.72640000000001</v>
      </c>
      <c r="AH316" s="241">
        <v>0</v>
      </c>
      <c r="AI316" s="241">
        <v>0</v>
      </c>
      <c r="AJ316" s="241">
        <v>0</v>
      </c>
      <c r="AK316" s="241">
        <v>0</v>
      </c>
      <c r="AL316" s="241">
        <v>0</v>
      </c>
      <c r="AM316" s="241">
        <v>0</v>
      </c>
      <c r="AN316" s="241"/>
      <c r="AO316" s="241"/>
      <c r="AP316" s="241">
        <v>0</v>
      </c>
      <c r="AQ316" s="241">
        <v>0</v>
      </c>
      <c r="AR316" s="325">
        <f t="shared" ref="AR316:AR317" si="313">R316+T316+V316+X316+Z316+AB316+AD316+AF316+AH316+AJ316+AL316+AN316+AP316</f>
        <v>12.609760000000001</v>
      </c>
      <c r="AS316" s="325">
        <f t="shared" ref="AS316:AS317" si="314">S316+U316+W316+Y316+AA316+AC316+AE316+AG316+AI316+AK316+AM316+AO316+AQ316</f>
        <v>234.72640000000001</v>
      </c>
      <c r="AT316" s="344" t="s">
        <v>1506</v>
      </c>
      <c r="AU316" s="319"/>
      <c r="AV316" s="406">
        <v>12.609760000000001</v>
      </c>
      <c r="AW316" s="343">
        <v>234.72640000000001</v>
      </c>
      <c r="AX316" s="343"/>
      <c r="AY316" s="391" t="s">
        <v>118</v>
      </c>
      <c r="AZ316" s="327" t="str">
        <f t="shared" ref="AZ316:AZ317" si="315">IF(AR316&gt;AV316,AR316-AV316,"0")</f>
        <v>0</v>
      </c>
      <c r="BA316" s="330" t="str">
        <f t="shared" ref="BA316:BA317" si="316">IF(AS316&gt;AW316,AS316-AW316,"0")</f>
        <v>0</v>
      </c>
      <c r="BB316" s="343"/>
      <c r="BC316" s="332"/>
      <c r="BD316" s="319"/>
      <c r="BE316" s="345"/>
      <c r="BF316" s="346"/>
      <c r="BG316" s="319"/>
      <c r="BH316" s="404"/>
      <c r="BI316" s="404"/>
      <c r="BJ316" s="325"/>
      <c r="BK316" s="319"/>
      <c r="BL316" s="319"/>
      <c r="BM316" s="349"/>
      <c r="BN316" s="327">
        <f>SUMIF($J:$J,J316,$BI:$BI)</f>
        <v>0</v>
      </c>
      <c r="BO316" s="327">
        <f>SUMIF($J:$J,J316,$BJ:$BJ)</f>
        <v>0</v>
      </c>
      <c r="BP316" s="343"/>
      <c r="BQ316" s="343"/>
      <c r="BR316" s="343"/>
      <c r="BS316" s="343"/>
      <c r="BT316" s="343"/>
      <c r="BU316" s="343"/>
      <c r="BV316" s="343"/>
      <c r="BW316" s="343"/>
      <c r="BX316" s="343"/>
      <c r="BY316" s="343"/>
      <c r="BZ316" s="343"/>
      <c r="CA316" s="343"/>
      <c r="CB316" s="343"/>
      <c r="CC316" s="343"/>
      <c r="CD316" s="343"/>
      <c r="CE316" s="343"/>
      <c r="CF316" s="343"/>
      <c r="CG316" s="343"/>
      <c r="CH316" s="343"/>
      <c r="CI316" s="343"/>
      <c r="CJ316" s="343"/>
      <c r="CK316" s="343"/>
      <c r="CL316" s="327">
        <f>SUMIF($J:$J,J316,$BZ:$BZ)</f>
        <v>0</v>
      </c>
      <c r="CM316" s="320">
        <f>SUMIF($J:$J,J316,$CA:$CA)</f>
        <v>0</v>
      </c>
      <c r="CN316" s="332"/>
      <c r="CO316" s="332"/>
      <c r="CP316" s="332"/>
      <c r="CQ316" s="332"/>
      <c r="CR316" s="327">
        <f t="shared" ref="CR316:CR317" si="317">BN316+CL316</f>
        <v>0</v>
      </c>
      <c r="CS316" s="327">
        <f t="shared" ref="CS316:CS317" si="318">BO316+CM316</f>
        <v>0</v>
      </c>
      <c r="CT316" s="327">
        <f t="shared" ref="CT316:CT317" si="319">AZ316-CR316</f>
        <v>0</v>
      </c>
      <c r="CU316" s="327">
        <f t="shared" ref="CU316:CU317" si="320">BA316-CS316</f>
        <v>0</v>
      </c>
      <c r="CV316" s="320" t="str">
        <f t="shared" ref="CV316:CV317" si="321">IF(CT316&lt;0,"Thừa",IF(CT316=0,"Đủ","Thiếu"))</f>
        <v>Đủ</v>
      </c>
      <c r="CW316" s="343"/>
    </row>
    <row r="317" spans="1:101" s="337" customFormat="1" ht="59.5" hidden="1" customHeight="1">
      <c r="A317" s="319" t="str">
        <f t="shared" si="298"/>
        <v>Hiện</v>
      </c>
      <c r="B317" s="320" t="str">
        <f>CONCATENATE(CV317," Thiếu ít đủ")</f>
        <v>Thiếu Thiếu ít đủ</v>
      </c>
      <c r="C317" s="320">
        <f t="shared" si="300"/>
        <v>7.2985600000000375</v>
      </c>
      <c r="D317" s="321"/>
      <c r="E317" s="320"/>
      <c r="F317" s="321"/>
      <c r="G317" s="320"/>
      <c r="H317" s="320"/>
      <c r="I317" s="343"/>
      <c r="J317" s="338" t="s">
        <v>1443</v>
      </c>
      <c r="K317" s="389" t="s">
        <v>128</v>
      </c>
      <c r="L317" s="391" t="s">
        <v>129</v>
      </c>
      <c r="M317" s="338" t="s">
        <v>60</v>
      </c>
      <c r="N317" s="338" t="s">
        <v>116</v>
      </c>
      <c r="O317" s="277">
        <v>30.668174342105257</v>
      </c>
      <c r="P317" s="313">
        <v>165.37600000000003</v>
      </c>
      <c r="Q317" s="277">
        <v>5071.78</v>
      </c>
      <c r="R317" s="343"/>
      <c r="S317" s="343"/>
      <c r="T317" s="343"/>
      <c r="U317" s="343"/>
      <c r="V317" s="343"/>
      <c r="W317" s="343"/>
      <c r="X317" s="343"/>
      <c r="Y317" s="343"/>
      <c r="Z317" s="343"/>
      <c r="AA317" s="343"/>
      <c r="AB317" s="241"/>
      <c r="AC317" s="241"/>
      <c r="AD317" s="241">
        <v>0</v>
      </c>
      <c r="AE317" s="241">
        <v>0</v>
      </c>
      <c r="AF317" s="241">
        <v>175.29856000000004</v>
      </c>
      <c r="AG317" s="241">
        <v>5376.0868</v>
      </c>
      <c r="AH317" s="241">
        <v>0</v>
      </c>
      <c r="AI317" s="241">
        <v>0</v>
      </c>
      <c r="AJ317" s="241">
        <v>0</v>
      </c>
      <c r="AK317" s="241">
        <v>0</v>
      </c>
      <c r="AL317" s="241">
        <v>0</v>
      </c>
      <c r="AM317" s="241">
        <v>0</v>
      </c>
      <c r="AN317" s="241"/>
      <c r="AO317" s="241"/>
      <c r="AP317" s="241">
        <v>0</v>
      </c>
      <c r="AQ317" s="241">
        <v>0</v>
      </c>
      <c r="AR317" s="325">
        <f t="shared" si="313"/>
        <v>175.29856000000004</v>
      </c>
      <c r="AS317" s="325">
        <f t="shared" si="314"/>
        <v>5376.0868</v>
      </c>
      <c r="AT317" s="344" t="s">
        <v>1506</v>
      </c>
      <c r="AU317" s="319"/>
      <c r="AV317" s="343"/>
      <c r="AW317" s="343"/>
      <c r="AX317" s="343"/>
      <c r="AY317" s="343"/>
      <c r="AZ317" s="327">
        <f t="shared" si="315"/>
        <v>175.29856000000004</v>
      </c>
      <c r="BA317" s="330">
        <f t="shared" si="316"/>
        <v>5376.0868</v>
      </c>
      <c r="BB317" s="343"/>
      <c r="BC317" s="357" t="s">
        <v>1697</v>
      </c>
      <c r="BD317" s="357" t="s">
        <v>1516</v>
      </c>
      <c r="BE317" s="391" t="s">
        <v>129</v>
      </c>
      <c r="BF317" s="385" t="s">
        <v>60</v>
      </c>
      <c r="BG317" s="407">
        <v>2268</v>
      </c>
      <c r="BH317" s="357">
        <v>45869</v>
      </c>
      <c r="BI317" s="404">
        <v>72</v>
      </c>
      <c r="BJ317" s="319">
        <v>2268</v>
      </c>
      <c r="BK317" s="436">
        <v>16272.7</v>
      </c>
      <c r="BL317" s="353">
        <f>BK317*BJ317*1.1</f>
        <v>40597131.960000008</v>
      </c>
      <c r="BM317" s="371">
        <v>45897</v>
      </c>
      <c r="BN317" s="327">
        <f>SUMIF($J:$J,J317,$BI:$BI)</f>
        <v>168</v>
      </c>
      <c r="BO317" s="327">
        <f>SUMIF($J:$J,J317,$BJ:$BJ)</f>
        <v>5292</v>
      </c>
      <c r="BP317" s="343"/>
      <c r="BQ317" s="343"/>
      <c r="BR317" s="343"/>
      <c r="BS317" s="343"/>
      <c r="BT317" s="343"/>
      <c r="BU317" s="343"/>
      <c r="BV317" s="343"/>
      <c r="BW317" s="343"/>
      <c r="BX317" s="343"/>
      <c r="BY317" s="343"/>
      <c r="BZ317" s="343"/>
      <c r="CA317" s="343"/>
      <c r="CB317" s="343"/>
      <c r="CC317" s="343"/>
      <c r="CD317" s="343"/>
      <c r="CE317" s="343"/>
      <c r="CF317" s="343"/>
      <c r="CG317" s="343"/>
      <c r="CH317" s="343"/>
      <c r="CI317" s="343"/>
      <c r="CJ317" s="343"/>
      <c r="CK317" s="343"/>
      <c r="CL317" s="327">
        <f>SUMIF($J:$J,J317,$BZ:$BZ)</f>
        <v>0</v>
      </c>
      <c r="CM317" s="320">
        <f>SUMIF($J:$J,J317,$CA:$CA)</f>
        <v>0</v>
      </c>
      <c r="CN317" s="332"/>
      <c r="CO317" s="332"/>
      <c r="CP317" s="332"/>
      <c r="CQ317" s="332"/>
      <c r="CR317" s="327">
        <f t="shared" si="317"/>
        <v>168</v>
      </c>
      <c r="CS317" s="327">
        <f t="shared" si="318"/>
        <v>5292</v>
      </c>
      <c r="CT317" s="327">
        <f t="shared" si="319"/>
        <v>7.2985600000000375</v>
      </c>
      <c r="CU317" s="327">
        <f t="shared" si="320"/>
        <v>84.086800000000039</v>
      </c>
      <c r="CV317" s="320" t="str">
        <f t="shared" si="321"/>
        <v>Thiếu</v>
      </c>
      <c r="CW317" s="343"/>
    </row>
    <row r="318" spans="1:101" s="337" customFormat="1" ht="59.5" hidden="1" customHeight="1">
      <c r="A318" s="319" t="str">
        <f t="shared" si="298"/>
        <v>ok</v>
      </c>
      <c r="B318" s="320"/>
      <c r="C318" s="320"/>
      <c r="D318" s="321"/>
      <c r="E318" s="320"/>
      <c r="F318" s="321"/>
      <c r="G318" s="320"/>
      <c r="H318" s="320"/>
      <c r="I318" s="343"/>
      <c r="J318" s="338" t="s">
        <v>1443</v>
      </c>
      <c r="K318" s="389" t="s">
        <v>128</v>
      </c>
      <c r="L318" s="391" t="s">
        <v>129</v>
      </c>
      <c r="M318" s="338" t="s">
        <v>60</v>
      </c>
      <c r="N318" s="338" t="s">
        <v>116</v>
      </c>
      <c r="O318" s="277"/>
      <c r="P318" s="313"/>
      <c r="Q318" s="277"/>
      <c r="R318" s="343"/>
      <c r="S318" s="343"/>
      <c r="T318" s="343"/>
      <c r="U318" s="343"/>
      <c r="V318" s="343"/>
      <c r="W318" s="343"/>
      <c r="X318" s="343"/>
      <c r="Y318" s="343"/>
      <c r="Z318" s="343"/>
      <c r="AA318" s="343"/>
      <c r="AB318" s="241"/>
      <c r="AC318" s="241"/>
      <c r="AD318" s="241"/>
      <c r="AE318" s="241"/>
      <c r="AF318" s="241"/>
      <c r="AG318" s="241"/>
      <c r="AH318" s="241"/>
      <c r="AI318" s="241"/>
      <c r="AJ318" s="241"/>
      <c r="AK318" s="241"/>
      <c r="AL318" s="241"/>
      <c r="AM318" s="241"/>
      <c r="AN318" s="241"/>
      <c r="AO318" s="241"/>
      <c r="AP318" s="241"/>
      <c r="AQ318" s="241"/>
      <c r="AR318" s="325"/>
      <c r="AS318" s="325"/>
      <c r="AT318" s="344"/>
      <c r="AU318" s="319"/>
      <c r="AV318" s="343"/>
      <c r="AW318" s="343"/>
      <c r="AX318" s="343"/>
      <c r="AY318" s="343"/>
      <c r="AZ318" s="327"/>
      <c r="BA318" s="330"/>
      <c r="BB318" s="343"/>
      <c r="BC318" s="357" t="s">
        <v>1701</v>
      </c>
      <c r="BD318" s="357" t="s">
        <v>1516</v>
      </c>
      <c r="BE318" s="391" t="s">
        <v>129</v>
      </c>
      <c r="BF318" s="385" t="s">
        <v>60</v>
      </c>
      <c r="BG318" s="407">
        <v>3024</v>
      </c>
      <c r="BH318" s="357">
        <v>45869</v>
      </c>
      <c r="BI318" s="404">
        <f>8*12</f>
        <v>96</v>
      </c>
      <c r="BJ318" s="319">
        <v>3024</v>
      </c>
      <c r="BK318" s="436">
        <v>16454.55</v>
      </c>
      <c r="BL318" s="353">
        <f>BK318*BJ318*1.1</f>
        <v>54734415.119999997</v>
      </c>
      <c r="BM318" s="371">
        <v>45916</v>
      </c>
      <c r="BN318" s="327"/>
      <c r="BO318" s="327"/>
      <c r="BP318" s="343"/>
      <c r="BQ318" s="343"/>
      <c r="BR318" s="343"/>
      <c r="BS318" s="343"/>
      <c r="BT318" s="343"/>
      <c r="BU318" s="343"/>
      <c r="BV318" s="343"/>
      <c r="BW318" s="343"/>
      <c r="BX318" s="343"/>
      <c r="BY318" s="343"/>
      <c r="BZ318" s="343"/>
      <c r="CA318" s="343"/>
      <c r="CB318" s="343"/>
      <c r="CC318" s="343"/>
      <c r="CD318" s="343"/>
      <c r="CE318" s="343"/>
      <c r="CF318" s="343"/>
      <c r="CG318" s="343"/>
      <c r="CH318" s="343"/>
      <c r="CI318" s="343"/>
      <c r="CJ318" s="343"/>
      <c r="CK318" s="343"/>
      <c r="CL318" s="327"/>
      <c r="CM318" s="320"/>
      <c r="CN318" s="332"/>
      <c r="CO318" s="332"/>
      <c r="CP318" s="332"/>
      <c r="CQ318" s="332"/>
      <c r="CR318" s="327"/>
      <c r="CS318" s="327"/>
      <c r="CT318" s="327"/>
      <c r="CU318" s="327"/>
      <c r="CV318" s="320"/>
      <c r="CW318" s="343"/>
    </row>
    <row r="319" spans="1:101" s="337" customFormat="1" ht="80.5" hidden="1" customHeight="1">
      <c r="A319" s="319" t="str">
        <f>IF(J319=J317,"ok","Hiện")</f>
        <v>Hiện</v>
      </c>
      <c r="B319" s="320" t="str">
        <f>CONCATENATE(CV319," Thiếu ít đủ")</f>
        <v>Thiếu Thiếu ít đủ</v>
      </c>
      <c r="C319" s="320">
        <f t="shared" si="300"/>
        <v>6.5273200000008273</v>
      </c>
      <c r="D319" s="321"/>
      <c r="E319" s="320"/>
      <c r="F319" s="321"/>
      <c r="G319" s="320"/>
      <c r="H319" s="320" t="s">
        <v>1669</v>
      </c>
      <c r="I319" s="343"/>
      <c r="J319" s="338" t="s">
        <v>1444</v>
      </c>
      <c r="K319" s="389" t="s">
        <v>128</v>
      </c>
      <c r="L319" s="391" t="s">
        <v>1445</v>
      </c>
      <c r="M319" s="338" t="s">
        <v>60</v>
      </c>
      <c r="N319" s="338" t="s">
        <v>116</v>
      </c>
      <c r="O319" s="277">
        <v>13.539853472124113</v>
      </c>
      <c r="P319" s="313">
        <v>1118.4220000000007</v>
      </c>
      <c r="Q319" s="277">
        <v>15143.270000000004</v>
      </c>
      <c r="R319" s="343"/>
      <c r="S319" s="343"/>
      <c r="T319" s="343"/>
      <c r="U319" s="343"/>
      <c r="V319" s="343"/>
      <c r="W319" s="343"/>
      <c r="X319" s="343"/>
      <c r="Y319" s="343"/>
      <c r="Z319" s="343"/>
      <c r="AA319" s="343"/>
      <c r="AB319" s="241"/>
      <c r="AC319" s="241"/>
      <c r="AD319" s="241">
        <v>0</v>
      </c>
      <c r="AE319" s="241">
        <v>0</v>
      </c>
      <c r="AF319" s="241">
        <v>1185.5273200000008</v>
      </c>
      <c r="AG319" s="241">
        <v>16051.866200000006</v>
      </c>
      <c r="AH319" s="241">
        <v>0</v>
      </c>
      <c r="AI319" s="241">
        <v>0</v>
      </c>
      <c r="AJ319" s="241">
        <v>0</v>
      </c>
      <c r="AK319" s="241">
        <v>0</v>
      </c>
      <c r="AL319" s="241">
        <v>0</v>
      </c>
      <c r="AM319" s="241">
        <v>0</v>
      </c>
      <c r="AN319" s="241"/>
      <c r="AO319" s="241"/>
      <c r="AP319" s="241">
        <v>0</v>
      </c>
      <c r="AQ319" s="241">
        <v>0</v>
      </c>
      <c r="AR319" s="325">
        <f>R319+T319+V319+X319+Z319+AB319+AD319+AF319+AH319+AJ319+AL319+AN319+AP319</f>
        <v>1185.5273200000008</v>
      </c>
      <c r="AS319" s="325">
        <f>S319+U319+W319+Y319+AA319+AC319+AE319+AG319+AI319+AK319+AM319+AO319+AQ319</f>
        <v>16051.866200000006</v>
      </c>
      <c r="AT319" s="344" t="s">
        <v>1506</v>
      </c>
      <c r="AU319" s="319"/>
      <c r="AV319" s="343">
        <f>9*6+9</f>
        <v>63</v>
      </c>
      <c r="AW319" s="343">
        <f>AV319*29.6</f>
        <v>1864.8000000000002</v>
      </c>
      <c r="AX319" s="343"/>
      <c r="AY319" s="343" t="s">
        <v>902</v>
      </c>
      <c r="AZ319" s="327">
        <f>IF(AR319&gt;AV319,AR319-AV319,"0")</f>
        <v>1122.5273200000008</v>
      </c>
      <c r="BA319" s="330">
        <f>IF(AS319&gt;AW319,AS319-AW319,"0")</f>
        <v>14187.066200000005</v>
      </c>
      <c r="BB319" s="343"/>
      <c r="BC319" s="332" t="s">
        <v>1652</v>
      </c>
      <c r="BD319" s="332" t="s">
        <v>62</v>
      </c>
      <c r="BE319" s="377" t="s">
        <v>1655</v>
      </c>
      <c r="BF319" s="385" t="s">
        <v>1659</v>
      </c>
      <c r="BG319" s="271">
        <v>372</v>
      </c>
      <c r="BH319" s="332">
        <v>45863</v>
      </c>
      <c r="BI319" s="271">
        <v>372</v>
      </c>
      <c r="BJ319" s="271">
        <v>5059.2</v>
      </c>
      <c r="BK319" s="435">
        <v>16181.82</v>
      </c>
      <c r="BL319" s="327">
        <f t="shared" ref="BL319:BL327" si="322">BK319*BJ319*1.1</f>
        <v>90053770.118400007</v>
      </c>
      <c r="BM319" s="333">
        <v>45862</v>
      </c>
      <c r="BN319" s="327">
        <f>SUMIF($J:$J,J319,$BI:$BI)</f>
        <v>1116</v>
      </c>
      <c r="BO319" s="327">
        <f>SUMIF($J:$J,J319,$BJ:$BJ)</f>
        <v>15475.2</v>
      </c>
      <c r="BP319" s="343"/>
      <c r="BQ319" s="343"/>
      <c r="BR319" s="343"/>
      <c r="BS319" s="343"/>
      <c r="BT319" s="343"/>
      <c r="BU319" s="343"/>
      <c r="BV319" s="343"/>
      <c r="BW319" s="343"/>
      <c r="BX319" s="343"/>
      <c r="BY319" s="343"/>
      <c r="BZ319" s="343"/>
      <c r="CA319" s="343"/>
      <c r="CB319" s="343"/>
      <c r="CC319" s="343"/>
      <c r="CD319" s="343"/>
      <c r="CE319" s="343"/>
      <c r="CF319" s="343"/>
      <c r="CG319" s="343"/>
      <c r="CH319" s="343"/>
      <c r="CI319" s="343"/>
      <c r="CJ319" s="343"/>
      <c r="CK319" s="343"/>
      <c r="CL319" s="327">
        <f>SUMIF($J:$J,J319,$BZ:$BZ)</f>
        <v>0</v>
      </c>
      <c r="CM319" s="320">
        <f>SUMIF($J:$J,J319,$CA:$CA)</f>
        <v>0</v>
      </c>
      <c r="CN319" s="332"/>
      <c r="CO319" s="332"/>
      <c r="CP319" s="332"/>
      <c r="CQ319" s="332"/>
      <c r="CR319" s="327">
        <f>BN319+CL319</f>
        <v>1116</v>
      </c>
      <c r="CS319" s="327">
        <f>BO319+CM319</f>
        <v>15475.2</v>
      </c>
      <c r="CT319" s="327">
        <f t="shared" ref="CT319" si="323">AZ319-CR319</f>
        <v>6.5273200000008273</v>
      </c>
      <c r="CU319" s="327">
        <f t="shared" ref="CU319" si="324">BA319-CS319</f>
        <v>-1288.133799999996</v>
      </c>
      <c r="CV319" s="320" t="str">
        <f>IF(CT319&lt;0,"Thừa",IF(CT319=0,"Đủ","Thiếu"))</f>
        <v>Thiếu</v>
      </c>
      <c r="CW319" s="343"/>
    </row>
    <row r="320" spans="1:101" s="337" customFormat="1" ht="80.5" hidden="1" customHeight="1">
      <c r="A320" s="319" t="str">
        <f t="shared" si="298"/>
        <v>ok</v>
      </c>
      <c r="B320" s="321"/>
      <c r="C320" s="321"/>
      <c r="D320" s="321"/>
      <c r="E320" s="321"/>
      <c r="F320" s="321"/>
      <c r="G320" s="321"/>
      <c r="H320" s="321"/>
      <c r="I320" s="350"/>
      <c r="J320" s="338" t="s">
        <v>1444</v>
      </c>
      <c r="K320" s="389" t="s">
        <v>128</v>
      </c>
      <c r="L320" s="391" t="s">
        <v>1445</v>
      </c>
      <c r="M320" s="338" t="s">
        <v>60</v>
      </c>
      <c r="N320" s="338" t="s">
        <v>116</v>
      </c>
      <c r="O320" s="277"/>
      <c r="P320" s="313"/>
      <c r="Q320" s="277"/>
      <c r="R320" s="350"/>
      <c r="S320" s="350"/>
      <c r="T320" s="350"/>
      <c r="U320" s="350"/>
      <c r="V320" s="350"/>
      <c r="W320" s="350"/>
      <c r="X320" s="350"/>
      <c r="Y320" s="350"/>
      <c r="Z320" s="350"/>
      <c r="AA320" s="350"/>
      <c r="AB320" s="241"/>
      <c r="AC320" s="241"/>
      <c r="AD320" s="241"/>
      <c r="AE320" s="241"/>
      <c r="AF320" s="241"/>
      <c r="AG320" s="241"/>
      <c r="AH320" s="241"/>
      <c r="AI320" s="241"/>
      <c r="AJ320" s="241"/>
      <c r="AK320" s="241"/>
      <c r="AL320" s="241"/>
      <c r="AM320" s="241"/>
      <c r="AN320" s="241"/>
      <c r="AO320" s="241"/>
      <c r="AP320" s="241"/>
      <c r="AQ320" s="241"/>
      <c r="AR320" s="351"/>
      <c r="AS320" s="351"/>
      <c r="AT320" s="344"/>
      <c r="AU320" s="352"/>
      <c r="AV320" s="350"/>
      <c r="AW320" s="350"/>
      <c r="AX320" s="350"/>
      <c r="AY320" s="350"/>
      <c r="AZ320" s="353"/>
      <c r="BA320" s="354"/>
      <c r="BB320" s="350"/>
      <c r="BC320" s="357" t="s">
        <v>1697</v>
      </c>
      <c r="BD320" s="357" t="s">
        <v>1516</v>
      </c>
      <c r="BE320" s="391" t="s">
        <v>1445</v>
      </c>
      <c r="BF320" s="385" t="s">
        <v>60</v>
      </c>
      <c r="BG320" s="271">
        <v>10416</v>
      </c>
      <c r="BH320" s="357">
        <v>45869</v>
      </c>
      <c r="BI320" s="271">
        <v>744</v>
      </c>
      <c r="BJ320" s="271">
        <v>10416</v>
      </c>
      <c r="BK320" s="435">
        <v>15363.6</v>
      </c>
      <c r="BL320" s="353">
        <f>BK320*BJ320*1.1</f>
        <v>176029983.36000001</v>
      </c>
      <c r="BM320" s="371">
        <v>45897</v>
      </c>
      <c r="BN320" s="353"/>
      <c r="BO320" s="353"/>
      <c r="BP320" s="350"/>
      <c r="BQ320" s="350"/>
      <c r="BR320" s="350"/>
      <c r="BS320" s="350"/>
      <c r="BT320" s="350"/>
      <c r="BU320" s="350"/>
      <c r="BV320" s="350"/>
      <c r="BW320" s="350"/>
      <c r="BX320" s="350"/>
      <c r="BY320" s="350"/>
      <c r="BZ320" s="350"/>
      <c r="CA320" s="350"/>
      <c r="CB320" s="350"/>
      <c r="CC320" s="350"/>
      <c r="CD320" s="350"/>
      <c r="CE320" s="350"/>
      <c r="CF320" s="350"/>
      <c r="CG320" s="350"/>
      <c r="CH320" s="350"/>
      <c r="CI320" s="350"/>
      <c r="CJ320" s="350"/>
      <c r="CK320" s="350"/>
      <c r="CL320" s="353"/>
      <c r="CM320" s="321"/>
      <c r="CN320" s="357"/>
      <c r="CO320" s="357"/>
      <c r="CP320" s="357"/>
      <c r="CQ320" s="357"/>
      <c r="CR320" s="353"/>
      <c r="CS320" s="353"/>
      <c r="CT320" s="353"/>
      <c r="CU320" s="353"/>
      <c r="CV320" s="321"/>
      <c r="CW320" s="350"/>
    </row>
    <row r="321" spans="1:101" s="337" customFormat="1" ht="41" hidden="1" customHeight="1">
      <c r="A321" s="319" t="str">
        <f t="shared" si="298"/>
        <v>Hiện</v>
      </c>
      <c r="B321" s="320" t="str">
        <f t="shared" si="299"/>
        <v>Thừa</v>
      </c>
      <c r="C321" s="327">
        <f t="shared" si="300"/>
        <v>-1.7517199999974764</v>
      </c>
      <c r="D321" s="321"/>
      <c r="E321" s="320"/>
      <c r="F321" s="321"/>
      <c r="G321" s="320"/>
      <c r="H321" s="320"/>
      <c r="I321" s="320"/>
      <c r="J321" s="338" t="s">
        <v>1446</v>
      </c>
      <c r="K321" s="389" t="s">
        <v>139</v>
      </c>
      <c r="L321" s="391" t="s">
        <v>1447</v>
      </c>
      <c r="M321" s="338" t="s">
        <v>60</v>
      </c>
      <c r="N321" s="338" t="s">
        <v>116</v>
      </c>
      <c r="O321" s="277">
        <v>3.0551744177772937</v>
      </c>
      <c r="P321" s="313">
        <v>4356.8380000000025</v>
      </c>
      <c r="Q321" s="277">
        <v>13310.899999999996</v>
      </c>
      <c r="R321" s="343"/>
      <c r="S321" s="343"/>
      <c r="T321" s="343"/>
      <c r="U321" s="343"/>
      <c r="V321" s="343"/>
      <c r="W321" s="343"/>
      <c r="X321" s="343"/>
      <c r="Y321" s="343"/>
      <c r="Z321" s="343"/>
      <c r="AA321" s="343"/>
      <c r="AB321" s="241"/>
      <c r="AC321" s="241"/>
      <c r="AD321" s="241">
        <v>0</v>
      </c>
      <c r="AE321" s="241">
        <v>0</v>
      </c>
      <c r="AF321" s="241">
        <v>4618.2482800000025</v>
      </c>
      <c r="AG321" s="241">
        <v>14109.553999999996</v>
      </c>
      <c r="AH321" s="241">
        <v>0</v>
      </c>
      <c r="AI321" s="241">
        <v>0</v>
      </c>
      <c r="AJ321" s="241">
        <v>0</v>
      </c>
      <c r="AK321" s="241">
        <v>0</v>
      </c>
      <c r="AL321" s="241">
        <v>0</v>
      </c>
      <c r="AM321" s="241">
        <v>0</v>
      </c>
      <c r="AN321" s="241"/>
      <c r="AO321" s="241"/>
      <c r="AP321" s="241">
        <v>0</v>
      </c>
      <c r="AQ321" s="241">
        <v>0</v>
      </c>
      <c r="AR321" s="325">
        <f>R321+T321+V321+X321+Z321+AB321+AD321+AF321+AH321+AJ321+AL321+AN321+AP321</f>
        <v>4618.2482800000025</v>
      </c>
      <c r="AS321" s="325">
        <f>S321+U321+W321+Y321+AA321+AC321+AE321+AG321+AI321+AK321+AM321+AO321+AQ321</f>
        <v>14109.553999999996</v>
      </c>
      <c r="AT321" s="344" t="s">
        <v>1506</v>
      </c>
      <c r="AU321" s="319"/>
      <c r="AV321" s="343"/>
      <c r="AW321" s="343"/>
      <c r="AX321" s="343"/>
      <c r="AY321" s="343"/>
      <c r="AZ321" s="327">
        <f>IF(AR321&gt;AV321,AR321-AV321,"0")</f>
        <v>4618.2482800000025</v>
      </c>
      <c r="BA321" s="330">
        <f>IF(AS321&gt;AW321,AS321-AW321,"0")</f>
        <v>14109.553999999996</v>
      </c>
      <c r="BB321" s="343"/>
      <c r="BC321" s="332" t="s">
        <v>1652</v>
      </c>
      <c r="BD321" s="332" t="s">
        <v>62</v>
      </c>
      <c r="BE321" s="377" t="s">
        <v>1656</v>
      </c>
      <c r="BF321" s="385" t="s">
        <v>1659</v>
      </c>
      <c r="BG321" s="271">
        <v>600</v>
      </c>
      <c r="BH321" s="332">
        <v>45863</v>
      </c>
      <c r="BI321" s="271">
        <v>600</v>
      </c>
      <c r="BJ321" s="271">
        <v>1831</v>
      </c>
      <c r="BK321" s="435">
        <v>14181.82</v>
      </c>
      <c r="BL321" s="327">
        <f t="shared" si="322"/>
        <v>28563603.662</v>
      </c>
      <c r="BM321" s="333">
        <v>45862</v>
      </c>
      <c r="BN321" s="327">
        <f>SUMIF($J:$J,J321,$BI:$BI)</f>
        <v>4620</v>
      </c>
      <c r="BO321" s="327">
        <f>SUMIF($J:$J,J321,$BJ:$BJ)</f>
        <v>14096.54</v>
      </c>
      <c r="BP321" s="343"/>
      <c r="BQ321" s="343"/>
      <c r="BR321" s="343"/>
      <c r="BS321" s="343"/>
      <c r="BT321" s="343"/>
      <c r="BU321" s="343"/>
      <c r="BV321" s="343"/>
      <c r="BW321" s="343"/>
      <c r="BX321" s="343"/>
      <c r="BY321" s="343"/>
      <c r="BZ321" s="343"/>
      <c r="CA321" s="343"/>
      <c r="CB321" s="343"/>
      <c r="CC321" s="343"/>
      <c r="CD321" s="343"/>
      <c r="CE321" s="343"/>
      <c r="CF321" s="343"/>
      <c r="CG321" s="343"/>
      <c r="CH321" s="343"/>
      <c r="CI321" s="343"/>
      <c r="CJ321" s="343"/>
      <c r="CK321" s="343"/>
      <c r="CL321" s="327">
        <f>SUMIF($J:$J,J321,$BZ:$BZ)</f>
        <v>0</v>
      </c>
      <c r="CM321" s="320">
        <f>SUMIF($J:$J,J321,$CA:$CA)</f>
        <v>0</v>
      </c>
      <c r="CN321" s="332"/>
      <c r="CO321" s="332"/>
      <c r="CP321" s="332"/>
      <c r="CQ321" s="332"/>
      <c r="CR321" s="327">
        <f>BN321+CL321</f>
        <v>4620</v>
      </c>
      <c r="CS321" s="327">
        <f>BO321+CM321</f>
        <v>14096.54</v>
      </c>
      <c r="CT321" s="327">
        <f t="shared" ref="CT321" si="325">AZ321-CR321</f>
        <v>-1.7517199999974764</v>
      </c>
      <c r="CU321" s="327">
        <f t="shared" ref="CU321" si="326">BA321-CS321</f>
        <v>13.013999999995576</v>
      </c>
      <c r="CV321" s="320" t="str">
        <f>IF(CT321&lt;0,"Thừa",IF(CT321=0,"Đủ","Thiếu"))</f>
        <v>Thừa</v>
      </c>
      <c r="CW321" s="343"/>
    </row>
    <row r="322" spans="1:101" s="337" customFormat="1" ht="15" hidden="1" customHeight="1">
      <c r="A322" s="319" t="str">
        <f t="shared" si="298"/>
        <v>ok</v>
      </c>
      <c r="B322" s="321"/>
      <c r="C322" s="321"/>
      <c r="D322" s="321"/>
      <c r="E322" s="321"/>
      <c r="F322" s="321"/>
      <c r="G322" s="321"/>
      <c r="H322" s="321"/>
      <c r="I322" s="321"/>
      <c r="J322" s="338" t="s">
        <v>1446</v>
      </c>
      <c r="K322" s="389" t="s">
        <v>139</v>
      </c>
      <c r="L322" s="391" t="s">
        <v>1447</v>
      </c>
      <c r="M322" s="338" t="s">
        <v>60</v>
      </c>
      <c r="N322" s="338" t="s">
        <v>116</v>
      </c>
      <c r="O322" s="277"/>
      <c r="P322" s="313"/>
      <c r="Q322" s="277"/>
      <c r="R322" s="350"/>
      <c r="S322" s="350"/>
      <c r="T322" s="350"/>
      <c r="U322" s="350"/>
      <c r="V322" s="350"/>
      <c r="W322" s="350"/>
      <c r="X322" s="350"/>
      <c r="Y322" s="350"/>
      <c r="Z322" s="350"/>
      <c r="AA322" s="350"/>
      <c r="AB322" s="241"/>
      <c r="AC322" s="241"/>
      <c r="AD322" s="241"/>
      <c r="AE322" s="241"/>
      <c r="AF322" s="241"/>
      <c r="AG322" s="241"/>
      <c r="AH322" s="241"/>
      <c r="AI322" s="241"/>
      <c r="AJ322" s="241"/>
      <c r="AK322" s="241"/>
      <c r="AL322" s="241"/>
      <c r="AM322" s="241"/>
      <c r="AN322" s="241"/>
      <c r="AO322" s="241"/>
      <c r="AP322" s="241"/>
      <c r="AQ322" s="241"/>
      <c r="AR322" s="351"/>
      <c r="AS322" s="351"/>
      <c r="AT322" s="344"/>
      <c r="AU322" s="352"/>
      <c r="AV322" s="350"/>
      <c r="AW322" s="350"/>
      <c r="AX322" s="350"/>
      <c r="AY322" s="350"/>
      <c r="AZ322" s="353"/>
      <c r="BA322" s="354"/>
      <c r="BB322" s="350"/>
      <c r="BC322" s="357" t="s">
        <v>1697</v>
      </c>
      <c r="BD322" s="357" t="s">
        <v>1516</v>
      </c>
      <c r="BE322" s="391" t="s">
        <v>1447</v>
      </c>
      <c r="BF322" s="385" t="s">
        <v>60</v>
      </c>
      <c r="BG322" s="271">
        <v>7320</v>
      </c>
      <c r="BH322" s="357">
        <v>45869</v>
      </c>
      <c r="BI322" s="271">
        <v>2400</v>
      </c>
      <c r="BJ322" s="271">
        <v>7320</v>
      </c>
      <c r="BK322" s="435">
        <v>13818.2</v>
      </c>
      <c r="BL322" s="353">
        <f>BK322*BJ322*1.1</f>
        <v>111264146.40000001</v>
      </c>
      <c r="BM322" s="371">
        <v>45897</v>
      </c>
      <c r="BN322" s="353"/>
      <c r="BO322" s="353"/>
      <c r="BP322" s="350"/>
      <c r="BQ322" s="350"/>
      <c r="BR322" s="350"/>
      <c r="BS322" s="350"/>
      <c r="BT322" s="350"/>
      <c r="BU322" s="350"/>
      <c r="BV322" s="350"/>
      <c r="BW322" s="350"/>
      <c r="BX322" s="350"/>
      <c r="BY322" s="350"/>
      <c r="BZ322" s="350"/>
      <c r="CA322" s="350"/>
      <c r="CB322" s="350"/>
      <c r="CC322" s="350"/>
      <c r="CD322" s="350"/>
      <c r="CE322" s="350"/>
      <c r="CF322" s="350"/>
      <c r="CG322" s="350"/>
      <c r="CH322" s="350"/>
      <c r="CI322" s="350"/>
      <c r="CJ322" s="350"/>
      <c r="CK322" s="350"/>
      <c r="CL322" s="353"/>
      <c r="CM322" s="321"/>
      <c r="CN322" s="357"/>
      <c r="CO322" s="357"/>
      <c r="CP322" s="357"/>
      <c r="CQ322" s="357"/>
      <c r="CR322" s="353"/>
      <c r="CS322" s="353"/>
      <c r="CT322" s="353"/>
      <c r="CU322" s="353"/>
      <c r="CV322" s="321"/>
      <c r="CW322" s="350"/>
    </row>
    <row r="323" spans="1:101" s="337" customFormat="1" ht="15" hidden="1" customHeight="1">
      <c r="A323" s="319" t="str">
        <f t="shared" si="298"/>
        <v>ok</v>
      </c>
      <c r="B323" s="321"/>
      <c r="C323" s="321"/>
      <c r="D323" s="321"/>
      <c r="E323" s="321"/>
      <c r="F323" s="321"/>
      <c r="G323" s="321"/>
      <c r="H323" s="321"/>
      <c r="I323" s="321"/>
      <c r="J323" s="338" t="s">
        <v>1446</v>
      </c>
      <c r="K323" s="389" t="s">
        <v>139</v>
      </c>
      <c r="L323" s="391" t="s">
        <v>1447</v>
      </c>
      <c r="M323" s="338" t="s">
        <v>60</v>
      </c>
      <c r="N323" s="338" t="s">
        <v>116</v>
      </c>
      <c r="O323" s="277"/>
      <c r="P323" s="313"/>
      <c r="Q323" s="277"/>
      <c r="R323" s="350"/>
      <c r="S323" s="350"/>
      <c r="T323" s="350"/>
      <c r="U323" s="350"/>
      <c r="V323" s="350"/>
      <c r="W323" s="350"/>
      <c r="X323" s="350"/>
      <c r="Y323" s="350"/>
      <c r="Z323" s="350"/>
      <c r="AA323" s="350"/>
      <c r="AB323" s="241"/>
      <c r="AC323" s="241"/>
      <c r="AD323" s="241"/>
      <c r="AE323" s="241"/>
      <c r="AF323" s="241"/>
      <c r="AG323" s="241"/>
      <c r="AH323" s="241"/>
      <c r="AI323" s="241"/>
      <c r="AJ323" s="241"/>
      <c r="AK323" s="241"/>
      <c r="AL323" s="241"/>
      <c r="AM323" s="241"/>
      <c r="AN323" s="241"/>
      <c r="AO323" s="241"/>
      <c r="AP323" s="241"/>
      <c r="AQ323" s="241"/>
      <c r="AR323" s="351"/>
      <c r="AS323" s="351"/>
      <c r="AT323" s="344"/>
      <c r="AU323" s="352"/>
      <c r="AV323" s="350"/>
      <c r="AW323" s="350"/>
      <c r="AX323" s="350"/>
      <c r="AY323" s="350"/>
      <c r="AZ323" s="353"/>
      <c r="BA323" s="354"/>
      <c r="BB323" s="350"/>
      <c r="BC323" s="357" t="s">
        <v>1700</v>
      </c>
      <c r="BD323" s="357" t="s">
        <v>1516</v>
      </c>
      <c r="BE323" s="391" t="s">
        <v>1447</v>
      </c>
      <c r="BF323" s="385"/>
      <c r="BG323" s="271">
        <v>4945.54</v>
      </c>
      <c r="BH323" s="357">
        <v>45909</v>
      </c>
      <c r="BI323" s="271">
        <f>270*6</f>
        <v>1620</v>
      </c>
      <c r="BJ323" s="271">
        <v>4945.54</v>
      </c>
      <c r="BK323" s="435">
        <v>13818.2</v>
      </c>
      <c r="BL323" s="353">
        <f>BK323*BJ323*1.1</f>
        <v>75172306.91080001</v>
      </c>
      <c r="BM323" s="371">
        <v>45913</v>
      </c>
      <c r="BN323" s="353"/>
      <c r="BO323" s="353"/>
      <c r="BP323" s="350"/>
      <c r="BQ323" s="350"/>
      <c r="BR323" s="350"/>
      <c r="BS323" s="350"/>
      <c r="BT323" s="350"/>
      <c r="BU323" s="350"/>
      <c r="BV323" s="350"/>
      <c r="BW323" s="350"/>
      <c r="BX323" s="350"/>
      <c r="BY323" s="350"/>
      <c r="BZ323" s="350"/>
      <c r="CA323" s="350"/>
      <c r="CB323" s="350"/>
      <c r="CC323" s="350"/>
      <c r="CD323" s="350"/>
      <c r="CE323" s="350"/>
      <c r="CF323" s="350"/>
      <c r="CG323" s="350"/>
      <c r="CH323" s="350"/>
      <c r="CI323" s="350"/>
      <c r="CJ323" s="350"/>
      <c r="CK323" s="350"/>
      <c r="CL323" s="353"/>
      <c r="CM323" s="321"/>
      <c r="CN323" s="357"/>
      <c r="CO323" s="357"/>
      <c r="CP323" s="357"/>
      <c r="CQ323" s="357"/>
      <c r="CR323" s="353"/>
      <c r="CS323" s="353"/>
      <c r="CT323" s="353"/>
      <c r="CU323" s="353"/>
      <c r="CV323" s="321"/>
      <c r="CW323" s="350"/>
    </row>
    <row r="324" spans="1:101" s="337" customFormat="1" ht="15" hidden="1" customHeight="1">
      <c r="A324" s="319" t="str">
        <f t="shared" si="298"/>
        <v>Hiện</v>
      </c>
      <c r="B324" s="320" t="str">
        <f t="shared" si="299"/>
        <v>Thừa</v>
      </c>
      <c r="C324" s="320">
        <f t="shared" si="300"/>
        <v>-3.607999999999997</v>
      </c>
      <c r="D324" s="321"/>
      <c r="E324" s="320"/>
      <c r="F324" s="321"/>
      <c r="G324" s="320"/>
      <c r="H324" s="320"/>
      <c r="I324" s="320"/>
      <c r="J324" s="338" t="s">
        <v>1448</v>
      </c>
      <c r="K324" s="389" t="s">
        <v>139</v>
      </c>
      <c r="L324" s="391" t="s">
        <v>1449</v>
      </c>
      <c r="M324" s="338" t="s">
        <v>60</v>
      </c>
      <c r="N324" s="338" t="s">
        <v>116</v>
      </c>
      <c r="O324" s="277">
        <v>4.4304511278195493</v>
      </c>
      <c r="P324" s="313">
        <v>53.2</v>
      </c>
      <c r="Q324" s="277">
        <v>235.70000000000002</v>
      </c>
      <c r="R324" s="343"/>
      <c r="S324" s="343"/>
      <c r="T324" s="343"/>
      <c r="U324" s="343"/>
      <c r="V324" s="343"/>
      <c r="W324" s="343"/>
      <c r="X324" s="343"/>
      <c r="Y324" s="343"/>
      <c r="Z324" s="343"/>
      <c r="AA324" s="343"/>
      <c r="AB324" s="241"/>
      <c r="AC324" s="241"/>
      <c r="AD324" s="241">
        <v>0</v>
      </c>
      <c r="AE324" s="241">
        <v>0</v>
      </c>
      <c r="AF324" s="241">
        <v>56.392000000000003</v>
      </c>
      <c r="AG324" s="241">
        <v>249.84200000000004</v>
      </c>
      <c r="AH324" s="241">
        <v>0</v>
      </c>
      <c r="AI324" s="241">
        <v>0</v>
      </c>
      <c r="AJ324" s="241">
        <v>0</v>
      </c>
      <c r="AK324" s="241">
        <v>0</v>
      </c>
      <c r="AL324" s="241">
        <v>0</v>
      </c>
      <c r="AM324" s="241">
        <v>0</v>
      </c>
      <c r="AN324" s="241"/>
      <c r="AO324" s="241"/>
      <c r="AP324" s="241">
        <v>0</v>
      </c>
      <c r="AQ324" s="241">
        <v>0</v>
      </c>
      <c r="AR324" s="325">
        <f t="shared" ref="AR324:AR325" si="327">R324+T324+V324+X324+Z324+AB324+AD324+AF324+AH324+AJ324+AL324+AN324+AP324</f>
        <v>56.392000000000003</v>
      </c>
      <c r="AS324" s="325">
        <f t="shared" ref="AS324:AS325" si="328">S324+U324+W324+Y324+AA324+AC324+AE324+AG324+AI324+AK324+AM324+AO324+AQ324</f>
        <v>249.84200000000004</v>
      </c>
      <c r="AT324" s="344" t="s">
        <v>1506</v>
      </c>
      <c r="AU324" s="319"/>
      <c r="AV324" s="343"/>
      <c r="AW324" s="343"/>
      <c r="AX324" s="343"/>
      <c r="AY324" s="343"/>
      <c r="AZ324" s="327">
        <f t="shared" ref="AZ324:AZ325" si="329">IF(AR324&gt;AV324,AR324-AV324,"0")</f>
        <v>56.392000000000003</v>
      </c>
      <c r="BA324" s="330">
        <f t="shared" ref="BA324:BA325" si="330">IF(AS324&gt;AW324,AS324-AW324,"0")</f>
        <v>249.84200000000004</v>
      </c>
      <c r="BB324" s="343"/>
      <c r="BC324" s="332" t="s">
        <v>1652</v>
      </c>
      <c r="BD324" s="332" t="s">
        <v>62</v>
      </c>
      <c r="BE324" s="377" t="s">
        <v>1657</v>
      </c>
      <c r="BF324" s="385" t="s">
        <v>1659</v>
      </c>
      <c r="BG324" s="271">
        <v>60</v>
      </c>
      <c r="BH324" s="332">
        <v>45863</v>
      </c>
      <c r="BI324" s="271">
        <v>60</v>
      </c>
      <c r="BJ324" s="271">
        <v>269</v>
      </c>
      <c r="BK324" s="435">
        <v>14181.82</v>
      </c>
      <c r="BL324" s="327">
        <f t="shared" si="322"/>
        <v>4196400.5380000006</v>
      </c>
      <c r="BM324" s="333">
        <v>45862</v>
      </c>
      <c r="BN324" s="327">
        <f>SUMIF($J:$J,J324,$BI:$BI)</f>
        <v>60</v>
      </c>
      <c r="BO324" s="327">
        <f>SUMIF($J:$J,J324,$BJ:$BJ)</f>
        <v>269</v>
      </c>
      <c r="BP324" s="343"/>
      <c r="BQ324" s="343"/>
      <c r="BR324" s="343"/>
      <c r="BS324" s="343"/>
      <c r="BT324" s="343"/>
      <c r="BU324" s="343"/>
      <c r="BV324" s="343"/>
      <c r="BW324" s="343"/>
      <c r="BX324" s="343"/>
      <c r="BY324" s="343"/>
      <c r="BZ324" s="343"/>
      <c r="CA324" s="343"/>
      <c r="CB324" s="343"/>
      <c r="CC324" s="343"/>
      <c r="CD324" s="343"/>
      <c r="CE324" s="343"/>
      <c r="CF324" s="343"/>
      <c r="CG324" s="343"/>
      <c r="CH324" s="343"/>
      <c r="CI324" s="343"/>
      <c r="CJ324" s="343"/>
      <c r="CK324" s="343"/>
      <c r="CL324" s="327">
        <f>SUMIF($J:$J,J324,$BZ:$BZ)</f>
        <v>0</v>
      </c>
      <c r="CM324" s="320">
        <f>SUMIF($J:$J,J324,$CA:$CA)</f>
        <v>0</v>
      </c>
      <c r="CN324" s="332"/>
      <c r="CO324" s="332"/>
      <c r="CP324" s="332"/>
      <c r="CQ324" s="332"/>
      <c r="CR324" s="327">
        <f t="shared" ref="CR324:CR325" si="331">BN324+CL324</f>
        <v>60</v>
      </c>
      <c r="CS324" s="327">
        <f t="shared" ref="CS324:CS325" si="332">BO324+CM324</f>
        <v>269</v>
      </c>
      <c r="CT324" s="327">
        <f t="shared" ref="CT324:CT325" si="333">AZ324-CR324</f>
        <v>-3.607999999999997</v>
      </c>
      <c r="CU324" s="327">
        <f t="shared" ref="CU324:CU325" si="334">BA324-CS324</f>
        <v>-19.157999999999959</v>
      </c>
      <c r="CV324" s="320" t="str">
        <f t="shared" ref="CV324:CV325" si="335">IF(CT324&lt;0,"Thừa",IF(CT324=0,"Đủ","Thiếu"))</f>
        <v>Thừa</v>
      </c>
      <c r="CW324" s="343"/>
    </row>
    <row r="325" spans="1:101" s="337" customFormat="1" ht="15" hidden="1" customHeight="1">
      <c r="A325" s="319" t="str">
        <f t="shared" si="298"/>
        <v>Hiện</v>
      </c>
      <c r="B325" s="320" t="str">
        <f>CONCATENATE(CV325," Thiếu ít đủ")</f>
        <v>Thiếu Thiếu ít đủ</v>
      </c>
      <c r="C325" s="320">
        <f t="shared" si="300"/>
        <v>3.4375200000001769</v>
      </c>
      <c r="D325" s="321"/>
      <c r="E325" s="320"/>
      <c r="F325" s="321"/>
      <c r="G325" s="320"/>
      <c r="H325" s="320"/>
      <c r="I325" s="320"/>
      <c r="J325" s="338" t="s">
        <v>1450</v>
      </c>
      <c r="K325" s="389" t="s">
        <v>139</v>
      </c>
      <c r="L325" s="391" t="s">
        <v>1451</v>
      </c>
      <c r="M325" s="338" t="s">
        <v>60</v>
      </c>
      <c r="N325" s="338" t="s">
        <v>116</v>
      </c>
      <c r="O325" s="277">
        <v>5.3693450882975329</v>
      </c>
      <c r="P325" s="313">
        <v>739.0920000000001</v>
      </c>
      <c r="Q325" s="277">
        <v>3968.4400000000005</v>
      </c>
      <c r="R325" s="343"/>
      <c r="S325" s="343"/>
      <c r="T325" s="343"/>
      <c r="U325" s="343"/>
      <c r="V325" s="343"/>
      <c r="W325" s="343"/>
      <c r="X325" s="343"/>
      <c r="Y325" s="343"/>
      <c r="Z325" s="343"/>
      <c r="AA325" s="343"/>
      <c r="AB325" s="241"/>
      <c r="AC325" s="241"/>
      <c r="AD325" s="241">
        <v>0</v>
      </c>
      <c r="AE325" s="241">
        <v>0</v>
      </c>
      <c r="AF325" s="241">
        <v>783.43752000000018</v>
      </c>
      <c r="AG325" s="241">
        <v>4206.5464000000011</v>
      </c>
      <c r="AH325" s="241">
        <v>0</v>
      </c>
      <c r="AI325" s="241">
        <v>0</v>
      </c>
      <c r="AJ325" s="241">
        <v>0</v>
      </c>
      <c r="AK325" s="241">
        <v>0</v>
      </c>
      <c r="AL325" s="241">
        <v>0</v>
      </c>
      <c r="AM325" s="241">
        <v>0</v>
      </c>
      <c r="AN325" s="241"/>
      <c r="AO325" s="241"/>
      <c r="AP325" s="241">
        <v>0</v>
      </c>
      <c r="AQ325" s="241">
        <v>0</v>
      </c>
      <c r="AR325" s="325">
        <f t="shared" si="327"/>
        <v>783.43752000000018</v>
      </c>
      <c r="AS325" s="325">
        <f t="shared" si="328"/>
        <v>4206.5464000000011</v>
      </c>
      <c r="AT325" s="344" t="s">
        <v>1506</v>
      </c>
      <c r="AU325" s="319"/>
      <c r="AV325" s="343"/>
      <c r="AW325" s="343"/>
      <c r="AX325" s="343"/>
      <c r="AY325" s="343"/>
      <c r="AZ325" s="327">
        <f t="shared" si="329"/>
        <v>783.43752000000018</v>
      </c>
      <c r="BA325" s="330">
        <f t="shared" si="330"/>
        <v>4206.5464000000011</v>
      </c>
      <c r="BB325" s="343"/>
      <c r="BC325" s="332" t="s">
        <v>1652</v>
      </c>
      <c r="BD325" s="332" t="s">
        <v>62</v>
      </c>
      <c r="BE325" s="377" t="s">
        <v>370</v>
      </c>
      <c r="BF325" s="385" t="s">
        <v>1659</v>
      </c>
      <c r="BG325" s="271">
        <v>1373.6</v>
      </c>
      <c r="BH325" s="332">
        <v>45863</v>
      </c>
      <c r="BI325" s="271">
        <f>40*6</f>
        <v>240</v>
      </c>
      <c r="BJ325" s="271">
        <v>1373.6</v>
      </c>
      <c r="BK325" s="435">
        <v>14181.82</v>
      </c>
      <c r="BL325" s="327">
        <f t="shared" si="322"/>
        <v>21428162.747200001</v>
      </c>
      <c r="BM325" s="349">
        <v>45867</v>
      </c>
      <c r="BN325" s="327">
        <f>SUMIF($J:$J,J325,$BI:$BI)</f>
        <v>780</v>
      </c>
      <c r="BO325" s="327">
        <f>SUMIF($J:$J,J325,$BJ:$BJ)</f>
        <v>4462.3999999999996</v>
      </c>
      <c r="BP325" s="343"/>
      <c r="BQ325" s="343"/>
      <c r="BR325" s="343"/>
      <c r="BS325" s="343"/>
      <c r="BT325" s="343"/>
      <c r="BU325" s="343"/>
      <c r="BV325" s="343"/>
      <c r="BW325" s="343"/>
      <c r="BX325" s="343"/>
      <c r="BY325" s="343"/>
      <c r="BZ325" s="343"/>
      <c r="CA325" s="343"/>
      <c r="CB325" s="343"/>
      <c r="CC325" s="343"/>
      <c r="CD325" s="343"/>
      <c r="CE325" s="343"/>
      <c r="CF325" s="343"/>
      <c r="CG325" s="343"/>
      <c r="CH325" s="343"/>
      <c r="CI325" s="343"/>
      <c r="CJ325" s="343"/>
      <c r="CK325" s="343"/>
      <c r="CL325" s="327">
        <f>SUMIF($J:$J,J325,$BZ:$BZ)</f>
        <v>0</v>
      </c>
      <c r="CM325" s="320">
        <f>SUMIF($J:$J,J325,$CA:$CA)</f>
        <v>0</v>
      </c>
      <c r="CN325" s="332"/>
      <c r="CO325" s="332"/>
      <c r="CP325" s="332"/>
      <c r="CQ325" s="332"/>
      <c r="CR325" s="327">
        <f t="shared" si="331"/>
        <v>780</v>
      </c>
      <c r="CS325" s="327">
        <f t="shared" si="332"/>
        <v>4462.3999999999996</v>
      </c>
      <c r="CT325" s="327">
        <f t="shared" si="333"/>
        <v>3.4375200000001769</v>
      </c>
      <c r="CU325" s="327">
        <f t="shared" si="334"/>
        <v>-255.85359999999855</v>
      </c>
      <c r="CV325" s="320" t="str">
        <f t="shared" si="335"/>
        <v>Thiếu</v>
      </c>
      <c r="CW325" s="343"/>
    </row>
    <row r="326" spans="1:101" s="337" customFormat="1" ht="15" hidden="1" customHeight="1">
      <c r="A326" s="319" t="str">
        <f t="shared" si="298"/>
        <v>ok</v>
      </c>
      <c r="B326" s="321"/>
      <c r="C326" s="321"/>
      <c r="D326" s="321"/>
      <c r="E326" s="321"/>
      <c r="F326" s="321"/>
      <c r="G326" s="321"/>
      <c r="H326" s="321"/>
      <c r="I326" s="321"/>
      <c r="J326" s="338" t="s">
        <v>1450</v>
      </c>
      <c r="K326" s="389" t="s">
        <v>139</v>
      </c>
      <c r="L326" s="391" t="s">
        <v>1451</v>
      </c>
      <c r="M326" s="338" t="s">
        <v>60</v>
      </c>
      <c r="N326" s="338" t="s">
        <v>116</v>
      </c>
      <c r="O326" s="277"/>
      <c r="P326" s="313"/>
      <c r="Q326" s="277"/>
      <c r="R326" s="350"/>
      <c r="S326" s="350"/>
      <c r="T326" s="350"/>
      <c r="U326" s="350"/>
      <c r="V326" s="350"/>
      <c r="W326" s="350"/>
      <c r="X326" s="350"/>
      <c r="Y326" s="350"/>
      <c r="Z326" s="350"/>
      <c r="AA326" s="350"/>
      <c r="AB326" s="241"/>
      <c r="AC326" s="241"/>
      <c r="AD326" s="241"/>
      <c r="AE326" s="241"/>
      <c r="AF326" s="241"/>
      <c r="AG326" s="241"/>
      <c r="AH326" s="241"/>
      <c r="AI326" s="241"/>
      <c r="AJ326" s="241"/>
      <c r="AK326" s="241"/>
      <c r="AL326" s="241"/>
      <c r="AM326" s="241"/>
      <c r="AN326" s="241"/>
      <c r="AO326" s="241"/>
      <c r="AP326" s="241"/>
      <c r="AQ326" s="241"/>
      <c r="AR326" s="351"/>
      <c r="AS326" s="351"/>
      <c r="AT326" s="344"/>
      <c r="AU326" s="352"/>
      <c r="AV326" s="350"/>
      <c r="AW326" s="350"/>
      <c r="AX326" s="350"/>
      <c r="AY326" s="350"/>
      <c r="AZ326" s="353"/>
      <c r="BA326" s="354"/>
      <c r="BB326" s="350"/>
      <c r="BC326" s="357" t="s">
        <v>1697</v>
      </c>
      <c r="BD326" s="357" t="s">
        <v>1516</v>
      </c>
      <c r="BE326" s="391" t="s">
        <v>1698</v>
      </c>
      <c r="BF326" s="385" t="s">
        <v>60</v>
      </c>
      <c r="BG326" s="271">
        <v>3088.8</v>
      </c>
      <c r="BH326" s="357">
        <v>45869</v>
      </c>
      <c r="BI326" s="271">
        <v>540</v>
      </c>
      <c r="BJ326" s="271">
        <v>3088.8</v>
      </c>
      <c r="BK326" s="435">
        <v>13818.2</v>
      </c>
      <c r="BL326" s="353">
        <f>BK326*BJ326*1.1</f>
        <v>46949821.776000008</v>
      </c>
      <c r="BM326" s="371">
        <v>45897</v>
      </c>
      <c r="BN326" s="353"/>
      <c r="BO326" s="353"/>
      <c r="BP326" s="350"/>
      <c r="BQ326" s="350"/>
      <c r="BR326" s="350"/>
      <c r="BS326" s="350"/>
      <c r="BT326" s="350"/>
      <c r="BU326" s="350"/>
      <c r="BV326" s="350"/>
      <c r="BW326" s="350"/>
      <c r="BX326" s="350"/>
      <c r="BY326" s="350"/>
      <c r="BZ326" s="350"/>
      <c r="CA326" s="350"/>
      <c r="CB326" s="350"/>
      <c r="CC326" s="350"/>
      <c r="CD326" s="350"/>
      <c r="CE326" s="350"/>
      <c r="CF326" s="350"/>
      <c r="CG326" s="350"/>
      <c r="CH326" s="350"/>
      <c r="CI326" s="350"/>
      <c r="CJ326" s="350"/>
      <c r="CK326" s="350"/>
      <c r="CL326" s="353"/>
      <c r="CM326" s="321"/>
      <c r="CN326" s="357"/>
      <c r="CO326" s="357"/>
      <c r="CP326" s="357"/>
      <c r="CQ326" s="357"/>
      <c r="CR326" s="353"/>
      <c r="CS326" s="353"/>
      <c r="CT326" s="353"/>
      <c r="CU326" s="353"/>
      <c r="CV326" s="321"/>
      <c r="CW326" s="350"/>
    </row>
    <row r="327" spans="1:101" s="337" customFormat="1" ht="15" hidden="1" customHeight="1">
      <c r="A327" s="319" t="str">
        <f t="shared" si="298"/>
        <v>Hiện</v>
      </c>
      <c r="B327" s="320" t="str">
        <f t="shared" si="299"/>
        <v>Thừa</v>
      </c>
      <c r="C327" s="320">
        <f t="shared" si="300"/>
        <v>-100.59999999999997</v>
      </c>
      <c r="D327" s="321"/>
      <c r="E327" s="320"/>
      <c r="F327" s="321"/>
      <c r="G327" s="320"/>
      <c r="H327" s="320"/>
      <c r="I327" s="320"/>
      <c r="J327" s="338" t="s">
        <v>1452</v>
      </c>
      <c r="K327" s="389" t="s">
        <v>180</v>
      </c>
      <c r="L327" s="391" t="s">
        <v>1453</v>
      </c>
      <c r="M327" s="338" t="s">
        <v>60</v>
      </c>
      <c r="N327" s="338" t="s">
        <v>116</v>
      </c>
      <c r="O327" s="277">
        <v>0.66600000000000004</v>
      </c>
      <c r="P327" s="313">
        <v>290</v>
      </c>
      <c r="Q327" s="277">
        <f>+P327*O327</f>
        <v>193.14000000000001</v>
      </c>
      <c r="R327" s="343"/>
      <c r="S327" s="343"/>
      <c r="T327" s="343"/>
      <c r="U327" s="343"/>
      <c r="V327" s="343"/>
      <c r="W327" s="343"/>
      <c r="X327" s="343"/>
      <c r="Y327" s="343"/>
      <c r="Z327" s="343"/>
      <c r="AA327" s="343"/>
      <c r="AB327" s="241"/>
      <c r="AC327" s="241"/>
      <c r="AD327" s="241">
        <v>0</v>
      </c>
      <c r="AE327" s="241">
        <v>0</v>
      </c>
      <c r="AF327" s="241">
        <v>307.40000000000003</v>
      </c>
      <c r="AG327" s="241">
        <v>204.72840000000002</v>
      </c>
      <c r="AH327" s="241">
        <v>0</v>
      </c>
      <c r="AI327" s="241">
        <v>0</v>
      </c>
      <c r="AJ327" s="241">
        <v>18</v>
      </c>
      <c r="AK327" s="241">
        <v>11.988000000000001</v>
      </c>
      <c r="AL327" s="241">
        <v>0</v>
      </c>
      <c r="AM327" s="241">
        <v>0</v>
      </c>
      <c r="AN327" s="241"/>
      <c r="AO327" s="241"/>
      <c r="AP327" s="241">
        <v>0</v>
      </c>
      <c r="AQ327" s="241">
        <v>0</v>
      </c>
      <c r="AR327" s="325">
        <f>R327+T327+V327+X327+Z327+AB327+AD327+AF327+AH327+AJ327+AL327+AN327+AP327</f>
        <v>325.40000000000003</v>
      </c>
      <c r="AS327" s="325">
        <f>S327+U327+W327+Y327+AA327+AC327+AE327+AG327+AI327+AK327+AM327+AO327+AQ327</f>
        <v>216.71640000000002</v>
      </c>
      <c r="AT327" s="344" t="s">
        <v>1506</v>
      </c>
      <c r="AU327" s="319"/>
      <c r="AV327" s="343"/>
      <c r="AW327" s="343"/>
      <c r="AX327" s="343"/>
      <c r="AY327" s="343"/>
      <c r="AZ327" s="327">
        <f>IF(AR327&gt;AV327,AR327-AV327,"0")</f>
        <v>325.40000000000003</v>
      </c>
      <c r="BA327" s="330">
        <f>IF(AS327&gt;AW327,AS327-AW327,"0")</f>
        <v>216.71640000000002</v>
      </c>
      <c r="BB327" s="343"/>
      <c r="BC327" s="332" t="s">
        <v>1652</v>
      </c>
      <c r="BD327" s="332" t="s">
        <v>62</v>
      </c>
      <c r="BE327" s="377" t="s">
        <v>1658</v>
      </c>
      <c r="BF327" s="385" t="s">
        <v>1659</v>
      </c>
      <c r="BG327" s="271">
        <v>120</v>
      </c>
      <c r="BH327" s="332">
        <v>45863</v>
      </c>
      <c r="BI327" s="271">
        <v>120</v>
      </c>
      <c r="BJ327" s="268">
        <v>73.98</v>
      </c>
      <c r="BK327" s="438">
        <v>15454.55</v>
      </c>
      <c r="BL327" s="327">
        <f t="shared" si="322"/>
        <v>1257660.3699</v>
      </c>
      <c r="BM327" s="333">
        <v>45862</v>
      </c>
      <c r="BN327" s="327">
        <f>SUMIF($J:$J,J327,$BI:$BI)</f>
        <v>426</v>
      </c>
      <c r="BO327" s="327">
        <f>SUMIF($J:$J,J327,$BJ:$BJ)</f>
        <v>263.68</v>
      </c>
      <c r="BP327" s="343"/>
      <c r="BQ327" s="343"/>
      <c r="BR327" s="343"/>
      <c r="BS327" s="343"/>
      <c r="BT327" s="343"/>
      <c r="BU327" s="343"/>
      <c r="BV327" s="343"/>
      <c r="BW327" s="343"/>
      <c r="BX327" s="343"/>
      <c r="BY327" s="343"/>
      <c r="BZ327" s="343"/>
      <c r="CA327" s="343"/>
      <c r="CB327" s="343"/>
      <c r="CC327" s="343"/>
      <c r="CD327" s="343"/>
      <c r="CE327" s="343"/>
      <c r="CF327" s="343"/>
      <c r="CG327" s="343"/>
      <c r="CH327" s="343"/>
      <c r="CI327" s="343"/>
      <c r="CJ327" s="343"/>
      <c r="CK327" s="343"/>
      <c r="CL327" s="327">
        <f>SUMIF($J:$J,J327,$BZ:$BZ)</f>
        <v>0</v>
      </c>
      <c r="CM327" s="320">
        <f>SUMIF($J:$J,J327,$CA:$CA)</f>
        <v>0</v>
      </c>
      <c r="CN327" s="332"/>
      <c r="CO327" s="332"/>
      <c r="CP327" s="332"/>
      <c r="CQ327" s="332"/>
      <c r="CR327" s="327">
        <f>BN327+CL327</f>
        <v>426</v>
      </c>
      <c r="CS327" s="327">
        <f>BO327+CM327</f>
        <v>263.68</v>
      </c>
      <c r="CT327" s="327">
        <f t="shared" ref="CT327" si="336">AZ327-CR327</f>
        <v>-100.59999999999997</v>
      </c>
      <c r="CU327" s="327">
        <f t="shared" ref="CU327" si="337">BA327-CS327</f>
        <v>-46.963599999999985</v>
      </c>
      <c r="CV327" s="320" t="str">
        <f>IF(CT327&lt;0,"Thừa",IF(CT327=0,"Đủ","Thiếu"))</f>
        <v>Thừa</v>
      </c>
      <c r="CW327" s="343"/>
    </row>
    <row r="328" spans="1:101" s="337" customFormat="1" ht="15" hidden="1" customHeight="1">
      <c r="A328" s="319" t="str">
        <f t="shared" si="298"/>
        <v>ok</v>
      </c>
      <c r="B328" s="321"/>
      <c r="C328" s="321"/>
      <c r="D328" s="321"/>
      <c r="E328" s="321"/>
      <c r="F328" s="321"/>
      <c r="G328" s="321"/>
      <c r="H328" s="321"/>
      <c r="I328" s="321"/>
      <c r="J328" s="338" t="s">
        <v>1452</v>
      </c>
      <c r="K328" s="389" t="s">
        <v>180</v>
      </c>
      <c r="L328" s="391" t="s">
        <v>1453</v>
      </c>
      <c r="M328" s="338" t="s">
        <v>60</v>
      </c>
      <c r="N328" s="338" t="s">
        <v>116</v>
      </c>
      <c r="O328" s="277"/>
      <c r="P328" s="313"/>
      <c r="Q328" s="277"/>
      <c r="R328" s="350"/>
      <c r="S328" s="350"/>
      <c r="T328" s="350"/>
      <c r="U328" s="350"/>
      <c r="V328" s="350"/>
      <c r="W328" s="350"/>
      <c r="X328" s="350"/>
      <c r="Y328" s="350"/>
      <c r="Z328" s="350"/>
      <c r="AA328" s="350"/>
      <c r="AB328" s="241"/>
      <c r="AC328" s="241"/>
      <c r="AD328" s="241"/>
      <c r="AE328" s="241"/>
      <c r="AF328" s="241"/>
      <c r="AG328" s="241"/>
      <c r="AH328" s="241"/>
      <c r="AI328" s="241"/>
      <c r="AJ328" s="241"/>
      <c r="AK328" s="241"/>
      <c r="AL328" s="241"/>
      <c r="AM328" s="241"/>
      <c r="AN328" s="241"/>
      <c r="AO328" s="241"/>
      <c r="AP328" s="241"/>
      <c r="AQ328" s="241"/>
      <c r="AR328" s="351"/>
      <c r="AS328" s="351"/>
      <c r="AT328" s="344"/>
      <c r="AU328" s="352"/>
      <c r="AV328" s="350"/>
      <c r="AW328" s="350"/>
      <c r="AX328" s="350"/>
      <c r="AY328" s="350"/>
      <c r="AZ328" s="353"/>
      <c r="BA328" s="354"/>
      <c r="BB328" s="350"/>
      <c r="BC328" s="357" t="s">
        <v>1697</v>
      </c>
      <c r="BD328" s="357" t="s">
        <v>1516</v>
      </c>
      <c r="BE328" s="391" t="s">
        <v>1453</v>
      </c>
      <c r="BF328" s="385" t="s">
        <v>60</v>
      </c>
      <c r="BG328" s="271">
        <v>189.7</v>
      </c>
      <c r="BH328" s="357">
        <v>45869</v>
      </c>
      <c r="BI328" s="271">
        <v>306</v>
      </c>
      <c r="BJ328" s="271">
        <v>189.7</v>
      </c>
      <c r="BK328" s="435">
        <v>15272.7</v>
      </c>
      <c r="BL328" s="353">
        <f>BK328*BJ328*1.1</f>
        <v>3186954.3090000004</v>
      </c>
      <c r="BM328" s="371">
        <v>45897</v>
      </c>
      <c r="BN328" s="353"/>
      <c r="BO328" s="353"/>
      <c r="BP328" s="350"/>
      <c r="BQ328" s="350"/>
      <c r="BR328" s="350"/>
      <c r="BS328" s="350"/>
      <c r="BT328" s="350"/>
      <c r="BU328" s="350"/>
      <c r="BV328" s="350"/>
      <c r="BW328" s="350"/>
      <c r="BX328" s="350"/>
      <c r="BY328" s="350"/>
      <c r="BZ328" s="350"/>
      <c r="CA328" s="350"/>
      <c r="CB328" s="350"/>
      <c r="CC328" s="350"/>
      <c r="CD328" s="350"/>
      <c r="CE328" s="350"/>
      <c r="CF328" s="350"/>
      <c r="CG328" s="350"/>
      <c r="CH328" s="350"/>
      <c r="CI328" s="350"/>
      <c r="CJ328" s="350"/>
      <c r="CK328" s="350"/>
      <c r="CL328" s="353"/>
      <c r="CM328" s="321"/>
      <c r="CN328" s="357"/>
      <c r="CO328" s="357"/>
      <c r="CP328" s="357"/>
      <c r="CQ328" s="357"/>
      <c r="CR328" s="353"/>
      <c r="CS328" s="353"/>
      <c r="CT328" s="353"/>
      <c r="CU328" s="353"/>
      <c r="CV328" s="321"/>
      <c r="CW328" s="350"/>
    </row>
    <row r="329" spans="1:101" s="337" customFormat="1" ht="15" hidden="1" customHeight="1">
      <c r="A329" s="319" t="str">
        <f t="shared" si="298"/>
        <v>Hiện</v>
      </c>
      <c r="B329" s="320" t="str">
        <f t="shared" si="299"/>
        <v>Đủ</v>
      </c>
      <c r="C329" s="320">
        <f t="shared" si="300"/>
        <v>0</v>
      </c>
      <c r="D329" s="321"/>
      <c r="E329" s="320"/>
      <c r="F329" s="321"/>
      <c r="G329" s="320"/>
      <c r="H329" s="320"/>
      <c r="I329" s="320"/>
      <c r="J329" s="338" t="s">
        <v>1454</v>
      </c>
      <c r="K329" s="389" t="s">
        <v>58</v>
      </c>
      <c r="L329" s="391" t="s">
        <v>1455</v>
      </c>
      <c r="M329" s="338" t="s">
        <v>60</v>
      </c>
      <c r="N329" s="338" t="s">
        <v>61</v>
      </c>
      <c r="O329" s="277">
        <v>11.775</v>
      </c>
      <c r="P329" s="313">
        <v>187.74777070063632</v>
      </c>
      <c r="Q329" s="277">
        <v>2210.7299999999927</v>
      </c>
      <c r="R329" s="343"/>
      <c r="S329" s="343"/>
      <c r="T329" s="343"/>
      <c r="U329" s="343"/>
      <c r="V329" s="343"/>
      <c r="W329" s="343"/>
      <c r="X329" s="343"/>
      <c r="Y329" s="343"/>
      <c r="Z329" s="343"/>
      <c r="AA329" s="343"/>
      <c r="AB329" s="241"/>
      <c r="AC329" s="241"/>
      <c r="AD329" s="241">
        <v>0</v>
      </c>
      <c r="AE329" s="241">
        <v>0</v>
      </c>
      <c r="AF329" s="241">
        <v>206.52254777069996</v>
      </c>
      <c r="AG329" s="241">
        <v>2431.8029999999922</v>
      </c>
      <c r="AH329" s="241">
        <v>0</v>
      </c>
      <c r="AI329" s="241">
        <v>0</v>
      </c>
      <c r="AJ329" s="241">
        <v>0</v>
      </c>
      <c r="AK329" s="241">
        <v>0</v>
      </c>
      <c r="AL329" s="241">
        <v>0</v>
      </c>
      <c r="AM329" s="241">
        <v>0</v>
      </c>
      <c r="AN329" s="241"/>
      <c r="AO329" s="241"/>
      <c r="AP329" s="241">
        <v>0</v>
      </c>
      <c r="AQ329" s="241">
        <v>0</v>
      </c>
      <c r="AR329" s="325">
        <f t="shared" ref="AR329:AR335" si="338">R329+T329+V329+X329+Z329+AB329+AD329+AF329+AH329+AJ329+AL329+AN329+AP329</f>
        <v>206.52254777069996</v>
      </c>
      <c r="AS329" s="325">
        <f t="shared" ref="AS329:AS335" si="339">S329+U329+W329+Y329+AA329+AC329+AE329+AG329+AI329+AK329+AM329+AO329+AQ329</f>
        <v>2431.8029999999922</v>
      </c>
      <c r="AT329" s="344" t="s">
        <v>1506</v>
      </c>
      <c r="AU329" s="319"/>
      <c r="AV329" s="343">
        <v>3.3975477706999584</v>
      </c>
      <c r="AW329" s="404">
        <f>AV329*O329</f>
        <v>40.006124999992011</v>
      </c>
      <c r="AX329" s="343"/>
      <c r="AY329" s="343"/>
      <c r="AZ329" s="327">
        <f t="shared" ref="AZ329:AZ335" si="340">IF(AR329&gt;AV329,AR329-AV329,"0")</f>
        <v>203.125</v>
      </c>
      <c r="BA329" s="330">
        <f t="shared" ref="BA329:BA335" si="341">IF(AS329&gt;AW329,AS329-AW329,"0")</f>
        <v>2391.796875</v>
      </c>
      <c r="BB329" s="343"/>
      <c r="BC329" s="408" t="s">
        <v>1515</v>
      </c>
      <c r="BD329" s="319" t="s">
        <v>1516</v>
      </c>
      <c r="BE329" s="345" t="s">
        <v>1517</v>
      </c>
      <c r="BF329" s="346" t="s">
        <v>60</v>
      </c>
      <c r="BG329" s="409">
        <v>2391</v>
      </c>
      <c r="BH329" s="347">
        <v>45843</v>
      </c>
      <c r="BI329" s="343">
        <f>65*1.25*2.5</f>
        <v>203.125</v>
      </c>
      <c r="BJ329" s="409">
        <v>2391</v>
      </c>
      <c r="BK329" s="439">
        <v>15272.73</v>
      </c>
      <c r="BL329" s="319">
        <f>BK329*BJ329*1.1</f>
        <v>40168807.173</v>
      </c>
      <c r="BM329" s="349">
        <v>45846</v>
      </c>
      <c r="BN329" s="327">
        <f t="shared" ref="BN329:BN335" si="342">SUMIF($J:$J,J329,$BI:$BI)</f>
        <v>203.125</v>
      </c>
      <c r="BO329" s="327">
        <f t="shared" ref="BO329:BO335" si="343">SUMIF($J:$J,J329,$BJ:$BJ)</f>
        <v>2391</v>
      </c>
      <c r="BP329" s="343"/>
      <c r="BQ329" s="343"/>
      <c r="BR329" s="343"/>
      <c r="BS329" s="343"/>
      <c r="BT329" s="343"/>
      <c r="BU329" s="343"/>
      <c r="BV329" s="343"/>
      <c r="BW329" s="343"/>
      <c r="BX329" s="343"/>
      <c r="BY329" s="343"/>
      <c r="BZ329" s="343"/>
      <c r="CA329" s="343"/>
      <c r="CB329" s="343"/>
      <c r="CC329" s="343"/>
      <c r="CD329" s="343"/>
      <c r="CE329" s="343"/>
      <c r="CF329" s="343"/>
      <c r="CG329" s="343"/>
      <c r="CH329" s="343"/>
      <c r="CI329" s="343"/>
      <c r="CJ329" s="343"/>
      <c r="CK329" s="343"/>
      <c r="CL329" s="327">
        <f t="shared" ref="CL329:CL335" si="344">SUMIF($J:$J,J329,$BZ:$BZ)</f>
        <v>0</v>
      </c>
      <c r="CM329" s="320">
        <f t="shared" ref="CM329:CM335" si="345">SUMIF($J:$J,J329,$CA:$CA)</f>
        <v>0</v>
      </c>
      <c r="CN329" s="332"/>
      <c r="CO329" s="332"/>
      <c r="CP329" s="332"/>
      <c r="CQ329" s="332"/>
      <c r="CR329" s="327">
        <f t="shared" ref="CR329:CR335" si="346">BN329+CL329</f>
        <v>203.125</v>
      </c>
      <c r="CS329" s="327">
        <f t="shared" ref="CS329:CS335" si="347">BO329+CM329</f>
        <v>2391</v>
      </c>
      <c r="CT329" s="327">
        <f t="shared" ref="CT329:CT335" si="348">AZ329-CR329</f>
        <v>0</v>
      </c>
      <c r="CU329" s="327">
        <f t="shared" ref="CU329:CU335" si="349">BA329-CS329</f>
        <v>0.796875</v>
      </c>
      <c r="CV329" s="320" t="str">
        <f t="shared" ref="CV329:CV335" si="350">IF(CT329&lt;0,"Thừa",IF(CT329=0,"Đủ","Thiếu"))</f>
        <v>Đủ</v>
      </c>
      <c r="CW329" s="343"/>
    </row>
    <row r="330" spans="1:101" s="337" customFormat="1" ht="15" hidden="1" customHeight="1">
      <c r="A330" s="319" t="str">
        <f t="shared" si="298"/>
        <v>Hiện</v>
      </c>
      <c r="B330" s="320" t="str">
        <f t="shared" si="299"/>
        <v>Đủ</v>
      </c>
      <c r="C330" s="320">
        <f t="shared" si="300"/>
        <v>0</v>
      </c>
      <c r="D330" s="321"/>
      <c r="E330" s="320"/>
      <c r="F330" s="321"/>
      <c r="G330" s="320"/>
      <c r="H330" s="320" t="s">
        <v>902</v>
      </c>
      <c r="I330" s="320"/>
      <c r="J330" s="338" t="s">
        <v>1456</v>
      </c>
      <c r="K330" s="389" t="s">
        <v>58</v>
      </c>
      <c r="L330" s="391" t="s">
        <v>1457</v>
      </c>
      <c r="M330" s="338" t="s">
        <v>60</v>
      </c>
      <c r="N330" s="338" t="s">
        <v>61</v>
      </c>
      <c r="O330" s="277">
        <v>78.5</v>
      </c>
      <c r="P330" s="313">
        <v>31.915668789808961</v>
      </c>
      <c r="Q330" s="277">
        <v>2505.3800000000033</v>
      </c>
      <c r="R330" s="343"/>
      <c r="S330" s="343"/>
      <c r="T330" s="343"/>
      <c r="U330" s="343"/>
      <c r="V330" s="343"/>
      <c r="W330" s="343"/>
      <c r="X330" s="343"/>
      <c r="Y330" s="343"/>
      <c r="Z330" s="343"/>
      <c r="AA330" s="343"/>
      <c r="AB330" s="241"/>
      <c r="AC330" s="241"/>
      <c r="AD330" s="241">
        <v>0</v>
      </c>
      <c r="AE330" s="241">
        <v>0</v>
      </c>
      <c r="AF330" s="241">
        <v>35.107235668789862</v>
      </c>
      <c r="AG330" s="241">
        <v>2755.9180000000042</v>
      </c>
      <c r="AH330" s="241">
        <v>0</v>
      </c>
      <c r="AI330" s="241">
        <v>0</v>
      </c>
      <c r="AJ330" s="241">
        <v>5.5</v>
      </c>
      <c r="AK330" s="241">
        <v>431.75</v>
      </c>
      <c r="AL330" s="241">
        <v>0</v>
      </c>
      <c r="AM330" s="241">
        <v>0</v>
      </c>
      <c r="AN330" s="241"/>
      <c r="AO330" s="241"/>
      <c r="AP330" s="241">
        <v>0</v>
      </c>
      <c r="AQ330" s="241">
        <v>0</v>
      </c>
      <c r="AR330" s="325">
        <f t="shared" si="338"/>
        <v>40.607235668789862</v>
      </c>
      <c r="AS330" s="325">
        <f t="shared" si="339"/>
        <v>3187.6680000000042</v>
      </c>
      <c r="AT330" s="344" t="s">
        <v>1506</v>
      </c>
      <c r="AU330" s="319"/>
      <c r="AV330" s="343">
        <v>40.607235668789862</v>
      </c>
      <c r="AW330" s="343">
        <v>3187.6680000000042</v>
      </c>
      <c r="AX330" s="343"/>
      <c r="AY330" s="343" t="s">
        <v>902</v>
      </c>
      <c r="AZ330" s="327" t="str">
        <f t="shared" si="340"/>
        <v>0</v>
      </c>
      <c r="BA330" s="330" t="str">
        <f t="shared" si="341"/>
        <v>0</v>
      </c>
      <c r="BB330" s="343"/>
      <c r="BC330" s="332"/>
      <c r="BD330" s="319"/>
      <c r="BE330" s="345"/>
      <c r="BF330" s="346"/>
      <c r="BG330" s="319"/>
      <c r="BH330" s="347"/>
      <c r="BI330" s="343"/>
      <c r="BJ330" s="319"/>
      <c r="BK330" s="319"/>
      <c r="BL330" s="319"/>
      <c r="BM330" s="349"/>
      <c r="BN330" s="327">
        <f t="shared" si="342"/>
        <v>0</v>
      </c>
      <c r="BO330" s="327">
        <f t="shared" si="343"/>
        <v>0</v>
      </c>
      <c r="BP330" s="343"/>
      <c r="BQ330" s="343"/>
      <c r="BR330" s="343"/>
      <c r="BS330" s="343"/>
      <c r="BT330" s="343"/>
      <c r="BU330" s="343"/>
      <c r="BV330" s="343"/>
      <c r="BW330" s="343"/>
      <c r="BX330" s="343"/>
      <c r="BY330" s="343"/>
      <c r="BZ330" s="343"/>
      <c r="CA330" s="343"/>
      <c r="CB330" s="343"/>
      <c r="CC330" s="343"/>
      <c r="CD330" s="343"/>
      <c r="CE330" s="343"/>
      <c r="CF330" s="343"/>
      <c r="CG330" s="343"/>
      <c r="CH330" s="343"/>
      <c r="CI330" s="343"/>
      <c r="CJ330" s="343"/>
      <c r="CK330" s="343"/>
      <c r="CL330" s="327">
        <f t="shared" si="344"/>
        <v>0</v>
      </c>
      <c r="CM330" s="320">
        <f t="shared" si="345"/>
        <v>0</v>
      </c>
      <c r="CN330" s="332"/>
      <c r="CO330" s="332"/>
      <c r="CP330" s="332"/>
      <c r="CQ330" s="332"/>
      <c r="CR330" s="327">
        <f t="shared" si="346"/>
        <v>0</v>
      </c>
      <c r="CS330" s="327">
        <f t="shared" si="347"/>
        <v>0</v>
      </c>
      <c r="CT330" s="327">
        <f t="shared" si="348"/>
        <v>0</v>
      </c>
      <c r="CU330" s="327">
        <f t="shared" si="349"/>
        <v>0</v>
      </c>
      <c r="CV330" s="320" t="str">
        <f t="shared" si="350"/>
        <v>Đủ</v>
      </c>
      <c r="CW330" s="343"/>
    </row>
    <row r="331" spans="1:101" s="337" customFormat="1" ht="15" hidden="1" customHeight="1">
      <c r="A331" s="319" t="str">
        <f t="shared" si="298"/>
        <v>Hiện</v>
      </c>
      <c r="B331" s="320" t="str">
        <f t="shared" si="299"/>
        <v>Đủ</v>
      </c>
      <c r="C331" s="320">
        <f t="shared" si="300"/>
        <v>0</v>
      </c>
      <c r="D331" s="321"/>
      <c r="E331" s="320"/>
      <c r="F331" s="321"/>
      <c r="G331" s="320"/>
      <c r="H331" s="320" t="s">
        <v>902</v>
      </c>
      <c r="I331" s="320"/>
      <c r="J331" s="338" t="s">
        <v>1458</v>
      </c>
      <c r="K331" s="389" t="s">
        <v>58</v>
      </c>
      <c r="L331" s="391" t="s">
        <v>1459</v>
      </c>
      <c r="M331" s="338" t="s">
        <v>60</v>
      </c>
      <c r="N331" s="338" t="s">
        <v>61</v>
      </c>
      <c r="O331" s="277">
        <v>47.100000000000009</v>
      </c>
      <c r="P331" s="313">
        <v>35.71783439490455</v>
      </c>
      <c r="Q331" s="277">
        <v>1682.3100000000045</v>
      </c>
      <c r="R331" s="343"/>
      <c r="S331" s="343"/>
      <c r="T331" s="343"/>
      <c r="U331" s="343"/>
      <c r="V331" s="343"/>
      <c r="W331" s="343"/>
      <c r="X331" s="343"/>
      <c r="Y331" s="343"/>
      <c r="Z331" s="343"/>
      <c r="AA331" s="343"/>
      <c r="AB331" s="241"/>
      <c r="AC331" s="241"/>
      <c r="AD331" s="241">
        <v>0</v>
      </c>
      <c r="AE331" s="241">
        <v>0</v>
      </c>
      <c r="AF331" s="241">
        <v>39.28961783439501</v>
      </c>
      <c r="AG331" s="241">
        <v>1850.5410000000054</v>
      </c>
      <c r="AH331" s="241">
        <v>0</v>
      </c>
      <c r="AI331" s="241">
        <v>0</v>
      </c>
      <c r="AJ331" s="241">
        <v>0</v>
      </c>
      <c r="AK331" s="241">
        <v>0</v>
      </c>
      <c r="AL331" s="241">
        <v>0</v>
      </c>
      <c r="AM331" s="241">
        <v>0</v>
      </c>
      <c r="AN331" s="241"/>
      <c r="AO331" s="241"/>
      <c r="AP331" s="241">
        <v>0</v>
      </c>
      <c r="AQ331" s="241">
        <v>0</v>
      </c>
      <c r="AR331" s="325">
        <f t="shared" si="338"/>
        <v>39.28961783439501</v>
      </c>
      <c r="AS331" s="325">
        <f t="shared" si="339"/>
        <v>1850.5410000000054</v>
      </c>
      <c r="AT331" s="344" t="s">
        <v>1506</v>
      </c>
      <c r="AU331" s="319"/>
      <c r="AV331" s="343">
        <v>39.28961783439501</v>
      </c>
      <c r="AW331" s="343">
        <v>1850.5410000000054</v>
      </c>
      <c r="AX331" s="343"/>
      <c r="AY331" s="343" t="s">
        <v>902</v>
      </c>
      <c r="AZ331" s="327" t="str">
        <f t="shared" si="340"/>
        <v>0</v>
      </c>
      <c r="BA331" s="330" t="str">
        <f t="shared" si="341"/>
        <v>0</v>
      </c>
      <c r="BB331" s="343"/>
      <c r="BC331" s="332"/>
      <c r="BD331" s="319"/>
      <c r="BE331" s="345"/>
      <c r="BF331" s="346"/>
      <c r="BG331" s="319"/>
      <c r="BH331" s="347"/>
      <c r="BI331" s="343"/>
      <c r="BJ331" s="319"/>
      <c r="BK331" s="319"/>
      <c r="BL331" s="319"/>
      <c r="BM331" s="349"/>
      <c r="BN331" s="327">
        <f t="shared" si="342"/>
        <v>0</v>
      </c>
      <c r="BO331" s="327">
        <f t="shared" si="343"/>
        <v>0</v>
      </c>
      <c r="BP331" s="343"/>
      <c r="BQ331" s="343"/>
      <c r="BR331" s="343"/>
      <c r="BS331" s="343"/>
      <c r="BT331" s="343"/>
      <c r="BU331" s="343"/>
      <c r="BV331" s="343"/>
      <c r="BW331" s="343"/>
      <c r="BX331" s="343"/>
      <c r="BY331" s="343"/>
      <c r="BZ331" s="343"/>
      <c r="CA331" s="343"/>
      <c r="CB331" s="343"/>
      <c r="CC331" s="343"/>
      <c r="CD331" s="343"/>
      <c r="CE331" s="343"/>
      <c r="CF331" s="343"/>
      <c r="CG331" s="343"/>
      <c r="CH331" s="343"/>
      <c r="CI331" s="343"/>
      <c r="CJ331" s="343"/>
      <c r="CK331" s="343"/>
      <c r="CL331" s="327">
        <f t="shared" si="344"/>
        <v>0</v>
      </c>
      <c r="CM331" s="320">
        <f t="shared" si="345"/>
        <v>0</v>
      </c>
      <c r="CN331" s="332"/>
      <c r="CO331" s="332"/>
      <c r="CP331" s="332"/>
      <c r="CQ331" s="332"/>
      <c r="CR331" s="327">
        <f t="shared" si="346"/>
        <v>0</v>
      </c>
      <c r="CS331" s="327">
        <f t="shared" si="347"/>
        <v>0</v>
      </c>
      <c r="CT331" s="327">
        <f t="shared" si="348"/>
        <v>0</v>
      </c>
      <c r="CU331" s="327">
        <f t="shared" si="349"/>
        <v>0</v>
      </c>
      <c r="CV331" s="320" t="str">
        <f t="shared" si="350"/>
        <v>Đủ</v>
      </c>
      <c r="CW331" s="343"/>
    </row>
    <row r="332" spans="1:101" s="337" customFormat="1" ht="15" hidden="1" customHeight="1">
      <c r="A332" s="319" t="str">
        <f t="shared" si="298"/>
        <v>Hiện</v>
      </c>
      <c r="B332" s="320" t="str">
        <f t="shared" si="299"/>
        <v>Đủ</v>
      </c>
      <c r="C332" s="320">
        <f t="shared" si="300"/>
        <v>0</v>
      </c>
      <c r="D332" s="321"/>
      <c r="E332" s="320"/>
      <c r="F332" s="321"/>
      <c r="G332" s="320"/>
      <c r="H332" s="320"/>
      <c r="I332" s="320"/>
      <c r="J332" s="338" t="s">
        <v>1460</v>
      </c>
      <c r="K332" s="389" t="s">
        <v>1461</v>
      </c>
      <c r="L332" s="391" t="s">
        <v>1462</v>
      </c>
      <c r="M332" s="338">
        <v>8.8000000000000007</v>
      </c>
      <c r="N332" s="338" t="s">
        <v>854</v>
      </c>
      <c r="O332" s="277"/>
      <c r="P332" s="313">
        <v>1876</v>
      </c>
      <c r="Q332" s="277">
        <v>149.45000000000013</v>
      </c>
      <c r="R332" s="343"/>
      <c r="S332" s="343"/>
      <c r="T332" s="343"/>
      <c r="U332" s="343"/>
      <c r="V332" s="343"/>
      <c r="W332" s="343"/>
      <c r="X332" s="343"/>
      <c r="Y332" s="343"/>
      <c r="Z332" s="343"/>
      <c r="AA332" s="343"/>
      <c r="AB332" s="241"/>
      <c r="AC332" s="241"/>
      <c r="AD332" s="241">
        <v>0</v>
      </c>
      <c r="AE332" s="241">
        <v>0</v>
      </c>
      <c r="AF332" s="241">
        <v>1970</v>
      </c>
      <c r="AG332" s="241">
        <v>0</v>
      </c>
      <c r="AH332" s="241">
        <v>0</v>
      </c>
      <c r="AI332" s="241">
        <v>0</v>
      </c>
      <c r="AJ332" s="241">
        <v>0</v>
      </c>
      <c r="AK332" s="241">
        <v>0</v>
      </c>
      <c r="AL332" s="241">
        <v>0</v>
      </c>
      <c r="AM332" s="241">
        <v>0</v>
      </c>
      <c r="AN332" s="241"/>
      <c r="AO332" s="241"/>
      <c r="AP332" s="241">
        <v>0</v>
      </c>
      <c r="AQ332" s="241">
        <v>0</v>
      </c>
      <c r="AR332" s="325">
        <f t="shared" si="338"/>
        <v>1970</v>
      </c>
      <c r="AS332" s="325">
        <f t="shared" si="339"/>
        <v>0</v>
      </c>
      <c r="AT332" s="344" t="s">
        <v>1506</v>
      </c>
      <c r="AU332" s="319"/>
      <c r="AV332" s="343">
        <v>1370</v>
      </c>
      <c r="AW332" s="343"/>
      <c r="AX332" s="343"/>
      <c r="AY332" s="343" t="s">
        <v>902</v>
      </c>
      <c r="AZ332" s="327">
        <f t="shared" si="340"/>
        <v>600</v>
      </c>
      <c r="BA332" s="330" t="str">
        <f t="shared" si="341"/>
        <v>0</v>
      </c>
      <c r="BB332" s="343"/>
      <c r="BC332" s="332" t="s">
        <v>1632</v>
      </c>
      <c r="BD332" s="319" t="s">
        <v>904</v>
      </c>
      <c r="BE332" s="345" t="str">
        <f>L332</f>
        <v>M12x40L(1B+1N)-ISO4017/ISO4032/ISO7089-8.8-GALV</v>
      </c>
      <c r="BF332" s="346"/>
      <c r="BG332" s="319" t="s">
        <v>545</v>
      </c>
      <c r="BH332" s="347">
        <v>45859</v>
      </c>
      <c r="BI332" s="343">
        <v>600</v>
      </c>
      <c r="BJ332" s="319" t="s">
        <v>545</v>
      </c>
      <c r="BK332" s="436">
        <v>3420</v>
      </c>
      <c r="BL332" s="319">
        <f>BK332*BI332*1.1</f>
        <v>2257200</v>
      </c>
      <c r="BM332" s="349">
        <v>45853</v>
      </c>
      <c r="BN332" s="327">
        <f t="shared" si="342"/>
        <v>600</v>
      </c>
      <c r="BO332" s="327">
        <f t="shared" si="343"/>
        <v>0</v>
      </c>
      <c r="BP332" s="343"/>
      <c r="BQ332" s="343"/>
      <c r="BR332" s="343"/>
      <c r="BS332" s="343"/>
      <c r="BT332" s="343"/>
      <c r="BU332" s="343"/>
      <c r="BV332" s="343"/>
      <c r="BW332" s="343"/>
      <c r="BX332" s="343"/>
      <c r="BY332" s="343"/>
      <c r="BZ332" s="343"/>
      <c r="CA332" s="343"/>
      <c r="CB332" s="343"/>
      <c r="CC332" s="343"/>
      <c r="CD332" s="343"/>
      <c r="CE332" s="343"/>
      <c r="CF332" s="343"/>
      <c r="CG332" s="343"/>
      <c r="CH332" s="343"/>
      <c r="CI332" s="343"/>
      <c r="CJ332" s="343"/>
      <c r="CK332" s="343"/>
      <c r="CL332" s="327">
        <f t="shared" si="344"/>
        <v>0</v>
      </c>
      <c r="CM332" s="320">
        <f t="shared" si="345"/>
        <v>0</v>
      </c>
      <c r="CN332" s="332"/>
      <c r="CO332" s="332"/>
      <c r="CP332" s="332"/>
      <c r="CQ332" s="332"/>
      <c r="CR332" s="327">
        <f t="shared" si="346"/>
        <v>600</v>
      </c>
      <c r="CS332" s="327">
        <f t="shared" si="347"/>
        <v>0</v>
      </c>
      <c r="CT332" s="327">
        <f t="shared" si="348"/>
        <v>0</v>
      </c>
      <c r="CU332" s="327">
        <f t="shared" si="349"/>
        <v>0</v>
      </c>
      <c r="CV332" s="320" t="str">
        <f t="shared" si="350"/>
        <v>Đủ</v>
      </c>
      <c r="CW332" s="343"/>
    </row>
    <row r="333" spans="1:101" s="337" customFormat="1" ht="15" hidden="1" customHeight="1">
      <c r="A333" s="319" t="str">
        <f t="shared" si="298"/>
        <v>Hiện</v>
      </c>
      <c r="B333" s="320" t="str">
        <f t="shared" si="299"/>
        <v>Đủ</v>
      </c>
      <c r="C333" s="320">
        <f t="shared" si="300"/>
        <v>0</v>
      </c>
      <c r="D333" s="321"/>
      <c r="E333" s="320"/>
      <c r="F333" s="321"/>
      <c r="G333" s="320"/>
      <c r="H333" s="320"/>
      <c r="I333" s="320"/>
      <c r="J333" s="338" t="s">
        <v>1463</v>
      </c>
      <c r="K333" s="389" t="s">
        <v>1461</v>
      </c>
      <c r="L333" s="391" t="s">
        <v>1464</v>
      </c>
      <c r="M333" s="338">
        <v>8.8000000000000007</v>
      </c>
      <c r="N333" s="338" t="s">
        <v>854</v>
      </c>
      <c r="O333" s="277"/>
      <c r="P333" s="313">
        <v>24</v>
      </c>
      <c r="Q333" s="277">
        <v>4.1399999999999997</v>
      </c>
      <c r="R333" s="343"/>
      <c r="S333" s="343"/>
      <c r="T333" s="343"/>
      <c r="U333" s="343"/>
      <c r="V333" s="343"/>
      <c r="W333" s="343"/>
      <c r="X333" s="343"/>
      <c r="Y333" s="343"/>
      <c r="Z333" s="343"/>
      <c r="AA333" s="343"/>
      <c r="AB333" s="241"/>
      <c r="AC333" s="241"/>
      <c r="AD333" s="241">
        <v>0</v>
      </c>
      <c r="AE333" s="241">
        <v>0</v>
      </c>
      <c r="AF333" s="241">
        <v>26</v>
      </c>
      <c r="AG333" s="241">
        <v>0</v>
      </c>
      <c r="AH333" s="241">
        <v>0</v>
      </c>
      <c r="AI333" s="241">
        <v>0</v>
      </c>
      <c r="AJ333" s="241">
        <v>0</v>
      </c>
      <c r="AK333" s="241">
        <v>0</v>
      </c>
      <c r="AL333" s="241">
        <v>0</v>
      </c>
      <c r="AM333" s="241">
        <v>0</v>
      </c>
      <c r="AN333" s="241"/>
      <c r="AO333" s="241"/>
      <c r="AP333" s="241">
        <v>0</v>
      </c>
      <c r="AQ333" s="241">
        <v>0</v>
      </c>
      <c r="AR333" s="325">
        <f t="shared" si="338"/>
        <v>26</v>
      </c>
      <c r="AS333" s="325">
        <f t="shared" si="339"/>
        <v>0</v>
      </c>
      <c r="AT333" s="344" t="s">
        <v>1506</v>
      </c>
      <c r="AU333" s="319"/>
      <c r="AV333" s="343">
        <v>26</v>
      </c>
      <c r="AW333" s="343"/>
      <c r="AX333" s="343"/>
      <c r="AY333" s="343" t="s">
        <v>902</v>
      </c>
      <c r="AZ333" s="327" t="str">
        <f t="shared" si="340"/>
        <v>0</v>
      </c>
      <c r="BA333" s="330" t="str">
        <f t="shared" si="341"/>
        <v>0</v>
      </c>
      <c r="BB333" s="343"/>
      <c r="BC333" s="332"/>
      <c r="BD333" s="319"/>
      <c r="BE333" s="345"/>
      <c r="BF333" s="346"/>
      <c r="BG333" s="319"/>
      <c r="BH333" s="347"/>
      <c r="BI333" s="343"/>
      <c r="BJ333" s="319"/>
      <c r="BK333" s="319"/>
      <c r="BL333" s="319"/>
      <c r="BM333" s="349"/>
      <c r="BN333" s="327">
        <f t="shared" si="342"/>
        <v>0</v>
      </c>
      <c r="BO333" s="327">
        <f t="shared" si="343"/>
        <v>0</v>
      </c>
      <c r="BP333" s="343"/>
      <c r="BQ333" s="343"/>
      <c r="BR333" s="343"/>
      <c r="BS333" s="343"/>
      <c r="BT333" s="343"/>
      <c r="BU333" s="343"/>
      <c r="BV333" s="343"/>
      <c r="BW333" s="343"/>
      <c r="BX333" s="343"/>
      <c r="BY333" s="343"/>
      <c r="BZ333" s="343"/>
      <c r="CA333" s="343"/>
      <c r="CB333" s="343"/>
      <c r="CC333" s="343"/>
      <c r="CD333" s="343"/>
      <c r="CE333" s="343"/>
      <c r="CF333" s="343"/>
      <c r="CG333" s="343"/>
      <c r="CH333" s="343"/>
      <c r="CI333" s="343"/>
      <c r="CJ333" s="343"/>
      <c r="CK333" s="343"/>
      <c r="CL333" s="327">
        <f t="shared" si="344"/>
        <v>0</v>
      </c>
      <c r="CM333" s="320">
        <f t="shared" si="345"/>
        <v>0</v>
      </c>
      <c r="CN333" s="332"/>
      <c r="CO333" s="332"/>
      <c r="CP333" s="332"/>
      <c r="CQ333" s="332"/>
      <c r="CR333" s="327">
        <f t="shared" si="346"/>
        <v>0</v>
      </c>
      <c r="CS333" s="327">
        <f t="shared" si="347"/>
        <v>0</v>
      </c>
      <c r="CT333" s="327">
        <f t="shared" si="348"/>
        <v>0</v>
      </c>
      <c r="CU333" s="327">
        <f t="shared" si="349"/>
        <v>0</v>
      </c>
      <c r="CV333" s="320" t="str">
        <f t="shared" si="350"/>
        <v>Đủ</v>
      </c>
      <c r="CW333" s="343"/>
    </row>
    <row r="334" spans="1:101" s="337" customFormat="1" ht="15" hidden="1" customHeight="1">
      <c r="A334" s="319" t="str">
        <f t="shared" si="298"/>
        <v>Hiện</v>
      </c>
      <c r="B334" s="320" t="str">
        <f t="shared" si="299"/>
        <v>Đủ</v>
      </c>
      <c r="C334" s="320">
        <f t="shared" si="300"/>
        <v>0</v>
      </c>
      <c r="D334" s="321"/>
      <c r="E334" s="320"/>
      <c r="F334" s="321"/>
      <c r="G334" s="320"/>
      <c r="H334" s="320"/>
      <c r="I334" s="320"/>
      <c r="J334" s="338" t="s">
        <v>1465</v>
      </c>
      <c r="K334" s="389" t="s">
        <v>1461</v>
      </c>
      <c r="L334" s="391" t="s">
        <v>1466</v>
      </c>
      <c r="M334" s="338">
        <v>8.8000000000000007</v>
      </c>
      <c r="N334" s="338" t="s">
        <v>854</v>
      </c>
      <c r="O334" s="277"/>
      <c r="P334" s="313">
        <v>112</v>
      </c>
      <c r="Q334" s="277">
        <v>26.159999999999997</v>
      </c>
      <c r="R334" s="343"/>
      <c r="S334" s="343"/>
      <c r="T334" s="343"/>
      <c r="U334" s="343"/>
      <c r="V334" s="343"/>
      <c r="W334" s="343"/>
      <c r="X334" s="343"/>
      <c r="Y334" s="343"/>
      <c r="Z334" s="343"/>
      <c r="AA334" s="343"/>
      <c r="AB334" s="241"/>
      <c r="AC334" s="241"/>
      <c r="AD334" s="241">
        <v>0</v>
      </c>
      <c r="AE334" s="241">
        <v>0</v>
      </c>
      <c r="AF334" s="241">
        <v>120</v>
      </c>
      <c r="AG334" s="241">
        <v>0</v>
      </c>
      <c r="AH334" s="241">
        <v>0</v>
      </c>
      <c r="AI334" s="241">
        <v>0</v>
      </c>
      <c r="AJ334" s="241">
        <v>0</v>
      </c>
      <c r="AK334" s="241">
        <v>0</v>
      </c>
      <c r="AL334" s="241">
        <v>0</v>
      </c>
      <c r="AM334" s="241">
        <v>0</v>
      </c>
      <c r="AN334" s="241"/>
      <c r="AO334" s="241"/>
      <c r="AP334" s="241">
        <v>0</v>
      </c>
      <c r="AQ334" s="241">
        <v>0</v>
      </c>
      <c r="AR334" s="325">
        <f t="shared" si="338"/>
        <v>120</v>
      </c>
      <c r="AS334" s="325">
        <f t="shared" si="339"/>
        <v>0</v>
      </c>
      <c r="AT334" s="344" t="s">
        <v>1506</v>
      </c>
      <c r="AU334" s="319"/>
      <c r="AV334" s="343">
        <v>80</v>
      </c>
      <c r="AW334" s="343"/>
      <c r="AX334" s="343"/>
      <c r="AY334" s="343" t="s">
        <v>902</v>
      </c>
      <c r="AZ334" s="327">
        <f t="shared" si="340"/>
        <v>40</v>
      </c>
      <c r="BA334" s="330" t="str">
        <f t="shared" si="341"/>
        <v>0</v>
      </c>
      <c r="BB334" s="343"/>
      <c r="BC334" s="332" t="s">
        <v>1632</v>
      </c>
      <c r="BD334" s="319" t="s">
        <v>904</v>
      </c>
      <c r="BE334" s="345" t="str">
        <f t="shared" ref="BE334:BE341" si="351">L334</f>
        <v>M16x50L(1B+1N)-ISO4017/ISO4032/ISO7089-8.8-GALV</v>
      </c>
      <c r="BF334" s="346"/>
      <c r="BG334" s="319" t="s">
        <v>545</v>
      </c>
      <c r="BH334" s="347">
        <v>45859</v>
      </c>
      <c r="BI334" s="343">
        <v>40</v>
      </c>
      <c r="BJ334" s="319" t="s">
        <v>545</v>
      </c>
      <c r="BK334" s="436">
        <v>7380</v>
      </c>
      <c r="BL334" s="319">
        <f>BK334*BI334*1.1</f>
        <v>324720</v>
      </c>
      <c r="BM334" s="349">
        <v>45853</v>
      </c>
      <c r="BN334" s="327">
        <f t="shared" si="342"/>
        <v>40</v>
      </c>
      <c r="BO334" s="327">
        <f t="shared" si="343"/>
        <v>0</v>
      </c>
      <c r="BP334" s="343"/>
      <c r="BQ334" s="343"/>
      <c r="BR334" s="343"/>
      <c r="BS334" s="343"/>
      <c r="BT334" s="343"/>
      <c r="BU334" s="343"/>
      <c r="BV334" s="343"/>
      <c r="BW334" s="343"/>
      <c r="BX334" s="343"/>
      <c r="BY334" s="343"/>
      <c r="BZ334" s="343"/>
      <c r="CA334" s="343"/>
      <c r="CB334" s="343"/>
      <c r="CC334" s="343"/>
      <c r="CD334" s="343"/>
      <c r="CE334" s="343"/>
      <c r="CF334" s="343"/>
      <c r="CG334" s="343"/>
      <c r="CH334" s="343"/>
      <c r="CI334" s="343"/>
      <c r="CJ334" s="343"/>
      <c r="CK334" s="343"/>
      <c r="CL334" s="327">
        <f t="shared" si="344"/>
        <v>0</v>
      </c>
      <c r="CM334" s="320">
        <f t="shared" si="345"/>
        <v>0</v>
      </c>
      <c r="CN334" s="332"/>
      <c r="CO334" s="332"/>
      <c r="CP334" s="332"/>
      <c r="CQ334" s="332"/>
      <c r="CR334" s="327">
        <f t="shared" si="346"/>
        <v>40</v>
      </c>
      <c r="CS334" s="327">
        <f t="shared" si="347"/>
        <v>0</v>
      </c>
      <c r="CT334" s="327">
        <f t="shared" si="348"/>
        <v>0</v>
      </c>
      <c r="CU334" s="327">
        <f t="shared" si="349"/>
        <v>0</v>
      </c>
      <c r="CV334" s="320" t="str">
        <f t="shared" si="350"/>
        <v>Đủ</v>
      </c>
      <c r="CW334" s="343"/>
    </row>
    <row r="335" spans="1:101" s="337" customFormat="1" ht="15" hidden="1" customHeight="1">
      <c r="A335" s="319" t="str">
        <f t="shared" si="298"/>
        <v>Hiện</v>
      </c>
      <c r="B335" s="320" t="str">
        <f t="shared" si="299"/>
        <v>Đủ</v>
      </c>
      <c r="C335" s="320">
        <f t="shared" si="300"/>
        <v>0</v>
      </c>
      <c r="D335" s="321"/>
      <c r="E335" s="320"/>
      <c r="F335" s="321"/>
      <c r="G335" s="320"/>
      <c r="H335" s="320"/>
      <c r="I335" s="320"/>
      <c r="J335" s="338" t="s">
        <v>1467</v>
      </c>
      <c r="K335" s="339" t="s">
        <v>1468</v>
      </c>
      <c r="L335" s="340" t="s">
        <v>1469</v>
      </c>
      <c r="M335" s="341" t="s">
        <v>1470</v>
      </c>
      <c r="N335" s="341" t="s">
        <v>116</v>
      </c>
      <c r="O335" s="277"/>
      <c r="P335" s="342">
        <v>2000</v>
      </c>
      <c r="Q335" s="277"/>
      <c r="R335" s="343"/>
      <c r="S335" s="343"/>
      <c r="T335" s="343"/>
      <c r="U335" s="343"/>
      <c r="V335" s="343"/>
      <c r="W335" s="343"/>
      <c r="X335" s="343"/>
      <c r="Y335" s="343"/>
      <c r="Z335" s="343"/>
      <c r="AA335" s="343"/>
      <c r="AB335" s="241"/>
      <c r="AC335" s="241"/>
      <c r="AD335" s="241">
        <v>0</v>
      </c>
      <c r="AE335" s="241">
        <v>0</v>
      </c>
      <c r="AF335" s="241">
        <v>2000</v>
      </c>
      <c r="AG335" s="241">
        <v>0</v>
      </c>
      <c r="AH335" s="241">
        <v>0</v>
      </c>
      <c r="AI335" s="241">
        <v>0</v>
      </c>
      <c r="AJ335" s="241">
        <v>0</v>
      </c>
      <c r="AK335" s="241">
        <v>0</v>
      </c>
      <c r="AL335" s="241">
        <v>0</v>
      </c>
      <c r="AM335" s="241">
        <v>0</v>
      </c>
      <c r="AN335" s="241"/>
      <c r="AO335" s="241"/>
      <c r="AP335" s="241">
        <v>0</v>
      </c>
      <c r="AQ335" s="241">
        <v>0</v>
      </c>
      <c r="AR335" s="325">
        <f t="shared" si="338"/>
        <v>2000</v>
      </c>
      <c r="AS335" s="325">
        <f t="shared" si="339"/>
        <v>0</v>
      </c>
      <c r="AT335" s="344" t="s">
        <v>1506</v>
      </c>
      <c r="AU335" s="319"/>
      <c r="AV335" s="343"/>
      <c r="AW335" s="343"/>
      <c r="AX335" s="343"/>
      <c r="AY335" s="343"/>
      <c r="AZ335" s="327">
        <f t="shared" si="340"/>
        <v>2000</v>
      </c>
      <c r="BA335" s="330" t="str">
        <f t="shared" si="341"/>
        <v>0</v>
      </c>
      <c r="BB335" s="343"/>
      <c r="BC335" s="332" t="s">
        <v>1632</v>
      </c>
      <c r="BD335" s="319" t="s">
        <v>904</v>
      </c>
      <c r="BE335" s="345" t="str">
        <f t="shared" si="351"/>
        <v>dây Polyme belt 32</v>
      </c>
      <c r="BF335" s="346" t="s">
        <v>1633</v>
      </c>
      <c r="BG335" s="319" t="s">
        <v>545</v>
      </c>
      <c r="BH335" s="347">
        <v>45859</v>
      </c>
      <c r="BI335" s="343">
        <f>6*125</f>
        <v>750</v>
      </c>
      <c r="BJ335" s="319" t="s">
        <v>545</v>
      </c>
      <c r="BK335" s="440">
        <f>675000/125</f>
        <v>5400</v>
      </c>
      <c r="BL335" s="348">
        <f>BK335*BI335*1.08</f>
        <v>4374000</v>
      </c>
      <c r="BM335" s="349">
        <v>45853</v>
      </c>
      <c r="BN335" s="327">
        <f t="shared" si="342"/>
        <v>2000</v>
      </c>
      <c r="BO335" s="327">
        <f t="shared" si="343"/>
        <v>0</v>
      </c>
      <c r="BP335" s="343"/>
      <c r="BQ335" s="320"/>
      <c r="BR335" s="343"/>
      <c r="BS335" s="343"/>
      <c r="BT335" s="343"/>
      <c r="BU335" s="343"/>
      <c r="BV335" s="343"/>
      <c r="BW335" s="343"/>
      <c r="BX335" s="343"/>
      <c r="BY335" s="343"/>
      <c r="BZ335" s="343"/>
      <c r="CA335" s="343"/>
      <c r="CB335" s="343"/>
      <c r="CC335" s="343"/>
      <c r="CD335" s="343"/>
      <c r="CE335" s="343"/>
      <c r="CF335" s="343"/>
      <c r="CG335" s="343"/>
      <c r="CH335" s="343"/>
      <c r="CI335" s="343"/>
      <c r="CJ335" s="343"/>
      <c r="CK335" s="343"/>
      <c r="CL335" s="327">
        <f t="shared" si="344"/>
        <v>0</v>
      </c>
      <c r="CM335" s="320">
        <f t="shared" si="345"/>
        <v>0</v>
      </c>
      <c r="CN335" s="332"/>
      <c r="CO335" s="332"/>
      <c r="CP335" s="332"/>
      <c r="CQ335" s="332"/>
      <c r="CR335" s="327">
        <f t="shared" si="346"/>
        <v>2000</v>
      </c>
      <c r="CS335" s="327">
        <f t="shared" si="347"/>
        <v>0</v>
      </c>
      <c r="CT335" s="327">
        <f t="shared" si="348"/>
        <v>0</v>
      </c>
      <c r="CU335" s="327">
        <f t="shared" si="349"/>
        <v>0</v>
      </c>
      <c r="CV335" s="320" t="str">
        <f t="shared" si="350"/>
        <v>Đủ</v>
      </c>
      <c r="CW335" s="343"/>
    </row>
    <row r="336" spans="1:101" s="337" customFormat="1" ht="15" hidden="1" customHeight="1">
      <c r="A336" s="319" t="str">
        <f t="shared" si="298"/>
        <v>ok</v>
      </c>
      <c r="B336" s="321"/>
      <c r="C336" s="321"/>
      <c r="D336" s="321"/>
      <c r="E336" s="321"/>
      <c r="F336" s="321"/>
      <c r="G336" s="321"/>
      <c r="H336" s="321"/>
      <c r="I336" s="321"/>
      <c r="J336" s="338" t="s">
        <v>1467</v>
      </c>
      <c r="K336" s="339" t="s">
        <v>1468</v>
      </c>
      <c r="L336" s="340" t="s">
        <v>1469</v>
      </c>
      <c r="M336" s="341" t="s">
        <v>1470</v>
      </c>
      <c r="N336" s="341" t="s">
        <v>116</v>
      </c>
      <c r="O336" s="277"/>
      <c r="P336" s="342"/>
      <c r="Q336" s="277"/>
      <c r="R336" s="350"/>
      <c r="S336" s="350"/>
      <c r="T336" s="350"/>
      <c r="U336" s="350"/>
      <c r="V336" s="350"/>
      <c r="W336" s="350"/>
      <c r="X336" s="350"/>
      <c r="Y336" s="350"/>
      <c r="Z336" s="350"/>
      <c r="AA336" s="350"/>
      <c r="AB336" s="241"/>
      <c r="AC336" s="241"/>
      <c r="AD336" s="241"/>
      <c r="AE336" s="241"/>
      <c r="AF336" s="241"/>
      <c r="AG336" s="241"/>
      <c r="AH336" s="241"/>
      <c r="AI336" s="241"/>
      <c r="AJ336" s="241"/>
      <c r="AK336" s="241"/>
      <c r="AL336" s="241"/>
      <c r="AM336" s="241"/>
      <c r="AN336" s="241"/>
      <c r="AO336" s="241"/>
      <c r="AP336" s="241"/>
      <c r="AQ336" s="241"/>
      <c r="AR336" s="351"/>
      <c r="AS336" s="351"/>
      <c r="AT336" s="344"/>
      <c r="AU336" s="352"/>
      <c r="AV336" s="350"/>
      <c r="AW336" s="350"/>
      <c r="AX336" s="350"/>
      <c r="AY336" s="350"/>
      <c r="AZ336" s="353"/>
      <c r="BA336" s="354"/>
      <c r="BB336" s="350"/>
      <c r="BC336" s="332" t="s">
        <v>1713</v>
      </c>
      <c r="BD336" s="319" t="s">
        <v>904</v>
      </c>
      <c r="BE336" s="345" t="str">
        <f t="shared" si="351"/>
        <v>dây Polyme belt 32</v>
      </c>
      <c r="BF336" s="346" t="s">
        <v>1633</v>
      </c>
      <c r="BG336" s="319" t="s">
        <v>545</v>
      </c>
      <c r="BH336" s="355">
        <v>45932</v>
      </c>
      <c r="BI336" s="343">
        <f>10*125</f>
        <v>1250</v>
      </c>
      <c r="BJ336" s="319" t="s">
        <v>545</v>
      </c>
      <c r="BK336" s="440">
        <f>675000/125</f>
        <v>5400</v>
      </c>
      <c r="BL336" s="348">
        <f>BK336*BI336*1.08</f>
        <v>7290000.0000000009</v>
      </c>
      <c r="BM336" s="356">
        <v>45936</v>
      </c>
      <c r="BN336" s="353"/>
      <c r="BO336" s="353"/>
      <c r="BP336" s="350"/>
      <c r="BQ336" s="321"/>
      <c r="BR336" s="350"/>
      <c r="BS336" s="350"/>
      <c r="BT336" s="350"/>
      <c r="BU336" s="350"/>
      <c r="BV336" s="350"/>
      <c r="BW336" s="350"/>
      <c r="BX336" s="350"/>
      <c r="BY336" s="350"/>
      <c r="BZ336" s="350"/>
      <c r="CA336" s="350"/>
      <c r="CB336" s="350"/>
      <c r="CC336" s="350"/>
      <c r="CD336" s="350"/>
      <c r="CE336" s="350"/>
      <c r="CF336" s="350"/>
      <c r="CG336" s="350"/>
      <c r="CH336" s="350"/>
      <c r="CI336" s="350"/>
      <c r="CJ336" s="350"/>
      <c r="CK336" s="350"/>
      <c r="CL336" s="353"/>
      <c r="CM336" s="321"/>
      <c r="CN336" s="357"/>
      <c r="CO336" s="357"/>
      <c r="CP336" s="357"/>
      <c r="CQ336" s="357"/>
      <c r="CR336" s="353"/>
      <c r="CS336" s="353"/>
      <c r="CT336" s="353"/>
      <c r="CU336" s="353"/>
      <c r="CV336" s="321"/>
      <c r="CW336" s="350"/>
    </row>
    <row r="337" spans="1:101" s="337" customFormat="1" ht="15" hidden="1" customHeight="1">
      <c r="A337" s="319" t="str">
        <f t="shared" si="298"/>
        <v>Hiện</v>
      </c>
      <c r="B337" s="320" t="str">
        <f>CONCATENATE(CV337,"Dùng hàng tồn")</f>
        <v>ThiếuDùng hàng tồn</v>
      </c>
      <c r="C337" s="320">
        <f t="shared" si="300"/>
        <v>350</v>
      </c>
      <c r="D337" s="321"/>
      <c r="E337" s="320" t="s">
        <v>1429</v>
      </c>
      <c r="F337" s="321"/>
      <c r="G337" s="320"/>
      <c r="H337" s="320"/>
      <c r="I337" s="320"/>
      <c r="J337" s="338" t="s">
        <v>1471</v>
      </c>
      <c r="K337" s="339" t="s">
        <v>1472</v>
      </c>
      <c r="L337" s="340" t="s">
        <v>1473</v>
      </c>
      <c r="M337" s="341" t="s">
        <v>1474</v>
      </c>
      <c r="N337" s="341" t="s">
        <v>253</v>
      </c>
      <c r="O337" s="277"/>
      <c r="P337" s="342">
        <v>600</v>
      </c>
      <c r="Q337" s="277"/>
      <c r="R337" s="343"/>
      <c r="S337" s="343"/>
      <c r="T337" s="343"/>
      <c r="U337" s="343"/>
      <c r="V337" s="343"/>
      <c r="W337" s="343"/>
      <c r="X337" s="343"/>
      <c r="Y337" s="343"/>
      <c r="Z337" s="343"/>
      <c r="AA337" s="343"/>
      <c r="AB337" s="241"/>
      <c r="AC337" s="241"/>
      <c r="AD337" s="241">
        <v>0</v>
      </c>
      <c r="AE337" s="241">
        <v>0</v>
      </c>
      <c r="AF337" s="241">
        <v>600</v>
      </c>
      <c r="AG337" s="241">
        <v>0</v>
      </c>
      <c r="AH337" s="241">
        <v>0</v>
      </c>
      <c r="AI337" s="241">
        <v>0</v>
      </c>
      <c r="AJ337" s="241">
        <v>0</v>
      </c>
      <c r="AK337" s="241">
        <v>0</v>
      </c>
      <c r="AL337" s="241">
        <v>0</v>
      </c>
      <c r="AM337" s="241">
        <v>0</v>
      </c>
      <c r="AN337" s="241"/>
      <c r="AO337" s="241"/>
      <c r="AP337" s="241">
        <v>0</v>
      </c>
      <c r="AQ337" s="241">
        <v>0</v>
      </c>
      <c r="AR337" s="325">
        <f t="shared" ref="AR337:AR338" si="352">R337+T337+V337+X337+Z337+AB337+AD337+AF337+AH337+AJ337+AL337+AN337+AP337</f>
        <v>600</v>
      </c>
      <c r="AS337" s="325">
        <f t="shared" ref="AS337:AS338" si="353">S337+U337+W337+Y337+AA337+AC337+AE337+AG337+AI337+AK337+AM337+AO337+AQ337</f>
        <v>0</v>
      </c>
      <c r="AT337" s="344" t="s">
        <v>1506</v>
      </c>
      <c r="AU337" s="319"/>
      <c r="AV337" s="343"/>
      <c r="AW337" s="343"/>
      <c r="AX337" s="343"/>
      <c r="AY337" s="343"/>
      <c r="AZ337" s="327">
        <f t="shared" ref="AZ337:AZ338" si="354">IF(AR337&gt;AV337,AR337-AV337,"0")</f>
        <v>600</v>
      </c>
      <c r="BA337" s="330" t="str">
        <f t="shared" ref="BA337:BA338" si="355">IF(AS337&gt;AW337,AS337-AW337,"0")</f>
        <v>0</v>
      </c>
      <c r="BB337" s="343"/>
      <c r="BC337" s="332" t="s">
        <v>1632</v>
      </c>
      <c r="BD337" s="319" t="s">
        <v>904</v>
      </c>
      <c r="BE337" s="345" t="str">
        <f t="shared" si="351"/>
        <v>Khóa cho dây Polyme belt 32</v>
      </c>
      <c r="BF337" s="346"/>
      <c r="BG337" s="319" t="s">
        <v>545</v>
      </c>
      <c r="BH337" s="347">
        <v>45859</v>
      </c>
      <c r="BI337" s="343">
        <v>250</v>
      </c>
      <c r="BJ337" s="319" t="s">
        <v>545</v>
      </c>
      <c r="BK337" s="440">
        <v>3800</v>
      </c>
      <c r="BL337" s="348">
        <f>BK337*BI337*1.1</f>
        <v>1045000.0000000001</v>
      </c>
      <c r="BM337" s="349">
        <v>45853</v>
      </c>
      <c r="BN337" s="327">
        <f>SUMIF($J:$J,J337,$BI:$BI)</f>
        <v>250</v>
      </c>
      <c r="BO337" s="327">
        <f>SUMIF($J:$J,J337,$BJ:$BJ)</f>
        <v>0</v>
      </c>
      <c r="BP337" s="343"/>
      <c r="BQ337" s="320"/>
      <c r="BR337" s="343"/>
      <c r="BS337" s="343"/>
      <c r="BT337" s="343"/>
      <c r="BU337" s="343"/>
      <c r="BV337" s="343"/>
      <c r="BW337" s="343"/>
      <c r="BX337" s="343"/>
      <c r="BY337" s="343"/>
      <c r="BZ337" s="343"/>
      <c r="CA337" s="343"/>
      <c r="CB337" s="343"/>
      <c r="CC337" s="343"/>
      <c r="CD337" s="343"/>
      <c r="CE337" s="343"/>
      <c r="CF337" s="343"/>
      <c r="CG337" s="343"/>
      <c r="CH337" s="343"/>
      <c r="CI337" s="343"/>
      <c r="CJ337" s="343"/>
      <c r="CK337" s="343"/>
      <c r="CL337" s="327">
        <f>SUMIF($J:$J,J337,$BZ:$BZ)</f>
        <v>0</v>
      </c>
      <c r="CM337" s="320">
        <f>SUMIF($J:$J,J337,$CA:$CA)</f>
        <v>0</v>
      </c>
      <c r="CN337" s="332"/>
      <c r="CO337" s="332"/>
      <c r="CP337" s="332"/>
      <c r="CQ337" s="332"/>
      <c r="CR337" s="327">
        <f t="shared" ref="CR337:CR338" si="356">BN337+CL337</f>
        <v>250</v>
      </c>
      <c r="CS337" s="327">
        <f t="shared" ref="CS337:CS338" si="357">BO337+CM337</f>
        <v>0</v>
      </c>
      <c r="CT337" s="327">
        <f t="shared" ref="CT337:CT338" si="358">AZ337-CR337</f>
        <v>350</v>
      </c>
      <c r="CU337" s="327">
        <f t="shared" ref="CU337:CU338" si="359">BA337-CS337</f>
        <v>0</v>
      </c>
      <c r="CV337" s="320" t="str">
        <f t="shared" ref="CV337:CV338" si="360">IF(CT337&lt;0,"Thừa",IF(CT337=0,"Đủ","Thiếu"))</f>
        <v>Thiếu</v>
      </c>
      <c r="CW337" s="343"/>
    </row>
    <row r="338" spans="1:101" s="337" customFormat="1" ht="15" hidden="1" customHeight="1">
      <c r="A338" s="319" t="str">
        <f t="shared" si="298"/>
        <v>Hiện</v>
      </c>
      <c r="B338" s="320" t="str">
        <f>CONCATENATE(CV338,"Dùng hàng tồn")</f>
        <v>ThiếuDùng hàng tồn</v>
      </c>
      <c r="C338" s="320">
        <f t="shared" ref="C338:C401" si="361">CT338</f>
        <v>400</v>
      </c>
      <c r="D338" s="321"/>
      <c r="E338" s="320" t="s">
        <v>1429</v>
      </c>
      <c r="F338" s="321"/>
      <c r="G338" s="320"/>
      <c r="H338" s="320"/>
      <c r="I338" s="320"/>
      <c r="J338" s="338" t="s">
        <v>1475</v>
      </c>
      <c r="K338" s="339" t="s">
        <v>1468</v>
      </c>
      <c r="L338" s="340" t="s">
        <v>1476</v>
      </c>
      <c r="M338" s="341" t="s">
        <v>1477</v>
      </c>
      <c r="N338" s="341" t="s">
        <v>116</v>
      </c>
      <c r="O338" s="277"/>
      <c r="P338" s="342">
        <v>1500</v>
      </c>
      <c r="Q338" s="277"/>
      <c r="R338" s="343"/>
      <c r="S338" s="343"/>
      <c r="T338" s="343"/>
      <c r="U338" s="343"/>
      <c r="V338" s="343"/>
      <c r="W338" s="343"/>
      <c r="X338" s="343"/>
      <c r="Y338" s="343"/>
      <c r="Z338" s="343"/>
      <c r="AA338" s="343"/>
      <c r="AB338" s="241"/>
      <c r="AC338" s="241"/>
      <c r="AD338" s="241">
        <v>0</v>
      </c>
      <c r="AE338" s="241">
        <v>0</v>
      </c>
      <c r="AF338" s="241">
        <v>1500</v>
      </c>
      <c r="AG338" s="241">
        <v>0</v>
      </c>
      <c r="AH338" s="241">
        <v>0</v>
      </c>
      <c r="AI338" s="241">
        <v>0</v>
      </c>
      <c r="AJ338" s="241">
        <v>0</v>
      </c>
      <c r="AK338" s="241">
        <v>0</v>
      </c>
      <c r="AL338" s="241">
        <v>0</v>
      </c>
      <c r="AM338" s="241">
        <v>0</v>
      </c>
      <c r="AN338" s="241"/>
      <c r="AO338" s="241"/>
      <c r="AP338" s="241">
        <v>0</v>
      </c>
      <c r="AQ338" s="241">
        <v>0</v>
      </c>
      <c r="AR338" s="325">
        <f t="shared" si="352"/>
        <v>1500</v>
      </c>
      <c r="AS338" s="325">
        <f t="shared" si="353"/>
        <v>0</v>
      </c>
      <c r="AT338" s="344" t="s">
        <v>1506</v>
      </c>
      <c r="AU338" s="319"/>
      <c r="AV338" s="343"/>
      <c r="AW338" s="343"/>
      <c r="AX338" s="343"/>
      <c r="AY338" s="343"/>
      <c r="AZ338" s="327">
        <f t="shared" si="354"/>
        <v>1500</v>
      </c>
      <c r="BA338" s="330" t="str">
        <f t="shared" si="355"/>
        <v>0</v>
      </c>
      <c r="BB338" s="343"/>
      <c r="BC338" s="332" t="s">
        <v>1632</v>
      </c>
      <c r="BD338" s="319" t="s">
        <v>904</v>
      </c>
      <c r="BE338" s="345" t="str">
        <f t="shared" si="351"/>
        <v>dây cáp vải  rộng 50</v>
      </c>
      <c r="BF338" s="346" t="s">
        <v>1634</v>
      </c>
      <c r="BG338" s="319" t="s">
        <v>545</v>
      </c>
      <c r="BH338" s="347">
        <v>45859</v>
      </c>
      <c r="BI338" s="343">
        <f>5*100</f>
        <v>500</v>
      </c>
      <c r="BJ338" s="319" t="s">
        <v>545</v>
      </c>
      <c r="BK338" s="311">
        <f>745000/100</f>
        <v>7450</v>
      </c>
      <c r="BL338" s="348">
        <f t="shared" ref="BL338:BL341" si="362">BK338*BI338*1.08</f>
        <v>4023000.0000000005</v>
      </c>
      <c r="BM338" s="349">
        <v>45853</v>
      </c>
      <c r="BN338" s="327">
        <f>SUMIF($J:$J,J338,$BI:$BI)</f>
        <v>1100</v>
      </c>
      <c r="BO338" s="327">
        <f>SUMIF($J:$J,J338,$BJ:$BJ)</f>
        <v>0</v>
      </c>
      <c r="BP338" s="343"/>
      <c r="BQ338" s="320"/>
      <c r="BR338" s="343"/>
      <c r="BS338" s="343"/>
      <c r="BT338" s="343"/>
      <c r="BU338" s="343"/>
      <c r="BV338" s="343"/>
      <c r="BW338" s="343"/>
      <c r="BX338" s="343"/>
      <c r="BY338" s="343"/>
      <c r="BZ338" s="343"/>
      <c r="CA338" s="343"/>
      <c r="CB338" s="343"/>
      <c r="CC338" s="343"/>
      <c r="CD338" s="343"/>
      <c r="CE338" s="343"/>
      <c r="CF338" s="343"/>
      <c r="CG338" s="343"/>
      <c r="CH338" s="343"/>
      <c r="CI338" s="343"/>
      <c r="CJ338" s="343"/>
      <c r="CK338" s="343"/>
      <c r="CL338" s="327">
        <f>SUMIF($J:$J,J338,$BZ:$BZ)</f>
        <v>0</v>
      </c>
      <c r="CM338" s="320">
        <f>SUMIF($J:$J,J338,$CA:$CA)</f>
        <v>0</v>
      </c>
      <c r="CN338" s="332"/>
      <c r="CO338" s="332"/>
      <c r="CP338" s="332"/>
      <c r="CQ338" s="332"/>
      <c r="CR338" s="327">
        <f t="shared" si="356"/>
        <v>1100</v>
      </c>
      <c r="CS338" s="327">
        <f t="shared" si="357"/>
        <v>0</v>
      </c>
      <c r="CT338" s="327">
        <f t="shared" si="358"/>
        <v>400</v>
      </c>
      <c r="CU338" s="327">
        <f t="shared" si="359"/>
        <v>0</v>
      </c>
      <c r="CV338" s="320" t="str">
        <f t="shared" si="360"/>
        <v>Thiếu</v>
      </c>
      <c r="CW338" s="343"/>
    </row>
    <row r="339" spans="1:101" s="337" customFormat="1" ht="15" hidden="1" customHeight="1">
      <c r="A339" s="319" t="str">
        <f t="shared" si="298"/>
        <v>ok</v>
      </c>
      <c r="B339" s="321"/>
      <c r="C339" s="321"/>
      <c r="D339" s="321"/>
      <c r="E339" s="321"/>
      <c r="F339" s="321"/>
      <c r="G339" s="321"/>
      <c r="H339" s="321"/>
      <c r="I339" s="321"/>
      <c r="J339" s="338" t="s">
        <v>1475</v>
      </c>
      <c r="K339" s="339" t="s">
        <v>1468</v>
      </c>
      <c r="L339" s="340" t="s">
        <v>1476</v>
      </c>
      <c r="M339" s="341" t="s">
        <v>1477</v>
      </c>
      <c r="N339" s="341" t="s">
        <v>116</v>
      </c>
      <c r="O339" s="277"/>
      <c r="P339" s="342"/>
      <c r="Q339" s="277"/>
      <c r="R339" s="350"/>
      <c r="S339" s="350"/>
      <c r="T339" s="350"/>
      <c r="U339" s="350"/>
      <c r="V339" s="350"/>
      <c r="W339" s="350"/>
      <c r="X339" s="350"/>
      <c r="Y339" s="350"/>
      <c r="Z339" s="350"/>
      <c r="AA339" s="350"/>
      <c r="AB339" s="241"/>
      <c r="AC339" s="241"/>
      <c r="AD339" s="241"/>
      <c r="AE339" s="241"/>
      <c r="AF339" s="241"/>
      <c r="AG339" s="241"/>
      <c r="AH339" s="241"/>
      <c r="AI339" s="241"/>
      <c r="AJ339" s="241"/>
      <c r="AK339" s="241"/>
      <c r="AL339" s="241"/>
      <c r="AM339" s="241"/>
      <c r="AN339" s="241"/>
      <c r="AO339" s="241"/>
      <c r="AP339" s="241"/>
      <c r="AQ339" s="241"/>
      <c r="AR339" s="351"/>
      <c r="AS339" s="351"/>
      <c r="AT339" s="344"/>
      <c r="AU339" s="352"/>
      <c r="AV339" s="350"/>
      <c r="AW339" s="350"/>
      <c r="AX339" s="350"/>
      <c r="AY339" s="350"/>
      <c r="AZ339" s="353"/>
      <c r="BA339" s="354"/>
      <c r="BB339" s="350"/>
      <c r="BC339" s="332" t="s">
        <v>1713</v>
      </c>
      <c r="BD339" s="319" t="s">
        <v>904</v>
      </c>
      <c r="BE339" s="345" t="str">
        <f t="shared" si="351"/>
        <v>dây cáp vải  rộng 50</v>
      </c>
      <c r="BF339" s="346" t="s">
        <v>1634</v>
      </c>
      <c r="BG339" s="319" t="s">
        <v>545</v>
      </c>
      <c r="BH339" s="355">
        <v>45932</v>
      </c>
      <c r="BI339" s="343">
        <f>6*100</f>
        <v>600</v>
      </c>
      <c r="BJ339" s="319" t="s">
        <v>545</v>
      </c>
      <c r="BK339" s="311">
        <f>745000/100</f>
        <v>7450</v>
      </c>
      <c r="BL339" s="348">
        <f t="shared" si="362"/>
        <v>4827600</v>
      </c>
      <c r="BM339" s="356">
        <v>45936</v>
      </c>
      <c r="BN339" s="353"/>
      <c r="BO339" s="353"/>
      <c r="BP339" s="350"/>
      <c r="BQ339" s="321"/>
      <c r="BR339" s="350"/>
      <c r="BS339" s="350"/>
      <c r="BT339" s="350"/>
      <c r="BU339" s="350"/>
      <c r="BV339" s="350"/>
      <c r="BW339" s="350"/>
      <c r="BX339" s="350"/>
      <c r="BY339" s="350"/>
      <c r="BZ339" s="350"/>
      <c r="CA339" s="350"/>
      <c r="CB339" s="350"/>
      <c r="CC339" s="350"/>
      <c r="CD339" s="350"/>
      <c r="CE339" s="350"/>
      <c r="CF339" s="350"/>
      <c r="CG339" s="350"/>
      <c r="CH339" s="350"/>
      <c r="CI339" s="350"/>
      <c r="CJ339" s="350"/>
      <c r="CK339" s="350"/>
      <c r="CL339" s="353"/>
      <c r="CM339" s="321"/>
      <c r="CN339" s="357"/>
      <c r="CO339" s="357"/>
      <c r="CP339" s="357"/>
      <c r="CQ339" s="357"/>
      <c r="CR339" s="353"/>
      <c r="CS339" s="353"/>
      <c r="CT339" s="353"/>
      <c r="CU339" s="353"/>
      <c r="CV339" s="321"/>
      <c r="CW339" s="350"/>
    </row>
    <row r="340" spans="1:101" s="337" customFormat="1" ht="15" hidden="1" customHeight="1">
      <c r="A340" s="319" t="str">
        <f t="shared" si="298"/>
        <v>Hiện</v>
      </c>
      <c r="B340" s="320" t="str">
        <f>CONCATENATE(CV340,"Dùng hàng tồn")</f>
        <v>ThiếuDùng hàng tồn</v>
      </c>
      <c r="C340" s="320">
        <f t="shared" si="361"/>
        <v>150</v>
      </c>
      <c r="D340" s="321"/>
      <c r="E340" s="320" t="s">
        <v>1429</v>
      </c>
      <c r="F340" s="321"/>
      <c r="G340" s="320"/>
      <c r="H340" s="320"/>
      <c r="I340" s="320"/>
      <c r="J340" s="338" t="s">
        <v>1478</v>
      </c>
      <c r="K340" s="339" t="s">
        <v>1472</v>
      </c>
      <c r="L340" s="340" t="s">
        <v>1479</v>
      </c>
      <c r="M340" s="341" t="s">
        <v>1474</v>
      </c>
      <c r="N340" s="341" t="s">
        <v>253</v>
      </c>
      <c r="O340" s="277"/>
      <c r="P340" s="342">
        <v>400</v>
      </c>
      <c r="Q340" s="277"/>
      <c r="R340" s="343"/>
      <c r="S340" s="343"/>
      <c r="T340" s="343"/>
      <c r="U340" s="343"/>
      <c r="V340" s="343"/>
      <c r="W340" s="343"/>
      <c r="X340" s="343"/>
      <c r="Y340" s="343"/>
      <c r="Z340" s="343"/>
      <c r="AA340" s="343"/>
      <c r="AB340" s="241"/>
      <c r="AC340" s="241"/>
      <c r="AD340" s="241">
        <v>0</v>
      </c>
      <c r="AE340" s="241">
        <v>0</v>
      </c>
      <c r="AF340" s="241">
        <v>400</v>
      </c>
      <c r="AG340" s="241">
        <v>0</v>
      </c>
      <c r="AH340" s="241">
        <v>0</v>
      </c>
      <c r="AI340" s="241">
        <v>0</v>
      </c>
      <c r="AJ340" s="241">
        <v>0</v>
      </c>
      <c r="AK340" s="241">
        <v>0</v>
      </c>
      <c r="AL340" s="241">
        <v>0</v>
      </c>
      <c r="AM340" s="241">
        <v>0</v>
      </c>
      <c r="AN340" s="241"/>
      <c r="AO340" s="241"/>
      <c r="AP340" s="241">
        <v>0</v>
      </c>
      <c r="AQ340" s="241">
        <v>0</v>
      </c>
      <c r="AR340" s="325">
        <f>R340+T340+V340+X340+Z340+AB340+AD340+AF340+AH340+AJ340+AL340+AN340+AP340</f>
        <v>400</v>
      </c>
      <c r="AS340" s="325">
        <f>S340+U340+W340+Y340+AA340+AC340+AE340+AG340+AI340+AK340+AM340+AO340+AQ340</f>
        <v>0</v>
      </c>
      <c r="AT340" s="344" t="s">
        <v>1506</v>
      </c>
      <c r="AU340" s="319"/>
      <c r="AV340" s="343"/>
      <c r="AW340" s="343"/>
      <c r="AX340" s="343"/>
      <c r="AY340" s="343"/>
      <c r="AZ340" s="327">
        <f>IF(AR340&gt;AV340,AR340-AV340,"0")</f>
        <v>400</v>
      </c>
      <c r="BA340" s="330" t="str">
        <f>IF(AS340&gt;AW340,AS340-AW340,"0")</f>
        <v>0</v>
      </c>
      <c r="BB340" s="343"/>
      <c r="BC340" s="332" t="s">
        <v>1632</v>
      </c>
      <c r="BD340" s="319" t="s">
        <v>904</v>
      </c>
      <c r="BE340" s="345" t="str">
        <f t="shared" si="351"/>
        <v>Khóa cho dây cáp vải 50</v>
      </c>
      <c r="BF340" s="346"/>
      <c r="BG340" s="319" t="s">
        <v>545</v>
      </c>
      <c r="BH340" s="347">
        <v>45859</v>
      </c>
      <c r="BI340" s="343">
        <v>100</v>
      </c>
      <c r="BJ340" s="319" t="s">
        <v>545</v>
      </c>
      <c r="BK340" s="311">
        <v>38000</v>
      </c>
      <c r="BL340" s="348">
        <f t="shared" si="362"/>
        <v>4104000.0000000005</v>
      </c>
      <c r="BM340" s="349">
        <v>45853</v>
      </c>
      <c r="BN340" s="327">
        <f>SUMIF($J:$J,J340,$BI:$BI)</f>
        <v>250</v>
      </c>
      <c r="BO340" s="327">
        <f>SUMIF($J:$J,J340,$BJ:$BJ)</f>
        <v>0</v>
      </c>
      <c r="BP340" s="343"/>
      <c r="BQ340" s="320"/>
      <c r="BR340" s="343"/>
      <c r="BS340" s="343"/>
      <c r="BT340" s="343"/>
      <c r="BU340" s="343"/>
      <c r="BV340" s="343"/>
      <c r="BW340" s="343"/>
      <c r="BX340" s="343"/>
      <c r="BY340" s="343"/>
      <c r="BZ340" s="343"/>
      <c r="CA340" s="343"/>
      <c r="CB340" s="343"/>
      <c r="CC340" s="343"/>
      <c r="CD340" s="343"/>
      <c r="CE340" s="343"/>
      <c r="CF340" s="343"/>
      <c r="CG340" s="343"/>
      <c r="CH340" s="343"/>
      <c r="CI340" s="343"/>
      <c r="CJ340" s="343"/>
      <c r="CK340" s="343"/>
      <c r="CL340" s="327">
        <f>SUMIF($J:$J,J340,$BZ:$BZ)</f>
        <v>0</v>
      </c>
      <c r="CM340" s="320">
        <f>SUMIF($J:$J,J340,$CA:$CA)</f>
        <v>0</v>
      </c>
      <c r="CN340" s="332"/>
      <c r="CO340" s="332"/>
      <c r="CP340" s="332"/>
      <c r="CQ340" s="332"/>
      <c r="CR340" s="327">
        <f>BN340+CL340</f>
        <v>250</v>
      </c>
      <c r="CS340" s="327">
        <f>BO340+CM340</f>
        <v>0</v>
      </c>
      <c r="CT340" s="327">
        <f t="shared" ref="CT340" si="363">AZ340-CR340</f>
        <v>150</v>
      </c>
      <c r="CU340" s="327">
        <f t="shared" ref="CU340" si="364">BA340-CS340</f>
        <v>0</v>
      </c>
      <c r="CV340" s="320" t="str">
        <f>IF(CT340&lt;0,"Thừa",IF(CT340=0,"Đủ","Thiếu"))</f>
        <v>Thiếu</v>
      </c>
      <c r="CW340" s="343"/>
    </row>
    <row r="341" spans="1:101" s="337" customFormat="1" ht="15" hidden="1" customHeight="1">
      <c r="A341" s="319" t="str">
        <f t="shared" si="298"/>
        <v>ok</v>
      </c>
      <c r="B341" s="321"/>
      <c r="C341" s="321"/>
      <c r="D341" s="321"/>
      <c r="E341" s="321"/>
      <c r="F341" s="321"/>
      <c r="G341" s="321"/>
      <c r="H341" s="321"/>
      <c r="I341" s="321"/>
      <c r="J341" s="338" t="s">
        <v>1478</v>
      </c>
      <c r="K341" s="339" t="s">
        <v>1472</v>
      </c>
      <c r="L341" s="340" t="s">
        <v>1479</v>
      </c>
      <c r="M341" s="341" t="s">
        <v>1474</v>
      </c>
      <c r="N341" s="341" t="s">
        <v>253</v>
      </c>
      <c r="O341" s="277"/>
      <c r="P341" s="342"/>
      <c r="Q341" s="277"/>
      <c r="R341" s="350"/>
      <c r="S341" s="350"/>
      <c r="T341" s="350"/>
      <c r="U341" s="350"/>
      <c r="V341" s="350"/>
      <c r="W341" s="350"/>
      <c r="X341" s="350"/>
      <c r="Y341" s="350"/>
      <c r="Z341" s="350"/>
      <c r="AA341" s="350"/>
      <c r="AB341" s="241"/>
      <c r="AC341" s="241"/>
      <c r="AD341" s="241"/>
      <c r="AE341" s="241"/>
      <c r="AF341" s="241"/>
      <c r="AG341" s="241"/>
      <c r="AH341" s="241"/>
      <c r="AI341" s="241"/>
      <c r="AJ341" s="241"/>
      <c r="AK341" s="241"/>
      <c r="AL341" s="241"/>
      <c r="AM341" s="241"/>
      <c r="AN341" s="241"/>
      <c r="AO341" s="241"/>
      <c r="AP341" s="241"/>
      <c r="AQ341" s="241"/>
      <c r="AR341" s="351"/>
      <c r="AS341" s="351"/>
      <c r="AT341" s="344"/>
      <c r="AU341" s="352"/>
      <c r="AV341" s="350"/>
      <c r="AW341" s="350"/>
      <c r="AX341" s="350"/>
      <c r="AY341" s="350"/>
      <c r="AZ341" s="353"/>
      <c r="BA341" s="354"/>
      <c r="BB341" s="350"/>
      <c r="BC341" s="332" t="s">
        <v>1713</v>
      </c>
      <c r="BD341" s="319" t="s">
        <v>904</v>
      </c>
      <c r="BE341" s="345" t="str">
        <f t="shared" si="351"/>
        <v>Khóa cho dây cáp vải 50</v>
      </c>
      <c r="BF341" s="358"/>
      <c r="BG341" s="319" t="s">
        <v>545</v>
      </c>
      <c r="BH341" s="355">
        <v>45932</v>
      </c>
      <c r="BI341" s="350">
        <v>150</v>
      </c>
      <c r="BJ341" s="319" t="s">
        <v>545</v>
      </c>
      <c r="BK341" s="311">
        <v>38000</v>
      </c>
      <c r="BL341" s="348">
        <f t="shared" si="362"/>
        <v>6156000</v>
      </c>
      <c r="BM341" s="356">
        <v>45936</v>
      </c>
      <c r="BN341" s="353"/>
      <c r="BO341" s="353"/>
      <c r="BP341" s="350"/>
      <c r="BQ341" s="321"/>
      <c r="BR341" s="350"/>
      <c r="BS341" s="350"/>
      <c r="BT341" s="350"/>
      <c r="BU341" s="350"/>
      <c r="BV341" s="350"/>
      <c r="BW341" s="350"/>
      <c r="BX341" s="350"/>
      <c r="BY341" s="350"/>
      <c r="BZ341" s="350"/>
      <c r="CA341" s="350"/>
      <c r="CB341" s="350"/>
      <c r="CC341" s="350"/>
      <c r="CD341" s="350"/>
      <c r="CE341" s="350"/>
      <c r="CF341" s="350"/>
      <c r="CG341" s="350"/>
      <c r="CH341" s="350"/>
      <c r="CI341" s="350"/>
      <c r="CJ341" s="350"/>
      <c r="CK341" s="350"/>
      <c r="CL341" s="353"/>
      <c r="CM341" s="321"/>
      <c r="CN341" s="357"/>
      <c r="CO341" s="357"/>
      <c r="CP341" s="357"/>
      <c r="CQ341" s="357"/>
      <c r="CR341" s="353"/>
      <c r="CS341" s="353"/>
      <c r="CT341" s="353"/>
      <c r="CU341" s="353"/>
      <c r="CV341" s="321"/>
      <c r="CW341" s="350"/>
    </row>
    <row r="342" spans="1:101" s="337" customFormat="1" ht="15" hidden="1" customHeight="1">
      <c r="A342" s="319" t="str">
        <f t="shared" si="298"/>
        <v>Hiện</v>
      </c>
      <c r="B342" s="320" t="str">
        <f>CONCATENATE(CV342," đủ theo thiết t")</f>
        <v>Thiếu đủ theo thiết t</v>
      </c>
      <c r="C342" s="320">
        <f t="shared" si="361"/>
        <v>0.62000000000034561</v>
      </c>
      <c r="D342" s="321"/>
      <c r="E342" s="320"/>
      <c r="F342" s="321"/>
      <c r="G342" s="320"/>
      <c r="H342" s="320"/>
      <c r="I342" s="320"/>
      <c r="J342" s="338" t="s">
        <v>1480</v>
      </c>
      <c r="K342" s="339" t="s">
        <v>1481</v>
      </c>
      <c r="L342" s="340" t="s">
        <v>1482</v>
      </c>
      <c r="M342" s="341" t="s">
        <v>1483</v>
      </c>
      <c r="N342" s="341" t="s">
        <v>61</v>
      </c>
      <c r="O342" s="277"/>
      <c r="P342" s="342">
        <v>3294</v>
      </c>
      <c r="Q342" s="277"/>
      <c r="R342" s="343"/>
      <c r="S342" s="343"/>
      <c r="T342" s="343"/>
      <c r="U342" s="343"/>
      <c r="V342" s="343"/>
      <c r="W342" s="343"/>
      <c r="X342" s="343"/>
      <c r="Y342" s="343"/>
      <c r="Z342" s="343"/>
      <c r="AA342" s="343"/>
      <c r="AB342" s="241"/>
      <c r="AC342" s="241"/>
      <c r="AD342" s="241">
        <v>0</v>
      </c>
      <c r="AE342" s="241">
        <v>0</v>
      </c>
      <c r="AF342" s="241">
        <v>3294</v>
      </c>
      <c r="AG342" s="241">
        <v>0</v>
      </c>
      <c r="AH342" s="241">
        <v>0</v>
      </c>
      <c r="AI342" s="241">
        <v>0</v>
      </c>
      <c r="AJ342" s="241">
        <v>0</v>
      </c>
      <c r="AK342" s="241">
        <v>0</v>
      </c>
      <c r="AL342" s="241">
        <v>0</v>
      </c>
      <c r="AM342" s="241">
        <v>0</v>
      </c>
      <c r="AN342" s="241"/>
      <c r="AO342" s="241"/>
      <c r="AP342" s="241">
        <v>0</v>
      </c>
      <c r="AQ342" s="241">
        <v>0</v>
      </c>
      <c r="AR342" s="325">
        <f>R342+T342+V342+X342+Z342+AB342+AD342+AF342+AH342+AJ342+AL342+AN342+AP342</f>
        <v>3294</v>
      </c>
      <c r="AS342" s="325">
        <f>S342+U342+W342+Y342+AA342+AC342+AE342+AG342+AI342+AK342+AM342+AO342+AQ342</f>
        <v>0</v>
      </c>
      <c r="AT342" s="344" t="s">
        <v>1506</v>
      </c>
      <c r="AU342" s="319"/>
      <c r="AV342" s="343"/>
      <c r="AW342" s="343"/>
      <c r="AX342" s="343"/>
      <c r="AY342" s="343"/>
      <c r="AZ342" s="327">
        <f>IF(AR342&gt;AV342,AR342-AV342,"0")</f>
        <v>3294</v>
      </c>
      <c r="BA342" s="330" t="str">
        <f>IF(AS342&gt;AW342,AS342-AW342,"0")</f>
        <v>0</v>
      </c>
      <c r="BB342" s="343"/>
      <c r="BC342" s="357" t="s">
        <v>1699</v>
      </c>
      <c r="BD342" s="319" t="s">
        <v>1576</v>
      </c>
      <c r="BE342" s="352" t="s">
        <v>1577</v>
      </c>
      <c r="BF342" s="346"/>
      <c r="BG342" s="319" t="s">
        <v>545</v>
      </c>
      <c r="BH342" s="349">
        <v>45894</v>
      </c>
      <c r="BI342" s="314">
        <v>63</v>
      </c>
      <c r="BJ342" s="319" t="s">
        <v>545</v>
      </c>
      <c r="BK342" s="441">
        <v>55000</v>
      </c>
      <c r="BL342" s="410">
        <f t="shared" ref="BL342:BL375" si="365">BK342*BI342*1.08</f>
        <v>3742200.0000000005</v>
      </c>
      <c r="BM342" s="349">
        <v>45910</v>
      </c>
      <c r="BN342" s="327">
        <f>SUMIF($J:$J,J342,$BI:$BI)</f>
        <v>3293.3799999999997</v>
      </c>
      <c r="BO342" s="327">
        <f>SUMIF($J:$J,J342,$BJ:$BJ)</f>
        <v>0</v>
      </c>
      <c r="BP342" s="343"/>
      <c r="BQ342" s="343"/>
      <c r="BR342" s="343"/>
      <c r="BS342" s="343"/>
      <c r="BT342" s="343"/>
      <c r="BU342" s="343"/>
      <c r="BV342" s="343"/>
      <c r="BW342" s="343"/>
      <c r="BX342" s="343"/>
      <c r="BY342" s="343"/>
      <c r="BZ342" s="343"/>
      <c r="CA342" s="343"/>
      <c r="CB342" s="343"/>
      <c r="CC342" s="343"/>
      <c r="CD342" s="343"/>
      <c r="CE342" s="343"/>
      <c r="CF342" s="343"/>
      <c r="CG342" s="343"/>
      <c r="CH342" s="343"/>
      <c r="CI342" s="343"/>
      <c r="CJ342" s="343"/>
      <c r="CK342" s="343"/>
      <c r="CL342" s="327">
        <f>SUMIF($J:$J,J342,$BZ:$BZ)</f>
        <v>0</v>
      </c>
      <c r="CM342" s="320">
        <f>SUMIF($J:$J,J342,$CA:$CA)</f>
        <v>0</v>
      </c>
      <c r="CN342" s="332"/>
      <c r="CO342" s="332"/>
      <c r="CP342" s="332"/>
      <c r="CQ342" s="332"/>
      <c r="CR342" s="327">
        <f>BN342+CL342</f>
        <v>3293.3799999999997</v>
      </c>
      <c r="CS342" s="327">
        <f>BO342+CM342</f>
        <v>0</v>
      </c>
      <c r="CT342" s="327">
        <f t="shared" ref="CT342" si="366">AZ342-CR342</f>
        <v>0.62000000000034561</v>
      </c>
      <c r="CU342" s="327">
        <f t="shared" ref="CU342" si="367">BA342-CS342</f>
        <v>0</v>
      </c>
      <c r="CV342" s="320" t="str">
        <f>IF(CT342&lt;0,"Thừa",IF(CT342=0,"Đủ","Thiếu"))</f>
        <v>Thiếu</v>
      </c>
      <c r="CW342" s="343"/>
    </row>
    <row r="343" spans="1:101" s="337" customFormat="1" ht="15" hidden="1" customHeight="1">
      <c r="A343" s="319" t="str">
        <f t="shared" si="298"/>
        <v>ok</v>
      </c>
      <c r="B343" s="321"/>
      <c r="C343" s="321"/>
      <c r="D343" s="321"/>
      <c r="E343" s="321"/>
      <c r="F343" s="321"/>
      <c r="G343" s="321"/>
      <c r="H343" s="321"/>
      <c r="I343" s="321"/>
      <c r="J343" s="338" t="s">
        <v>1480</v>
      </c>
      <c r="K343" s="339" t="s">
        <v>1481</v>
      </c>
      <c r="L343" s="340" t="s">
        <v>1482</v>
      </c>
      <c r="M343" s="341" t="s">
        <v>1483</v>
      </c>
      <c r="N343" s="341" t="s">
        <v>61</v>
      </c>
      <c r="O343" s="277"/>
      <c r="P343" s="342"/>
      <c r="Q343" s="277"/>
      <c r="R343" s="350"/>
      <c r="S343" s="350"/>
      <c r="T343" s="350"/>
      <c r="U343" s="350"/>
      <c r="V343" s="350"/>
      <c r="W343" s="350"/>
      <c r="X343" s="350"/>
      <c r="Y343" s="350"/>
      <c r="Z343" s="350"/>
      <c r="AA343" s="350"/>
      <c r="AB343" s="241"/>
      <c r="AC343" s="241"/>
      <c r="AD343" s="241"/>
      <c r="AE343" s="241"/>
      <c r="AF343" s="241"/>
      <c r="AG343" s="241"/>
      <c r="AH343" s="241"/>
      <c r="AI343" s="241"/>
      <c r="AJ343" s="241"/>
      <c r="AK343" s="241"/>
      <c r="AL343" s="241"/>
      <c r="AM343" s="241"/>
      <c r="AN343" s="241"/>
      <c r="AO343" s="241"/>
      <c r="AP343" s="241"/>
      <c r="AQ343" s="241"/>
      <c r="AR343" s="351"/>
      <c r="AS343" s="351"/>
      <c r="AT343" s="344"/>
      <c r="AU343" s="352"/>
      <c r="AV343" s="350"/>
      <c r="AW343" s="350"/>
      <c r="AX343" s="350"/>
      <c r="AY343" s="350"/>
      <c r="AZ343" s="353"/>
      <c r="BA343" s="354"/>
      <c r="BB343" s="350"/>
      <c r="BC343" s="357" t="s">
        <v>1699</v>
      </c>
      <c r="BD343" s="319" t="s">
        <v>1576</v>
      </c>
      <c r="BE343" s="352" t="s">
        <v>1578</v>
      </c>
      <c r="BF343" s="358"/>
      <c r="BG343" s="319" t="s">
        <v>545</v>
      </c>
      <c r="BH343" s="349">
        <v>45894</v>
      </c>
      <c r="BI343" s="314">
        <v>52.92</v>
      </c>
      <c r="BJ343" s="319" t="s">
        <v>545</v>
      </c>
      <c r="BK343" s="441">
        <v>55000</v>
      </c>
      <c r="BL343" s="410">
        <f t="shared" si="365"/>
        <v>3143448</v>
      </c>
      <c r="BM343" s="349">
        <v>45910</v>
      </c>
      <c r="BN343" s="353"/>
      <c r="BO343" s="353"/>
      <c r="BP343" s="350"/>
      <c r="BQ343" s="350"/>
      <c r="BR343" s="350"/>
      <c r="BS343" s="350"/>
      <c r="BT343" s="350"/>
      <c r="BU343" s="350"/>
      <c r="BV343" s="350"/>
      <c r="BW343" s="350"/>
      <c r="BX343" s="350"/>
      <c r="BY343" s="350"/>
      <c r="BZ343" s="350"/>
      <c r="CA343" s="350"/>
      <c r="CB343" s="350"/>
      <c r="CC343" s="350"/>
      <c r="CD343" s="350"/>
      <c r="CE343" s="350"/>
      <c r="CF343" s="350"/>
      <c r="CG343" s="350"/>
      <c r="CH343" s="350"/>
      <c r="CI343" s="350"/>
      <c r="CJ343" s="350"/>
      <c r="CK343" s="350"/>
      <c r="CL343" s="353"/>
      <c r="CM343" s="321"/>
      <c r="CN343" s="350"/>
      <c r="CO343" s="350"/>
      <c r="CP343" s="350"/>
      <c r="CQ343" s="350"/>
      <c r="CR343" s="353"/>
      <c r="CS343" s="353"/>
      <c r="CT343" s="353"/>
      <c r="CU343" s="353"/>
      <c r="CV343" s="321"/>
      <c r="CW343" s="350"/>
    </row>
    <row r="344" spans="1:101" s="337" customFormat="1" ht="15" hidden="1" customHeight="1">
      <c r="A344" s="319" t="str">
        <f t="shared" si="298"/>
        <v>ok</v>
      </c>
      <c r="B344" s="321"/>
      <c r="C344" s="321"/>
      <c r="D344" s="321"/>
      <c r="E344" s="321"/>
      <c r="F344" s="321"/>
      <c r="G344" s="321"/>
      <c r="H344" s="321"/>
      <c r="I344" s="321"/>
      <c r="J344" s="338" t="s">
        <v>1480</v>
      </c>
      <c r="K344" s="339" t="s">
        <v>1481</v>
      </c>
      <c r="L344" s="340" t="s">
        <v>1482</v>
      </c>
      <c r="M344" s="341" t="s">
        <v>1483</v>
      </c>
      <c r="N344" s="341" t="s">
        <v>61</v>
      </c>
      <c r="O344" s="277"/>
      <c r="P344" s="342"/>
      <c r="Q344" s="277"/>
      <c r="R344" s="350"/>
      <c r="S344" s="350"/>
      <c r="T344" s="350"/>
      <c r="U344" s="350"/>
      <c r="V344" s="350"/>
      <c r="W344" s="350"/>
      <c r="X344" s="350"/>
      <c r="Y344" s="350"/>
      <c r="Z344" s="350"/>
      <c r="AA344" s="350"/>
      <c r="AB344" s="241"/>
      <c r="AC344" s="241"/>
      <c r="AD344" s="241"/>
      <c r="AE344" s="241"/>
      <c r="AF344" s="241"/>
      <c r="AG344" s="241"/>
      <c r="AH344" s="241"/>
      <c r="AI344" s="241"/>
      <c r="AJ344" s="241"/>
      <c r="AK344" s="241"/>
      <c r="AL344" s="241"/>
      <c r="AM344" s="241"/>
      <c r="AN344" s="241"/>
      <c r="AO344" s="241"/>
      <c r="AP344" s="241"/>
      <c r="AQ344" s="241"/>
      <c r="AR344" s="351"/>
      <c r="AS344" s="351"/>
      <c r="AT344" s="344"/>
      <c r="AU344" s="352"/>
      <c r="AV344" s="350"/>
      <c r="AW344" s="350"/>
      <c r="AX344" s="350"/>
      <c r="AY344" s="350"/>
      <c r="AZ344" s="353"/>
      <c r="BA344" s="354"/>
      <c r="BB344" s="350"/>
      <c r="BC344" s="357" t="s">
        <v>1699</v>
      </c>
      <c r="BD344" s="319" t="s">
        <v>1576</v>
      </c>
      <c r="BE344" s="352" t="s">
        <v>1579</v>
      </c>
      <c r="BF344" s="358"/>
      <c r="BG344" s="319" t="s">
        <v>545</v>
      </c>
      <c r="BH344" s="349">
        <v>45894</v>
      </c>
      <c r="BI344" s="314">
        <v>65.52</v>
      </c>
      <c r="BJ344" s="319" t="s">
        <v>545</v>
      </c>
      <c r="BK344" s="441">
        <v>55000</v>
      </c>
      <c r="BL344" s="410">
        <f t="shared" si="365"/>
        <v>3891888.0000000005</v>
      </c>
      <c r="BM344" s="349">
        <v>45910</v>
      </c>
      <c r="BN344" s="353"/>
      <c r="BO344" s="353"/>
      <c r="BP344" s="350"/>
      <c r="BQ344" s="350"/>
      <c r="BR344" s="350"/>
      <c r="BS344" s="350"/>
      <c r="BT344" s="350"/>
      <c r="BU344" s="350"/>
      <c r="BV344" s="350"/>
      <c r="BW344" s="350"/>
      <c r="BX344" s="350"/>
      <c r="BY344" s="350"/>
      <c r="BZ344" s="350"/>
      <c r="CA344" s="350"/>
      <c r="CB344" s="350"/>
      <c r="CC344" s="350"/>
      <c r="CD344" s="350"/>
      <c r="CE344" s="350"/>
      <c r="CF344" s="350"/>
      <c r="CG344" s="350"/>
      <c r="CH344" s="350"/>
      <c r="CI344" s="350"/>
      <c r="CJ344" s="350"/>
      <c r="CK344" s="350"/>
      <c r="CL344" s="353"/>
      <c r="CM344" s="321"/>
      <c r="CN344" s="350"/>
      <c r="CO344" s="350"/>
      <c r="CP344" s="350"/>
      <c r="CQ344" s="350"/>
      <c r="CR344" s="353"/>
      <c r="CS344" s="353"/>
      <c r="CT344" s="353"/>
      <c r="CU344" s="353"/>
      <c r="CV344" s="321"/>
      <c r="CW344" s="350"/>
    </row>
    <row r="345" spans="1:101" s="337" customFormat="1" ht="15" hidden="1" customHeight="1">
      <c r="A345" s="319" t="str">
        <f t="shared" si="298"/>
        <v>ok</v>
      </c>
      <c r="B345" s="321"/>
      <c r="C345" s="321"/>
      <c r="D345" s="321"/>
      <c r="E345" s="321"/>
      <c r="F345" s="321"/>
      <c r="G345" s="321"/>
      <c r="H345" s="321"/>
      <c r="I345" s="321"/>
      <c r="J345" s="338" t="s">
        <v>1480</v>
      </c>
      <c r="K345" s="339" t="s">
        <v>1481</v>
      </c>
      <c r="L345" s="340" t="s">
        <v>1482</v>
      </c>
      <c r="M345" s="341" t="s">
        <v>1483</v>
      </c>
      <c r="N345" s="341" t="s">
        <v>61</v>
      </c>
      <c r="O345" s="277"/>
      <c r="P345" s="342"/>
      <c r="Q345" s="277"/>
      <c r="R345" s="350"/>
      <c r="S345" s="350"/>
      <c r="T345" s="350"/>
      <c r="U345" s="350"/>
      <c r="V345" s="350"/>
      <c r="W345" s="350"/>
      <c r="X345" s="350"/>
      <c r="Y345" s="350"/>
      <c r="Z345" s="350"/>
      <c r="AA345" s="350"/>
      <c r="AB345" s="241"/>
      <c r="AC345" s="241"/>
      <c r="AD345" s="241"/>
      <c r="AE345" s="241"/>
      <c r="AF345" s="241"/>
      <c r="AG345" s="241"/>
      <c r="AH345" s="241"/>
      <c r="AI345" s="241"/>
      <c r="AJ345" s="241"/>
      <c r="AK345" s="241"/>
      <c r="AL345" s="241"/>
      <c r="AM345" s="241"/>
      <c r="AN345" s="241"/>
      <c r="AO345" s="241"/>
      <c r="AP345" s="241"/>
      <c r="AQ345" s="241"/>
      <c r="AR345" s="351"/>
      <c r="AS345" s="351"/>
      <c r="AT345" s="344"/>
      <c r="AU345" s="352"/>
      <c r="AV345" s="350"/>
      <c r="AW345" s="350"/>
      <c r="AX345" s="350"/>
      <c r="AY345" s="350"/>
      <c r="AZ345" s="353"/>
      <c r="BA345" s="354"/>
      <c r="BB345" s="350"/>
      <c r="BC345" s="357" t="s">
        <v>1699</v>
      </c>
      <c r="BD345" s="319" t="s">
        <v>1576</v>
      </c>
      <c r="BE345" s="352" t="s">
        <v>1580</v>
      </c>
      <c r="BF345" s="358"/>
      <c r="BG345" s="319" t="s">
        <v>545</v>
      </c>
      <c r="BH345" s="349">
        <v>45894</v>
      </c>
      <c r="BI345" s="314">
        <v>78.12</v>
      </c>
      <c r="BJ345" s="319" t="s">
        <v>545</v>
      </c>
      <c r="BK345" s="441">
        <v>55000</v>
      </c>
      <c r="BL345" s="410">
        <f t="shared" si="365"/>
        <v>4640328</v>
      </c>
      <c r="BM345" s="349">
        <v>45910</v>
      </c>
      <c r="BN345" s="353"/>
      <c r="BO345" s="353"/>
      <c r="BP345" s="350"/>
      <c r="BQ345" s="350"/>
      <c r="BR345" s="350"/>
      <c r="BS345" s="350"/>
      <c r="BT345" s="350"/>
      <c r="BU345" s="350"/>
      <c r="BV345" s="350"/>
      <c r="BW345" s="350"/>
      <c r="BX345" s="350"/>
      <c r="BY345" s="350"/>
      <c r="BZ345" s="350"/>
      <c r="CA345" s="350"/>
      <c r="CB345" s="350"/>
      <c r="CC345" s="350"/>
      <c r="CD345" s="350"/>
      <c r="CE345" s="350"/>
      <c r="CF345" s="350"/>
      <c r="CG345" s="350"/>
      <c r="CH345" s="350"/>
      <c r="CI345" s="350"/>
      <c r="CJ345" s="350"/>
      <c r="CK345" s="350"/>
      <c r="CL345" s="353"/>
      <c r="CM345" s="321"/>
      <c r="CN345" s="350"/>
      <c r="CO345" s="350"/>
      <c r="CP345" s="350"/>
      <c r="CQ345" s="350"/>
      <c r="CR345" s="353"/>
      <c r="CS345" s="353"/>
      <c r="CT345" s="353"/>
      <c r="CU345" s="353"/>
      <c r="CV345" s="321"/>
      <c r="CW345" s="350"/>
    </row>
    <row r="346" spans="1:101" s="337" customFormat="1" ht="15" hidden="1" customHeight="1">
      <c r="A346" s="319" t="str">
        <f t="shared" ref="A346:A400" si="368">IF(J346=J345,"ok","Hiện")</f>
        <v>ok</v>
      </c>
      <c r="B346" s="321"/>
      <c r="C346" s="321"/>
      <c r="D346" s="321"/>
      <c r="E346" s="321"/>
      <c r="F346" s="321"/>
      <c r="G346" s="321"/>
      <c r="H346" s="321"/>
      <c r="I346" s="321"/>
      <c r="J346" s="338" t="s">
        <v>1480</v>
      </c>
      <c r="K346" s="339" t="s">
        <v>1481</v>
      </c>
      <c r="L346" s="340" t="s">
        <v>1482</v>
      </c>
      <c r="M346" s="341" t="s">
        <v>1483</v>
      </c>
      <c r="N346" s="341" t="s">
        <v>61</v>
      </c>
      <c r="O346" s="277"/>
      <c r="P346" s="342"/>
      <c r="Q346" s="277"/>
      <c r="R346" s="350"/>
      <c r="S346" s="350"/>
      <c r="T346" s="350"/>
      <c r="U346" s="350"/>
      <c r="V346" s="350"/>
      <c r="W346" s="350"/>
      <c r="X346" s="350"/>
      <c r="Y346" s="350"/>
      <c r="Z346" s="350"/>
      <c r="AA346" s="350"/>
      <c r="AB346" s="241"/>
      <c r="AC346" s="241"/>
      <c r="AD346" s="241"/>
      <c r="AE346" s="241"/>
      <c r="AF346" s="241"/>
      <c r="AG346" s="241"/>
      <c r="AH346" s="241"/>
      <c r="AI346" s="241"/>
      <c r="AJ346" s="241"/>
      <c r="AK346" s="241"/>
      <c r="AL346" s="241"/>
      <c r="AM346" s="241"/>
      <c r="AN346" s="241"/>
      <c r="AO346" s="241"/>
      <c r="AP346" s="241"/>
      <c r="AQ346" s="241"/>
      <c r="AR346" s="351"/>
      <c r="AS346" s="351"/>
      <c r="AT346" s="344"/>
      <c r="AU346" s="352"/>
      <c r="AV346" s="350"/>
      <c r="AW346" s="350"/>
      <c r="AX346" s="350"/>
      <c r="AY346" s="350"/>
      <c r="AZ346" s="353"/>
      <c r="BA346" s="354"/>
      <c r="BB346" s="350"/>
      <c r="BC346" s="357" t="s">
        <v>1699</v>
      </c>
      <c r="BD346" s="319" t="s">
        <v>1576</v>
      </c>
      <c r="BE346" s="352" t="s">
        <v>1581</v>
      </c>
      <c r="BF346" s="358"/>
      <c r="BG346" s="319" t="s">
        <v>545</v>
      </c>
      <c r="BH346" s="349">
        <v>45894</v>
      </c>
      <c r="BI346" s="314">
        <v>95.94</v>
      </c>
      <c r="BJ346" s="319" t="s">
        <v>545</v>
      </c>
      <c r="BK346" s="441">
        <v>55000</v>
      </c>
      <c r="BL346" s="410">
        <f t="shared" si="365"/>
        <v>5698836</v>
      </c>
      <c r="BM346" s="349">
        <v>45910</v>
      </c>
      <c r="BN346" s="353"/>
      <c r="BO346" s="353"/>
      <c r="BP346" s="350"/>
      <c r="BQ346" s="350"/>
      <c r="BR346" s="350"/>
      <c r="BS346" s="350"/>
      <c r="BT346" s="350"/>
      <c r="BU346" s="350"/>
      <c r="BV346" s="350"/>
      <c r="BW346" s="350"/>
      <c r="BX346" s="350"/>
      <c r="BY346" s="350"/>
      <c r="BZ346" s="350"/>
      <c r="CA346" s="350"/>
      <c r="CB346" s="350"/>
      <c r="CC346" s="350"/>
      <c r="CD346" s="350"/>
      <c r="CE346" s="350"/>
      <c r="CF346" s="350"/>
      <c r="CG346" s="350"/>
      <c r="CH346" s="350"/>
      <c r="CI346" s="350"/>
      <c r="CJ346" s="350"/>
      <c r="CK346" s="350"/>
      <c r="CL346" s="353"/>
      <c r="CM346" s="321"/>
      <c r="CN346" s="350"/>
      <c r="CO346" s="350"/>
      <c r="CP346" s="350"/>
      <c r="CQ346" s="350"/>
      <c r="CR346" s="353"/>
      <c r="CS346" s="353"/>
      <c r="CT346" s="353"/>
      <c r="CU346" s="353"/>
      <c r="CV346" s="321"/>
      <c r="CW346" s="350"/>
    </row>
    <row r="347" spans="1:101" s="337" customFormat="1" ht="15" hidden="1" customHeight="1">
      <c r="A347" s="319" t="str">
        <f t="shared" si="368"/>
        <v>ok</v>
      </c>
      <c r="B347" s="321"/>
      <c r="C347" s="321"/>
      <c r="D347" s="321"/>
      <c r="E347" s="321"/>
      <c r="F347" s="321"/>
      <c r="G347" s="321"/>
      <c r="H347" s="321"/>
      <c r="I347" s="321"/>
      <c r="J347" s="338" t="s">
        <v>1480</v>
      </c>
      <c r="K347" s="339" t="s">
        <v>1481</v>
      </c>
      <c r="L347" s="340" t="s">
        <v>1482</v>
      </c>
      <c r="M347" s="341" t="s">
        <v>1483</v>
      </c>
      <c r="N347" s="341" t="s">
        <v>61</v>
      </c>
      <c r="O347" s="277"/>
      <c r="P347" s="342"/>
      <c r="Q347" s="277"/>
      <c r="R347" s="350"/>
      <c r="S347" s="350"/>
      <c r="T347" s="350"/>
      <c r="U347" s="350"/>
      <c r="V347" s="350"/>
      <c r="W347" s="350"/>
      <c r="X347" s="350"/>
      <c r="Y347" s="350"/>
      <c r="Z347" s="350"/>
      <c r="AA347" s="350"/>
      <c r="AB347" s="241"/>
      <c r="AC347" s="241"/>
      <c r="AD347" s="241"/>
      <c r="AE347" s="241"/>
      <c r="AF347" s="241"/>
      <c r="AG347" s="241"/>
      <c r="AH347" s="241"/>
      <c r="AI347" s="241"/>
      <c r="AJ347" s="241"/>
      <c r="AK347" s="241"/>
      <c r="AL347" s="241"/>
      <c r="AM347" s="241"/>
      <c r="AN347" s="241"/>
      <c r="AO347" s="241"/>
      <c r="AP347" s="241"/>
      <c r="AQ347" s="241"/>
      <c r="AR347" s="351"/>
      <c r="AS347" s="351"/>
      <c r="AT347" s="344"/>
      <c r="AU347" s="352"/>
      <c r="AV347" s="350"/>
      <c r="AW347" s="350"/>
      <c r="AX347" s="350"/>
      <c r="AY347" s="350"/>
      <c r="AZ347" s="353"/>
      <c r="BA347" s="354"/>
      <c r="BB347" s="350"/>
      <c r="BC347" s="357" t="s">
        <v>1699</v>
      </c>
      <c r="BD347" s="319" t="s">
        <v>1576</v>
      </c>
      <c r="BE347" s="352" t="s">
        <v>1582</v>
      </c>
      <c r="BF347" s="358"/>
      <c r="BG347" s="319" t="s">
        <v>545</v>
      </c>
      <c r="BH347" s="349">
        <v>45894</v>
      </c>
      <c r="BI347" s="314">
        <v>95.94</v>
      </c>
      <c r="BJ347" s="319" t="s">
        <v>545</v>
      </c>
      <c r="BK347" s="441">
        <v>55000</v>
      </c>
      <c r="BL347" s="410">
        <f t="shared" si="365"/>
        <v>5698836</v>
      </c>
      <c r="BM347" s="349">
        <v>45910</v>
      </c>
      <c r="BN347" s="353"/>
      <c r="BO347" s="353"/>
      <c r="BP347" s="350"/>
      <c r="BQ347" s="350"/>
      <c r="BR347" s="350"/>
      <c r="BS347" s="350"/>
      <c r="BT347" s="350"/>
      <c r="BU347" s="350"/>
      <c r="BV347" s="350"/>
      <c r="BW347" s="350"/>
      <c r="BX347" s="350"/>
      <c r="BY347" s="350"/>
      <c r="BZ347" s="350"/>
      <c r="CA347" s="350"/>
      <c r="CB347" s="350"/>
      <c r="CC347" s="350"/>
      <c r="CD347" s="350"/>
      <c r="CE347" s="350"/>
      <c r="CF347" s="350"/>
      <c r="CG347" s="350"/>
      <c r="CH347" s="350"/>
      <c r="CI347" s="350"/>
      <c r="CJ347" s="350"/>
      <c r="CK347" s="350"/>
      <c r="CL347" s="353"/>
      <c r="CM347" s="321"/>
      <c r="CN347" s="350"/>
      <c r="CO347" s="350"/>
      <c r="CP347" s="350"/>
      <c r="CQ347" s="350"/>
      <c r="CR347" s="353"/>
      <c r="CS347" s="353"/>
      <c r="CT347" s="353"/>
      <c r="CU347" s="353"/>
      <c r="CV347" s="321"/>
      <c r="CW347" s="350"/>
    </row>
    <row r="348" spans="1:101" s="337" customFormat="1" ht="15" hidden="1" customHeight="1">
      <c r="A348" s="319" t="str">
        <f t="shared" si="368"/>
        <v>ok</v>
      </c>
      <c r="B348" s="321"/>
      <c r="C348" s="321"/>
      <c r="D348" s="321"/>
      <c r="E348" s="321"/>
      <c r="F348" s="321"/>
      <c r="G348" s="321"/>
      <c r="H348" s="321"/>
      <c r="I348" s="321"/>
      <c r="J348" s="338" t="s">
        <v>1480</v>
      </c>
      <c r="K348" s="339" t="s">
        <v>1481</v>
      </c>
      <c r="L348" s="340" t="s">
        <v>1482</v>
      </c>
      <c r="M348" s="341" t="s">
        <v>1483</v>
      </c>
      <c r="N348" s="341" t="s">
        <v>61</v>
      </c>
      <c r="O348" s="277"/>
      <c r="P348" s="342"/>
      <c r="Q348" s="277"/>
      <c r="R348" s="350"/>
      <c r="S348" s="350"/>
      <c r="T348" s="350"/>
      <c r="U348" s="350"/>
      <c r="V348" s="350"/>
      <c r="W348" s="350"/>
      <c r="X348" s="350"/>
      <c r="Y348" s="350"/>
      <c r="Z348" s="350"/>
      <c r="AA348" s="350"/>
      <c r="AB348" s="241"/>
      <c r="AC348" s="241"/>
      <c r="AD348" s="241"/>
      <c r="AE348" s="241"/>
      <c r="AF348" s="241"/>
      <c r="AG348" s="241"/>
      <c r="AH348" s="241"/>
      <c r="AI348" s="241"/>
      <c r="AJ348" s="241"/>
      <c r="AK348" s="241"/>
      <c r="AL348" s="241"/>
      <c r="AM348" s="241"/>
      <c r="AN348" s="241"/>
      <c r="AO348" s="241"/>
      <c r="AP348" s="241"/>
      <c r="AQ348" s="241"/>
      <c r="AR348" s="351"/>
      <c r="AS348" s="351"/>
      <c r="AT348" s="344"/>
      <c r="AU348" s="352"/>
      <c r="AV348" s="350"/>
      <c r="AW348" s="350"/>
      <c r="AX348" s="350"/>
      <c r="AY348" s="350"/>
      <c r="AZ348" s="353"/>
      <c r="BA348" s="354"/>
      <c r="BB348" s="350"/>
      <c r="BC348" s="357" t="s">
        <v>1699</v>
      </c>
      <c r="BD348" s="319" t="s">
        <v>1576</v>
      </c>
      <c r="BE348" s="352" t="s">
        <v>1583</v>
      </c>
      <c r="BF348" s="358"/>
      <c r="BG348" s="319" t="s">
        <v>545</v>
      </c>
      <c r="BH348" s="349">
        <v>45894</v>
      </c>
      <c r="BI348" s="314">
        <v>225.78</v>
      </c>
      <c r="BJ348" s="319" t="s">
        <v>545</v>
      </c>
      <c r="BK348" s="441">
        <v>55000</v>
      </c>
      <c r="BL348" s="410">
        <f t="shared" si="365"/>
        <v>13411332</v>
      </c>
      <c r="BM348" s="349">
        <v>45910</v>
      </c>
      <c r="BN348" s="353"/>
      <c r="BO348" s="353"/>
      <c r="BP348" s="350"/>
      <c r="BQ348" s="350"/>
      <c r="BR348" s="350"/>
      <c r="BS348" s="350"/>
      <c r="BT348" s="350"/>
      <c r="BU348" s="350"/>
      <c r="BV348" s="350"/>
      <c r="BW348" s="350"/>
      <c r="BX348" s="350"/>
      <c r="BY348" s="350"/>
      <c r="BZ348" s="350"/>
      <c r="CA348" s="350"/>
      <c r="CB348" s="350"/>
      <c r="CC348" s="350"/>
      <c r="CD348" s="350"/>
      <c r="CE348" s="350"/>
      <c r="CF348" s="350"/>
      <c r="CG348" s="350"/>
      <c r="CH348" s="350"/>
      <c r="CI348" s="350"/>
      <c r="CJ348" s="350"/>
      <c r="CK348" s="350"/>
      <c r="CL348" s="353"/>
      <c r="CM348" s="321"/>
      <c r="CN348" s="350"/>
      <c r="CO348" s="350"/>
      <c r="CP348" s="350"/>
      <c r="CQ348" s="350"/>
      <c r="CR348" s="353"/>
      <c r="CS348" s="353"/>
      <c r="CT348" s="353"/>
      <c r="CU348" s="353"/>
      <c r="CV348" s="321"/>
      <c r="CW348" s="350"/>
    </row>
    <row r="349" spans="1:101" s="337" customFormat="1" ht="15" hidden="1" customHeight="1">
      <c r="A349" s="319" t="str">
        <f t="shared" si="368"/>
        <v>ok</v>
      </c>
      <c r="B349" s="321"/>
      <c r="C349" s="321"/>
      <c r="D349" s="321"/>
      <c r="E349" s="321"/>
      <c r="F349" s="321"/>
      <c r="G349" s="321"/>
      <c r="H349" s="321"/>
      <c r="I349" s="321"/>
      <c r="J349" s="338" t="s">
        <v>1480</v>
      </c>
      <c r="K349" s="339" t="s">
        <v>1481</v>
      </c>
      <c r="L349" s="340" t="s">
        <v>1482</v>
      </c>
      <c r="M349" s="341" t="s">
        <v>1483</v>
      </c>
      <c r="N349" s="341" t="s">
        <v>61</v>
      </c>
      <c r="O349" s="277"/>
      <c r="P349" s="342"/>
      <c r="Q349" s="277"/>
      <c r="R349" s="350"/>
      <c r="S349" s="350"/>
      <c r="T349" s="350"/>
      <c r="U349" s="350"/>
      <c r="V349" s="350"/>
      <c r="W349" s="350"/>
      <c r="X349" s="350"/>
      <c r="Y349" s="350"/>
      <c r="Z349" s="350"/>
      <c r="AA349" s="350"/>
      <c r="AB349" s="241"/>
      <c r="AC349" s="241"/>
      <c r="AD349" s="241"/>
      <c r="AE349" s="241"/>
      <c r="AF349" s="241"/>
      <c r="AG349" s="241"/>
      <c r="AH349" s="241"/>
      <c r="AI349" s="241"/>
      <c r="AJ349" s="241"/>
      <c r="AK349" s="241"/>
      <c r="AL349" s="241"/>
      <c r="AM349" s="241"/>
      <c r="AN349" s="241"/>
      <c r="AO349" s="241"/>
      <c r="AP349" s="241"/>
      <c r="AQ349" s="241"/>
      <c r="AR349" s="351"/>
      <c r="AS349" s="351"/>
      <c r="AT349" s="344"/>
      <c r="AU349" s="352"/>
      <c r="AV349" s="350"/>
      <c r="AW349" s="350"/>
      <c r="AX349" s="350"/>
      <c r="AY349" s="350"/>
      <c r="AZ349" s="353"/>
      <c r="BA349" s="354"/>
      <c r="BB349" s="350"/>
      <c r="BC349" s="357" t="s">
        <v>1699</v>
      </c>
      <c r="BD349" s="319" t="s">
        <v>1576</v>
      </c>
      <c r="BE349" s="352" t="s">
        <v>1584</v>
      </c>
      <c r="BF349" s="358"/>
      <c r="BG349" s="319" t="s">
        <v>545</v>
      </c>
      <c r="BH349" s="349">
        <v>45894</v>
      </c>
      <c r="BI349" s="314">
        <v>78.12</v>
      </c>
      <c r="BJ349" s="319" t="s">
        <v>545</v>
      </c>
      <c r="BK349" s="441">
        <v>55000</v>
      </c>
      <c r="BL349" s="410">
        <f t="shared" si="365"/>
        <v>4640328</v>
      </c>
      <c r="BM349" s="349">
        <v>45910</v>
      </c>
      <c r="BN349" s="353"/>
      <c r="BO349" s="353"/>
      <c r="BP349" s="350"/>
      <c r="BQ349" s="350"/>
      <c r="BR349" s="350"/>
      <c r="BS349" s="350"/>
      <c r="BT349" s="350"/>
      <c r="BU349" s="350"/>
      <c r="BV349" s="350"/>
      <c r="BW349" s="350"/>
      <c r="BX349" s="350"/>
      <c r="BY349" s="350"/>
      <c r="BZ349" s="350"/>
      <c r="CA349" s="350"/>
      <c r="CB349" s="350"/>
      <c r="CC349" s="350"/>
      <c r="CD349" s="350"/>
      <c r="CE349" s="350"/>
      <c r="CF349" s="350"/>
      <c r="CG349" s="350"/>
      <c r="CH349" s="350"/>
      <c r="CI349" s="350"/>
      <c r="CJ349" s="350"/>
      <c r="CK349" s="350"/>
      <c r="CL349" s="353"/>
      <c r="CM349" s="321"/>
      <c r="CN349" s="350"/>
      <c r="CO349" s="350"/>
      <c r="CP349" s="350"/>
      <c r="CQ349" s="350"/>
      <c r="CR349" s="353"/>
      <c r="CS349" s="353"/>
      <c r="CT349" s="353"/>
      <c r="CU349" s="353"/>
      <c r="CV349" s="321"/>
      <c r="CW349" s="350"/>
    </row>
    <row r="350" spans="1:101" s="337" customFormat="1" ht="15" hidden="1" customHeight="1">
      <c r="A350" s="319" t="str">
        <f t="shared" si="368"/>
        <v>ok</v>
      </c>
      <c r="B350" s="321"/>
      <c r="C350" s="321"/>
      <c r="D350" s="321"/>
      <c r="E350" s="321"/>
      <c r="F350" s="321"/>
      <c r="G350" s="321"/>
      <c r="H350" s="321"/>
      <c r="I350" s="321"/>
      <c r="J350" s="338" t="s">
        <v>1480</v>
      </c>
      <c r="K350" s="339" t="s">
        <v>1481</v>
      </c>
      <c r="L350" s="340" t="s">
        <v>1482</v>
      </c>
      <c r="M350" s="341" t="s">
        <v>1483</v>
      </c>
      <c r="N350" s="341" t="s">
        <v>61</v>
      </c>
      <c r="O350" s="277"/>
      <c r="P350" s="342"/>
      <c r="Q350" s="277"/>
      <c r="R350" s="350"/>
      <c r="S350" s="350"/>
      <c r="T350" s="350"/>
      <c r="U350" s="350"/>
      <c r="V350" s="350"/>
      <c r="W350" s="350"/>
      <c r="X350" s="350"/>
      <c r="Y350" s="350"/>
      <c r="Z350" s="350"/>
      <c r="AA350" s="350"/>
      <c r="AB350" s="241"/>
      <c r="AC350" s="241"/>
      <c r="AD350" s="241"/>
      <c r="AE350" s="241"/>
      <c r="AF350" s="241"/>
      <c r="AG350" s="241"/>
      <c r="AH350" s="241"/>
      <c r="AI350" s="241"/>
      <c r="AJ350" s="241"/>
      <c r="AK350" s="241"/>
      <c r="AL350" s="241"/>
      <c r="AM350" s="241"/>
      <c r="AN350" s="241"/>
      <c r="AO350" s="241"/>
      <c r="AP350" s="241"/>
      <c r="AQ350" s="241"/>
      <c r="AR350" s="351"/>
      <c r="AS350" s="351"/>
      <c r="AT350" s="344"/>
      <c r="AU350" s="352"/>
      <c r="AV350" s="350"/>
      <c r="AW350" s="350"/>
      <c r="AX350" s="350"/>
      <c r="AY350" s="350"/>
      <c r="AZ350" s="353"/>
      <c r="BA350" s="354"/>
      <c r="BB350" s="350"/>
      <c r="BC350" s="357" t="s">
        <v>1699</v>
      </c>
      <c r="BD350" s="319" t="s">
        <v>1576</v>
      </c>
      <c r="BE350" s="352" t="s">
        <v>1585</v>
      </c>
      <c r="BF350" s="358"/>
      <c r="BG350" s="319" t="s">
        <v>545</v>
      </c>
      <c r="BH350" s="349">
        <v>45894</v>
      </c>
      <c r="BI350" s="314">
        <v>225.78</v>
      </c>
      <c r="BJ350" s="319" t="s">
        <v>545</v>
      </c>
      <c r="BK350" s="441">
        <v>55000</v>
      </c>
      <c r="BL350" s="410">
        <f t="shared" si="365"/>
        <v>13411332</v>
      </c>
      <c r="BM350" s="349">
        <v>45910</v>
      </c>
      <c r="BN350" s="353"/>
      <c r="BO350" s="353"/>
      <c r="BP350" s="350"/>
      <c r="BQ350" s="350"/>
      <c r="BR350" s="350"/>
      <c r="BS350" s="350"/>
      <c r="BT350" s="350"/>
      <c r="BU350" s="350"/>
      <c r="BV350" s="350"/>
      <c r="BW350" s="350"/>
      <c r="BX350" s="350"/>
      <c r="BY350" s="350"/>
      <c r="BZ350" s="350"/>
      <c r="CA350" s="350"/>
      <c r="CB350" s="350"/>
      <c r="CC350" s="350"/>
      <c r="CD350" s="350"/>
      <c r="CE350" s="350"/>
      <c r="CF350" s="350"/>
      <c r="CG350" s="350"/>
      <c r="CH350" s="350"/>
      <c r="CI350" s="350"/>
      <c r="CJ350" s="350"/>
      <c r="CK350" s="350"/>
      <c r="CL350" s="353"/>
      <c r="CM350" s="321"/>
      <c r="CN350" s="350"/>
      <c r="CO350" s="350"/>
      <c r="CP350" s="350"/>
      <c r="CQ350" s="350"/>
      <c r="CR350" s="353"/>
      <c r="CS350" s="353"/>
      <c r="CT350" s="353"/>
      <c r="CU350" s="353"/>
      <c r="CV350" s="321"/>
      <c r="CW350" s="350"/>
    </row>
    <row r="351" spans="1:101" s="337" customFormat="1" ht="15" hidden="1" customHeight="1">
      <c r="A351" s="319" t="str">
        <f t="shared" si="368"/>
        <v>ok</v>
      </c>
      <c r="B351" s="321"/>
      <c r="C351" s="321"/>
      <c r="D351" s="321"/>
      <c r="E351" s="321"/>
      <c r="F351" s="321"/>
      <c r="G351" s="321"/>
      <c r="H351" s="321"/>
      <c r="I351" s="321"/>
      <c r="J351" s="338" t="s">
        <v>1480</v>
      </c>
      <c r="K351" s="339" t="s">
        <v>1481</v>
      </c>
      <c r="L351" s="340" t="s">
        <v>1482</v>
      </c>
      <c r="M351" s="341" t="s">
        <v>1483</v>
      </c>
      <c r="N351" s="341" t="s">
        <v>61</v>
      </c>
      <c r="O351" s="277"/>
      <c r="P351" s="342"/>
      <c r="Q351" s="277"/>
      <c r="R351" s="350"/>
      <c r="S351" s="350"/>
      <c r="T351" s="350"/>
      <c r="U351" s="350"/>
      <c r="V351" s="350"/>
      <c r="W351" s="350"/>
      <c r="X351" s="350"/>
      <c r="Y351" s="350"/>
      <c r="Z351" s="350"/>
      <c r="AA351" s="350"/>
      <c r="AB351" s="241"/>
      <c r="AC351" s="241"/>
      <c r="AD351" s="241"/>
      <c r="AE351" s="241"/>
      <c r="AF351" s="241"/>
      <c r="AG351" s="241"/>
      <c r="AH351" s="241"/>
      <c r="AI351" s="241"/>
      <c r="AJ351" s="241"/>
      <c r="AK351" s="241"/>
      <c r="AL351" s="241"/>
      <c r="AM351" s="241"/>
      <c r="AN351" s="241"/>
      <c r="AO351" s="241"/>
      <c r="AP351" s="241"/>
      <c r="AQ351" s="241"/>
      <c r="AR351" s="351"/>
      <c r="AS351" s="351"/>
      <c r="AT351" s="344"/>
      <c r="AU351" s="352"/>
      <c r="AV351" s="350"/>
      <c r="AW351" s="350"/>
      <c r="AX351" s="350"/>
      <c r="AY351" s="350"/>
      <c r="AZ351" s="353"/>
      <c r="BA351" s="354"/>
      <c r="BB351" s="350"/>
      <c r="BC351" s="357" t="s">
        <v>1699</v>
      </c>
      <c r="BD351" s="319" t="s">
        <v>1576</v>
      </c>
      <c r="BE351" s="352" t="s">
        <v>1586</v>
      </c>
      <c r="BF351" s="358"/>
      <c r="BG351" s="319" t="s">
        <v>545</v>
      </c>
      <c r="BH351" s="349">
        <v>45894</v>
      </c>
      <c r="BI351" s="314">
        <v>52.46</v>
      </c>
      <c r="BJ351" s="319" t="s">
        <v>545</v>
      </c>
      <c r="BK351" s="441">
        <v>55000</v>
      </c>
      <c r="BL351" s="410">
        <f t="shared" si="365"/>
        <v>3116124</v>
      </c>
      <c r="BM351" s="349">
        <v>45910</v>
      </c>
      <c r="BN351" s="353"/>
      <c r="BO351" s="353"/>
      <c r="BP351" s="350"/>
      <c r="BQ351" s="350"/>
      <c r="BR351" s="350"/>
      <c r="BS351" s="350"/>
      <c r="BT351" s="350"/>
      <c r="BU351" s="350"/>
      <c r="BV351" s="350"/>
      <c r="BW351" s="350"/>
      <c r="BX351" s="350"/>
      <c r="BY351" s="350"/>
      <c r="BZ351" s="350"/>
      <c r="CA351" s="350"/>
      <c r="CB351" s="350"/>
      <c r="CC351" s="350"/>
      <c r="CD351" s="350"/>
      <c r="CE351" s="350"/>
      <c r="CF351" s="350"/>
      <c r="CG351" s="350"/>
      <c r="CH351" s="350"/>
      <c r="CI351" s="350"/>
      <c r="CJ351" s="350"/>
      <c r="CK351" s="350"/>
      <c r="CL351" s="353"/>
      <c r="CM351" s="321"/>
      <c r="CN351" s="350"/>
      <c r="CO351" s="350"/>
      <c r="CP351" s="350"/>
      <c r="CQ351" s="350"/>
      <c r="CR351" s="353"/>
      <c r="CS351" s="353"/>
      <c r="CT351" s="353"/>
      <c r="CU351" s="353"/>
      <c r="CV351" s="321"/>
      <c r="CW351" s="350"/>
    </row>
    <row r="352" spans="1:101" s="337" customFormat="1" ht="15" hidden="1" customHeight="1">
      <c r="A352" s="319" t="str">
        <f t="shared" si="368"/>
        <v>ok</v>
      </c>
      <c r="B352" s="321"/>
      <c r="C352" s="321"/>
      <c r="D352" s="321"/>
      <c r="E352" s="321"/>
      <c r="F352" s="321"/>
      <c r="G352" s="321"/>
      <c r="H352" s="321"/>
      <c r="I352" s="321"/>
      <c r="J352" s="338" t="s">
        <v>1480</v>
      </c>
      <c r="K352" s="339" t="s">
        <v>1481</v>
      </c>
      <c r="L352" s="340" t="s">
        <v>1482</v>
      </c>
      <c r="M352" s="341" t="s">
        <v>1483</v>
      </c>
      <c r="N352" s="341" t="s">
        <v>61</v>
      </c>
      <c r="O352" s="277"/>
      <c r="P352" s="342"/>
      <c r="Q352" s="277"/>
      <c r="R352" s="350"/>
      <c r="S352" s="350"/>
      <c r="T352" s="350"/>
      <c r="U352" s="350"/>
      <c r="V352" s="350"/>
      <c r="W352" s="350"/>
      <c r="X352" s="350"/>
      <c r="Y352" s="350"/>
      <c r="Z352" s="350"/>
      <c r="AA352" s="350"/>
      <c r="AB352" s="241"/>
      <c r="AC352" s="241"/>
      <c r="AD352" s="241"/>
      <c r="AE352" s="241"/>
      <c r="AF352" s="241"/>
      <c r="AG352" s="241"/>
      <c r="AH352" s="241"/>
      <c r="AI352" s="241"/>
      <c r="AJ352" s="241"/>
      <c r="AK352" s="241"/>
      <c r="AL352" s="241"/>
      <c r="AM352" s="241"/>
      <c r="AN352" s="241"/>
      <c r="AO352" s="241"/>
      <c r="AP352" s="241"/>
      <c r="AQ352" s="241"/>
      <c r="AR352" s="351"/>
      <c r="AS352" s="351"/>
      <c r="AT352" s="344"/>
      <c r="AU352" s="352"/>
      <c r="AV352" s="350"/>
      <c r="AW352" s="350"/>
      <c r="AX352" s="350"/>
      <c r="AY352" s="350"/>
      <c r="AZ352" s="353"/>
      <c r="BA352" s="354"/>
      <c r="BB352" s="350"/>
      <c r="BC352" s="357" t="s">
        <v>1699</v>
      </c>
      <c r="BD352" s="319" t="s">
        <v>1576</v>
      </c>
      <c r="BE352" s="350" t="s">
        <v>1587</v>
      </c>
      <c r="BF352" s="358"/>
      <c r="BG352" s="319" t="s">
        <v>545</v>
      </c>
      <c r="BH352" s="349">
        <v>45894</v>
      </c>
      <c r="BI352" s="314">
        <v>76.959999999999994</v>
      </c>
      <c r="BJ352" s="319" t="s">
        <v>545</v>
      </c>
      <c r="BK352" s="441">
        <v>55000</v>
      </c>
      <c r="BL352" s="410">
        <f t="shared" si="365"/>
        <v>4571424</v>
      </c>
      <c r="BM352" s="349">
        <v>45910</v>
      </c>
      <c r="BN352" s="353"/>
      <c r="BO352" s="353"/>
      <c r="BP352" s="350"/>
      <c r="BQ352" s="350"/>
      <c r="BR352" s="350"/>
      <c r="BS352" s="350"/>
      <c r="BT352" s="350"/>
      <c r="BU352" s="350"/>
      <c r="BV352" s="350"/>
      <c r="BW352" s="350"/>
      <c r="BX352" s="350"/>
      <c r="BY352" s="350"/>
      <c r="BZ352" s="350"/>
      <c r="CA352" s="350"/>
      <c r="CB352" s="350"/>
      <c r="CC352" s="350"/>
      <c r="CD352" s="350"/>
      <c r="CE352" s="350"/>
      <c r="CF352" s="350"/>
      <c r="CG352" s="350"/>
      <c r="CH352" s="350"/>
      <c r="CI352" s="350"/>
      <c r="CJ352" s="350"/>
      <c r="CK352" s="350"/>
      <c r="CL352" s="353"/>
      <c r="CM352" s="321"/>
      <c r="CN352" s="350"/>
      <c r="CO352" s="350"/>
      <c r="CP352" s="350"/>
      <c r="CQ352" s="350"/>
      <c r="CR352" s="353"/>
      <c r="CS352" s="353"/>
      <c r="CT352" s="353"/>
      <c r="CU352" s="353"/>
      <c r="CV352" s="321"/>
      <c r="CW352" s="350"/>
    </row>
    <row r="353" spans="1:101" s="337" customFormat="1" ht="15" hidden="1" customHeight="1">
      <c r="A353" s="319" t="str">
        <f t="shared" si="368"/>
        <v>ok</v>
      </c>
      <c r="B353" s="321"/>
      <c r="C353" s="321"/>
      <c r="D353" s="321"/>
      <c r="E353" s="321"/>
      <c r="F353" s="321"/>
      <c r="G353" s="321"/>
      <c r="H353" s="321"/>
      <c r="I353" s="321"/>
      <c r="J353" s="338" t="s">
        <v>1480</v>
      </c>
      <c r="K353" s="339" t="s">
        <v>1481</v>
      </c>
      <c r="L353" s="340" t="s">
        <v>1482</v>
      </c>
      <c r="M353" s="341" t="s">
        <v>1483</v>
      </c>
      <c r="N353" s="341" t="s">
        <v>61</v>
      </c>
      <c r="O353" s="277"/>
      <c r="P353" s="342"/>
      <c r="Q353" s="277"/>
      <c r="R353" s="350"/>
      <c r="S353" s="350"/>
      <c r="T353" s="350"/>
      <c r="U353" s="350"/>
      <c r="V353" s="350"/>
      <c r="W353" s="350"/>
      <c r="X353" s="350"/>
      <c r="Y353" s="350"/>
      <c r="Z353" s="350"/>
      <c r="AA353" s="350"/>
      <c r="AB353" s="241"/>
      <c r="AC353" s="241"/>
      <c r="AD353" s="241"/>
      <c r="AE353" s="241"/>
      <c r="AF353" s="241"/>
      <c r="AG353" s="241"/>
      <c r="AH353" s="241"/>
      <c r="AI353" s="241"/>
      <c r="AJ353" s="241"/>
      <c r="AK353" s="241"/>
      <c r="AL353" s="241"/>
      <c r="AM353" s="241"/>
      <c r="AN353" s="241"/>
      <c r="AO353" s="241"/>
      <c r="AP353" s="241"/>
      <c r="AQ353" s="241"/>
      <c r="AR353" s="351"/>
      <c r="AS353" s="351"/>
      <c r="AT353" s="344"/>
      <c r="AU353" s="352"/>
      <c r="AV353" s="350"/>
      <c r="AW353" s="350"/>
      <c r="AX353" s="350"/>
      <c r="AY353" s="350"/>
      <c r="AZ353" s="353"/>
      <c r="BA353" s="354"/>
      <c r="BB353" s="350"/>
      <c r="BC353" s="357" t="s">
        <v>1699</v>
      </c>
      <c r="BD353" s="319" t="s">
        <v>1576</v>
      </c>
      <c r="BE353" s="350" t="s">
        <v>1588</v>
      </c>
      <c r="BF353" s="358"/>
      <c r="BG353" s="319" t="s">
        <v>545</v>
      </c>
      <c r="BH353" s="349">
        <v>45894</v>
      </c>
      <c r="BI353" s="314">
        <v>103</v>
      </c>
      <c r="BJ353" s="319" t="s">
        <v>545</v>
      </c>
      <c r="BK353" s="441">
        <v>55000</v>
      </c>
      <c r="BL353" s="410">
        <f t="shared" si="365"/>
        <v>6118200</v>
      </c>
      <c r="BM353" s="349">
        <v>45910</v>
      </c>
      <c r="BN353" s="353"/>
      <c r="BO353" s="353"/>
      <c r="BP353" s="350"/>
      <c r="BQ353" s="350"/>
      <c r="BR353" s="350"/>
      <c r="BS353" s="350"/>
      <c r="BT353" s="350"/>
      <c r="BU353" s="350"/>
      <c r="BV353" s="350"/>
      <c r="BW353" s="350"/>
      <c r="BX353" s="350"/>
      <c r="BY353" s="350"/>
      <c r="BZ353" s="350"/>
      <c r="CA353" s="350"/>
      <c r="CB353" s="350"/>
      <c r="CC353" s="350"/>
      <c r="CD353" s="350"/>
      <c r="CE353" s="350"/>
      <c r="CF353" s="350"/>
      <c r="CG353" s="350"/>
      <c r="CH353" s="350"/>
      <c r="CI353" s="350"/>
      <c r="CJ353" s="350"/>
      <c r="CK353" s="350"/>
      <c r="CL353" s="353"/>
      <c r="CM353" s="321"/>
      <c r="CN353" s="350"/>
      <c r="CO353" s="350"/>
      <c r="CP353" s="350"/>
      <c r="CQ353" s="350"/>
      <c r="CR353" s="353"/>
      <c r="CS353" s="353"/>
      <c r="CT353" s="353"/>
      <c r="CU353" s="353"/>
      <c r="CV353" s="321"/>
      <c r="CW353" s="350"/>
    </row>
    <row r="354" spans="1:101" s="337" customFormat="1" ht="15" hidden="1" customHeight="1">
      <c r="A354" s="319" t="str">
        <f t="shared" si="368"/>
        <v>ok</v>
      </c>
      <c r="B354" s="321"/>
      <c r="C354" s="321"/>
      <c r="D354" s="321"/>
      <c r="E354" s="321"/>
      <c r="F354" s="321"/>
      <c r="G354" s="321"/>
      <c r="H354" s="321"/>
      <c r="I354" s="321"/>
      <c r="J354" s="338" t="s">
        <v>1480</v>
      </c>
      <c r="K354" s="339" t="s">
        <v>1481</v>
      </c>
      <c r="L354" s="340" t="s">
        <v>1482</v>
      </c>
      <c r="M354" s="341" t="s">
        <v>1483</v>
      </c>
      <c r="N354" s="341" t="s">
        <v>61</v>
      </c>
      <c r="O354" s="277"/>
      <c r="P354" s="342"/>
      <c r="Q354" s="277"/>
      <c r="R354" s="350"/>
      <c r="S354" s="350"/>
      <c r="T354" s="350"/>
      <c r="U354" s="350"/>
      <c r="V354" s="350"/>
      <c r="W354" s="350"/>
      <c r="X354" s="350"/>
      <c r="Y354" s="350"/>
      <c r="Z354" s="350"/>
      <c r="AA354" s="350"/>
      <c r="AB354" s="241"/>
      <c r="AC354" s="241"/>
      <c r="AD354" s="241"/>
      <c r="AE354" s="241"/>
      <c r="AF354" s="241"/>
      <c r="AG354" s="241"/>
      <c r="AH354" s="241"/>
      <c r="AI354" s="241"/>
      <c r="AJ354" s="241"/>
      <c r="AK354" s="241"/>
      <c r="AL354" s="241"/>
      <c r="AM354" s="241"/>
      <c r="AN354" s="241"/>
      <c r="AO354" s="241"/>
      <c r="AP354" s="241"/>
      <c r="AQ354" s="241"/>
      <c r="AR354" s="351"/>
      <c r="AS354" s="351"/>
      <c r="AT354" s="344"/>
      <c r="AU354" s="352"/>
      <c r="AV354" s="350"/>
      <c r="AW354" s="350"/>
      <c r="AX354" s="350"/>
      <c r="AY354" s="350"/>
      <c r="AZ354" s="353"/>
      <c r="BA354" s="354"/>
      <c r="BB354" s="350"/>
      <c r="BC354" s="357" t="s">
        <v>1699</v>
      </c>
      <c r="BD354" s="319" t="s">
        <v>1576</v>
      </c>
      <c r="BE354" s="350" t="s">
        <v>1589</v>
      </c>
      <c r="BF354" s="358"/>
      <c r="BG354" s="319" t="s">
        <v>545</v>
      </c>
      <c r="BH354" s="349">
        <v>45894</v>
      </c>
      <c r="BI354" s="314">
        <v>129.6</v>
      </c>
      <c r="BJ354" s="319" t="s">
        <v>545</v>
      </c>
      <c r="BK354" s="441">
        <v>55000</v>
      </c>
      <c r="BL354" s="410">
        <f t="shared" si="365"/>
        <v>7698240.0000000009</v>
      </c>
      <c r="BM354" s="349">
        <v>45910</v>
      </c>
      <c r="BN354" s="353"/>
      <c r="BO354" s="353"/>
      <c r="BP354" s="350"/>
      <c r="BQ354" s="350"/>
      <c r="BR354" s="350"/>
      <c r="BS354" s="350"/>
      <c r="BT354" s="350"/>
      <c r="BU354" s="350"/>
      <c r="BV354" s="350"/>
      <c r="BW354" s="350"/>
      <c r="BX354" s="350"/>
      <c r="BY354" s="350"/>
      <c r="BZ354" s="350"/>
      <c r="CA354" s="350"/>
      <c r="CB354" s="350"/>
      <c r="CC354" s="350"/>
      <c r="CD354" s="350"/>
      <c r="CE354" s="350"/>
      <c r="CF354" s="350"/>
      <c r="CG354" s="350"/>
      <c r="CH354" s="350"/>
      <c r="CI354" s="350"/>
      <c r="CJ354" s="350"/>
      <c r="CK354" s="350"/>
      <c r="CL354" s="353"/>
      <c r="CM354" s="321"/>
      <c r="CN354" s="350"/>
      <c r="CO354" s="350"/>
      <c r="CP354" s="350"/>
      <c r="CQ354" s="350"/>
      <c r="CR354" s="353"/>
      <c r="CS354" s="353"/>
      <c r="CT354" s="353"/>
      <c r="CU354" s="353"/>
      <c r="CV354" s="321"/>
      <c r="CW354" s="350"/>
    </row>
    <row r="355" spans="1:101" s="337" customFormat="1" ht="15" hidden="1" customHeight="1">
      <c r="A355" s="319" t="str">
        <f t="shared" si="368"/>
        <v>ok</v>
      </c>
      <c r="B355" s="321"/>
      <c r="C355" s="321"/>
      <c r="D355" s="321"/>
      <c r="E355" s="321"/>
      <c r="F355" s="321"/>
      <c r="G355" s="321"/>
      <c r="H355" s="321"/>
      <c r="I355" s="321"/>
      <c r="J355" s="338" t="s">
        <v>1480</v>
      </c>
      <c r="K355" s="339" t="s">
        <v>1481</v>
      </c>
      <c r="L355" s="340" t="s">
        <v>1482</v>
      </c>
      <c r="M355" s="341" t="s">
        <v>1483</v>
      </c>
      <c r="N355" s="341" t="s">
        <v>61</v>
      </c>
      <c r="O355" s="277"/>
      <c r="P355" s="342"/>
      <c r="Q355" s="277"/>
      <c r="R355" s="350"/>
      <c r="S355" s="350"/>
      <c r="T355" s="350"/>
      <c r="U355" s="350"/>
      <c r="V355" s="350"/>
      <c r="W355" s="350"/>
      <c r="X355" s="350"/>
      <c r="Y355" s="350"/>
      <c r="Z355" s="350"/>
      <c r="AA355" s="350"/>
      <c r="AB355" s="241"/>
      <c r="AC355" s="241"/>
      <c r="AD355" s="241"/>
      <c r="AE355" s="241"/>
      <c r="AF355" s="241"/>
      <c r="AG355" s="241"/>
      <c r="AH355" s="241"/>
      <c r="AI355" s="241"/>
      <c r="AJ355" s="241"/>
      <c r="AK355" s="241"/>
      <c r="AL355" s="241"/>
      <c r="AM355" s="241"/>
      <c r="AN355" s="241"/>
      <c r="AO355" s="241"/>
      <c r="AP355" s="241"/>
      <c r="AQ355" s="241"/>
      <c r="AR355" s="351"/>
      <c r="AS355" s="351"/>
      <c r="AT355" s="344"/>
      <c r="AU355" s="352"/>
      <c r="AV355" s="350"/>
      <c r="AW355" s="350"/>
      <c r="AX355" s="350"/>
      <c r="AY355" s="350"/>
      <c r="AZ355" s="353"/>
      <c r="BA355" s="354"/>
      <c r="BB355" s="350"/>
      <c r="BC355" s="357" t="s">
        <v>1699</v>
      </c>
      <c r="BD355" s="319" t="s">
        <v>1576</v>
      </c>
      <c r="BE355" s="350" t="s">
        <v>1590</v>
      </c>
      <c r="BF355" s="358"/>
      <c r="BG355" s="319" t="s">
        <v>545</v>
      </c>
      <c r="BH355" s="349">
        <v>45894</v>
      </c>
      <c r="BI355" s="314">
        <v>90</v>
      </c>
      <c r="BJ355" s="319" t="s">
        <v>545</v>
      </c>
      <c r="BK355" s="441">
        <v>55000</v>
      </c>
      <c r="BL355" s="410">
        <f t="shared" si="365"/>
        <v>5346000</v>
      </c>
      <c r="BM355" s="349">
        <v>45910</v>
      </c>
      <c r="BN355" s="353"/>
      <c r="BO355" s="353"/>
      <c r="BP355" s="350"/>
      <c r="BQ355" s="350"/>
      <c r="BR355" s="350"/>
      <c r="BS355" s="350"/>
      <c r="BT355" s="350"/>
      <c r="BU355" s="350"/>
      <c r="BV355" s="350"/>
      <c r="BW355" s="350"/>
      <c r="BX355" s="350"/>
      <c r="BY355" s="350"/>
      <c r="BZ355" s="350"/>
      <c r="CA355" s="350"/>
      <c r="CB355" s="350"/>
      <c r="CC355" s="350"/>
      <c r="CD355" s="350"/>
      <c r="CE355" s="350"/>
      <c r="CF355" s="350"/>
      <c r="CG355" s="350"/>
      <c r="CH355" s="350"/>
      <c r="CI355" s="350"/>
      <c r="CJ355" s="350"/>
      <c r="CK355" s="350"/>
      <c r="CL355" s="353"/>
      <c r="CM355" s="321"/>
      <c r="CN355" s="350"/>
      <c r="CO355" s="350"/>
      <c r="CP355" s="350"/>
      <c r="CQ355" s="350"/>
      <c r="CR355" s="353"/>
      <c r="CS355" s="353"/>
      <c r="CT355" s="353"/>
      <c r="CU355" s="353"/>
      <c r="CV355" s="321"/>
      <c r="CW355" s="350"/>
    </row>
    <row r="356" spans="1:101" s="337" customFormat="1" ht="15" hidden="1" customHeight="1">
      <c r="A356" s="319" t="str">
        <f t="shared" si="368"/>
        <v>ok</v>
      </c>
      <c r="B356" s="321"/>
      <c r="C356" s="321"/>
      <c r="D356" s="321"/>
      <c r="E356" s="321"/>
      <c r="F356" s="321"/>
      <c r="G356" s="321"/>
      <c r="H356" s="321"/>
      <c r="I356" s="321"/>
      <c r="J356" s="338" t="s">
        <v>1480</v>
      </c>
      <c r="K356" s="339" t="s">
        <v>1481</v>
      </c>
      <c r="L356" s="340" t="s">
        <v>1482</v>
      </c>
      <c r="M356" s="341" t="s">
        <v>1483</v>
      </c>
      <c r="N356" s="341" t="s">
        <v>61</v>
      </c>
      <c r="O356" s="277"/>
      <c r="P356" s="342"/>
      <c r="Q356" s="277"/>
      <c r="R356" s="350"/>
      <c r="S356" s="350"/>
      <c r="T356" s="350"/>
      <c r="U356" s="350"/>
      <c r="V356" s="350"/>
      <c r="W356" s="350"/>
      <c r="X356" s="350"/>
      <c r="Y356" s="350"/>
      <c r="Z356" s="350"/>
      <c r="AA356" s="350"/>
      <c r="AB356" s="241"/>
      <c r="AC356" s="241"/>
      <c r="AD356" s="241"/>
      <c r="AE356" s="241"/>
      <c r="AF356" s="241"/>
      <c r="AG356" s="241"/>
      <c r="AH356" s="241"/>
      <c r="AI356" s="241"/>
      <c r="AJ356" s="241"/>
      <c r="AK356" s="241"/>
      <c r="AL356" s="241"/>
      <c r="AM356" s="241"/>
      <c r="AN356" s="241"/>
      <c r="AO356" s="241"/>
      <c r="AP356" s="241"/>
      <c r="AQ356" s="241"/>
      <c r="AR356" s="351"/>
      <c r="AS356" s="351"/>
      <c r="AT356" s="344"/>
      <c r="AU356" s="352"/>
      <c r="AV356" s="350"/>
      <c r="AW356" s="350"/>
      <c r="AX356" s="350"/>
      <c r="AY356" s="350"/>
      <c r="AZ356" s="353"/>
      <c r="BA356" s="354"/>
      <c r="BB356" s="350"/>
      <c r="BC356" s="357" t="s">
        <v>1699</v>
      </c>
      <c r="BD356" s="319" t="s">
        <v>1576</v>
      </c>
      <c r="BE356" s="350" t="s">
        <v>1591</v>
      </c>
      <c r="BF356" s="358"/>
      <c r="BG356" s="319" t="s">
        <v>545</v>
      </c>
      <c r="BH356" s="349">
        <v>45894</v>
      </c>
      <c r="BI356" s="314">
        <v>65.52</v>
      </c>
      <c r="BJ356" s="319" t="s">
        <v>545</v>
      </c>
      <c r="BK356" s="441">
        <v>55000</v>
      </c>
      <c r="BL356" s="410">
        <f t="shared" si="365"/>
        <v>3891888.0000000005</v>
      </c>
      <c r="BM356" s="349">
        <v>45910</v>
      </c>
      <c r="BN356" s="353"/>
      <c r="BO356" s="353"/>
      <c r="BP356" s="350"/>
      <c r="BQ356" s="350"/>
      <c r="BR356" s="350"/>
      <c r="BS356" s="350"/>
      <c r="BT356" s="350"/>
      <c r="BU356" s="350"/>
      <c r="BV356" s="350"/>
      <c r="BW356" s="350"/>
      <c r="BX356" s="350"/>
      <c r="BY356" s="350"/>
      <c r="BZ356" s="350"/>
      <c r="CA356" s="350"/>
      <c r="CB356" s="350"/>
      <c r="CC356" s="350"/>
      <c r="CD356" s="350"/>
      <c r="CE356" s="350"/>
      <c r="CF356" s="350"/>
      <c r="CG356" s="350"/>
      <c r="CH356" s="350"/>
      <c r="CI356" s="350"/>
      <c r="CJ356" s="350"/>
      <c r="CK356" s="350"/>
      <c r="CL356" s="353"/>
      <c r="CM356" s="321"/>
      <c r="CN356" s="350"/>
      <c r="CO356" s="350"/>
      <c r="CP356" s="350"/>
      <c r="CQ356" s="350"/>
      <c r="CR356" s="353"/>
      <c r="CS356" s="353"/>
      <c r="CT356" s="353"/>
      <c r="CU356" s="353"/>
      <c r="CV356" s="321"/>
      <c r="CW356" s="350"/>
    </row>
    <row r="357" spans="1:101" s="337" customFormat="1" ht="15" hidden="1" customHeight="1">
      <c r="A357" s="319" t="str">
        <f t="shared" si="368"/>
        <v>ok</v>
      </c>
      <c r="B357" s="321"/>
      <c r="C357" s="321"/>
      <c r="D357" s="321"/>
      <c r="E357" s="321"/>
      <c r="F357" s="321"/>
      <c r="G357" s="321"/>
      <c r="H357" s="321"/>
      <c r="I357" s="321"/>
      <c r="J357" s="338" t="s">
        <v>1480</v>
      </c>
      <c r="K357" s="339" t="s">
        <v>1481</v>
      </c>
      <c r="L357" s="340" t="s">
        <v>1482</v>
      </c>
      <c r="M357" s="341" t="s">
        <v>1483</v>
      </c>
      <c r="N357" s="341" t="s">
        <v>61</v>
      </c>
      <c r="O357" s="277"/>
      <c r="P357" s="342"/>
      <c r="Q357" s="277"/>
      <c r="R357" s="350"/>
      <c r="S357" s="350"/>
      <c r="T357" s="350"/>
      <c r="U357" s="350"/>
      <c r="V357" s="350"/>
      <c r="W357" s="350"/>
      <c r="X357" s="350"/>
      <c r="Y357" s="350"/>
      <c r="Z357" s="350"/>
      <c r="AA357" s="350"/>
      <c r="AB357" s="241"/>
      <c r="AC357" s="241"/>
      <c r="AD357" s="241"/>
      <c r="AE357" s="241"/>
      <c r="AF357" s="241"/>
      <c r="AG357" s="241"/>
      <c r="AH357" s="241"/>
      <c r="AI357" s="241"/>
      <c r="AJ357" s="241"/>
      <c r="AK357" s="241"/>
      <c r="AL357" s="241"/>
      <c r="AM357" s="241"/>
      <c r="AN357" s="241"/>
      <c r="AO357" s="241"/>
      <c r="AP357" s="241"/>
      <c r="AQ357" s="241"/>
      <c r="AR357" s="351"/>
      <c r="AS357" s="351"/>
      <c r="AT357" s="344"/>
      <c r="AU357" s="352"/>
      <c r="AV357" s="350"/>
      <c r="AW357" s="350"/>
      <c r="AX357" s="350"/>
      <c r="AY357" s="350"/>
      <c r="AZ357" s="353"/>
      <c r="BA357" s="354"/>
      <c r="BB357" s="350"/>
      <c r="BC357" s="357" t="s">
        <v>1699</v>
      </c>
      <c r="BD357" s="319" t="s">
        <v>1576</v>
      </c>
      <c r="BE357" s="350" t="s">
        <v>1592</v>
      </c>
      <c r="BF357" s="358"/>
      <c r="BG357" s="319" t="s">
        <v>545</v>
      </c>
      <c r="BH357" s="349">
        <v>45894</v>
      </c>
      <c r="BI357" s="314">
        <v>74.88</v>
      </c>
      <c r="BJ357" s="319" t="s">
        <v>545</v>
      </c>
      <c r="BK357" s="441">
        <v>55000</v>
      </c>
      <c r="BL357" s="410">
        <f t="shared" si="365"/>
        <v>4447872</v>
      </c>
      <c r="BM357" s="349">
        <v>45910</v>
      </c>
      <c r="BN357" s="353"/>
      <c r="BO357" s="353"/>
      <c r="BP357" s="350"/>
      <c r="BQ357" s="350"/>
      <c r="BR357" s="350"/>
      <c r="BS357" s="350"/>
      <c r="BT357" s="350"/>
      <c r="BU357" s="350"/>
      <c r="BV357" s="350"/>
      <c r="BW357" s="350"/>
      <c r="BX357" s="350"/>
      <c r="BY357" s="350"/>
      <c r="BZ357" s="350"/>
      <c r="CA357" s="350"/>
      <c r="CB357" s="350"/>
      <c r="CC357" s="350"/>
      <c r="CD357" s="350"/>
      <c r="CE357" s="350"/>
      <c r="CF357" s="350"/>
      <c r="CG357" s="350"/>
      <c r="CH357" s="350"/>
      <c r="CI357" s="350"/>
      <c r="CJ357" s="350"/>
      <c r="CK357" s="350"/>
      <c r="CL357" s="353"/>
      <c r="CM357" s="321"/>
      <c r="CN357" s="350"/>
      <c r="CO357" s="350"/>
      <c r="CP357" s="350"/>
      <c r="CQ357" s="350"/>
      <c r="CR357" s="353"/>
      <c r="CS357" s="353"/>
      <c r="CT357" s="353"/>
      <c r="CU357" s="353"/>
      <c r="CV357" s="321"/>
      <c r="CW357" s="350"/>
    </row>
    <row r="358" spans="1:101" s="337" customFormat="1" ht="15" hidden="1" customHeight="1">
      <c r="A358" s="319" t="str">
        <f t="shared" si="368"/>
        <v>ok</v>
      </c>
      <c r="B358" s="321"/>
      <c r="C358" s="321"/>
      <c r="D358" s="321"/>
      <c r="E358" s="321"/>
      <c r="F358" s="321"/>
      <c r="G358" s="321"/>
      <c r="H358" s="321"/>
      <c r="I358" s="321"/>
      <c r="J358" s="338" t="s">
        <v>1480</v>
      </c>
      <c r="K358" s="339" t="s">
        <v>1481</v>
      </c>
      <c r="L358" s="340" t="s">
        <v>1482</v>
      </c>
      <c r="M358" s="341" t="s">
        <v>1483</v>
      </c>
      <c r="N358" s="341" t="s">
        <v>61</v>
      </c>
      <c r="O358" s="277"/>
      <c r="P358" s="342"/>
      <c r="Q358" s="277"/>
      <c r="R358" s="350"/>
      <c r="S358" s="350"/>
      <c r="T358" s="350"/>
      <c r="U358" s="350"/>
      <c r="V358" s="350"/>
      <c r="W358" s="350"/>
      <c r="X358" s="350"/>
      <c r="Y358" s="350"/>
      <c r="Z358" s="350"/>
      <c r="AA358" s="350"/>
      <c r="AB358" s="241"/>
      <c r="AC358" s="241"/>
      <c r="AD358" s="241"/>
      <c r="AE358" s="241"/>
      <c r="AF358" s="241"/>
      <c r="AG358" s="241"/>
      <c r="AH358" s="241"/>
      <c r="AI358" s="241"/>
      <c r="AJ358" s="241"/>
      <c r="AK358" s="241"/>
      <c r="AL358" s="241"/>
      <c r="AM358" s="241"/>
      <c r="AN358" s="241"/>
      <c r="AO358" s="241"/>
      <c r="AP358" s="241"/>
      <c r="AQ358" s="241"/>
      <c r="AR358" s="351"/>
      <c r="AS358" s="351"/>
      <c r="AT358" s="344"/>
      <c r="AU358" s="352"/>
      <c r="AV358" s="350"/>
      <c r="AW358" s="350"/>
      <c r="AX358" s="350"/>
      <c r="AY358" s="350"/>
      <c r="AZ358" s="353"/>
      <c r="BA358" s="354"/>
      <c r="BB358" s="350"/>
      <c r="BC358" s="357" t="s">
        <v>1699</v>
      </c>
      <c r="BD358" s="319" t="s">
        <v>1576</v>
      </c>
      <c r="BE358" s="350" t="s">
        <v>1593</v>
      </c>
      <c r="BF358" s="358"/>
      <c r="BG358" s="319" t="s">
        <v>545</v>
      </c>
      <c r="BH358" s="349">
        <v>45894</v>
      </c>
      <c r="BI358" s="314">
        <v>130.68</v>
      </c>
      <c r="BJ358" s="319" t="s">
        <v>545</v>
      </c>
      <c r="BK358" s="441">
        <v>55000</v>
      </c>
      <c r="BL358" s="410">
        <f t="shared" si="365"/>
        <v>7762392.0000000009</v>
      </c>
      <c r="BM358" s="349">
        <v>45910</v>
      </c>
      <c r="BN358" s="353"/>
      <c r="BO358" s="353"/>
      <c r="BP358" s="350"/>
      <c r="BQ358" s="350"/>
      <c r="BR358" s="350"/>
      <c r="BS358" s="350"/>
      <c r="BT358" s="350"/>
      <c r="BU358" s="350"/>
      <c r="BV358" s="350"/>
      <c r="BW358" s="350"/>
      <c r="BX358" s="350"/>
      <c r="BY358" s="350"/>
      <c r="BZ358" s="350"/>
      <c r="CA358" s="350"/>
      <c r="CB358" s="350"/>
      <c r="CC358" s="350"/>
      <c r="CD358" s="350"/>
      <c r="CE358" s="350"/>
      <c r="CF358" s="350"/>
      <c r="CG358" s="350"/>
      <c r="CH358" s="350"/>
      <c r="CI358" s="350"/>
      <c r="CJ358" s="350"/>
      <c r="CK358" s="350"/>
      <c r="CL358" s="353"/>
      <c r="CM358" s="321"/>
      <c r="CN358" s="350"/>
      <c r="CO358" s="350"/>
      <c r="CP358" s="350"/>
      <c r="CQ358" s="350"/>
      <c r="CR358" s="353"/>
      <c r="CS358" s="353"/>
      <c r="CT358" s="353"/>
      <c r="CU358" s="353"/>
      <c r="CV358" s="321"/>
      <c r="CW358" s="350"/>
    </row>
    <row r="359" spans="1:101" s="337" customFormat="1" ht="15" hidden="1" customHeight="1">
      <c r="A359" s="319" t="str">
        <f t="shared" si="368"/>
        <v>ok</v>
      </c>
      <c r="B359" s="321"/>
      <c r="C359" s="321"/>
      <c r="D359" s="321"/>
      <c r="E359" s="321"/>
      <c r="F359" s="321"/>
      <c r="G359" s="321"/>
      <c r="H359" s="321"/>
      <c r="I359" s="321"/>
      <c r="J359" s="338" t="s">
        <v>1480</v>
      </c>
      <c r="K359" s="339" t="s">
        <v>1481</v>
      </c>
      <c r="L359" s="340" t="s">
        <v>1482</v>
      </c>
      <c r="M359" s="341" t="s">
        <v>1483</v>
      </c>
      <c r="N359" s="341" t="s">
        <v>61</v>
      </c>
      <c r="O359" s="277"/>
      <c r="P359" s="342"/>
      <c r="Q359" s="277"/>
      <c r="R359" s="350"/>
      <c r="S359" s="350"/>
      <c r="T359" s="350"/>
      <c r="U359" s="350"/>
      <c r="V359" s="350"/>
      <c r="W359" s="350"/>
      <c r="X359" s="350"/>
      <c r="Y359" s="350"/>
      <c r="Z359" s="350"/>
      <c r="AA359" s="350"/>
      <c r="AB359" s="241"/>
      <c r="AC359" s="241"/>
      <c r="AD359" s="241"/>
      <c r="AE359" s="241"/>
      <c r="AF359" s="241"/>
      <c r="AG359" s="241"/>
      <c r="AH359" s="241"/>
      <c r="AI359" s="241"/>
      <c r="AJ359" s="241"/>
      <c r="AK359" s="241"/>
      <c r="AL359" s="241"/>
      <c r="AM359" s="241"/>
      <c r="AN359" s="241"/>
      <c r="AO359" s="241"/>
      <c r="AP359" s="241"/>
      <c r="AQ359" s="241"/>
      <c r="AR359" s="351"/>
      <c r="AS359" s="351"/>
      <c r="AT359" s="344"/>
      <c r="AU359" s="352"/>
      <c r="AV359" s="350"/>
      <c r="AW359" s="350"/>
      <c r="AX359" s="350"/>
      <c r="AY359" s="350"/>
      <c r="AZ359" s="353"/>
      <c r="BA359" s="354"/>
      <c r="BB359" s="350"/>
      <c r="BC359" s="357" t="s">
        <v>1699</v>
      </c>
      <c r="BD359" s="319" t="s">
        <v>1576</v>
      </c>
      <c r="BE359" s="350" t="s">
        <v>1594</v>
      </c>
      <c r="BF359" s="358"/>
      <c r="BG359" s="319" t="s">
        <v>545</v>
      </c>
      <c r="BH359" s="349">
        <v>45894</v>
      </c>
      <c r="BI359" s="314">
        <v>65.52</v>
      </c>
      <c r="BJ359" s="319" t="s">
        <v>545</v>
      </c>
      <c r="BK359" s="441">
        <v>55000</v>
      </c>
      <c r="BL359" s="410">
        <f t="shared" si="365"/>
        <v>3891888.0000000005</v>
      </c>
      <c r="BM359" s="349">
        <v>45910</v>
      </c>
      <c r="BN359" s="353"/>
      <c r="BO359" s="353"/>
      <c r="BP359" s="350"/>
      <c r="BQ359" s="350"/>
      <c r="BR359" s="350"/>
      <c r="BS359" s="350"/>
      <c r="BT359" s="350"/>
      <c r="BU359" s="350"/>
      <c r="BV359" s="350"/>
      <c r="BW359" s="350"/>
      <c r="BX359" s="350"/>
      <c r="BY359" s="350"/>
      <c r="BZ359" s="350"/>
      <c r="CA359" s="350"/>
      <c r="CB359" s="350"/>
      <c r="CC359" s="350"/>
      <c r="CD359" s="350"/>
      <c r="CE359" s="350"/>
      <c r="CF359" s="350"/>
      <c r="CG359" s="350"/>
      <c r="CH359" s="350"/>
      <c r="CI359" s="350"/>
      <c r="CJ359" s="350"/>
      <c r="CK359" s="350"/>
      <c r="CL359" s="353"/>
      <c r="CM359" s="321"/>
      <c r="CN359" s="350"/>
      <c r="CO359" s="350"/>
      <c r="CP359" s="350"/>
      <c r="CQ359" s="350"/>
      <c r="CR359" s="353"/>
      <c r="CS359" s="353"/>
      <c r="CT359" s="353"/>
      <c r="CU359" s="353"/>
      <c r="CV359" s="321"/>
      <c r="CW359" s="350"/>
    </row>
    <row r="360" spans="1:101" s="337" customFormat="1" ht="15" hidden="1" customHeight="1">
      <c r="A360" s="319" t="str">
        <f t="shared" si="368"/>
        <v>ok</v>
      </c>
      <c r="B360" s="321"/>
      <c r="C360" s="321"/>
      <c r="D360" s="321"/>
      <c r="E360" s="321"/>
      <c r="F360" s="321"/>
      <c r="G360" s="321"/>
      <c r="H360" s="321"/>
      <c r="I360" s="321"/>
      <c r="J360" s="338" t="s">
        <v>1480</v>
      </c>
      <c r="K360" s="339" t="s">
        <v>1481</v>
      </c>
      <c r="L360" s="340" t="s">
        <v>1482</v>
      </c>
      <c r="M360" s="341" t="s">
        <v>1483</v>
      </c>
      <c r="N360" s="341" t="s">
        <v>61</v>
      </c>
      <c r="O360" s="277"/>
      <c r="P360" s="342"/>
      <c r="Q360" s="277"/>
      <c r="R360" s="350"/>
      <c r="S360" s="350"/>
      <c r="T360" s="350"/>
      <c r="U360" s="350"/>
      <c r="V360" s="350"/>
      <c r="W360" s="350"/>
      <c r="X360" s="350"/>
      <c r="Y360" s="350"/>
      <c r="Z360" s="350"/>
      <c r="AA360" s="350"/>
      <c r="AB360" s="241"/>
      <c r="AC360" s="241"/>
      <c r="AD360" s="241"/>
      <c r="AE360" s="241"/>
      <c r="AF360" s="241"/>
      <c r="AG360" s="241"/>
      <c r="AH360" s="241"/>
      <c r="AI360" s="241"/>
      <c r="AJ360" s="241"/>
      <c r="AK360" s="241"/>
      <c r="AL360" s="241"/>
      <c r="AM360" s="241"/>
      <c r="AN360" s="241"/>
      <c r="AO360" s="241"/>
      <c r="AP360" s="241"/>
      <c r="AQ360" s="241"/>
      <c r="AR360" s="351"/>
      <c r="AS360" s="351"/>
      <c r="AT360" s="344"/>
      <c r="AU360" s="352"/>
      <c r="AV360" s="350"/>
      <c r="AW360" s="350"/>
      <c r="AX360" s="350"/>
      <c r="AY360" s="350"/>
      <c r="AZ360" s="353"/>
      <c r="BA360" s="354"/>
      <c r="BB360" s="350"/>
      <c r="BC360" s="357" t="s">
        <v>1699</v>
      </c>
      <c r="BD360" s="319" t="s">
        <v>1576</v>
      </c>
      <c r="BE360" s="350" t="s">
        <v>1595</v>
      </c>
      <c r="BF360" s="358"/>
      <c r="BG360" s="319" t="s">
        <v>545</v>
      </c>
      <c r="BH360" s="349">
        <v>45894</v>
      </c>
      <c r="BI360" s="314">
        <v>83.52</v>
      </c>
      <c r="BJ360" s="319" t="s">
        <v>545</v>
      </c>
      <c r="BK360" s="441">
        <v>55000</v>
      </c>
      <c r="BL360" s="410">
        <f t="shared" si="365"/>
        <v>4961088</v>
      </c>
      <c r="BM360" s="349">
        <v>45910</v>
      </c>
      <c r="BN360" s="353"/>
      <c r="BO360" s="353"/>
      <c r="BP360" s="350"/>
      <c r="BQ360" s="350"/>
      <c r="BR360" s="350"/>
      <c r="BS360" s="350"/>
      <c r="BT360" s="350"/>
      <c r="BU360" s="350"/>
      <c r="BV360" s="350"/>
      <c r="BW360" s="350"/>
      <c r="BX360" s="350"/>
      <c r="BY360" s="350"/>
      <c r="BZ360" s="350"/>
      <c r="CA360" s="350"/>
      <c r="CB360" s="350"/>
      <c r="CC360" s="350"/>
      <c r="CD360" s="350"/>
      <c r="CE360" s="350"/>
      <c r="CF360" s="350"/>
      <c r="CG360" s="350"/>
      <c r="CH360" s="350"/>
      <c r="CI360" s="350"/>
      <c r="CJ360" s="350"/>
      <c r="CK360" s="350"/>
      <c r="CL360" s="353"/>
      <c r="CM360" s="321"/>
      <c r="CN360" s="350"/>
      <c r="CO360" s="350"/>
      <c r="CP360" s="350"/>
      <c r="CQ360" s="350"/>
      <c r="CR360" s="353"/>
      <c r="CS360" s="353"/>
      <c r="CT360" s="353"/>
      <c r="CU360" s="353"/>
      <c r="CV360" s="321"/>
      <c r="CW360" s="350"/>
    </row>
    <row r="361" spans="1:101" s="337" customFormat="1" ht="15" hidden="1" customHeight="1">
      <c r="A361" s="319" t="str">
        <f t="shared" si="368"/>
        <v>ok</v>
      </c>
      <c r="B361" s="321"/>
      <c r="C361" s="321"/>
      <c r="D361" s="321"/>
      <c r="E361" s="321"/>
      <c r="F361" s="321"/>
      <c r="G361" s="321"/>
      <c r="H361" s="321"/>
      <c r="I361" s="321"/>
      <c r="J361" s="338" t="s">
        <v>1480</v>
      </c>
      <c r="K361" s="339" t="s">
        <v>1481</v>
      </c>
      <c r="L361" s="340" t="s">
        <v>1482</v>
      </c>
      <c r="M361" s="341" t="s">
        <v>1483</v>
      </c>
      <c r="N361" s="341" t="s">
        <v>61</v>
      </c>
      <c r="O361" s="277"/>
      <c r="P361" s="342"/>
      <c r="Q361" s="277"/>
      <c r="R361" s="350"/>
      <c r="S361" s="350"/>
      <c r="T361" s="350"/>
      <c r="U361" s="350"/>
      <c r="V361" s="350"/>
      <c r="W361" s="350"/>
      <c r="X361" s="350"/>
      <c r="Y361" s="350"/>
      <c r="Z361" s="350"/>
      <c r="AA361" s="350"/>
      <c r="AB361" s="241"/>
      <c r="AC361" s="241"/>
      <c r="AD361" s="241"/>
      <c r="AE361" s="241"/>
      <c r="AF361" s="241"/>
      <c r="AG361" s="241"/>
      <c r="AH361" s="241"/>
      <c r="AI361" s="241"/>
      <c r="AJ361" s="241"/>
      <c r="AK361" s="241"/>
      <c r="AL361" s="241"/>
      <c r="AM361" s="241"/>
      <c r="AN361" s="241"/>
      <c r="AO361" s="241"/>
      <c r="AP361" s="241"/>
      <c r="AQ361" s="241"/>
      <c r="AR361" s="351"/>
      <c r="AS361" s="351"/>
      <c r="AT361" s="344"/>
      <c r="AU361" s="352"/>
      <c r="AV361" s="350"/>
      <c r="AW361" s="350"/>
      <c r="AX361" s="350"/>
      <c r="AY361" s="350"/>
      <c r="AZ361" s="353"/>
      <c r="BA361" s="354"/>
      <c r="BB361" s="350"/>
      <c r="BC361" s="357" t="s">
        <v>1699</v>
      </c>
      <c r="BD361" s="319" t="s">
        <v>1576</v>
      </c>
      <c r="BE361" s="350" t="s">
        <v>1596</v>
      </c>
      <c r="BF361" s="358"/>
      <c r="BG361" s="319" t="s">
        <v>545</v>
      </c>
      <c r="BH361" s="349">
        <v>45894</v>
      </c>
      <c r="BI361" s="314">
        <v>94.08</v>
      </c>
      <c r="BJ361" s="319" t="s">
        <v>545</v>
      </c>
      <c r="BK361" s="441">
        <v>55000</v>
      </c>
      <c r="BL361" s="410">
        <f t="shared" si="365"/>
        <v>5588352</v>
      </c>
      <c r="BM361" s="349">
        <v>45910</v>
      </c>
      <c r="BN361" s="353"/>
      <c r="BO361" s="353"/>
      <c r="BP361" s="350"/>
      <c r="BQ361" s="350"/>
      <c r="BR361" s="350"/>
      <c r="BS361" s="350"/>
      <c r="BT361" s="350"/>
      <c r="BU361" s="350"/>
      <c r="BV361" s="350"/>
      <c r="BW361" s="350"/>
      <c r="BX361" s="350"/>
      <c r="BY361" s="350"/>
      <c r="BZ361" s="350"/>
      <c r="CA361" s="350"/>
      <c r="CB361" s="350"/>
      <c r="CC361" s="350"/>
      <c r="CD361" s="350"/>
      <c r="CE361" s="350"/>
      <c r="CF361" s="350"/>
      <c r="CG361" s="350"/>
      <c r="CH361" s="350"/>
      <c r="CI361" s="350"/>
      <c r="CJ361" s="350"/>
      <c r="CK361" s="350"/>
      <c r="CL361" s="353"/>
      <c r="CM361" s="321"/>
      <c r="CN361" s="350"/>
      <c r="CO361" s="350"/>
      <c r="CP361" s="350"/>
      <c r="CQ361" s="350"/>
      <c r="CR361" s="353"/>
      <c r="CS361" s="353"/>
      <c r="CT361" s="353"/>
      <c r="CU361" s="353"/>
      <c r="CV361" s="321"/>
      <c r="CW361" s="350"/>
    </row>
    <row r="362" spans="1:101" s="337" customFormat="1" ht="15" hidden="1" customHeight="1">
      <c r="A362" s="319" t="str">
        <f t="shared" si="368"/>
        <v>ok</v>
      </c>
      <c r="B362" s="321"/>
      <c r="C362" s="321"/>
      <c r="D362" s="321"/>
      <c r="E362" s="321"/>
      <c r="F362" s="321"/>
      <c r="G362" s="321"/>
      <c r="H362" s="321"/>
      <c r="I362" s="321"/>
      <c r="J362" s="338" t="s">
        <v>1480</v>
      </c>
      <c r="K362" s="339" t="s">
        <v>1481</v>
      </c>
      <c r="L362" s="340" t="s">
        <v>1482</v>
      </c>
      <c r="M362" s="341" t="s">
        <v>1483</v>
      </c>
      <c r="N362" s="341" t="s">
        <v>61</v>
      </c>
      <c r="O362" s="277"/>
      <c r="P362" s="342"/>
      <c r="Q362" s="277"/>
      <c r="R362" s="350"/>
      <c r="S362" s="350"/>
      <c r="T362" s="350"/>
      <c r="U362" s="350"/>
      <c r="V362" s="350"/>
      <c r="W362" s="350"/>
      <c r="X362" s="350"/>
      <c r="Y362" s="350"/>
      <c r="Z362" s="350"/>
      <c r="AA362" s="350"/>
      <c r="AB362" s="241"/>
      <c r="AC362" s="241"/>
      <c r="AD362" s="241"/>
      <c r="AE362" s="241"/>
      <c r="AF362" s="241"/>
      <c r="AG362" s="241"/>
      <c r="AH362" s="241"/>
      <c r="AI362" s="241"/>
      <c r="AJ362" s="241"/>
      <c r="AK362" s="241"/>
      <c r="AL362" s="241"/>
      <c r="AM362" s="241"/>
      <c r="AN362" s="241"/>
      <c r="AO362" s="241"/>
      <c r="AP362" s="241"/>
      <c r="AQ362" s="241"/>
      <c r="AR362" s="351"/>
      <c r="AS362" s="351"/>
      <c r="AT362" s="344"/>
      <c r="AU362" s="352"/>
      <c r="AV362" s="350"/>
      <c r="AW362" s="350"/>
      <c r="AX362" s="350"/>
      <c r="AY362" s="350"/>
      <c r="AZ362" s="353"/>
      <c r="BA362" s="354"/>
      <c r="BB362" s="350"/>
      <c r="BC362" s="357" t="s">
        <v>1699</v>
      </c>
      <c r="BD362" s="319" t="s">
        <v>1576</v>
      </c>
      <c r="BE362" s="350" t="s">
        <v>1597</v>
      </c>
      <c r="BF362" s="358"/>
      <c r="BG362" s="319" t="s">
        <v>545</v>
      </c>
      <c r="BH362" s="349">
        <v>45894</v>
      </c>
      <c r="BI362" s="314">
        <v>51.52</v>
      </c>
      <c r="BJ362" s="319" t="s">
        <v>545</v>
      </c>
      <c r="BK362" s="441">
        <v>55000</v>
      </c>
      <c r="BL362" s="410">
        <f t="shared" si="365"/>
        <v>3060288</v>
      </c>
      <c r="BM362" s="349">
        <v>45910</v>
      </c>
      <c r="BN362" s="353"/>
      <c r="BO362" s="353"/>
      <c r="BP362" s="350"/>
      <c r="BQ362" s="350"/>
      <c r="BR362" s="350"/>
      <c r="BS362" s="350"/>
      <c r="BT362" s="350"/>
      <c r="BU362" s="350"/>
      <c r="BV362" s="350"/>
      <c r="BW362" s="350"/>
      <c r="BX362" s="350"/>
      <c r="BY362" s="350"/>
      <c r="BZ362" s="350"/>
      <c r="CA362" s="350"/>
      <c r="CB362" s="350"/>
      <c r="CC362" s="350"/>
      <c r="CD362" s="350"/>
      <c r="CE362" s="350"/>
      <c r="CF362" s="350"/>
      <c r="CG362" s="350"/>
      <c r="CH362" s="350"/>
      <c r="CI362" s="350"/>
      <c r="CJ362" s="350"/>
      <c r="CK362" s="350"/>
      <c r="CL362" s="353"/>
      <c r="CM362" s="321"/>
      <c r="CN362" s="350"/>
      <c r="CO362" s="350"/>
      <c r="CP362" s="350"/>
      <c r="CQ362" s="350"/>
      <c r="CR362" s="353"/>
      <c r="CS362" s="353"/>
      <c r="CT362" s="353"/>
      <c r="CU362" s="353"/>
      <c r="CV362" s="321"/>
      <c r="CW362" s="350"/>
    </row>
    <row r="363" spans="1:101" s="337" customFormat="1" ht="15" hidden="1" customHeight="1">
      <c r="A363" s="319" t="str">
        <f t="shared" si="368"/>
        <v>ok</v>
      </c>
      <c r="B363" s="321"/>
      <c r="C363" s="321"/>
      <c r="D363" s="321"/>
      <c r="E363" s="321"/>
      <c r="F363" s="321"/>
      <c r="G363" s="321"/>
      <c r="H363" s="321"/>
      <c r="I363" s="321"/>
      <c r="J363" s="338" t="s">
        <v>1480</v>
      </c>
      <c r="K363" s="339" t="s">
        <v>1481</v>
      </c>
      <c r="L363" s="340" t="s">
        <v>1482</v>
      </c>
      <c r="M363" s="341" t="s">
        <v>1483</v>
      </c>
      <c r="N363" s="341" t="s">
        <v>61</v>
      </c>
      <c r="O363" s="277"/>
      <c r="P363" s="342"/>
      <c r="Q363" s="277"/>
      <c r="R363" s="350"/>
      <c r="S363" s="350"/>
      <c r="T363" s="350"/>
      <c r="U363" s="350"/>
      <c r="V363" s="350"/>
      <c r="W363" s="350"/>
      <c r="X363" s="350"/>
      <c r="Y363" s="350"/>
      <c r="Z363" s="350"/>
      <c r="AA363" s="350"/>
      <c r="AB363" s="241"/>
      <c r="AC363" s="241"/>
      <c r="AD363" s="241"/>
      <c r="AE363" s="241"/>
      <c r="AF363" s="241"/>
      <c r="AG363" s="241"/>
      <c r="AH363" s="241"/>
      <c r="AI363" s="241"/>
      <c r="AJ363" s="241"/>
      <c r="AK363" s="241"/>
      <c r="AL363" s="241"/>
      <c r="AM363" s="241"/>
      <c r="AN363" s="241"/>
      <c r="AO363" s="241"/>
      <c r="AP363" s="241"/>
      <c r="AQ363" s="241"/>
      <c r="AR363" s="351"/>
      <c r="AS363" s="351"/>
      <c r="AT363" s="344"/>
      <c r="AU363" s="352"/>
      <c r="AV363" s="350"/>
      <c r="AW363" s="350"/>
      <c r="AX363" s="350"/>
      <c r="AY363" s="350"/>
      <c r="AZ363" s="353"/>
      <c r="BA363" s="354"/>
      <c r="BB363" s="350"/>
      <c r="BC363" s="357" t="s">
        <v>1699</v>
      </c>
      <c r="BD363" s="319" t="s">
        <v>1576</v>
      </c>
      <c r="BE363" s="350" t="s">
        <v>1598</v>
      </c>
      <c r="BF363" s="358"/>
      <c r="BG363" s="319" t="s">
        <v>545</v>
      </c>
      <c r="BH363" s="349">
        <v>45894</v>
      </c>
      <c r="BI363" s="314">
        <v>45.92</v>
      </c>
      <c r="BJ363" s="319" t="s">
        <v>545</v>
      </c>
      <c r="BK363" s="441">
        <v>55000</v>
      </c>
      <c r="BL363" s="410">
        <f t="shared" si="365"/>
        <v>2727648</v>
      </c>
      <c r="BM363" s="349">
        <v>45910</v>
      </c>
      <c r="BN363" s="353"/>
      <c r="BO363" s="353"/>
      <c r="BP363" s="350"/>
      <c r="BQ363" s="350"/>
      <c r="BR363" s="350"/>
      <c r="BS363" s="350"/>
      <c r="BT363" s="350"/>
      <c r="BU363" s="350"/>
      <c r="BV363" s="350"/>
      <c r="BW363" s="350"/>
      <c r="BX363" s="350"/>
      <c r="BY363" s="350"/>
      <c r="BZ363" s="350"/>
      <c r="CA363" s="350"/>
      <c r="CB363" s="350"/>
      <c r="CC363" s="350"/>
      <c r="CD363" s="350"/>
      <c r="CE363" s="350"/>
      <c r="CF363" s="350"/>
      <c r="CG363" s="350"/>
      <c r="CH363" s="350"/>
      <c r="CI363" s="350"/>
      <c r="CJ363" s="350"/>
      <c r="CK363" s="350"/>
      <c r="CL363" s="353"/>
      <c r="CM363" s="321"/>
      <c r="CN363" s="350"/>
      <c r="CO363" s="350"/>
      <c r="CP363" s="350"/>
      <c r="CQ363" s="350"/>
      <c r="CR363" s="353"/>
      <c r="CS363" s="353"/>
      <c r="CT363" s="353"/>
      <c r="CU363" s="353"/>
      <c r="CV363" s="321"/>
      <c r="CW363" s="350"/>
    </row>
    <row r="364" spans="1:101" s="337" customFormat="1" ht="15" hidden="1" customHeight="1">
      <c r="A364" s="319" t="str">
        <f t="shared" si="368"/>
        <v>ok</v>
      </c>
      <c r="B364" s="321"/>
      <c r="C364" s="321"/>
      <c r="D364" s="321"/>
      <c r="E364" s="321"/>
      <c r="F364" s="321"/>
      <c r="G364" s="321"/>
      <c r="H364" s="321"/>
      <c r="I364" s="321"/>
      <c r="J364" s="338" t="s">
        <v>1480</v>
      </c>
      <c r="K364" s="339" t="s">
        <v>1481</v>
      </c>
      <c r="L364" s="340" t="s">
        <v>1482</v>
      </c>
      <c r="M364" s="341" t="s">
        <v>1483</v>
      </c>
      <c r="N364" s="341" t="s">
        <v>61</v>
      </c>
      <c r="O364" s="277"/>
      <c r="P364" s="342"/>
      <c r="Q364" s="277"/>
      <c r="R364" s="350"/>
      <c r="S364" s="350"/>
      <c r="T364" s="350"/>
      <c r="U364" s="350"/>
      <c r="V364" s="350"/>
      <c r="W364" s="350"/>
      <c r="X364" s="350"/>
      <c r="Y364" s="350"/>
      <c r="Z364" s="350"/>
      <c r="AA364" s="350"/>
      <c r="AB364" s="241"/>
      <c r="AC364" s="241"/>
      <c r="AD364" s="241"/>
      <c r="AE364" s="241"/>
      <c r="AF364" s="241"/>
      <c r="AG364" s="241"/>
      <c r="AH364" s="241"/>
      <c r="AI364" s="241"/>
      <c r="AJ364" s="241"/>
      <c r="AK364" s="241"/>
      <c r="AL364" s="241"/>
      <c r="AM364" s="241"/>
      <c r="AN364" s="241"/>
      <c r="AO364" s="241"/>
      <c r="AP364" s="241"/>
      <c r="AQ364" s="241"/>
      <c r="AR364" s="351"/>
      <c r="AS364" s="351"/>
      <c r="AT364" s="344"/>
      <c r="AU364" s="352"/>
      <c r="AV364" s="350"/>
      <c r="AW364" s="350"/>
      <c r="AX364" s="350"/>
      <c r="AY364" s="350"/>
      <c r="AZ364" s="353"/>
      <c r="BA364" s="354"/>
      <c r="BB364" s="350"/>
      <c r="BC364" s="357" t="s">
        <v>1699</v>
      </c>
      <c r="BD364" s="319" t="s">
        <v>1576</v>
      </c>
      <c r="BE364" s="350" t="s">
        <v>1599</v>
      </c>
      <c r="BF364" s="358"/>
      <c r="BG364" s="319" t="s">
        <v>545</v>
      </c>
      <c r="BH364" s="349">
        <v>45894</v>
      </c>
      <c r="BI364" s="314">
        <v>51.52</v>
      </c>
      <c r="BJ364" s="319" t="s">
        <v>545</v>
      </c>
      <c r="BK364" s="441">
        <v>55000</v>
      </c>
      <c r="BL364" s="410">
        <f t="shared" si="365"/>
        <v>3060288</v>
      </c>
      <c r="BM364" s="349">
        <v>45910</v>
      </c>
      <c r="BN364" s="353"/>
      <c r="BO364" s="353"/>
      <c r="BP364" s="350"/>
      <c r="BQ364" s="350"/>
      <c r="BR364" s="350"/>
      <c r="BS364" s="350"/>
      <c r="BT364" s="350"/>
      <c r="BU364" s="350"/>
      <c r="BV364" s="350"/>
      <c r="BW364" s="350"/>
      <c r="BX364" s="350"/>
      <c r="BY364" s="350"/>
      <c r="BZ364" s="350"/>
      <c r="CA364" s="350"/>
      <c r="CB364" s="350"/>
      <c r="CC364" s="350"/>
      <c r="CD364" s="350"/>
      <c r="CE364" s="350"/>
      <c r="CF364" s="350"/>
      <c r="CG364" s="350"/>
      <c r="CH364" s="350"/>
      <c r="CI364" s="350"/>
      <c r="CJ364" s="350"/>
      <c r="CK364" s="350"/>
      <c r="CL364" s="353"/>
      <c r="CM364" s="321"/>
      <c r="CN364" s="350"/>
      <c r="CO364" s="350"/>
      <c r="CP364" s="350"/>
      <c r="CQ364" s="350"/>
      <c r="CR364" s="353"/>
      <c r="CS364" s="353"/>
      <c r="CT364" s="353"/>
      <c r="CU364" s="353"/>
      <c r="CV364" s="321"/>
      <c r="CW364" s="350"/>
    </row>
    <row r="365" spans="1:101" s="337" customFormat="1" ht="15" hidden="1" customHeight="1">
      <c r="A365" s="319" t="str">
        <f t="shared" si="368"/>
        <v>ok</v>
      </c>
      <c r="B365" s="321"/>
      <c r="C365" s="321"/>
      <c r="D365" s="321"/>
      <c r="E365" s="321"/>
      <c r="F365" s="321"/>
      <c r="G365" s="321"/>
      <c r="H365" s="321"/>
      <c r="I365" s="321"/>
      <c r="J365" s="338" t="s">
        <v>1480</v>
      </c>
      <c r="K365" s="339" t="s">
        <v>1481</v>
      </c>
      <c r="L365" s="340" t="s">
        <v>1482</v>
      </c>
      <c r="M365" s="341" t="s">
        <v>1483</v>
      </c>
      <c r="N365" s="341" t="s">
        <v>61</v>
      </c>
      <c r="O365" s="277"/>
      <c r="P365" s="342"/>
      <c r="Q365" s="277"/>
      <c r="R365" s="350"/>
      <c r="S365" s="350"/>
      <c r="T365" s="350"/>
      <c r="U365" s="350"/>
      <c r="V365" s="350"/>
      <c r="W365" s="350"/>
      <c r="X365" s="350"/>
      <c r="Y365" s="350"/>
      <c r="Z365" s="350"/>
      <c r="AA365" s="350"/>
      <c r="AB365" s="241"/>
      <c r="AC365" s="241"/>
      <c r="AD365" s="241"/>
      <c r="AE365" s="241"/>
      <c r="AF365" s="241"/>
      <c r="AG365" s="241"/>
      <c r="AH365" s="241"/>
      <c r="AI365" s="241"/>
      <c r="AJ365" s="241"/>
      <c r="AK365" s="241"/>
      <c r="AL365" s="241"/>
      <c r="AM365" s="241"/>
      <c r="AN365" s="241"/>
      <c r="AO365" s="241"/>
      <c r="AP365" s="241"/>
      <c r="AQ365" s="241"/>
      <c r="AR365" s="351"/>
      <c r="AS365" s="351"/>
      <c r="AT365" s="344"/>
      <c r="AU365" s="352"/>
      <c r="AV365" s="350"/>
      <c r="AW365" s="350"/>
      <c r="AX365" s="350"/>
      <c r="AY365" s="350"/>
      <c r="AZ365" s="353"/>
      <c r="BA365" s="354"/>
      <c r="BB365" s="350"/>
      <c r="BC365" s="357" t="s">
        <v>1699</v>
      </c>
      <c r="BD365" s="319" t="s">
        <v>1576</v>
      </c>
      <c r="BE365" s="350" t="s">
        <v>1600</v>
      </c>
      <c r="BF365" s="358"/>
      <c r="BG365" s="319" t="s">
        <v>545</v>
      </c>
      <c r="BH365" s="349">
        <v>45894</v>
      </c>
      <c r="BI365" s="314">
        <v>51.52</v>
      </c>
      <c r="BJ365" s="319" t="s">
        <v>545</v>
      </c>
      <c r="BK365" s="441">
        <v>55000</v>
      </c>
      <c r="BL365" s="410">
        <f t="shared" si="365"/>
        <v>3060288</v>
      </c>
      <c r="BM365" s="349">
        <v>45910</v>
      </c>
      <c r="BN365" s="353"/>
      <c r="BO365" s="353"/>
      <c r="BP365" s="350"/>
      <c r="BQ365" s="350"/>
      <c r="BR365" s="350"/>
      <c r="BS365" s="350"/>
      <c r="BT365" s="350"/>
      <c r="BU365" s="350"/>
      <c r="BV365" s="350"/>
      <c r="BW365" s="350"/>
      <c r="BX365" s="350"/>
      <c r="BY365" s="350"/>
      <c r="BZ365" s="350"/>
      <c r="CA365" s="350"/>
      <c r="CB365" s="350"/>
      <c r="CC365" s="350"/>
      <c r="CD365" s="350"/>
      <c r="CE365" s="350"/>
      <c r="CF365" s="350"/>
      <c r="CG365" s="350"/>
      <c r="CH365" s="350"/>
      <c r="CI365" s="350"/>
      <c r="CJ365" s="350"/>
      <c r="CK365" s="350"/>
      <c r="CL365" s="353"/>
      <c r="CM365" s="321"/>
      <c r="CN365" s="350"/>
      <c r="CO365" s="350"/>
      <c r="CP365" s="350"/>
      <c r="CQ365" s="350"/>
      <c r="CR365" s="353"/>
      <c r="CS365" s="353"/>
      <c r="CT365" s="353"/>
      <c r="CU365" s="353"/>
      <c r="CV365" s="321"/>
      <c r="CW365" s="350"/>
    </row>
    <row r="366" spans="1:101" s="337" customFormat="1" ht="15" hidden="1" customHeight="1">
      <c r="A366" s="319" t="str">
        <f t="shared" si="368"/>
        <v>ok</v>
      </c>
      <c r="B366" s="321"/>
      <c r="C366" s="321"/>
      <c r="D366" s="321"/>
      <c r="E366" s="321"/>
      <c r="F366" s="321"/>
      <c r="G366" s="321"/>
      <c r="H366" s="321"/>
      <c r="I366" s="321"/>
      <c r="J366" s="338" t="s">
        <v>1480</v>
      </c>
      <c r="K366" s="339" t="s">
        <v>1481</v>
      </c>
      <c r="L366" s="340" t="s">
        <v>1482</v>
      </c>
      <c r="M366" s="341" t="s">
        <v>1483</v>
      </c>
      <c r="N366" s="341" t="s">
        <v>61</v>
      </c>
      <c r="O366" s="277"/>
      <c r="P366" s="342"/>
      <c r="Q366" s="277"/>
      <c r="R366" s="350"/>
      <c r="S366" s="350"/>
      <c r="T366" s="350"/>
      <c r="U366" s="350"/>
      <c r="V366" s="350"/>
      <c r="W366" s="350"/>
      <c r="X366" s="350"/>
      <c r="Y366" s="350"/>
      <c r="Z366" s="350"/>
      <c r="AA366" s="350"/>
      <c r="AB366" s="241"/>
      <c r="AC366" s="241"/>
      <c r="AD366" s="241"/>
      <c r="AE366" s="241"/>
      <c r="AF366" s="241"/>
      <c r="AG366" s="241"/>
      <c r="AH366" s="241"/>
      <c r="AI366" s="241"/>
      <c r="AJ366" s="241"/>
      <c r="AK366" s="241"/>
      <c r="AL366" s="241"/>
      <c r="AM366" s="241"/>
      <c r="AN366" s="241"/>
      <c r="AO366" s="241"/>
      <c r="AP366" s="241"/>
      <c r="AQ366" s="241"/>
      <c r="AR366" s="351"/>
      <c r="AS366" s="351"/>
      <c r="AT366" s="344"/>
      <c r="AU366" s="352"/>
      <c r="AV366" s="350"/>
      <c r="AW366" s="350"/>
      <c r="AX366" s="350"/>
      <c r="AY366" s="350"/>
      <c r="AZ366" s="353"/>
      <c r="BA366" s="354"/>
      <c r="BB366" s="350"/>
      <c r="BC366" s="357" t="s">
        <v>1699</v>
      </c>
      <c r="BD366" s="319" t="s">
        <v>1576</v>
      </c>
      <c r="BE366" s="350" t="s">
        <v>1601</v>
      </c>
      <c r="BF366" s="358"/>
      <c r="BG366" s="319" t="s">
        <v>545</v>
      </c>
      <c r="BH366" s="349">
        <v>45894</v>
      </c>
      <c r="BI366" s="314">
        <v>51.52</v>
      </c>
      <c r="BJ366" s="319" t="s">
        <v>545</v>
      </c>
      <c r="BK366" s="441">
        <v>55000</v>
      </c>
      <c r="BL366" s="410">
        <f t="shared" si="365"/>
        <v>3060288</v>
      </c>
      <c r="BM366" s="349">
        <v>45910</v>
      </c>
      <c r="BN366" s="353"/>
      <c r="BO366" s="353"/>
      <c r="BP366" s="350"/>
      <c r="BQ366" s="350"/>
      <c r="BR366" s="350"/>
      <c r="BS366" s="350"/>
      <c r="BT366" s="350"/>
      <c r="BU366" s="350"/>
      <c r="BV366" s="350"/>
      <c r="BW366" s="350"/>
      <c r="BX366" s="350"/>
      <c r="BY366" s="350"/>
      <c r="BZ366" s="350"/>
      <c r="CA366" s="350"/>
      <c r="CB366" s="350"/>
      <c r="CC366" s="350"/>
      <c r="CD366" s="350"/>
      <c r="CE366" s="350"/>
      <c r="CF366" s="350"/>
      <c r="CG366" s="350"/>
      <c r="CH366" s="350"/>
      <c r="CI366" s="350"/>
      <c r="CJ366" s="350"/>
      <c r="CK366" s="350"/>
      <c r="CL366" s="353"/>
      <c r="CM366" s="321"/>
      <c r="CN366" s="350"/>
      <c r="CO366" s="350"/>
      <c r="CP366" s="350"/>
      <c r="CQ366" s="350"/>
      <c r="CR366" s="353"/>
      <c r="CS366" s="353"/>
      <c r="CT366" s="353"/>
      <c r="CU366" s="353"/>
      <c r="CV366" s="321"/>
      <c r="CW366" s="350"/>
    </row>
    <row r="367" spans="1:101" s="337" customFormat="1" ht="15" hidden="1" customHeight="1">
      <c r="A367" s="319" t="str">
        <f t="shared" si="368"/>
        <v>ok</v>
      </c>
      <c r="B367" s="321"/>
      <c r="C367" s="321"/>
      <c r="D367" s="321"/>
      <c r="E367" s="321"/>
      <c r="F367" s="321"/>
      <c r="G367" s="321"/>
      <c r="H367" s="321"/>
      <c r="I367" s="321"/>
      <c r="J367" s="338" t="s">
        <v>1480</v>
      </c>
      <c r="K367" s="339" t="s">
        <v>1481</v>
      </c>
      <c r="L367" s="340" t="s">
        <v>1482</v>
      </c>
      <c r="M367" s="341" t="s">
        <v>1483</v>
      </c>
      <c r="N367" s="341" t="s">
        <v>61</v>
      </c>
      <c r="O367" s="277"/>
      <c r="P367" s="342"/>
      <c r="Q367" s="277"/>
      <c r="R367" s="350"/>
      <c r="S367" s="350"/>
      <c r="T367" s="350"/>
      <c r="U367" s="350"/>
      <c r="V367" s="350"/>
      <c r="W367" s="350"/>
      <c r="X367" s="350"/>
      <c r="Y367" s="350"/>
      <c r="Z367" s="350"/>
      <c r="AA367" s="350"/>
      <c r="AB367" s="241"/>
      <c r="AC367" s="241"/>
      <c r="AD367" s="241"/>
      <c r="AE367" s="241"/>
      <c r="AF367" s="241"/>
      <c r="AG367" s="241"/>
      <c r="AH367" s="241"/>
      <c r="AI367" s="241"/>
      <c r="AJ367" s="241"/>
      <c r="AK367" s="241"/>
      <c r="AL367" s="241"/>
      <c r="AM367" s="241"/>
      <c r="AN367" s="241"/>
      <c r="AO367" s="241"/>
      <c r="AP367" s="241"/>
      <c r="AQ367" s="241"/>
      <c r="AR367" s="351"/>
      <c r="AS367" s="351"/>
      <c r="AT367" s="344"/>
      <c r="AU367" s="352"/>
      <c r="AV367" s="350"/>
      <c r="AW367" s="350"/>
      <c r="AX367" s="350"/>
      <c r="AY367" s="350"/>
      <c r="AZ367" s="353"/>
      <c r="BA367" s="354"/>
      <c r="BB367" s="350"/>
      <c r="BC367" s="357" t="s">
        <v>1699</v>
      </c>
      <c r="BD367" s="319" t="s">
        <v>1576</v>
      </c>
      <c r="BE367" s="350" t="s">
        <v>1602</v>
      </c>
      <c r="BF367" s="358"/>
      <c r="BG367" s="319" t="s">
        <v>545</v>
      </c>
      <c r="BH367" s="349">
        <v>45894</v>
      </c>
      <c r="BI367" s="314">
        <v>39.200000000000003</v>
      </c>
      <c r="BJ367" s="319" t="s">
        <v>545</v>
      </c>
      <c r="BK367" s="441">
        <v>55000</v>
      </c>
      <c r="BL367" s="410">
        <f t="shared" si="365"/>
        <v>2328480</v>
      </c>
      <c r="BM367" s="349">
        <v>45910</v>
      </c>
      <c r="BN367" s="353"/>
      <c r="BO367" s="353"/>
      <c r="BP367" s="350"/>
      <c r="BQ367" s="350"/>
      <c r="BR367" s="350"/>
      <c r="BS367" s="350"/>
      <c r="BT367" s="350"/>
      <c r="BU367" s="350"/>
      <c r="BV367" s="350"/>
      <c r="BW367" s="350"/>
      <c r="BX367" s="350"/>
      <c r="BY367" s="350"/>
      <c r="BZ367" s="350"/>
      <c r="CA367" s="350"/>
      <c r="CB367" s="350"/>
      <c r="CC367" s="350"/>
      <c r="CD367" s="350"/>
      <c r="CE367" s="350"/>
      <c r="CF367" s="350"/>
      <c r="CG367" s="350"/>
      <c r="CH367" s="350"/>
      <c r="CI367" s="350"/>
      <c r="CJ367" s="350"/>
      <c r="CK367" s="350"/>
      <c r="CL367" s="353"/>
      <c r="CM367" s="321"/>
      <c r="CN367" s="350"/>
      <c r="CO367" s="350"/>
      <c r="CP367" s="350"/>
      <c r="CQ367" s="350"/>
      <c r="CR367" s="353"/>
      <c r="CS367" s="353"/>
      <c r="CT367" s="353"/>
      <c r="CU367" s="353"/>
      <c r="CV367" s="321"/>
      <c r="CW367" s="350"/>
    </row>
    <row r="368" spans="1:101" s="337" customFormat="1" ht="15" hidden="1" customHeight="1">
      <c r="A368" s="319" t="str">
        <f t="shared" si="368"/>
        <v>ok</v>
      </c>
      <c r="B368" s="321"/>
      <c r="C368" s="321"/>
      <c r="D368" s="321"/>
      <c r="E368" s="321"/>
      <c r="F368" s="321"/>
      <c r="G368" s="321"/>
      <c r="H368" s="321"/>
      <c r="I368" s="321"/>
      <c r="J368" s="338" t="s">
        <v>1480</v>
      </c>
      <c r="K368" s="339" t="s">
        <v>1481</v>
      </c>
      <c r="L368" s="340" t="s">
        <v>1482</v>
      </c>
      <c r="M368" s="341" t="s">
        <v>1483</v>
      </c>
      <c r="N368" s="341" t="s">
        <v>61</v>
      </c>
      <c r="O368" s="277"/>
      <c r="P368" s="342"/>
      <c r="Q368" s="277"/>
      <c r="R368" s="350"/>
      <c r="S368" s="350"/>
      <c r="T368" s="350"/>
      <c r="U368" s="350"/>
      <c r="V368" s="350"/>
      <c r="W368" s="350"/>
      <c r="X368" s="350"/>
      <c r="Y368" s="350"/>
      <c r="Z368" s="350"/>
      <c r="AA368" s="350"/>
      <c r="AB368" s="241"/>
      <c r="AC368" s="241"/>
      <c r="AD368" s="241"/>
      <c r="AE368" s="241"/>
      <c r="AF368" s="241"/>
      <c r="AG368" s="241"/>
      <c r="AH368" s="241"/>
      <c r="AI368" s="241"/>
      <c r="AJ368" s="241"/>
      <c r="AK368" s="241"/>
      <c r="AL368" s="241"/>
      <c r="AM368" s="241"/>
      <c r="AN368" s="241"/>
      <c r="AO368" s="241"/>
      <c r="AP368" s="241"/>
      <c r="AQ368" s="241"/>
      <c r="AR368" s="351"/>
      <c r="AS368" s="351"/>
      <c r="AT368" s="344"/>
      <c r="AU368" s="352"/>
      <c r="AV368" s="350"/>
      <c r="AW368" s="350"/>
      <c r="AX368" s="350"/>
      <c r="AY368" s="350"/>
      <c r="AZ368" s="353"/>
      <c r="BA368" s="354"/>
      <c r="BB368" s="350"/>
      <c r="BC368" s="357" t="s">
        <v>1699</v>
      </c>
      <c r="BD368" s="319" t="s">
        <v>1576</v>
      </c>
      <c r="BE368" s="350" t="s">
        <v>1603</v>
      </c>
      <c r="BF368" s="358"/>
      <c r="BG368" s="319" t="s">
        <v>545</v>
      </c>
      <c r="BH368" s="349">
        <v>45894</v>
      </c>
      <c r="BI368" s="314">
        <v>51.52</v>
      </c>
      <c r="BJ368" s="319" t="s">
        <v>545</v>
      </c>
      <c r="BK368" s="441">
        <v>55000</v>
      </c>
      <c r="BL368" s="410">
        <f t="shared" si="365"/>
        <v>3060288</v>
      </c>
      <c r="BM368" s="349">
        <v>45910</v>
      </c>
      <c r="BN368" s="353"/>
      <c r="BO368" s="353"/>
      <c r="BP368" s="350"/>
      <c r="BQ368" s="350"/>
      <c r="BR368" s="350"/>
      <c r="BS368" s="350"/>
      <c r="BT368" s="350"/>
      <c r="BU368" s="350"/>
      <c r="BV368" s="350"/>
      <c r="BW368" s="350"/>
      <c r="BX368" s="350"/>
      <c r="BY368" s="350"/>
      <c r="BZ368" s="350"/>
      <c r="CA368" s="350"/>
      <c r="CB368" s="350"/>
      <c r="CC368" s="350"/>
      <c r="CD368" s="350"/>
      <c r="CE368" s="350"/>
      <c r="CF368" s="350"/>
      <c r="CG368" s="350"/>
      <c r="CH368" s="350"/>
      <c r="CI368" s="350"/>
      <c r="CJ368" s="350"/>
      <c r="CK368" s="350"/>
      <c r="CL368" s="353"/>
      <c r="CM368" s="321"/>
      <c r="CN368" s="350"/>
      <c r="CO368" s="350"/>
      <c r="CP368" s="350"/>
      <c r="CQ368" s="350"/>
      <c r="CR368" s="353"/>
      <c r="CS368" s="353"/>
      <c r="CT368" s="353"/>
      <c r="CU368" s="353"/>
      <c r="CV368" s="321"/>
      <c r="CW368" s="350"/>
    </row>
    <row r="369" spans="1:101" s="337" customFormat="1" ht="15" hidden="1" customHeight="1">
      <c r="A369" s="319" t="str">
        <f t="shared" si="368"/>
        <v>ok</v>
      </c>
      <c r="B369" s="321"/>
      <c r="C369" s="321"/>
      <c r="D369" s="321"/>
      <c r="E369" s="321"/>
      <c r="F369" s="321"/>
      <c r="G369" s="321"/>
      <c r="H369" s="321"/>
      <c r="I369" s="321"/>
      <c r="J369" s="338" t="s">
        <v>1480</v>
      </c>
      <c r="K369" s="339" t="s">
        <v>1481</v>
      </c>
      <c r="L369" s="340" t="s">
        <v>1482</v>
      </c>
      <c r="M369" s="341" t="s">
        <v>1483</v>
      </c>
      <c r="N369" s="341" t="s">
        <v>61</v>
      </c>
      <c r="O369" s="277"/>
      <c r="P369" s="342"/>
      <c r="Q369" s="277"/>
      <c r="R369" s="350"/>
      <c r="S369" s="350"/>
      <c r="T369" s="350"/>
      <c r="U369" s="350"/>
      <c r="V369" s="350"/>
      <c r="W369" s="350"/>
      <c r="X369" s="350"/>
      <c r="Y369" s="350"/>
      <c r="Z369" s="350"/>
      <c r="AA369" s="350"/>
      <c r="AB369" s="241"/>
      <c r="AC369" s="241"/>
      <c r="AD369" s="241"/>
      <c r="AE369" s="241"/>
      <c r="AF369" s="241"/>
      <c r="AG369" s="241"/>
      <c r="AH369" s="241"/>
      <c r="AI369" s="241"/>
      <c r="AJ369" s="241"/>
      <c r="AK369" s="241"/>
      <c r="AL369" s="241"/>
      <c r="AM369" s="241"/>
      <c r="AN369" s="241"/>
      <c r="AO369" s="241"/>
      <c r="AP369" s="241"/>
      <c r="AQ369" s="241"/>
      <c r="AR369" s="351"/>
      <c r="AS369" s="351"/>
      <c r="AT369" s="344"/>
      <c r="AU369" s="352"/>
      <c r="AV369" s="350"/>
      <c r="AW369" s="350"/>
      <c r="AX369" s="350"/>
      <c r="AY369" s="350"/>
      <c r="AZ369" s="353"/>
      <c r="BA369" s="354"/>
      <c r="BB369" s="350"/>
      <c r="BC369" s="357" t="s">
        <v>1699</v>
      </c>
      <c r="BD369" s="319" t="s">
        <v>1576</v>
      </c>
      <c r="BE369" s="350" t="s">
        <v>1604</v>
      </c>
      <c r="BF369" s="358"/>
      <c r="BG369" s="319" t="s">
        <v>545</v>
      </c>
      <c r="BH369" s="349">
        <v>45894</v>
      </c>
      <c r="BI369" s="314">
        <v>51.52</v>
      </c>
      <c r="BJ369" s="319" t="s">
        <v>545</v>
      </c>
      <c r="BK369" s="441">
        <v>55000</v>
      </c>
      <c r="BL369" s="410">
        <f t="shared" si="365"/>
        <v>3060288</v>
      </c>
      <c r="BM369" s="349">
        <v>45910</v>
      </c>
      <c r="BN369" s="353"/>
      <c r="BO369" s="353"/>
      <c r="BP369" s="350"/>
      <c r="BQ369" s="350"/>
      <c r="BR369" s="350"/>
      <c r="BS369" s="350"/>
      <c r="BT369" s="350"/>
      <c r="BU369" s="350"/>
      <c r="BV369" s="350"/>
      <c r="BW369" s="350"/>
      <c r="BX369" s="350"/>
      <c r="BY369" s="350"/>
      <c r="BZ369" s="350"/>
      <c r="CA369" s="350"/>
      <c r="CB369" s="350"/>
      <c r="CC369" s="350"/>
      <c r="CD369" s="350"/>
      <c r="CE369" s="350"/>
      <c r="CF369" s="350"/>
      <c r="CG369" s="350"/>
      <c r="CH369" s="350"/>
      <c r="CI369" s="350"/>
      <c r="CJ369" s="350"/>
      <c r="CK369" s="350"/>
      <c r="CL369" s="353"/>
      <c r="CM369" s="321"/>
      <c r="CN369" s="350"/>
      <c r="CO369" s="350"/>
      <c r="CP369" s="350"/>
      <c r="CQ369" s="350"/>
      <c r="CR369" s="353"/>
      <c r="CS369" s="353"/>
      <c r="CT369" s="353"/>
      <c r="CU369" s="353"/>
      <c r="CV369" s="321"/>
      <c r="CW369" s="350"/>
    </row>
    <row r="370" spans="1:101" s="337" customFormat="1" ht="15" hidden="1" customHeight="1">
      <c r="A370" s="319" t="str">
        <f t="shared" si="368"/>
        <v>ok</v>
      </c>
      <c r="B370" s="321"/>
      <c r="C370" s="321"/>
      <c r="D370" s="321"/>
      <c r="E370" s="321"/>
      <c r="F370" s="321"/>
      <c r="G370" s="321"/>
      <c r="H370" s="321"/>
      <c r="I370" s="321"/>
      <c r="J370" s="338" t="s">
        <v>1480</v>
      </c>
      <c r="K370" s="339" t="s">
        <v>1481</v>
      </c>
      <c r="L370" s="340" t="s">
        <v>1482</v>
      </c>
      <c r="M370" s="341" t="s">
        <v>1483</v>
      </c>
      <c r="N370" s="341" t="s">
        <v>61</v>
      </c>
      <c r="O370" s="277"/>
      <c r="P370" s="342"/>
      <c r="Q370" s="277"/>
      <c r="R370" s="350"/>
      <c r="S370" s="350"/>
      <c r="T370" s="350"/>
      <c r="U370" s="350"/>
      <c r="V370" s="350"/>
      <c r="W370" s="350"/>
      <c r="X370" s="350"/>
      <c r="Y370" s="350"/>
      <c r="Z370" s="350"/>
      <c r="AA370" s="350"/>
      <c r="AB370" s="241"/>
      <c r="AC370" s="241"/>
      <c r="AD370" s="241"/>
      <c r="AE370" s="241"/>
      <c r="AF370" s="241"/>
      <c r="AG370" s="241"/>
      <c r="AH370" s="241"/>
      <c r="AI370" s="241"/>
      <c r="AJ370" s="241"/>
      <c r="AK370" s="241"/>
      <c r="AL370" s="241"/>
      <c r="AM370" s="241"/>
      <c r="AN370" s="241"/>
      <c r="AO370" s="241"/>
      <c r="AP370" s="241"/>
      <c r="AQ370" s="241"/>
      <c r="AR370" s="351"/>
      <c r="AS370" s="351"/>
      <c r="AT370" s="344"/>
      <c r="AU370" s="352"/>
      <c r="AV370" s="350"/>
      <c r="AW370" s="350"/>
      <c r="AX370" s="350"/>
      <c r="AY370" s="350"/>
      <c r="AZ370" s="353"/>
      <c r="BA370" s="354"/>
      <c r="BB370" s="350"/>
      <c r="BC370" s="357" t="s">
        <v>1699</v>
      </c>
      <c r="BD370" s="319" t="s">
        <v>1576</v>
      </c>
      <c r="BE370" s="350" t="s">
        <v>1605</v>
      </c>
      <c r="BF370" s="358"/>
      <c r="BG370" s="319" t="s">
        <v>545</v>
      </c>
      <c r="BH370" s="349">
        <v>45894</v>
      </c>
      <c r="BI370" s="314">
        <v>51.52</v>
      </c>
      <c r="BJ370" s="319" t="s">
        <v>545</v>
      </c>
      <c r="BK370" s="441">
        <v>55000</v>
      </c>
      <c r="BL370" s="410">
        <f t="shared" si="365"/>
        <v>3060288</v>
      </c>
      <c r="BM370" s="349">
        <v>45910</v>
      </c>
      <c r="BN370" s="353"/>
      <c r="BO370" s="353"/>
      <c r="BP370" s="350"/>
      <c r="BQ370" s="350"/>
      <c r="BR370" s="350"/>
      <c r="BS370" s="350"/>
      <c r="BT370" s="350"/>
      <c r="BU370" s="350"/>
      <c r="BV370" s="350"/>
      <c r="BW370" s="350"/>
      <c r="BX370" s="350"/>
      <c r="BY370" s="350"/>
      <c r="BZ370" s="350"/>
      <c r="CA370" s="350"/>
      <c r="CB370" s="350"/>
      <c r="CC370" s="350"/>
      <c r="CD370" s="350"/>
      <c r="CE370" s="350"/>
      <c r="CF370" s="350"/>
      <c r="CG370" s="350"/>
      <c r="CH370" s="350"/>
      <c r="CI370" s="350"/>
      <c r="CJ370" s="350"/>
      <c r="CK370" s="350"/>
      <c r="CL370" s="353"/>
      <c r="CM370" s="321"/>
      <c r="CN370" s="350"/>
      <c r="CO370" s="350"/>
      <c r="CP370" s="350"/>
      <c r="CQ370" s="350"/>
      <c r="CR370" s="353"/>
      <c r="CS370" s="353"/>
      <c r="CT370" s="353"/>
      <c r="CU370" s="353"/>
      <c r="CV370" s="321"/>
      <c r="CW370" s="350"/>
    </row>
    <row r="371" spans="1:101" s="337" customFormat="1" ht="15" hidden="1" customHeight="1">
      <c r="A371" s="319" t="str">
        <f t="shared" si="368"/>
        <v>ok</v>
      </c>
      <c r="B371" s="321"/>
      <c r="C371" s="321"/>
      <c r="D371" s="321"/>
      <c r="E371" s="321"/>
      <c r="F371" s="321"/>
      <c r="G371" s="321"/>
      <c r="H371" s="321"/>
      <c r="I371" s="321"/>
      <c r="J371" s="338" t="s">
        <v>1480</v>
      </c>
      <c r="K371" s="339" t="s">
        <v>1481</v>
      </c>
      <c r="L371" s="340" t="s">
        <v>1482</v>
      </c>
      <c r="M371" s="341" t="s">
        <v>1483</v>
      </c>
      <c r="N371" s="341" t="s">
        <v>61</v>
      </c>
      <c r="O371" s="277"/>
      <c r="P371" s="342"/>
      <c r="Q371" s="277"/>
      <c r="R371" s="350"/>
      <c r="S371" s="350"/>
      <c r="T371" s="350"/>
      <c r="U371" s="350"/>
      <c r="V371" s="350"/>
      <c r="W371" s="350"/>
      <c r="X371" s="350"/>
      <c r="Y371" s="350"/>
      <c r="Z371" s="350"/>
      <c r="AA371" s="350"/>
      <c r="AB371" s="241"/>
      <c r="AC371" s="241"/>
      <c r="AD371" s="241"/>
      <c r="AE371" s="241"/>
      <c r="AF371" s="241"/>
      <c r="AG371" s="241"/>
      <c r="AH371" s="241"/>
      <c r="AI371" s="241"/>
      <c r="AJ371" s="241"/>
      <c r="AK371" s="241"/>
      <c r="AL371" s="241"/>
      <c r="AM371" s="241"/>
      <c r="AN371" s="241"/>
      <c r="AO371" s="241"/>
      <c r="AP371" s="241"/>
      <c r="AQ371" s="241"/>
      <c r="AR371" s="351"/>
      <c r="AS371" s="351"/>
      <c r="AT371" s="344"/>
      <c r="AU371" s="352"/>
      <c r="AV371" s="350"/>
      <c r="AW371" s="350"/>
      <c r="AX371" s="350"/>
      <c r="AY371" s="350"/>
      <c r="AZ371" s="353"/>
      <c r="BA371" s="354"/>
      <c r="BB371" s="350"/>
      <c r="BC371" s="357" t="s">
        <v>1699</v>
      </c>
      <c r="BD371" s="319" t="s">
        <v>1576</v>
      </c>
      <c r="BE371" s="350" t="s">
        <v>1606</v>
      </c>
      <c r="BF371" s="358"/>
      <c r="BG371" s="319" t="s">
        <v>545</v>
      </c>
      <c r="BH371" s="349">
        <v>45894</v>
      </c>
      <c r="BI371" s="314">
        <v>48.16</v>
      </c>
      <c r="BJ371" s="319" t="s">
        <v>545</v>
      </c>
      <c r="BK371" s="441">
        <v>55000</v>
      </c>
      <c r="BL371" s="410">
        <f t="shared" si="365"/>
        <v>2860704</v>
      </c>
      <c r="BM371" s="349">
        <v>45910</v>
      </c>
      <c r="BN371" s="353"/>
      <c r="BO371" s="353"/>
      <c r="BP371" s="350"/>
      <c r="BQ371" s="350"/>
      <c r="BR371" s="350"/>
      <c r="BS371" s="350"/>
      <c r="BT371" s="350"/>
      <c r="BU371" s="350"/>
      <c r="BV371" s="350"/>
      <c r="BW371" s="350"/>
      <c r="BX371" s="350"/>
      <c r="BY371" s="350"/>
      <c r="BZ371" s="350"/>
      <c r="CA371" s="350"/>
      <c r="CB371" s="350"/>
      <c r="CC371" s="350"/>
      <c r="CD371" s="350"/>
      <c r="CE371" s="350"/>
      <c r="CF371" s="350"/>
      <c r="CG371" s="350"/>
      <c r="CH371" s="350"/>
      <c r="CI371" s="350"/>
      <c r="CJ371" s="350"/>
      <c r="CK371" s="350"/>
      <c r="CL371" s="353"/>
      <c r="CM371" s="321"/>
      <c r="CN371" s="350"/>
      <c r="CO371" s="350"/>
      <c r="CP371" s="350"/>
      <c r="CQ371" s="350"/>
      <c r="CR371" s="353"/>
      <c r="CS371" s="353"/>
      <c r="CT371" s="353"/>
      <c r="CU371" s="353"/>
      <c r="CV371" s="321"/>
      <c r="CW371" s="350"/>
    </row>
    <row r="372" spans="1:101" s="337" customFormat="1" ht="15" hidden="1" customHeight="1">
      <c r="A372" s="319" t="str">
        <f t="shared" si="368"/>
        <v>ok</v>
      </c>
      <c r="B372" s="321"/>
      <c r="C372" s="321"/>
      <c r="D372" s="321"/>
      <c r="E372" s="321"/>
      <c r="F372" s="321"/>
      <c r="G372" s="321"/>
      <c r="H372" s="321"/>
      <c r="I372" s="321"/>
      <c r="J372" s="338" t="s">
        <v>1480</v>
      </c>
      <c r="K372" s="339" t="s">
        <v>1481</v>
      </c>
      <c r="L372" s="340" t="s">
        <v>1482</v>
      </c>
      <c r="M372" s="341" t="s">
        <v>1483</v>
      </c>
      <c r="N372" s="341" t="s">
        <v>61</v>
      </c>
      <c r="O372" s="277"/>
      <c r="P372" s="342"/>
      <c r="Q372" s="277"/>
      <c r="R372" s="350"/>
      <c r="S372" s="350"/>
      <c r="T372" s="350"/>
      <c r="U372" s="350"/>
      <c r="V372" s="350"/>
      <c r="W372" s="350"/>
      <c r="X372" s="350"/>
      <c r="Y372" s="350"/>
      <c r="Z372" s="350"/>
      <c r="AA372" s="350"/>
      <c r="AB372" s="241"/>
      <c r="AC372" s="241"/>
      <c r="AD372" s="241"/>
      <c r="AE372" s="241"/>
      <c r="AF372" s="241"/>
      <c r="AG372" s="241"/>
      <c r="AH372" s="241"/>
      <c r="AI372" s="241"/>
      <c r="AJ372" s="241"/>
      <c r="AK372" s="241"/>
      <c r="AL372" s="241"/>
      <c r="AM372" s="241"/>
      <c r="AN372" s="241"/>
      <c r="AO372" s="241"/>
      <c r="AP372" s="241"/>
      <c r="AQ372" s="241"/>
      <c r="AR372" s="351"/>
      <c r="AS372" s="351"/>
      <c r="AT372" s="344"/>
      <c r="AU372" s="352"/>
      <c r="AV372" s="350"/>
      <c r="AW372" s="350"/>
      <c r="AX372" s="350"/>
      <c r="AY372" s="350"/>
      <c r="AZ372" s="353"/>
      <c r="BA372" s="354"/>
      <c r="BB372" s="350"/>
      <c r="BC372" s="357" t="s">
        <v>1699</v>
      </c>
      <c r="BD372" s="319" t="s">
        <v>1576</v>
      </c>
      <c r="BE372" s="350" t="s">
        <v>1607</v>
      </c>
      <c r="BF372" s="358"/>
      <c r="BG372" s="319" t="s">
        <v>545</v>
      </c>
      <c r="BH372" s="349">
        <v>45894</v>
      </c>
      <c r="BI372" s="314">
        <v>44</v>
      </c>
      <c r="BJ372" s="319" t="s">
        <v>545</v>
      </c>
      <c r="BK372" s="441">
        <v>55000</v>
      </c>
      <c r="BL372" s="410">
        <f t="shared" si="365"/>
        <v>2613600</v>
      </c>
      <c r="BM372" s="349">
        <v>45910</v>
      </c>
      <c r="BN372" s="353"/>
      <c r="BO372" s="353"/>
      <c r="BP372" s="350"/>
      <c r="BQ372" s="350"/>
      <c r="BR372" s="350"/>
      <c r="BS372" s="350"/>
      <c r="BT372" s="350"/>
      <c r="BU372" s="350"/>
      <c r="BV372" s="350"/>
      <c r="BW372" s="350"/>
      <c r="BX372" s="350"/>
      <c r="BY372" s="350"/>
      <c r="BZ372" s="350"/>
      <c r="CA372" s="350"/>
      <c r="CB372" s="350"/>
      <c r="CC372" s="350"/>
      <c r="CD372" s="350"/>
      <c r="CE372" s="350"/>
      <c r="CF372" s="350"/>
      <c r="CG372" s="350"/>
      <c r="CH372" s="350"/>
      <c r="CI372" s="350"/>
      <c r="CJ372" s="350"/>
      <c r="CK372" s="350"/>
      <c r="CL372" s="353"/>
      <c r="CM372" s="321"/>
      <c r="CN372" s="350"/>
      <c r="CO372" s="350"/>
      <c r="CP372" s="350"/>
      <c r="CQ372" s="350"/>
      <c r="CR372" s="353"/>
      <c r="CS372" s="353"/>
      <c r="CT372" s="353"/>
      <c r="CU372" s="353"/>
      <c r="CV372" s="321"/>
      <c r="CW372" s="350"/>
    </row>
    <row r="373" spans="1:101" s="337" customFormat="1" ht="15" hidden="1" customHeight="1">
      <c r="A373" s="319" t="str">
        <f t="shared" si="368"/>
        <v>ok</v>
      </c>
      <c r="B373" s="321"/>
      <c r="C373" s="321"/>
      <c r="D373" s="321"/>
      <c r="E373" s="321"/>
      <c r="F373" s="321"/>
      <c r="G373" s="321"/>
      <c r="H373" s="321"/>
      <c r="I373" s="321"/>
      <c r="J373" s="338" t="s">
        <v>1480</v>
      </c>
      <c r="K373" s="339" t="s">
        <v>1481</v>
      </c>
      <c r="L373" s="340" t="s">
        <v>1482</v>
      </c>
      <c r="M373" s="341" t="s">
        <v>1483</v>
      </c>
      <c r="N373" s="341" t="s">
        <v>61</v>
      </c>
      <c r="O373" s="277"/>
      <c r="P373" s="342"/>
      <c r="Q373" s="277"/>
      <c r="R373" s="350"/>
      <c r="S373" s="350"/>
      <c r="T373" s="350"/>
      <c r="U373" s="350"/>
      <c r="V373" s="350"/>
      <c r="W373" s="350"/>
      <c r="X373" s="350"/>
      <c r="Y373" s="350"/>
      <c r="Z373" s="350"/>
      <c r="AA373" s="350"/>
      <c r="AB373" s="241"/>
      <c r="AC373" s="241"/>
      <c r="AD373" s="241"/>
      <c r="AE373" s="241"/>
      <c r="AF373" s="241"/>
      <c r="AG373" s="241"/>
      <c r="AH373" s="241"/>
      <c r="AI373" s="241"/>
      <c r="AJ373" s="241"/>
      <c r="AK373" s="241"/>
      <c r="AL373" s="241"/>
      <c r="AM373" s="241"/>
      <c r="AN373" s="241"/>
      <c r="AO373" s="241"/>
      <c r="AP373" s="241"/>
      <c r="AQ373" s="241"/>
      <c r="AR373" s="351"/>
      <c r="AS373" s="351"/>
      <c r="AT373" s="344"/>
      <c r="AU373" s="352"/>
      <c r="AV373" s="350"/>
      <c r="AW373" s="350"/>
      <c r="AX373" s="350"/>
      <c r="AY373" s="350"/>
      <c r="AZ373" s="353"/>
      <c r="BA373" s="354"/>
      <c r="BB373" s="350"/>
      <c r="BC373" s="357" t="s">
        <v>1699</v>
      </c>
      <c r="BD373" s="319" t="s">
        <v>1576</v>
      </c>
      <c r="BE373" s="350" t="s">
        <v>1608</v>
      </c>
      <c r="BF373" s="358"/>
      <c r="BG373" s="319" t="s">
        <v>545</v>
      </c>
      <c r="BH373" s="349">
        <v>45894</v>
      </c>
      <c r="BI373" s="314">
        <v>44</v>
      </c>
      <c r="BJ373" s="319" t="s">
        <v>545</v>
      </c>
      <c r="BK373" s="441">
        <v>55000</v>
      </c>
      <c r="BL373" s="410">
        <f t="shared" si="365"/>
        <v>2613600</v>
      </c>
      <c r="BM373" s="349">
        <v>45910</v>
      </c>
      <c r="BN373" s="353"/>
      <c r="BO373" s="353"/>
      <c r="BP373" s="350"/>
      <c r="BQ373" s="350"/>
      <c r="BR373" s="350"/>
      <c r="BS373" s="350"/>
      <c r="BT373" s="350"/>
      <c r="BU373" s="350"/>
      <c r="BV373" s="350"/>
      <c r="BW373" s="350"/>
      <c r="BX373" s="350"/>
      <c r="BY373" s="350"/>
      <c r="BZ373" s="350"/>
      <c r="CA373" s="350"/>
      <c r="CB373" s="350"/>
      <c r="CC373" s="350"/>
      <c r="CD373" s="350"/>
      <c r="CE373" s="350"/>
      <c r="CF373" s="350"/>
      <c r="CG373" s="350"/>
      <c r="CH373" s="350"/>
      <c r="CI373" s="350"/>
      <c r="CJ373" s="350"/>
      <c r="CK373" s="350"/>
      <c r="CL373" s="353"/>
      <c r="CM373" s="321"/>
      <c r="CN373" s="350"/>
      <c r="CO373" s="350"/>
      <c r="CP373" s="350"/>
      <c r="CQ373" s="350"/>
      <c r="CR373" s="353"/>
      <c r="CS373" s="353"/>
      <c r="CT373" s="353"/>
      <c r="CU373" s="353"/>
      <c r="CV373" s="321"/>
      <c r="CW373" s="350"/>
    </row>
    <row r="374" spans="1:101" s="337" customFormat="1" ht="15" hidden="1" customHeight="1">
      <c r="A374" s="319" t="str">
        <f t="shared" si="368"/>
        <v>ok</v>
      </c>
      <c r="B374" s="321"/>
      <c r="C374" s="321"/>
      <c r="D374" s="321"/>
      <c r="E374" s="321"/>
      <c r="F374" s="321"/>
      <c r="G374" s="321"/>
      <c r="H374" s="321"/>
      <c r="I374" s="321"/>
      <c r="J374" s="338" t="s">
        <v>1480</v>
      </c>
      <c r="K374" s="339" t="s">
        <v>1481</v>
      </c>
      <c r="L374" s="340" t="s">
        <v>1482</v>
      </c>
      <c r="M374" s="341" t="s">
        <v>1483</v>
      </c>
      <c r="N374" s="341" t="s">
        <v>61</v>
      </c>
      <c r="O374" s="277"/>
      <c r="P374" s="342"/>
      <c r="Q374" s="277"/>
      <c r="R374" s="350"/>
      <c r="S374" s="350"/>
      <c r="T374" s="350"/>
      <c r="U374" s="350"/>
      <c r="V374" s="350"/>
      <c r="W374" s="350"/>
      <c r="X374" s="350"/>
      <c r="Y374" s="350"/>
      <c r="Z374" s="350"/>
      <c r="AA374" s="350"/>
      <c r="AB374" s="241"/>
      <c r="AC374" s="241"/>
      <c r="AD374" s="241"/>
      <c r="AE374" s="241"/>
      <c r="AF374" s="241"/>
      <c r="AG374" s="241"/>
      <c r="AH374" s="241"/>
      <c r="AI374" s="241"/>
      <c r="AJ374" s="241"/>
      <c r="AK374" s="241"/>
      <c r="AL374" s="241"/>
      <c r="AM374" s="241"/>
      <c r="AN374" s="241"/>
      <c r="AO374" s="241"/>
      <c r="AP374" s="241"/>
      <c r="AQ374" s="241"/>
      <c r="AR374" s="351"/>
      <c r="AS374" s="351"/>
      <c r="AT374" s="344"/>
      <c r="AU374" s="352"/>
      <c r="AV374" s="350"/>
      <c r="AW374" s="350"/>
      <c r="AX374" s="350"/>
      <c r="AY374" s="350"/>
      <c r="AZ374" s="353"/>
      <c r="BA374" s="354"/>
      <c r="BB374" s="350"/>
      <c r="BC374" s="357" t="s">
        <v>1699</v>
      </c>
      <c r="BD374" s="319" t="s">
        <v>1576</v>
      </c>
      <c r="BE374" s="350" t="s">
        <v>1609</v>
      </c>
      <c r="BF374" s="358"/>
      <c r="BG374" s="319" t="s">
        <v>545</v>
      </c>
      <c r="BH374" s="349">
        <v>45894</v>
      </c>
      <c r="BI374" s="314">
        <v>53.76</v>
      </c>
      <c r="BJ374" s="319" t="s">
        <v>545</v>
      </c>
      <c r="BK374" s="441">
        <v>55000</v>
      </c>
      <c r="BL374" s="410">
        <f t="shared" si="365"/>
        <v>3193344</v>
      </c>
      <c r="BM374" s="349">
        <v>45910</v>
      </c>
      <c r="BN374" s="353"/>
      <c r="BO374" s="353"/>
      <c r="BP374" s="350"/>
      <c r="BQ374" s="350"/>
      <c r="BR374" s="350"/>
      <c r="BS374" s="350"/>
      <c r="BT374" s="350"/>
      <c r="BU374" s="350"/>
      <c r="BV374" s="350"/>
      <c r="BW374" s="350"/>
      <c r="BX374" s="350"/>
      <c r="BY374" s="350"/>
      <c r="BZ374" s="350"/>
      <c r="CA374" s="350"/>
      <c r="CB374" s="350"/>
      <c r="CC374" s="350"/>
      <c r="CD374" s="350"/>
      <c r="CE374" s="350"/>
      <c r="CF374" s="350"/>
      <c r="CG374" s="350"/>
      <c r="CH374" s="350"/>
      <c r="CI374" s="350"/>
      <c r="CJ374" s="350"/>
      <c r="CK374" s="350"/>
      <c r="CL374" s="353"/>
      <c r="CM374" s="321"/>
      <c r="CN374" s="350"/>
      <c r="CO374" s="350"/>
      <c r="CP374" s="350"/>
      <c r="CQ374" s="350"/>
      <c r="CR374" s="353"/>
      <c r="CS374" s="353"/>
      <c r="CT374" s="353"/>
      <c r="CU374" s="353"/>
      <c r="CV374" s="321"/>
      <c r="CW374" s="350"/>
    </row>
    <row r="375" spans="1:101" s="337" customFormat="1" ht="15" hidden="1" customHeight="1">
      <c r="A375" s="319" t="str">
        <f t="shared" si="368"/>
        <v>ok</v>
      </c>
      <c r="B375" s="321"/>
      <c r="C375" s="321"/>
      <c r="D375" s="321"/>
      <c r="E375" s="321"/>
      <c r="F375" s="321"/>
      <c r="G375" s="321"/>
      <c r="H375" s="321"/>
      <c r="I375" s="321"/>
      <c r="J375" s="338" t="s">
        <v>1480</v>
      </c>
      <c r="K375" s="339" t="s">
        <v>1481</v>
      </c>
      <c r="L375" s="340" t="s">
        <v>1482</v>
      </c>
      <c r="M375" s="341" t="s">
        <v>1483</v>
      </c>
      <c r="N375" s="341" t="s">
        <v>61</v>
      </c>
      <c r="O375" s="277"/>
      <c r="P375" s="342"/>
      <c r="Q375" s="277"/>
      <c r="R375" s="350"/>
      <c r="S375" s="350"/>
      <c r="T375" s="350"/>
      <c r="U375" s="350"/>
      <c r="V375" s="350"/>
      <c r="W375" s="350"/>
      <c r="X375" s="350"/>
      <c r="Y375" s="350"/>
      <c r="Z375" s="350"/>
      <c r="AA375" s="350"/>
      <c r="AB375" s="241"/>
      <c r="AC375" s="241"/>
      <c r="AD375" s="241"/>
      <c r="AE375" s="241"/>
      <c r="AF375" s="241"/>
      <c r="AG375" s="241"/>
      <c r="AH375" s="241"/>
      <c r="AI375" s="241"/>
      <c r="AJ375" s="241"/>
      <c r="AK375" s="241"/>
      <c r="AL375" s="241"/>
      <c r="AM375" s="241"/>
      <c r="AN375" s="241"/>
      <c r="AO375" s="241"/>
      <c r="AP375" s="241"/>
      <c r="AQ375" s="241"/>
      <c r="AR375" s="351"/>
      <c r="AS375" s="351"/>
      <c r="AT375" s="344"/>
      <c r="AU375" s="352"/>
      <c r="AV375" s="350"/>
      <c r="AW375" s="350"/>
      <c r="AX375" s="350"/>
      <c r="AY375" s="350"/>
      <c r="AZ375" s="353"/>
      <c r="BA375" s="354"/>
      <c r="BB375" s="350"/>
      <c r="BC375" s="357" t="s">
        <v>1699</v>
      </c>
      <c r="BD375" s="319" t="s">
        <v>1576</v>
      </c>
      <c r="BE375" s="350" t="s">
        <v>1610</v>
      </c>
      <c r="BF375" s="358"/>
      <c r="BG375" s="319" t="s">
        <v>545</v>
      </c>
      <c r="BH375" s="349">
        <v>45894</v>
      </c>
      <c r="BI375" s="314">
        <v>56</v>
      </c>
      <c r="BJ375" s="319" t="s">
        <v>545</v>
      </c>
      <c r="BK375" s="441">
        <v>55000</v>
      </c>
      <c r="BL375" s="410">
        <f t="shared" si="365"/>
        <v>3326400</v>
      </c>
      <c r="BM375" s="349">
        <v>45910</v>
      </c>
      <c r="BN375" s="353"/>
      <c r="BO375" s="353"/>
      <c r="BP375" s="350"/>
      <c r="BQ375" s="350"/>
      <c r="BR375" s="350"/>
      <c r="BS375" s="350"/>
      <c r="BT375" s="350"/>
      <c r="BU375" s="350"/>
      <c r="BV375" s="350"/>
      <c r="BW375" s="350"/>
      <c r="BX375" s="350"/>
      <c r="BY375" s="350"/>
      <c r="BZ375" s="350"/>
      <c r="CA375" s="350"/>
      <c r="CB375" s="350"/>
      <c r="CC375" s="350"/>
      <c r="CD375" s="350"/>
      <c r="CE375" s="350"/>
      <c r="CF375" s="350"/>
      <c r="CG375" s="350"/>
      <c r="CH375" s="350"/>
      <c r="CI375" s="350"/>
      <c r="CJ375" s="350"/>
      <c r="CK375" s="350"/>
      <c r="CL375" s="353"/>
      <c r="CM375" s="321"/>
      <c r="CN375" s="350"/>
      <c r="CO375" s="350"/>
      <c r="CP375" s="350"/>
      <c r="CQ375" s="350"/>
      <c r="CR375" s="353"/>
      <c r="CS375" s="353"/>
      <c r="CT375" s="353"/>
      <c r="CU375" s="353"/>
      <c r="CV375" s="321"/>
      <c r="CW375" s="350"/>
    </row>
    <row r="376" spans="1:101" s="337" customFormat="1" ht="15" hidden="1" customHeight="1">
      <c r="A376" s="319" t="str">
        <f t="shared" si="368"/>
        <v>ok</v>
      </c>
      <c r="B376" s="321"/>
      <c r="C376" s="321"/>
      <c r="D376" s="321"/>
      <c r="E376" s="321"/>
      <c r="F376" s="321"/>
      <c r="G376" s="321"/>
      <c r="H376" s="321"/>
      <c r="I376" s="321"/>
      <c r="J376" s="338" t="s">
        <v>1480</v>
      </c>
      <c r="K376" s="339" t="s">
        <v>1481</v>
      </c>
      <c r="L376" s="340" t="s">
        <v>1482</v>
      </c>
      <c r="M376" s="341" t="s">
        <v>1483</v>
      </c>
      <c r="N376" s="341" t="s">
        <v>61</v>
      </c>
      <c r="O376" s="277"/>
      <c r="P376" s="342"/>
      <c r="Q376" s="277"/>
      <c r="R376" s="350"/>
      <c r="S376" s="350"/>
      <c r="T376" s="350"/>
      <c r="U376" s="350"/>
      <c r="V376" s="350"/>
      <c r="W376" s="350"/>
      <c r="X376" s="350"/>
      <c r="Y376" s="350"/>
      <c r="Z376" s="350"/>
      <c r="AA376" s="350"/>
      <c r="AB376" s="241"/>
      <c r="AC376" s="241"/>
      <c r="AD376" s="241"/>
      <c r="AE376" s="241"/>
      <c r="AF376" s="241"/>
      <c r="AG376" s="241"/>
      <c r="AH376" s="241"/>
      <c r="AI376" s="241"/>
      <c r="AJ376" s="241"/>
      <c r="AK376" s="241"/>
      <c r="AL376" s="241"/>
      <c r="AM376" s="241"/>
      <c r="AN376" s="241"/>
      <c r="AO376" s="241"/>
      <c r="AP376" s="241"/>
      <c r="AQ376" s="241"/>
      <c r="AR376" s="351"/>
      <c r="AS376" s="351"/>
      <c r="AT376" s="344"/>
      <c r="AU376" s="352"/>
      <c r="AV376" s="350"/>
      <c r="AW376" s="350"/>
      <c r="AX376" s="350"/>
      <c r="AY376" s="350"/>
      <c r="AZ376" s="353"/>
      <c r="BA376" s="354"/>
      <c r="BB376" s="350"/>
      <c r="BC376" s="357" t="s">
        <v>1629</v>
      </c>
      <c r="BD376" s="319" t="s">
        <v>1576</v>
      </c>
      <c r="BE376" s="350" t="s">
        <v>1611</v>
      </c>
      <c r="BF376" s="358"/>
      <c r="BG376" s="319" t="s">
        <v>545</v>
      </c>
      <c r="BH376" s="355">
        <v>45842</v>
      </c>
      <c r="BI376" s="314">
        <v>17.86</v>
      </c>
      <c r="BJ376" s="319" t="s">
        <v>545</v>
      </c>
      <c r="BK376" s="441">
        <v>55000</v>
      </c>
      <c r="BL376" s="410">
        <f>BK376*BI376*1.08</f>
        <v>1060884</v>
      </c>
      <c r="BM376" s="356">
        <v>45848</v>
      </c>
      <c r="BN376" s="353"/>
      <c r="BO376" s="353"/>
      <c r="BP376" s="350"/>
      <c r="BQ376" s="350"/>
      <c r="BR376" s="350"/>
      <c r="BS376" s="350"/>
      <c r="BT376" s="350"/>
      <c r="BU376" s="350"/>
      <c r="BV376" s="350"/>
      <c r="BW376" s="350"/>
      <c r="BX376" s="350"/>
      <c r="BY376" s="350"/>
      <c r="BZ376" s="350"/>
      <c r="CA376" s="350"/>
      <c r="CB376" s="350"/>
      <c r="CC376" s="350"/>
      <c r="CD376" s="350"/>
      <c r="CE376" s="350"/>
      <c r="CF376" s="350"/>
      <c r="CG376" s="350"/>
      <c r="CH376" s="350"/>
      <c r="CI376" s="350"/>
      <c r="CJ376" s="350"/>
      <c r="CK376" s="350"/>
      <c r="CL376" s="353"/>
      <c r="CM376" s="321"/>
      <c r="CN376" s="350"/>
      <c r="CO376" s="350"/>
      <c r="CP376" s="350"/>
      <c r="CQ376" s="350"/>
      <c r="CR376" s="353"/>
      <c r="CS376" s="353"/>
      <c r="CT376" s="353"/>
      <c r="CU376" s="353"/>
      <c r="CV376" s="321"/>
      <c r="CW376" s="350"/>
    </row>
    <row r="377" spans="1:101" s="337" customFormat="1" ht="15" hidden="1" customHeight="1">
      <c r="A377" s="319" t="str">
        <f t="shared" si="368"/>
        <v>ok</v>
      </c>
      <c r="B377" s="321"/>
      <c r="C377" s="321"/>
      <c r="D377" s="321"/>
      <c r="E377" s="321"/>
      <c r="F377" s="321"/>
      <c r="G377" s="321"/>
      <c r="H377" s="321"/>
      <c r="I377" s="321"/>
      <c r="J377" s="338" t="s">
        <v>1480</v>
      </c>
      <c r="K377" s="339" t="s">
        <v>1481</v>
      </c>
      <c r="L377" s="340" t="s">
        <v>1482</v>
      </c>
      <c r="M377" s="341" t="s">
        <v>1483</v>
      </c>
      <c r="N377" s="341" t="s">
        <v>61</v>
      </c>
      <c r="O377" s="277"/>
      <c r="P377" s="342"/>
      <c r="Q377" s="277"/>
      <c r="R377" s="350"/>
      <c r="S377" s="350"/>
      <c r="T377" s="350"/>
      <c r="U377" s="350"/>
      <c r="V377" s="350"/>
      <c r="W377" s="350"/>
      <c r="X377" s="350"/>
      <c r="Y377" s="350"/>
      <c r="Z377" s="350"/>
      <c r="AA377" s="350"/>
      <c r="AB377" s="241"/>
      <c r="AC377" s="241"/>
      <c r="AD377" s="241"/>
      <c r="AE377" s="241"/>
      <c r="AF377" s="241"/>
      <c r="AG377" s="241"/>
      <c r="AH377" s="241"/>
      <c r="AI377" s="241"/>
      <c r="AJ377" s="241"/>
      <c r="AK377" s="241"/>
      <c r="AL377" s="241"/>
      <c r="AM377" s="241"/>
      <c r="AN377" s="241"/>
      <c r="AO377" s="241"/>
      <c r="AP377" s="241"/>
      <c r="AQ377" s="241"/>
      <c r="AR377" s="351"/>
      <c r="AS377" s="351"/>
      <c r="AT377" s="344"/>
      <c r="AU377" s="352"/>
      <c r="AV377" s="350"/>
      <c r="AW377" s="350"/>
      <c r="AX377" s="350"/>
      <c r="AY377" s="350"/>
      <c r="AZ377" s="353"/>
      <c r="BA377" s="354"/>
      <c r="BB377" s="350"/>
      <c r="BC377" s="357" t="s">
        <v>1629</v>
      </c>
      <c r="BD377" s="319" t="s">
        <v>1576</v>
      </c>
      <c r="BE377" s="350" t="s">
        <v>1612</v>
      </c>
      <c r="BF377" s="358"/>
      <c r="BG377" s="319" t="s">
        <v>545</v>
      </c>
      <c r="BH377" s="355">
        <v>45842</v>
      </c>
      <c r="BI377" s="314">
        <v>17.86</v>
      </c>
      <c r="BJ377" s="319" t="s">
        <v>545</v>
      </c>
      <c r="BK377" s="441">
        <v>55000</v>
      </c>
      <c r="BL377" s="410">
        <f t="shared" ref="BL377:BL395" si="369">BK377*BI377*1.08</f>
        <v>1060884</v>
      </c>
      <c r="BM377" s="356">
        <v>45848</v>
      </c>
      <c r="BN377" s="353"/>
      <c r="BO377" s="353"/>
      <c r="BP377" s="350"/>
      <c r="BQ377" s="350"/>
      <c r="BR377" s="350"/>
      <c r="BS377" s="350"/>
      <c r="BT377" s="350"/>
      <c r="BU377" s="350"/>
      <c r="BV377" s="350"/>
      <c r="BW377" s="350"/>
      <c r="BX377" s="350"/>
      <c r="BY377" s="350"/>
      <c r="BZ377" s="350"/>
      <c r="CA377" s="350"/>
      <c r="CB377" s="350"/>
      <c r="CC377" s="350"/>
      <c r="CD377" s="350"/>
      <c r="CE377" s="350"/>
      <c r="CF377" s="350"/>
      <c r="CG377" s="350"/>
      <c r="CH377" s="350"/>
      <c r="CI377" s="350"/>
      <c r="CJ377" s="350"/>
      <c r="CK377" s="350"/>
      <c r="CL377" s="353"/>
      <c r="CM377" s="321"/>
      <c r="CN377" s="350"/>
      <c r="CO377" s="350"/>
      <c r="CP377" s="350"/>
      <c r="CQ377" s="350"/>
      <c r="CR377" s="353"/>
      <c r="CS377" s="353"/>
      <c r="CT377" s="353"/>
      <c r="CU377" s="353"/>
      <c r="CV377" s="321"/>
      <c r="CW377" s="350"/>
    </row>
    <row r="378" spans="1:101" s="337" customFormat="1" ht="15" hidden="1" customHeight="1">
      <c r="A378" s="319" t="str">
        <f t="shared" si="368"/>
        <v>ok</v>
      </c>
      <c r="B378" s="321"/>
      <c r="C378" s="321"/>
      <c r="D378" s="321"/>
      <c r="E378" s="321"/>
      <c r="F378" s="321"/>
      <c r="G378" s="321"/>
      <c r="H378" s="321"/>
      <c r="I378" s="321"/>
      <c r="J378" s="338" t="s">
        <v>1480</v>
      </c>
      <c r="K378" s="339" t="s">
        <v>1481</v>
      </c>
      <c r="L378" s="340" t="s">
        <v>1482</v>
      </c>
      <c r="M378" s="341" t="s">
        <v>1483</v>
      </c>
      <c r="N378" s="341" t="s">
        <v>61</v>
      </c>
      <c r="O378" s="277"/>
      <c r="P378" s="342"/>
      <c r="Q378" s="277"/>
      <c r="R378" s="350"/>
      <c r="S378" s="350"/>
      <c r="T378" s="350"/>
      <c r="U378" s="350"/>
      <c r="V378" s="350"/>
      <c r="W378" s="350"/>
      <c r="X378" s="350"/>
      <c r="Y378" s="350"/>
      <c r="Z378" s="350"/>
      <c r="AA378" s="350"/>
      <c r="AB378" s="241"/>
      <c r="AC378" s="241"/>
      <c r="AD378" s="241"/>
      <c r="AE378" s="241"/>
      <c r="AF378" s="241"/>
      <c r="AG378" s="241"/>
      <c r="AH378" s="241"/>
      <c r="AI378" s="241"/>
      <c r="AJ378" s="241"/>
      <c r="AK378" s="241"/>
      <c r="AL378" s="241"/>
      <c r="AM378" s="241"/>
      <c r="AN378" s="241"/>
      <c r="AO378" s="241"/>
      <c r="AP378" s="241"/>
      <c r="AQ378" s="241"/>
      <c r="AR378" s="351"/>
      <c r="AS378" s="351"/>
      <c r="AT378" s="344"/>
      <c r="AU378" s="352"/>
      <c r="AV378" s="350"/>
      <c r="AW378" s="350"/>
      <c r="AX378" s="350"/>
      <c r="AY378" s="350"/>
      <c r="AZ378" s="353"/>
      <c r="BA378" s="354"/>
      <c r="BB378" s="350"/>
      <c r="BC378" s="357" t="s">
        <v>1629</v>
      </c>
      <c r="BD378" s="319" t="s">
        <v>1576</v>
      </c>
      <c r="BE378" s="350" t="s">
        <v>1613</v>
      </c>
      <c r="BF378" s="358"/>
      <c r="BG378" s="319" t="s">
        <v>545</v>
      </c>
      <c r="BH378" s="355">
        <v>45842</v>
      </c>
      <c r="BI378" s="314">
        <v>45.6</v>
      </c>
      <c r="BJ378" s="319" t="s">
        <v>545</v>
      </c>
      <c r="BK378" s="441">
        <v>55000</v>
      </c>
      <c r="BL378" s="410">
        <f t="shared" si="369"/>
        <v>2708640</v>
      </c>
      <c r="BM378" s="356">
        <v>45848</v>
      </c>
      <c r="BN378" s="353"/>
      <c r="BO378" s="353"/>
      <c r="BP378" s="350"/>
      <c r="BQ378" s="350"/>
      <c r="BR378" s="350"/>
      <c r="BS378" s="350"/>
      <c r="BT378" s="350"/>
      <c r="BU378" s="350"/>
      <c r="BV378" s="350"/>
      <c r="BW378" s="350"/>
      <c r="BX378" s="350"/>
      <c r="BY378" s="350"/>
      <c r="BZ378" s="350"/>
      <c r="CA378" s="350"/>
      <c r="CB378" s="350"/>
      <c r="CC378" s="350"/>
      <c r="CD378" s="350"/>
      <c r="CE378" s="350"/>
      <c r="CF378" s="350"/>
      <c r="CG378" s="350"/>
      <c r="CH378" s="350"/>
      <c r="CI378" s="350"/>
      <c r="CJ378" s="350"/>
      <c r="CK378" s="350"/>
      <c r="CL378" s="353"/>
      <c r="CM378" s="321"/>
      <c r="CN378" s="350"/>
      <c r="CO378" s="350"/>
      <c r="CP378" s="350"/>
      <c r="CQ378" s="350"/>
      <c r="CR378" s="353"/>
      <c r="CS378" s="353"/>
      <c r="CT378" s="353"/>
      <c r="CU378" s="353"/>
      <c r="CV378" s="321"/>
      <c r="CW378" s="350"/>
    </row>
    <row r="379" spans="1:101" s="337" customFormat="1" ht="15" hidden="1" customHeight="1">
      <c r="A379" s="319" t="str">
        <f t="shared" si="368"/>
        <v>ok</v>
      </c>
      <c r="B379" s="321"/>
      <c r="C379" s="321"/>
      <c r="D379" s="321"/>
      <c r="E379" s="321"/>
      <c r="F379" s="321"/>
      <c r="G379" s="321"/>
      <c r="H379" s="321"/>
      <c r="I379" s="321"/>
      <c r="J379" s="338" t="s">
        <v>1480</v>
      </c>
      <c r="K379" s="339" t="s">
        <v>1481</v>
      </c>
      <c r="L379" s="340" t="s">
        <v>1482</v>
      </c>
      <c r="M379" s="341" t="s">
        <v>1483</v>
      </c>
      <c r="N379" s="341" t="s">
        <v>61</v>
      </c>
      <c r="O379" s="277"/>
      <c r="P379" s="342"/>
      <c r="Q379" s="277"/>
      <c r="R379" s="350"/>
      <c r="S379" s="350"/>
      <c r="T379" s="350"/>
      <c r="U379" s="350"/>
      <c r="V379" s="350"/>
      <c r="W379" s="350"/>
      <c r="X379" s="350"/>
      <c r="Y379" s="350"/>
      <c r="Z379" s="350"/>
      <c r="AA379" s="350"/>
      <c r="AB379" s="241"/>
      <c r="AC379" s="241"/>
      <c r="AD379" s="241"/>
      <c r="AE379" s="241"/>
      <c r="AF379" s="241"/>
      <c r="AG379" s="241"/>
      <c r="AH379" s="241"/>
      <c r="AI379" s="241"/>
      <c r="AJ379" s="241"/>
      <c r="AK379" s="241"/>
      <c r="AL379" s="241"/>
      <c r="AM379" s="241"/>
      <c r="AN379" s="241"/>
      <c r="AO379" s="241"/>
      <c r="AP379" s="241"/>
      <c r="AQ379" s="241"/>
      <c r="AR379" s="351"/>
      <c r="AS379" s="351"/>
      <c r="AT379" s="344"/>
      <c r="AU379" s="352"/>
      <c r="AV379" s="350"/>
      <c r="AW379" s="350"/>
      <c r="AX379" s="350"/>
      <c r="AY379" s="350"/>
      <c r="AZ379" s="353"/>
      <c r="BA379" s="354"/>
      <c r="BB379" s="350"/>
      <c r="BC379" s="357" t="s">
        <v>1629</v>
      </c>
      <c r="BD379" s="319" t="s">
        <v>1576</v>
      </c>
      <c r="BE379" s="350" t="s">
        <v>1614</v>
      </c>
      <c r="BF379" s="358"/>
      <c r="BG379" s="319" t="s">
        <v>545</v>
      </c>
      <c r="BH379" s="355">
        <v>45842</v>
      </c>
      <c r="BI379" s="314">
        <v>45.6</v>
      </c>
      <c r="BJ379" s="319" t="s">
        <v>545</v>
      </c>
      <c r="BK379" s="441">
        <v>55000</v>
      </c>
      <c r="BL379" s="410">
        <f t="shared" si="369"/>
        <v>2708640</v>
      </c>
      <c r="BM379" s="356">
        <v>45848</v>
      </c>
      <c r="BN379" s="353"/>
      <c r="BO379" s="353"/>
      <c r="BP379" s="350"/>
      <c r="BQ379" s="350"/>
      <c r="BR379" s="350"/>
      <c r="BS379" s="350"/>
      <c r="BT379" s="350"/>
      <c r="BU379" s="350"/>
      <c r="BV379" s="350"/>
      <c r="BW379" s="350"/>
      <c r="BX379" s="350"/>
      <c r="BY379" s="350"/>
      <c r="BZ379" s="350"/>
      <c r="CA379" s="350"/>
      <c r="CB379" s="350"/>
      <c r="CC379" s="350"/>
      <c r="CD379" s="350"/>
      <c r="CE379" s="350"/>
      <c r="CF379" s="350"/>
      <c r="CG379" s="350"/>
      <c r="CH379" s="350"/>
      <c r="CI379" s="350"/>
      <c r="CJ379" s="350"/>
      <c r="CK379" s="350"/>
      <c r="CL379" s="353"/>
      <c r="CM379" s="321"/>
      <c r="CN379" s="350"/>
      <c r="CO379" s="350"/>
      <c r="CP379" s="350"/>
      <c r="CQ379" s="350"/>
      <c r="CR379" s="353"/>
      <c r="CS379" s="353"/>
      <c r="CT379" s="353"/>
      <c r="CU379" s="353"/>
      <c r="CV379" s="321"/>
      <c r="CW379" s="350"/>
    </row>
    <row r="380" spans="1:101" s="337" customFormat="1" ht="15" hidden="1" customHeight="1">
      <c r="A380" s="319" t="str">
        <f t="shared" si="368"/>
        <v>ok</v>
      </c>
      <c r="B380" s="321"/>
      <c r="C380" s="321"/>
      <c r="D380" s="321"/>
      <c r="E380" s="321"/>
      <c r="F380" s="321"/>
      <c r="G380" s="321"/>
      <c r="H380" s="321"/>
      <c r="I380" s="321"/>
      <c r="J380" s="338" t="s">
        <v>1480</v>
      </c>
      <c r="K380" s="339" t="s">
        <v>1481</v>
      </c>
      <c r="L380" s="340" t="s">
        <v>1482</v>
      </c>
      <c r="M380" s="341" t="s">
        <v>1483</v>
      </c>
      <c r="N380" s="341" t="s">
        <v>61</v>
      </c>
      <c r="O380" s="277"/>
      <c r="P380" s="342"/>
      <c r="Q380" s="277"/>
      <c r="R380" s="350"/>
      <c r="S380" s="350"/>
      <c r="T380" s="350"/>
      <c r="U380" s="350"/>
      <c r="V380" s="350"/>
      <c r="W380" s="350"/>
      <c r="X380" s="350"/>
      <c r="Y380" s="350"/>
      <c r="Z380" s="350"/>
      <c r="AA380" s="350"/>
      <c r="AB380" s="241"/>
      <c r="AC380" s="241"/>
      <c r="AD380" s="241"/>
      <c r="AE380" s="241"/>
      <c r="AF380" s="241"/>
      <c r="AG380" s="241"/>
      <c r="AH380" s="241"/>
      <c r="AI380" s="241"/>
      <c r="AJ380" s="241"/>
      <c r="AK380" s="241"/>
      <c r="AL380" s="241"/>
      <c r="AM380" s="241"/>
      <c r="AN380" s="241"/>
      <c r="AO380" s="241"/>
      <c r="AP380" s="241"/>
      <c r="AQ380" s="241"/>
      <c r="AR380" s="351"/>
      <c r="AS380" s="351"/>
      <c r="AT380" s="344"/>
      <c r="AU380" s="352"/>
      <c r="AV380" s="350"/>
      <c r="AW380" s="350"/>
      <c r="AX380" s="350"/>
      <c r="AY380" s="350"/>
      <c r="AZ380" s="353"/>
      <c r="BA380" s="354"/>
      <c r="BB380" s="350"/>
      <c r="BC380" s="357" t="s">
        <v>1629</v>
      </c>
      <c r="BD380" s="319" t="s">
        <v>1576</v>
      </c>
      <c r="BE380" s="350" t="s">
        <v>1615</v>
      </c>
      <c r="BF380" s="358"/>
      <c r="BG380" s="319" t="s">
        <v>545</v>
      </c>
      <c r="BH380" s="355">
        <v>45842</v>
      </c>
      <c r="BI380" s="314">
        <v>45.6</v>
      </c>
      <c r="BJ380" s="319" t="s">
        <v>545</v>
      </c>
      <c r="BK380" s="441">
        <v>55000</v>
      </c>
      <c r="BL380" s="410">
        <f t="shared" si="369"/>
        <v>2708640</v>
      </c>
      <c r="BM380" s="356">
        <v>45848</v>
      </c>
      <c r="BN380" s="353"/>
      <c r="BO380" s="353"/>
      <c r="BP380" s="350"/>
      <c r="BQ380" s="350"/>
      <c r="BR380" s="350"/>
      <c r="BS380" s="350"/>
      <c r="BT380" s="350"/>
      <c r="BU380" s="350"/>
      <c r="BV380" s="350"/>
      <c r="BW380" s="350"/>
      <c r="BX380" s="350"/>
      <c r="BY380" s="350"/>
      <c r="BZ380" s="350"/>
      <c r="CA380" s="350"/>
      <c r="CB380" s="350"/>
      <c r="CC380" s="350"/>
      <c r="CD380" s="350"/>
      <c r="CE380" s="350"/>
      <c r="CF380" s="350"/>
      <c r="CG380" s="350"/>
      <c r="CH380" s="350"/>
      <c r="CI380" s="350"/>
      <c r="CJ380" s="350"/>
      <c r="CK380" s="350"/>
      <c r="CL380" s="353"/>
      <c r="CM380" s="321"/>
      <c r="CN380" s="350"/>
      <c r="CO380" s="350"/>
      <c r="CP380" s="350"/>
      <c r="CQ380" s="350"/>
      <c r="CR380" s="353"/>
      <c r="CS380" s="353"/>
      <c r="CT380" s="353"/>
      <c r="CU380" s="353"/>
      <c r="CV380" s="321"/>
      <c r="CW380" s="350"/>
    </row>
    <row r="381" spans="1:101" s="337" customFormat="1" ht="15" hidden="1" customHeight="1">
      <c r="A381" s="319" t="str">
        <f t="shared" si="368"/>
        <v>ok</v>
      </c>
      <c r="B381" s="321"/>
      <c r="C381" s="321"/>
      <c r="D381" s="321"/>
      <c r="E381" s="321"/>
      <c r="F381" s="321"/>
      <c r="G381" s="321"/>
      <c r="H381" s="321"/>
      <c r="I381" s="321"/>
      <c r="J381" s="338" t="s">
        <v>1480</v>
      </c>
      <c r="K381" s="339" t="s">
        <v>1481</v>
      </c>
      <c r="L381" s="340" t="s">
        <v>1482</v>
      </c>
      <c r="M381" s="341" t="s">
        <v>1483</v>
      </c>
      <c r="N381" s="341" t="s">
        <v>61</v>
      </c>
      <c r="O381" s="277"/>
      <c r="P381" s="342"/>
      <c r="Q381" s="277"/>
      <c r="R381" s="350"/>
      <c r="S381" s="350"/>
      <c r="T381" s="350"/>
      <c r="U381" s="350"/>
      <c r="V381" s="350"/>
      <c r="W381" s="350"/>
      <c r="X381" s="350"/>
      <c r="Y381" s="350"/>
      <c r="Z381" s="350"/>
      <c r="AA381" s="350"/>
      <c r="AB381" s="241"/>
      <c r="AC381" s="241"/>
      <c r="AD381" s="241"/>
      <c r="AE381" s="241"/>
      <c r="AF381" s="241"/>
      <c r="AG381" s="241"/>
      <c r="AH381" s="241"/>
      <c r="AI381" s="241"/>
      <c r="AJ381" s="241"/>
      <c r="AK381" s="241"/>
      <c r="AL381" s="241"/>
      <c r="AM381" s="241"/>
      <c r="AN381" s="241"/>
      <c r="AO381" s="241"/>
      <c r="AP381" s="241"/>
      <c r="AQ381" s="241"/>
      <c r="AR381" s="351"/>
      <c r="AS381" s="351"/>
      <c r="AT381" s="344"/>
      <c r="AU381" s="352"/>
      <c r="AV381" s="350"/>
      <c r="AW381" s="350"/>
      <c r="AX381" s="350"/>
      <c r="AY381" s="350"/>
      <c r="AZ381" s="353"/>
      <c r="BA381" s="354"/>
      <c r="BB381" s="350"/>
      <c r="BC381" s="357" t="s">
        <v>1629</v>
      </c>
      <c r="BD381" s="319" t="s">
        <v>1576</v>
      </c>
      <c r="BE381" s="350" t="s">
        <v>1616</v>
      </c>
      <c r="BF381" s="358"/>
      <c r="BG381" s="319" t="s">
        <v>545</v>
      </c>
      <c r="BH381" s="355">
        <v>45842</v>
      </c>
      <c r="BI381" s="314">
        <v>45.6</v>
      </c>
      <c r="BJ381" s="319" t="s">
        <v>545</v>
      </c>
      <c r="BK381" s="441">
        <v>55000</v>
      </c>
      <c r="BL381" s="410">
        <f t="shared" si="369"/>
        <v>2708640</v>
      </c>
      <c r="BM381" s="356">
        <v>45848</v>
      </c>
      <c r="BN381" s="353"/>
      <c r="BO381" s="353"/>
      <c r="BP381" s="350"/>
      <c r="BQ381" s="350"/>
      <c r="BR381" s="350"/>
      <c r="BS381" s="350"/>
      <c r="BT381" s="350"/>
      <c r="BU381" s="350"/>
      <c r="BV381" s="350"/>
      <c r="BW381" s="350"/>
      <c r="BX381" s="350"/>
      <c r="BY381" s="350"/>
      <c r="BZ381" s="350"/>
      <c r="CA381" s="350"/>
      <c r="CB381" s="350"/>
      <c r="CC381" s="350"/>
      <c r="CD381" s="350"/>
      <c r="CE381" s="350"/>
      <c r="CF381" s="350"/>
      <c r="CG381" s="350"/>
      <c r="CH381" s="350"/>
      <c r="CI381" s="350"/>
      <c r="CJ381" s="350"/>
      <c r="CK381" s="350"/>
      <c r="CL381" s="353"/>
      <c r="CM381" s="321"/>
      <c r="CN381" s="350"/>
      <c r="CO381" s="350"/>
      <c r="CP381" s="350"/>
      <c r="CQ381" s="350"/>
      <c r="CR381" s="353"/>
      <c r="CS381" s="353"/>
      <c r="CT381" s="353"/>
      <c r="CU381" s="353"/>
      <c r="CV381" s="321"/>
      <c r="CW381" s="350"/>
    </row>
    <row r="382" spans="1:101" s="337" customFormat="1" ht="15" hidden="1" customHeight="1">
      <c r="A382" s="319" t="str">
        <f t="shared" si="368"/>
        <v>ok</v>
      </c>
      <c r="B382" s="321"/>
      <c r="C382" s="321"/>
      <c r="D382" s="321"/>
      <c r="E382" s="321"/>
      <c r="F382" s="321"/>
      <c r="G382" s="321"/>
      <c r="H382" s="321"/>
      <c r="I382" s="321"/>
      <c r="J382" s="338" t="s">
        <v>1480</v>
      </c>
      <c r="K382" s="339" t="s">
        <v>1481</v>
      </c>
      <c r="L382" s="340" t="s">
        <v>1482</v>
      </c>
      <c r="M382" s="341" t="s">
        <v>1483</v>
      </c>
      <c r="N382" s="341" t="s">
        <v>61</v>
      </c>
      <c r="O382" s="277"/>
      <c r="P382" s="342"/>
      <c r="Q382" s="277"/>
      <c r="R382" s="350"/>
      <c r="S382" s="350"/>
      <c r="T382" s="350"/>
      <c r="U382" s="350"/>
      <c r="V382" s="350"/>
      <c r="W382" s="350"/>
      <c r="X382" s="350"/>
      <c r="Y382" s="350"/>
      <c r="Z382" s="350"/>
      <c r="AA382" s="350"/>
      <c r="AB382" s="241"/>
      <c r="AC382" s="241"/>
      <c r="AD382" s="241"/>
      <c r="AE382" s="241"/>
      <c r="AF382" s="241"/>
      <c r="AG382" s="241"/>
      <c r="AH382" s="241"/>
      <c r="AI382" s="241"/>
      <c r="AJ382" s="241"/>
      <c r="AK382" s="241"/>
      <c r="AL382" s="241"/>
      <c r="AM382" s="241"/>
      <c r="AN382" s="241"/>
      <c r="AO382" s="241"/>
      <c r="AP382" s="241"/>
      <c r="AQ382" s="241"/>
      <c r="AR382" s="351"/>
      <c r="AS382" s="351"/>
      <c r="AT382" s="344"/>
      <c r="AU382" s="352"/>
      <c r="AV382" s="350"/>
      <c r="AW382" s="350"/>
      <c r="AX382" s="350"/>
      <c r="AY382" s="350"/>
      <c r="AZ382" s="353"/>
      <c r="BA382" s="354"/>
      <c r="BB382" s="350"/>
      <c r="BC382" s="357" t="s">
        <v>1629</v>
      </c>
      <c r="BD382" s="319" t="s">
        <v>1576</v>
      </c>
      <c r="BE382" s="350" t="s">
        <v>1617</v>
      </c>
      <c r="BF382" s="358"/>
      <c r="BG382" s="319" t="s">
        <v>545</v>
      </c>
      <c r="BH382" s="355">
        <v>45842</v>
      </c>
      <c r="BI382" s="314">
        <v>17.86</v>
      </c>
      <c r="BJ382" s="319" t="s">
        <v>545</v>
      </c>
      <c r="BK382" s="441">
        <v>55000</v>
      </c>
      <c r="BL382" s="410">
        <f t="shared" si="369"/>
        <v>1060884</v>
      </c>
      <c r="BM382" s="356">
        <v>45848</v>
      </c>
      <c r="BN382" s="353"/>
      <c r="BO382" s="353"/>
      <c r="BP382" s="350"/>
      <c r="BQ382" s="350"/>
      <c r="BR382" s="350"/>
      <c r="BS382" s="350"/>
      <c r="BT382" s="350"/>
      <c r="BU382" s="350"/>
      <c r="BV382" s="350"/>
      <c r="BW382" s="350"/>
      <c r="BX382" s="350"/>
      <c r="BY382" s="350"/>
      <c r="BZ382" s="350"/>
      <c r="CA382" s="350"/>
      <c r="CB382" s="350"/>
      <c r="CC382" s="350"/>
      <c r="CD382" s="350"/>
      <c r="CE382" s="350"/>
      <c r="CF382" s="350"/>
      <c r="CG382" s="350"/>
      <c r="CH382" s="350"/>
      <c r="CI382" s="350"/>
      <c r="CJ382" s="350"/>
      <c r="CK382" s="350"/>
      <c r="CL382" s="353"/>
      <c r="CM382" s="321"/>
      <c r="CN382" s="350"/>
      <c r="CO382" s="350"/>
      <c r="CP382" s="350"/>
      <c r="CQ382" s="350"/>
      <c r="CR382" s="353"/>
      <c r="CS382" s="353"/>
      <c r="CT382" s="353"/>
      <c r="CU382" s="353"/>
      <c r="CV382" s="321"/>
      <c r="CW382" s="350"/>
    </row>
    <row r="383" spans="1:101" s="337" customFormat="1" ht="15" hidden="1" customHeight="1">
      <c r="A383" s="319" t="str">
        <f t="shared" si="368"/>
        <v>ok</v>
      </c>
      <c r="B383" s="321"/>
      <c r="C383" s="321"/>
      <c r="D383" s="321"/>
      <c r="E383" s="321"/>
      <c r="F383" s="321"/>
      <c r="G383" s="321"/>
      <c r="H383" s="321"/>
      <c r="I383" s="321"/>
      <c r="J383" s="338" t="s">
        <v>1480</v>
      </c>
      <c r="K383" s="339" t="s">
        <v>1481</v>
      </c>
      <c r="L383" s="340" t="s">
        <v>1482</v>
      </c>
      <c r="M383" s="341" t="s">
        <v>1483</v>
      </c>
      <c r="N383" s="341" t="s">
        <v>61</v>
      </c>
      <c r="O383" s="277"/>
      <c r="P383" s="342"/>
      <c r="Q383" s="277"/>
      <c r="R383" s="350"/>
      <c r="S383" s="350"/>
      <c r="T383" s="350"/>
      <c r="U383" s="350"/>
      <c r="V383" s="350"/>
      <c r="W383" s="350"/>
      <c r="X383" s="350"/>
      <c r="Y383" s="350"/>
      <c r="Z383" s="350"/>
      <c r="AA383" s="350"/>
      <c r="AB383" s="241"/>
      <c r="AC383" s="241"/>
      <c r="AD383" s="241"/>
      <c r="AE383" s="241"/>
      <c r="AF383" s="241"/>
      <c r="AG383" s="241"/>
      <c r="AH383" s="241"/>
      <c r="AI383" s="241"/>
      <c r="AJ383" s="241"/>
      <c r="AK383" s="241"/>
      <c r="AL383" s="241"/>
      <c r="AM383" s="241"/>
      <c r="AN383" s="241"/>
      <c r="AO383" s="241"/>
      <c r="AP383" s="241"/>
      <c r="AQ383" s="241"/>
      <c r="AR383" s="351"/>
      <c r="AS383" s="351"/>
      <c r="AT383" s="344"/>
      <c r="AU383" s="352"/>
      <c r="AV383" s="350"/>
      <c r="AW383" s="350"/>
      <c r="AX383" s="350"/>
      <c r="AY383" s="350"/>
      <c r="AZ383" s="353"/>
      <c r="BA383" s="354"/>
      <c r="BB383" s="350"/>
      <c r="BC383" s="357" t="s">
        <v>1629</v>
      </c>
      <c r="BD383" s="319" t="s">
        <v>1576</v>
      </c>
      <c r="BE383" s="350" t="s">
        <v>1618</v>
      </c>
      <c r="BF383" s="358"/>
      <c r="BG383" s="319" t="s">
        <v>545</v>
      </c>
      <c r="BH383" s="355">
        <v>45842</v>
      </c>
      <c r="BI383" s="314">
        <v>17.86</v>
      </c>
      <c r="BJ383" s="319" t="s">
        <v>545</v>
      </c>
      <c r="BK383" s="441">
        <v>55000</v>
      </c>
      <c r="BL383" s="410">
        <f t="shared" si="369"/>
        <v>1060884</v>
      </c>
      <c r="BM383" s="356">
        <v>45848</v>
      </c>
      <c r="BN383" s="353"/>
      <c r="BO383" s="353"/>
      <c r="BP383" s="350"/>
      <c r="BQ383" s="350"/>
      <c r="BR383" s="350"/>
      <c r="BS383" s="350"/>
      <c r="BT383" s="350"/>
      <c r="BU383" s="350"/>
      <c r="BV383" s="350"/>
      <c r="BW383" s="350"/>
      <c r="BX383" s="350"/>
      <c r="BY383" s="350"/>
      <c r="BZ383" s="350"/>
      <c r="CA383" s="350"/>
      <c r="CB383" s="350"/>
      <c r="CC383" s="350"/>
      <c r="CD383" s="350"/>
      <c r="CE383" s="350"/>
      <c r="CF383" s="350"/>
      <c r="CG383" s="350"/>
      <c r="CH383" s="350"/>
      <c r="CI383" s="350"/>
      <c r="CJ383" s="350"/>
      <c r="CK383" s="350"/>
      <c r="CL383" s="353"/>
      <c r="CM383" s="321"/>
      <c r="CN383" s="350"/>
      <c r="CO383" s="350"/>
      <c r="CP383" s="350"/>
      <c r="CQ383" s="350"/>
      <c r="CR383" s="353"/>
      <c r="CS383" s="353"/>
      <c r="CT383" s="353"/>
      <c r="CU383" s="353"/>
      <c r="CV383" s="321"/>
      <c r="CW383" s="350"/>
    </row>
    <row r="384" spans="1:101" s="337" customFormat="1" ht="15" hidden="1" customHeight="1">
      <c r="A384" s="319" t="str">
        <f t="shared" si="368"/>
        <v>ok</v>
      </c>
      <c r="B384" s="321"/>
      <c r="C384" s="321"/>
      <c r="D384" s="321"/>
      <c r="E384" s="321"/>
      <c r="F384" s="321"/>
      <c r="G384" s="321"/>
      <c r="H384" s="321"/>
      <c r="I384" s="321"/>
      <c r="J384" s="338" t="s">
        <v>1480</v>
      </c>
      <c r="K384" s="339" t="s">
        <v>1481</v>
      </c>
      <c r="L384" s="340" t="s">
        <v>1482</v>
      </c>
      <c r="M384" s="341" t="s">
        <v>1483</v>
      </c>
      <c r="N384" s="341" t="s">
        <v>61</v>
      </c>
      <c r="O384" s="277"/>
      <c r="P384" s="342"/>
      <c r="Q384" s="277"/>
      <c r="R384" s="350"/>
      <c r="S384" s="350"/>
      <c r="T384" s="350"/>
      <c r="U384" s="350"/>
      <c r="V384" s="350"/>
      <c r="W384" s="350"/>
      <c r="X384" s="350"/>
      <c r="Y384" s="350"/>
      <c r="Z384" s="350"/>
      <c r="AA384" s="350"/>
      <c r="AB384" s="241"/>
      <c r="AC384" s="241"/>
      <c r="AD384" s="241"/>
      <c r="AE384" s="241"/>
      <c r="AF384" s="241"/>
      <c r="AG384" s="241"/>
      <c r="AH384" s="241"/>
      <c r="AI384" s="241"/>
      <c r="AJ384" s="241"/>
      <c r="AK384" s="241"/>
      <c r="AL384" s="241"/>
      <c r="AM384" s="241"/>
      <c r="AN384" s="241"/>
      <c r="AO384" s="241"/>
      <c r="AP384" s="241"/>
      <c r="AQ384" s="241"/>
      <c r="AR384" s="351"/>
      <c r="AS384" s="351"/>
      <c r="AT384" s="344"/>
      <c r="AU384" s="352"/>
      <c r="AV384" s="350"/>
      <c r="AW384" s="350"/>
      <c r="AX384" s="350"/>
      <c r="AY384" s="350"/>
      <c r="AZ384" s="353"/>
      <c r="BA384" s="354"/>
      <c r="BB384" s="350"/>
      <c r="BC384" s="357" t="s">
        <v>1629</v>
      </c>
      <c r="BD384" s="319" t="s">
        <v>1576</v>
      </c>
      <c r="BE384" s="350" t="s">
        <v>1619</v>
      </c>
      <c r="BF384" s="358"/>
      <c r="BG384" s="319" t="s">
        <v>545</v>
      </c>
      <c r="BH384" s="355">
        <v>45842</v>
      </c>
      <c r="BI384" s="314">
        <v>45.6</v>
      </c>
      <c r="BJ384" s="319" t="s">
        <v>545</v>
      </c>
      <c r="BK384" s="441">
        <v>55000</v>
      </c>
      <c r="BL384" s="410">
        <f t="shared" si="369"/>
        <v>2708640</v>
      </c>
      <c r="BM384" s="356">
        <v>45848</v>
      </c>
      <c r="BN384" s="353"/>
      <c r="BO384" s="353"/>
      <c r="BP384" s="350"/>
      <c r="BQ384" s="350"/>
      <c r="BR384" s="350"/>
      <c r="BS384" s="350"/>
      <c r="BT384" s="350"/>
      <c r="BU384" s="350"/>
      <c r="BV384" s="350"/>
      <c r="BW384" s="350"/>
      <c r="BX384" s="350"/>
      <c r="BY384" s="350"/>
      <c r="BZ384" s="350"/>
      <c r="CA384" s="350"/>
      <c r="CB384" s="350"/>
      <c r="CC384" s="350"/>
      <c r="CD384" s="350"/>
      <c r="CE384" s="350"/>
      <c r="CF384" s="350"/>
      <c r="CG384" s="350"/>
      <c r="CH384" s="350"/>
      <c r="CI384" s="350"/>
      <c r="CJ384" s="350"/>
      <c r="CK384" s="350"/>
      <c r="CL384" s="353"/>
      <c r="CM384" s="321"/>
      <c r="CN384" s="350"/>
      <c r="CO384" s="350"/>
      <c r="CP384" s="350"/>
      <c r="CQ384" s="350"/>
      <c r="CR384" s="353"/>
      <c r="CS384" s="353"/>
      <c r="CT384" s="353"/>
      <c r="CU384" s="353"/>
      <c r="CV384" s="321"/>
      <c r="CW384" s="350"/>
    </row>
    <row r="385" spans="1:101" s="337" customFormat="1" ht="15" hidden="1" customHeight="1">
      <c r="A385" s="319" t="str">
        <f t="shared" si="368"/>
        <v>ok</v>
      </c>
      <c r="B385" s="321"/>
      <c r="C385" s="321"/>
      <c r="D385" s="321"/>
      <c r="E385" s="321"/>
      <c r="F385" s="321"/>
      <c r="G385" s="321"/>
      <c r="H385" s="321"/>
      <c r="I385" s="321"/>
      <c r="J385" s="338" t="s">
        <v>1480</v>
      </c>
      <c r="K385" s="339" t="s">
        <v>1481</v>
      </c>
      <c r="L385" s="340" t="s">
        <v>1482</v>
      </c>
      <c r="M385" s="341" t="s">
        <v>1483</v>
      </c>
      <c r="N385" s="341" t="s">
        <v>61</v>
      </c>
      <c r="O385" s="277"/>
      <c r="P385" s="342"/>
      <c r="Q385" s="277"/>
      <c r="R385" s="350"/>
      <c r="S385" s="350"/>
      <c r="T385" s="350"/>
      <c r="U385" s="350"/>
      <c r="V385" s="350"/>
      <c r="W385" s="350"/>
      <c r="X385" s="350"/>
      <c r="Y385" s="350"/>
      <c r="Z385" s="350"/>
      <c r="AA385" s="350"/>
      <c r="AB385" s="241"/>
      <c r="AC385" s="241"/>
      <c r="AD385" s="241"/>
      <c r="AE385" s="241"/>
      <c r="AF385" s="241"/>
      <c r="AG385" s="241"/>
      <c r="AH385" s="241"/>
      <c r="AI385" s="241"/>
      <c r="AJ385" s="241"/>
      <c r="AK385" s="241"/>
      <c r="AL385" s="241"/>
      <c r="AM385" s="241"/>
      <c r="AN385" s="241"/>
      <c r="AO385" s="241"/>
      <c r="AP385" s="241"/>
      <c r="AQ385" s="241"/>
      <c r="AR385" s="351"/>
      <c r="AS385" s="351"/>
      <c r="AT385" s="344"/>
      <c r="AU385" s="352"/>
      <c r="AV385" s="350"/>
      <c r="AW385" s="350"/>
      <c r="AX385" s="350"/>
      <c r="AY385" s="350"/>
      <c r="AZ385" s="353"/>
      <c r="BA385" s="354"/>
      <c r="BB385" s="350"/>
      <c r="BC385" s="357" t="s">
        <v>1629</v>
      </c>
      <c r="BD385" s="319" t="s">
        <v>1576</v>
      </c>
      <c r="BE385" s="350" t="s">
        <v>1620</v>
      </c>
      <c r="BF385" s="358"/>
      <c r="BG385" s="319" t="s">
        <v>545</v>
      </c>
      <c r="BH385" s="355">
        <v>45842</v>
      </c>
      <c r="BI385" s="314">
        <v>45.6</v>
      </c>
      <c r="BJ385" s="319" t="s">
        <v>545</v>
      </c>
      <c r="BK385" s="441">
        <v>55000</v>
      </c>
      <c r="BL385" s="410">
        <f t="shared" si="369"/>
        <v>2708640</v>
      </c>
      <c r="BM385" s="356">
        <v>45848</v>
      </c>
      <c r="BN385" s="353"/>
      <c r="BO385" s="353"/>
      <c r="BP385" s="350"/>
      <c r="BQ385" s="350"/>
      <c r="BR385" s="350"/>
      <c r="BS385" s="350"/>
      <c r="BT385" s="350"/>
      <c r="BU385" s="350"/>
      <c r="BV385" s="350"/>
      <c r="BW385" s="350"/>
      <c r="BX385" s="350"/>
      <c r="BY385" s="350"/>
      <c r="BZ385" s="350"/>
      <c r="CA385" s="350"/>
      <c r="CB385" s="350"/>
      <c r="CC385" s="350"/>
      <c r="CD385" s="350"/>
      <c r="CE385" s="350"/>
      <c r="CF385" s="350"/>
      <c r="CG385" s="350"/>
      <c r="CH385" s="350"/>
      <c r="CI385" s="350"/>
      <c r="CJ385" s="350"/>
      <c r="CK385" s="350"/>
      <c r="CL385" s="353"/>
      <c r="CM385" s="321"/>
      <c r="CN385" s="350"/>
      <c r="CO385" s="350"/>
      <c r="CP385" s="350"/>
      <c r="CQ385" s="350"/>
      <c r="CR385" s="353"/>
      <c r="CS385" s="353"/>
      <c r="CT385" s="353"/>
      <c r="CU385" s="353"/>
      <c r="CV385" s="321"/>
      <c r="CW385" s="350"/>
    </row>
    <row r="386" spans="1:101" s="337" customFormat="1" ht="15" hidden="1" customHeight="1">
      <c r="A386" s="319" t="str">
        <f t="shared" si="368"/>
        <v>ok</v>
      </c>
      <c r="B386" s="321"/>
      <c r="C386" s="321"/>
      <c r="D386" s="321"/>
      <c r="E386" s="321"/>
      <c r="F386" s="321"/>
      <c r="G386" s="321"/>
      <c r="H386" s="321"/>
      <c r="I386" s="321"/>
      <c r="J386" s="338" t="s">
        <v>1480</v>
      </c>
      <c r="K386" s="339" t="s">
        <v>1481</v>
      </c>
      <c r="L386" s="340" t="s">
        <v>1482</v>
      </c>
      <c r="M386" s="341" t="s">
        <v>1483</v>
      </c>
      <c r="N386" s="341" t="s">
        <v>61</v>
      </c>
      <c r="O386" s="277"/>
      <c r="P386" s="342"/>
      <c r="Q386" s="277"/>
      <c r="R386" s="350"/>
      <c r="S386" s="350"/>
      <c r="T386" s="350"/>
      <c r="U386" s="350"/>
      <c r="V386" s="350"/>
      <c r="W386" s="350"/>
      <c r="X386" s="350"/>
      <c r="Y386" s="350"/>
      <c r="Z386" s="350"/>
      <c r="AA386" s="350"/>
      <c r="AB386" s="241"/>
      <c r="AC386" s="241"/>
      <c r="AD386" s="241"/>
      <c r="AE386" s="241"/>
      <c r="AF386" s="241"/>
      <c r="AG386" s="241"/>
      <c r="AH386" s="241"/>
      <c r="AI386" s="241"/>
      <c r="AJ386" s="241"/>
      <c r="AK386" s="241"/>
      <c r="AL386" s="241"/>
      <c r="AM386" s="241"/>
      <c r="AN386" s="241"/>
      <c r="AO386" s="241"/>
      <c r="AP386" s="241"/>
      <c r="AQ386" s="241"/>
      <c r="AR386" s="351"/>
      <c r="AS386" s="351"/>
      <c r="AT386" s="344"/>
      <c r="AU386" s="352"/>
      <c r="AV386" s="350"/>
      <c r="AW386" s="350"/>
      <c r="AX386" s="350"/>
      <c r="AY386" s="350"/>
      <c r="AZ386" s="353"/>
      <c r="BA386" s="354"/>
      <c r="BB386" s="350"/>
      <c r="BC386" s="357" t="s">
        <v>1629</v>
      </c>
      <c r="BD386" s="319" t="s">
        <v>1576</v>
      </c>
      <c r="BE386" s="350" t="s">
        <v>1621</v>
      </c>
      <c r="BF386" s="358"/>
      <c r="BG386" s="319" t="s">
        <v>545</v>
      </c>
      <c r="BH386" s="355">
        <v>45842</v>
      </c>
      <c r="BI386" s="314">
        <v>45.6</v>
      </c>
      <c r="BJ386" s="319" t="s">
        <v>545</v>
      </c>
      <c r="BK386" s="441">
        <v>55000</v>
      </c>
      <c r="BL386" s="410">
        <f t="shared" si="369"/>
        <v>2708640</v>
      </c>
      <c r="BM386" s="356">
        <v>45848</v>
      </c>
      <c r="BN386" s="353"/>
      <c r="BO386" s="353"/>
      <c r="BP386" s="350"/>
      <c r="BQ386" s="350"/>
      <c r="BR386" s="350"/>
      <c r="BS386" s="350"/>
      <c r="BT386" s="350"/>
      <c r="BU386" s="350"/>
      <c r="BV386" s="350"/>
      <c r="BW386" s="350"/>
      <c r="BX386" s="350"/>
      <c r="BY386" s="350"/>
      <c r="BZ386" s="350"/>
      <c r="CA386" s="350"/>
      <c r="CB386" s="350"/>
      <c r="CC386" s="350"/>
      <c r="CD386" s="350"/>
      <c r="CE386" s="350"/>
      <c r="CF386" s="350"/>
      <c r="CG386" s="350"/>
      <c r="CH386" s="350"/>
      <c r="CI386" s="350"/>
      <c r="CJ386" s="350"/>
      <c r="CK386" s="350"/>
      <c r="CL386" s="353"/>
      <c r="CM386" s="321"/>
      <c r="CN386" s="350"/>
      <c r="CO386" s="350"/>
      <c r="CP386" s="350"/>
      <c r="CQ386" s="350"/>
      <c r="CR386" s="353"/>
      <c r="CS386" s="353"/>
      <c r="CT386" s="353"/>
      <c r="CU386" s="353"/>
      <c r="CV386" s="321"/>
      <c r="CW386" s="350"/>
    </row>
    <row r="387" spans="1:101" s="337" customFormat="1" ht="15" hidden="1" customHeight="1">
      <c r="A387" s="319" t="str">
        <f t="shared" si="368"/>
        <v>ok</v>
      </c>
      <c r="B387" s="321"/>
      <c r="C387" s="321"/>
      <c r="D387" s="321"/>
      <c r="E387" s="321"/>
      <c r="F387" s="321"/>
      <c r="G387" s="321"/>
      <c r="H387" s="321"/>
      <c r="I387" s="321"/>
      <c r="J387" s="338" t="s">
        <v>1480</v>
      </c>
      <c r="K387" s="339" t="s">
        <v>1481</v>
      </c>
      <c r="L387" s="340" t="s">
        <v>1482</v>
      </c>
      <c r="M387" s="341" t="s">
        <v>1483</v>
      </c>
      <c r="N387" s="341" t="s">
        <v>61</v>
      </c>
      <c r="O387" s="277"/>
      <c r="P387" s="342"/>
      <c r="Q387" s="277"/>
      <c r="R387" s="350"/>
      <c r="S387" s="350"/>
      <c r="T387" s="350"/>
      <c r="U387" s="350"/>
      <c r="V387" s="350"/>
      <c r="W387" s="350"/>
      <c r="X387" s="350"/>
      <c r="Y387" s="350"/>
      <c r="Z387" s="350"/>
      <c r="AA387" s="350"/>
      <c r="AB387" s="241"/>
      <c r="AC387" s="241"/>
      <c r="AD387" s="241"/>
      <c r="AE387" s="241"/>
      <c r="AF387" s="241"/>
      <c r="AG387" s="241"/>
      <c r="AH387" s="241"/>
      <c r="AI387" s="241"/>
      <c r="AJ387" s="241"/>
      <c r="AK387" s="241"/>
      <c r="AL387" s="241"/>
      <c r="AM387" s="241"/>
      <c r="AN387" s="241"/>
      <c r="AO387" s="241"/>
      <c r="AP387" s="241"/>
      <c r="AQ387" s="241"/>
      <c r="AR387" s="351"/>
      <c r="AS387" s="351"/>
      <c r="AT387" s="344"/>
      <c r="AU387" s="352"/>
      <c r="AV387" s="350"/>
      <c r="AW387" s="350"/>
      <c r="AX387" s="350"/>
      <c r="AY387" s="350"/>
      <c r="AZ387" s="353"/>
      <c r="BA387" s="354"/>
      <c r="BB387" s="350"/>
      <c r="BC387" s="357" t="s">
        <v>1629</v>
      </c>
      <c r="BD387" s="319" t="s">
        <v>1576</v>
      </c>
      <c r="BE387" s="350" t="s">
        <v>1622</v>
      </c>
      <c r="BF387" s="358"/>
      <c r="BG387" s="319" t="s">
        <v>545</v>
      </c>
      <c r="BH387" s="355">
        <v>45842</v>
      </c>
      <c r="BI387" s="314">
        <v>45.6</v>
      </c>
      <c r="BJ387" s="319" t="s">
        <v>545</v>
      </c>
      <c r="BK387" s="441">
        <v>55000</v>
      </c>
      <c r="BL387" s="410">
        <f t="shared" si="369"/>
        <v>2708640</v>
      </c>
      <c r="BM387" s="356">
        <v>45848</v>
      </c>
      <c r="BN387" s="353"/>
      <c r="BO387" s="353"/>
      <c r="BP387" s="350"/>
      <c r="BQ387" s="350"/>
      <c r="BR387" s="350"/>
      <c r="BS387" s="350"/>
      <c r="BT387" s="350"/>
      <c r="BU387" s="350"/>
      <c r="BV387" s="350"/>
      <c r="BW387" s="350"/>
      <c r="BX387" s="350"/>
      <c r="BY387" s="350"/>
      <c r="BZ387" s="350"/>
      <c r="CA387" s="350"/>
      <c r="CB387" s="350"/>
      <c r="CC387" s="350"/>
      <c r="CD387" s="350"/>
      <c r="CE387" s="350"/>
      <c r="CF387" s="350"/>
      <c r="CG387" s="350"/>
      <c r="CH387" s="350"/>
      <c r="CI387" s="350"/>
      <c r="CJ387" s="350"/>
      <c r="CK387" s="350"/>
      <c r="CL387" s="353"/>
      <c r="CM387" s="321"/>
      <c r="CN387" s="350"/>
      <c r="CO387" s="350"/>
      <c r="CP387" s="350"/>
      <c r="CQ387" s="350"/>
      <c r="CR387" s="353"/>
      <c r="CS387" s="353"/>
      <c r="CT387" s="353"/>
      <c r="CU387" s="353"/>
      <c r="CV387" s="321"/>
      <c r="CW387" s="350"/>
    </row>
    <row r="388" spans="1:101" s="337" customFormat="1" ht="15" hidden="1" customHeight="1">
      <c r="A388" s="319" t="str">
        <f t="shared" si="368"/>
        <v>ok</v>
      </c>
      <c r="B388" s="321"/>
      <c r="C388" s="321"/>
      <c r="D388" s="321"/>
      <c r="E388" s="321"/>
      <c r="F388" s="321"/>
      <c r="G388" s="321"/>
      <c r="H388" s="321"/>
      <c r="I388" s="321"/>
      <c r="J388" s="338" t="s">
        <v>1480</v>
      </c>
      <c r="K388" s="339" t="s">
        <v>1481</v>
      </c>
      <c r="L388" s="340" t="s">
        <v>1482</v>
      </c>
      <c r="M388" s="341" t="s">
        <v>1483</v>
      </c>
      <c r="N388" s="341" t="s">
        <v>61</v>
      </c>
      <c r="O388" s="277"/>
      <c r="P388" s="342"/>
      <c r="Q388" s="277"/>
      <c r="R388" s="350"/>
      <c r="S388" s="350"/>
      <c r="T388" s="350"/>
      <c r="U388" s="350"/>
      <c r="V388" s="350"/>
      <c r="W388" s="350"/>
      <c r="X388" s="350"/>
      <c r="Y388" s="350"/>
      <c r="Z388" s="350"/>
      <c r="AA388" s="350"/>
      <c r="AB388" s="241"/>
      <c r="AC388" s="241"/>
      <c r="AD388" s="241"/>
      <c r="AE388" s="241"/>
      <c r="AF388" s="241"/>
      <c r="AG388" s="241"/>
      <c r="AH388" s="241"/>
      <c r="AI388" s="241"/>
      <c r="AJ388" s="241"/>
      <c r="AK388" s="241"/>
      <c r="AL388" s="241"/>
      <c r="AM388" s="241"/>
      <c r="AN388" s="241"/>
      <c r="AO388" s="241"/>
      <c r="AP388" s="241"/>
      <c r="AQ388" s="241"/>
      <c r="AR388" s="351"/>
      <c r="AS388" s="351"/>
      <c r="AT388" s="344"/>
      <c r="AU388" s="352"/>
      <c r="AV388" s="350"/>
      <c r="AW388" s="350"/>
      <c r="AX388" s="350"/>
      <c r="AY388" s="350"/>
      <c r="AZ388" s="353"/>
      <c r="BA388" s="354"/>
      <c r="BB388" s="350"/>
      <c r="BC388" s="357" t="s">
        <v>1629</v>
      </c>
      <c r="BD388" s="319" t="s">
        <v>1576</v>
      </c>
      <c r="BE388" s="350" t="s">
        <v>1623</v>
      </c>
      <c r="BF388" s="358"/>
      <c r="BG388" s="319" t="s">
        <v>545</v>
      </c>
      <c r="BH388" s="355">
        <v>45842</v>
      </c>
      <c r="BI388" s="314">
        <v>17.86</v>
      </c>
      <c r="BJ388" s="319" t="s">
        <v>545</v>
      </c>
      <c r="BK388" s="441">
        <v>55000</v>
      </c>
      <c r="BL388" s="410">
        <f t="shared" si="369"/>
        <v>1060884</v>
      </c>
      <c r="BM388" s="356">
        <v>45848</v>
      </c>
      <c r="BN388" s="353"/>
      <c r="BO388" s="353"/>
      <c r="BP388" s="350"/>
      <c r="BQ388" s="350"/>
      <c r="BR388" s="350"/>
      <c r="BS388" s="350"/>
      <c r="BT388" s="350"/>
      <c r="BU388" s="350"/>
      <c r="BV388" s="350"/>
      <c r="BW388" s="350"/>
      <c r="BX388" s="350"/>
      <c r="BY388" s="350"/>
      <c r="BZ388" s="350"/>
      <c r="CA388" s="350"/>
      <c r="CB388" s="350"/>
      <c r="CC388" s="350"/>
      <c r="CD388" s="350"/>
      <c r="CE388" s="350"/>
      <c r="CF388" s="350"/>
      <c r="CG388" s="350"/>
      <c r="CH388" s="350"/>
      <c r="CI388" s="350"/>
      <c r="CJ388" s="350"/>
      <c r="CK388" s="350"/>
      <c r="CL388" s="353"/>
      <c r="CM388" s="321"/>
      <c r="CN388" s="350"/>
      <c r="CO388" s="350"/>
      <c r="CP388" s="350"/>
      <c r="CQ388" s="350"/>
      <c r="CR388" s="353"/>
      <c r="CS388" s="353"/>
      <c r="CT388" s="353"/>
      <c r="CU388" s="353"/>
      <c r="CV388" s="321"/>
      <c r="CW388" s="350"/>
    </row>
    <row r="389" spans="1:101" s="337" customFormat="1" ht="15" hidden="1" customHeight="1">
      <c r="A389" s="319" t="str">
        <f t="shared" si="368"/>
        <v>ok</v>
      </c>
      <c r="B389" s="321"/>
      <c r="C389" s="321"/>
      <c r="D389" s="321"/>
      <c r="E389" s="321"/>
      <c r="F389" s="321"/>
      <c r="G389" s="321"/>
      <c r="H389" s="321"/>
      <c r="I389" s="321"/>
      <c r="J389" s="338" t="s">
        <v>1480</v>
      </c>
      <c r="K389" s="339" t="s">
        <v>1481</v>
      </c>
      <c r="L389" s="340" t="s">
        <v>1482</v>
      </c>
      <c r="M389" s="341" t="s">
        <v>1483</v>
      </c>
      <c r="N389" s="341" t="s">
        <v>61</v>
      </c>
      <c r="O389" s="277"/>
      <c r="P389" s="342"/>
      <c r="Q389" s="277"/>
      <c r="R389" s="350"/>
      <c r="S389" s="350"/>
      <c r="T389" s="350"/>
      <c r="U389" s="350"/>
      <c r="V389" s="350"/>
      <c r="W389" s="350"/>
      <c r="X389" s="350"/>
      <c r="Y389" s="350"/>
      <c r="Z389" s="350"/>
      <c r="AA389" s="350"/>
      <c r="AB389" s="241"/>
      <c r="AC389" s="241"/>
      <c r="AD389" s="241"/>
      <c r="AE389" s="241"/>
      <c r="AF389" s="241"/>
      <c r="AG389" s="241"/>
      <c r="AH389" s="241"/>
      <c r="AI389" s="241"/>
      <c r="AJ389" s="241"/>
      <c r="AK389" s="241"/>
      <c r="AL389" s="241"/>
      <c r="AM389" s="241"/>
      <c r="AN389" s="241"/>
      <c r="AO389" s="241"/>
      <c r="AP389" s="241"/>
      <c r="AQ389" s="241"/>
      <c r="AR389" s="351"/>
      <c r="AS389" s="351"/>
      <c r="AT389" s="344"/>
      <c r="AU389" s="352"/>
      <c r="AV389" s="350"/>
      <c r="AW389" s="350"/>
      <c r="AX389" s="350"/>
      <c r="AY389" s="350"/>
      <c r="AZ389" s="353"/>
      <c r="BA389" s="354"/>
      <c r="BB389" s="350"/>
      <c r="BC389" s="357" t="s">
        <v>1629</v>
      </c>
      <c r="BD389" s="319" t="s">
        <v>1576</v>
      </c>
      <c r="BE389" s="350" t="s">
        <v>1624</v>
      </c>
      <c r="BF389" s="358"/>
      <c r="BG389" s="319" t="s">
        <v>545</v>
      </c>
      <c r="BH389" s="355">
        <v>45842</v>
      </c>
      <c r="BI389" s="314">
        <v>17.86</v>
      </c>
      <c r="BJ389" s="319" t="s">
        <v>545</v>
      </c>
      <c r="BK389" s="441">
        <v>55000</v>
      </c>
      <c r="BL389" s="410">
        <f t="shared" si="369"/>
        <v>1060884</v>
      </c>
      <c r="BM389" s="356">
        <v>45848</v>
      </c>
      <c r="BN389" s="353"/>
      <c r="BO389" s="353"/>
      <c r="BP389" s="350"/>
      <c r="BQ389" s="350"/>
      <c r="BR389" s="350"/>
      <c r="BS389" s="350"/>
      <c r="BT389" s="350"/>
      <c r="BU389" s="350"/>
      <c r="BV389" s="350"/>
      <c r="BW389" s="350"/>
      <c r="BX389" s="350"/>
      <c r="BY389" s="350"/>
      <c r="BZ389" s="350"/>
      <c r="CA389" s="350"/>
      <c r="CB389" s="350"/>
      <c r="CC389" s="350"/>
      <c r="CD389" s="350"/>
      <c r="CE389" s="350"/>
      <c r="CF389" s="350"/>
      <c r="CG389" s="350"/>
      <c r="CH389" s="350"/>
      <c r="CI389" s="350"/>
      <c r="CJ389" s="350"/>
      <c r="CK389" s="350"/>
      <c r="CL389" s="353"/>
      <c r="CM389" s="321"/>
      <c r="CN389" s="350"/>
      <c r="CO389" s="350"/>
      <c r="CP389" s="350"/>
      <c r="CQ389" s="350"/>
      <c r="CR389" s="353"/>
      <c r="CS389" s="353"/>
      <c r="CT389" s="353"/>
      <c r="CU389" s="353"/>
      <c r="CV389" s="321"/>
      <c r="CW389" s="350"/>
    </row>
    <row r="390" spans="1:101" s="337" customFormat="1" ht="15" hidden="1" customHeight="1">
      <c r="A390" s="319" t="str">
        <f t="shared" si="368"/>
        <v>ok</v>
      </c>
      <c r="B390" s="321"/>
      <c r="C390" s="321"/>
      <c r="D390" s="321"/>
      <c r="E390" s="321"/>
      <c r="F390" s="321"/>
      <c r="G390" s="321"/>
      <c r="H390" s="321"/>
      <c r="I390" s="321"/>
      <c r="J390" s="338" t="s">
        <v>1480</v>
      </c>
      <c r="K390" s="339" t="s">
        <v>1481</v>
      </c>
      <c r="L390" s="340" t="s">
        <v>1482</v>
      </c>
      <c r="M390" s="341" t="s">
        <v>1483</v>
      </c>
      <c r="N390" s="341" t="s">
        <v>61</v>
      </c>
      <c r="O390" s="277"/>
      <c r="P390" s="342"/>
      <c r="Q390" s="277"/>
      <c r="R390" s="350"/>
      <c r="S390" s="350"/>
      <c r="T390" s="350"/>
      <c r="U390" s="350"/>
      <c r="V390" s="350"/>
      <c r="W390" s="350"/>
      <c r="X390" s="350"/>
      <c r="Y390" s="350"/>
      <c r="Z390" s="350"/>
      <c r="AA390" s="350"/>
      <c r="AB390" s="241"/>
      <c r="AC390" s="241"/>
      <c r="AD390" s="241"/>
      <c r="AE390" s="241"/>
      <c r="AF390" s="241"/>
      <c r="AG390" s="241"/>
      <c r="AH390" s="241"/>
      <c r="AI390" s="241"/>
      <c r="AJ390" s="241"/>
      <c r="AK390" s="241"/>
      <c r="AL390" s="241"/>
      <c r="AM390" s="241"/>
      <c r="AN390" s="241"/>
      <c r="AO390" s="241"/>
      <c r="AP390" s="241"/>
      <c r="AQ390" s="241"/>
      <c r="AR390" s="351"/>
      <c r="AS390" s="351"/>
      <c r="AT390" s="344"/>
      <c r="AU390" s="352"/>
      <c r="AV390" s="350"/>
      <c r="AW390" s="350"/>
      <c r="AX390" s="350"/>
      <c r="AY390" s="350"/>
      <c r="AZ390" s="353"/>
      <c r="BA390" s="354"/>
      <c r="BB390" s="350"/>
      <c r="BC390" s="357" t="s">
        <v>1629</v>
      </c>
      <c r="BD390" s="319" t="s">
        <v>1576</v>
      </c>
      <c r="BE390" s="350" t="s">
        <v>1625</v>
      </c>
      <c r="BF390" s="358"/>
      <c r="BG390" s="319" t="s">
        <v>545</v>
      </c>
      <c r="BH390" s="355">
        <v>45842</v>
      </c>
      <c r="BI390" s="314">
        <v>45.6</v>
      </c>
      <c r="BJ390" s="319" t="s">
        <v>545</v>
      </c>
      <c r="BK390" s="441">
        <v>55000</v>
      </c>
      <c r="BL390" s="410">
        <f t="shared" si="369"/>
        <v>2708640</v>
      </c>
      <c r="BM390" s="356">
        <v>45848</v>
      </c>
      <c r="BN390" s="353"/>
      <c r="BO390" s="353"/>
      <c r="BP390" s="350"/>
      <c r="BQ390" s="350"/>
      <c r="BR390" s="350"/>
      <c r="BS390" s="350"/>
      <c r="BT390" s="350"/>
      <c r="BU390" s="350"/>
      <c r="BV390" s="350"/>
      <c r="BW390" s="350"/>
      <c r="BX390" s="350"/>
      <c r="BY390" s="350"/>
      <c r="BZ390" s="350"/>
      <c r="CA390" s="350"/>
      <c r="CB390" s="350"/>
      <c r="CC390" s="350"/>
      <c r="CD390" s="350"/>
      <c r="CE390" s="350"/>
      <c r="CF390" s="350"/>
      <c r="CG390" s="350"/>
      <c r="CH390" s="350"/>
      <c r="CI390" s="350"/>
      <c r="CJ390" s="350"/>
      <c r="CK390" s="350"/>
      <c r="CL390" s="353"/>
      <c r="CM390" s="321"/>
      <c r="CN390" s="350"/>
      <c r="CO390" s="350"/>
      <c r="CP390" s="350"/>
      <c r="CQ390" s="350"/>
      <c r="CR390" s="353"/>
      <c r="CS390" s="353"/>
      <c r="CT390" s="353"/>
      <c r="CU390" s="353"/>
      <c r="CV390" s="321"/>
      <c r="CW390" s="350"/>
    </row>
    <row r="391" spans="1:101" s="337" customFormat="1" ht="15" hidden="1" customHeight="1">
      <c r="A391" s="319" t="str">
        <f t="shared" si="368"/>
        <v>ok</v>
      </c>
      <c r="B391" s="321"/>
      <c r="C391" s="321"/>
      <c r="D391" s="321"/>
      <c r="E391" s="321"/>
      <c r="F391" s="321"/>
      <c r="G391" s="321"/>
      <c r="H391" s="321"/>
      <c r="I391" s="321"/>
      <c r="J391" s="338" t="s">
        <v>1480</v>
      </c>
      <c r="K391" s="339" t="s">
        <v>1481</v>
      </c>
      <c r="L391" s="340" t="s">
        <v>1482</v>
      </c>
      <c r="M391" s="341" t="s">
        <v>1483</v>
      </c>
      <c r="N391" s="341" t="s">
        <v>61</v>
      </c>
      <c r="O391" s="277"/>
      <c r="P391" s="342"/>
      <c r="Q391" s="277"/>
      <c r="R391" s="350"/>
      <c r="S391" s="350"/>
      <c r="T391" s="350"/>
      <c r="U391" s="350"/>
      <c r="V391" s="350"/>
      <c r="W391" s="350"/>
      <c r="X391" s="350"/>
      <c r="Y391" s="350"/>
      <c r="Z391" s="350"/>
      <c r="AA391" s="350"/>
      <c r="AB391" s="241"/>
      <c r="AC391" s="241"/>
      <c r="AD391" s="241"/>
      <c r="AE391" s="241"/>
      <c r="AF391" s="241"/>
      <c r="AG391" s="241"/>
      <c r="AH391" s="241"/>
      <c r="AI391" s="241"/>
      <c r="AJ391" s="241"/>
      <c r="AK391" s="241"/>
      <c r="AL391" s="241"/>
      <c r="AM391" s="241"/>
      <c r="AN391" s="241"/>
      <c r="AO391" s="241"/>
      <c r="AP391" s="241"/>
      <c r="AQ391" s="241"/>
      <c r="AR391" s="351"/>
      <c r="AS391" s="351"/>
      <c r="AT391" s="344"/>
      <c r="AU391" s="352"/>
      <c r="AV391" s="350"/>
      <c r="AW391" s="350"/>
      <c r="AX391" s="350"/>
      <c r="AY391" s="350"/>
      <c r="AZ391" s="353"/>
      <c r="BA391" s="354"/>
      <c r="BB391" s="350"/>
      <c r="BC391" s="357" t="s">
        <v>1629</v>
      </c>
      <c r="BD391" s="319" t="s">
        <v>1576</v>
      </c>
      <c r="BE391" s="350" t="s">
        <v>1626</v>
      </c>
      <c r="BF391" s="358"/>
      <c r="BG391" s="319" t="s">
        <v>545</v>
      </c>
      <c r="BH391" s="355">
        <v>45842</v>
      </c>
      <c r="BI391" s="314">
        <v>45.6</v>
      </c>
      <c r="BJ391" s="319" t="s">
        <v>545</v>
      </c>
      <c r="BK391" s="441">
        <v>55000</v>
      </c>
      <c r="BL391" s="410">
        <f t="shared" si="369"/>
        <v>2708640</v>
      </c>
      <c r="BM391" s="356">
        <v>45848</v>
      </c>
      <c r="BN391" s="353"/>
      <c r="BO391" s="353"/>
      <c r="BP391" s="350"/>
      <c r="BQ391" s="350"/>
      <c r="BR391" s="350"/>
      <c r="BS391" s="350"/>
      <c r="BT391" s="350"/>
      <c r="BU391" s="350"/>
      <c r="BV391" s="350"/>
      <c r="BW391" s="350"/>
      <c r="BX391" s="350"/>
      <c r="BY391" s="350"/>
      <c r="BZ391" s="350"/>
      <c r="CA391" s="350"/>
      <c r="CB391" s="350"/>
      <c r="CC391" s="350"/>
      <c r="CD391" s="350"/>
      <c r="CE391" s="350"/>
      <c r="CF391" s="350"/>
      <c r="CG391" s="350"/>
      <c r="CH391" s="350"/>
      <c r="CI391" s="350"/>
      <c r="CJ391" s="350"/>
      <c r="CK391" s="350"/>
      <c r="CL391" s="353"/>
      <c r="CM391" s="321"/>
      <c r="CN391" s="350"/>
      <c r="CO391" s="350"/>
      <c r="CP391" s="350"/>
      <c r="CQ391" s="350"/>
      <c r="CR391" s="353"/>
      <c r="CS391" s="353"/>
      <c r="CT391" s="353"/>
      <c r="CU391" s="353"/>
      <c r="CV391" s="321"/>
      <c r="CW391" s="350"/>
    </row>
    <row r="392" spans="1:101" s="337" customFormat="1" ht="15" hidden="1" customHeight="1">
      <c r="A392" s="319" t="str">
        <f t="shared" si="368"/>
        <v>ok</v>
      </c>
      <c r="B392" s="321"/>
      <c r="C392" s="321"/>
      <c r="D392" s="321"/>
      <c r="E392" s="321"/>
      <c r="F392" s="321"/>
      <c r="G392" s="321"/>
      <c r="H392" s="321"/>
      <c r="I392" s="321"/>
      <c r="J392" s="338" t="s">
        <v>1480</v>
      </c>
      <c r="K392" s="339" t="s">
        <v>1481</v>
      </c>
      <c r="L392" s="340" t="s">
        <v>1482</v>
      </c>
      <c r="M392" s="341" t="s">
        <v>1483</v>
      </c>
      <c r="N392" s="341" t="s">
        <v>61</v>
      </c>
      <c r="O392" s="277"/>
      <c r="P392" s="342"/>
      <c r="Q392" s="277"/>
      <c r="R392" s="350"/>
      <c r="S392" s="350"/>
      <c r="T392" s="350"/>
      <c r="U392" s="350"/>
      <c r="V392" s="350"/>
      <c r="W392" s="350"/>
      <c r="X392" s="350"/>
      <c r="Y392" s="350"/>
      <c r="Z392" s="350"/>
      <c r="AA392" s="350"/>
      <c r="AB392" s="241"/>
      <c r="AC392" s="241"/>
      <c r="AD392" s="241"/>
      <c r="AE392" s="241"/>
      <c r="AF392" s="241"/>
      <c r="AG392" s="241"/>
      <c r="AH392" s="241"/>
      <c r="AI392" s="241"/>
      <c r="AJ392" s="241"/>
      <c r="AK392" s="241"/>
      <c r="AL392" s="241"/>
      <c r="AM392" s="241"/>
      <c r="AN392" s="241"/>
      <c r="AO392" s="241"/>
      <c r="AP392" s="241"/>
      <c r="AQ392" s="241"/>
      <c r="AR392" s="351"/>
      <c r="AS392" s="351"/>
      <c r="AT392" s="344"/>
      <c r="AU392" s="352"/>
      <c r="AV392" s="350"/>
      <c r="AW392" s="350"/>
      <c r="AX392" s="350"/>
      <c r="AY392" s="350"/>
      <c r="AZ392" s="353"/>
      <c r="BA392" s="354"/>
      <c r="BB392" s="350"/>
      <c r="BC392" s="357" t="s">
        <v>1629</v>
      </c>
      <c r="BD392" s="319" t="s">
        <v>1576</v>
      </c>
      <c r="BE392" s="350" t="s">
        <v>1627</v>
      </c>
      <c r="BF392" s="358"/>
      <c r="BG392" s="319" t="s">
        <v>545</v>
      </c>
      <c r="BH392" s="355">
        <v>45842</v>
      </c>
      <c r="BI392" s="314">
        <v>45.6</v>
      </c>
      <c r="BJ392" s="319" t="s">
        <v>545</v>
      </c>
      <c r="BK392" s="441">
        <v>55000</v>
      </c>
      <c r="BL392" s="410">
        <f t="shared" si="369"/>
        <v>2708640</v>
      </c>
      <c r="BM392" s="356">
        <v>45848</v>
      </c>
      <c r="BN392" s="353"/>
      <c r="BO392" s="353"/>
      <c r="BP392" s="350"/>
      <c r="BQ392" s="350"/>
      <c r="BR392" s="350"/>
      <c r="BS392" s="350"/>
      <c r="BT392" s="350"/>
      <c r="BU392" s="350"/>
      <c r="BV392" s="350"/>
      <c r="BW392" s="350"/>
      <c r="BX392" s="350"/>
      <c r="BY392" s="350"/>
      <c r="BZ392" s="350"/>
      <c r="CA392" s="350"/>
      <c r="CB392" s="350"/>
      <c r="CC392" s="350"/>
      <c r="CD392" s="350"/>
      <c r="CE392" s="350"/>
      <c r="CF392" s="350"/>
      <c r="CG392" s="350"/>
      <c r="CH392" s="350"/>
      <c r="CI392" s="350"/>
      <c r="CJ392" s="350"/>
      <c r="CK392" s="350"/>
      <c r="CL392" s="353"/>
      <c r="CM392" s="321"/>
      <c r="CN392" s="350"/>
      <c r="CO392" s="350"/>
      <c r="CP392" s="350"/>
      <c r="CQ392" s="350"/>
      <c r="CR392" s="353"/>
      <c r="CS392" s="353"/>
      <c r="CT392" s="353"/>
      <c r="CU392" s="353"/>
      <c r="CV392" s="321"/>
      <c r="CW392" s="350"/>
    </row>
    <row r="393" spans="1:101" s="337" customFormat="1" ht="15" hidden="1" customHeight="1">
      <c r="A393" s="319" t="str">
        <f t="shared" si="368"/>
        <v>ok</v>
      </c>
      <c r="B393" s="321"/>
      <c r="C393" s="321"/>
      <c r="D393" s="321"/>
      <c r="E393" s="321"/>
      <c r="F393" s="321"/>
      <c r="G393" s="321"/>
      <c r="H393" s="321"/>
      <c r="I393" s="321"/>
      <c r="J393" s="338" t="s">
        <v>1480</v>
      </c>
      <c r="K393" s="339" t="s">
        <v>1481</v>
      </c>
      <c r="L393" s="340" t="s">
        <v>1482</v>
      </c>
      <c r="M393" s="341" t="s">
        <v>1483</v>
      </c>
      <c r="N393" s="341" t="s">
        <v>61</v>
      </c>
      <c r="O393" s="277"/>
      <c r="P393" s="342"/>
      <c r="Q393" s="277"/>
      <c r="R393" s="350"/>
      <c r="S393" s="350"/>
      <c r="T393" s="350"/>
      <c r="U393" s="350"/>
      <c r="V393" s="350"/>
      <c r="W393" s="350"/>
      <c r="X393" s="350"/>
      <c r="Y393" s="350"/>
      <c r="Z393" s="350"/>
      <c r="AA393" s="350"/>
      <c r="AB393" s="241"/>
      <c r="AC393" s="241"/>
      <c r="AD393" s="241"/>
      <c r="AE393" s="241"/>
      <c r="AF393" s="241"/>
      <c r="AG393" s="241"/>
      <c r="AH393" s="241"/>
      <c r="AI393" s="241"/>
      <c r="AJ393" s="241"/>
      <c r="AK393" s="241"/>
      <c r="AL393" s="241"/>
      <c r="AM393" s="241"/>
      <c r="AN393" s="241"/>
      <c r="AO393" s="241"/>
      <c r="AP393" s="241"/>
      <c r="AQ393" s="241"/>
      <c r="AR393" s="351"/>
      <c r="AS393" s="351"/>
      <c r="AT393" s="344"/>
      <c r="AU393" s="352"/>
      <c r="AV393" s="350"/>
      <c r="AW393" s="350"/>
      <c r="AX393" s="350"/>
      <c r="AY393" s="350"/>
      <c r="AZ393" s="353"/>
      <c r="BA393" s="354"/>
      <c r="BB393" s="350"/>
      <c r="BC393" s="357" t="s">
        <v>1629</v>
      </c>
      <c r="BD393" s="319" t="s">
        <v>1576</v>
      </c>
      <c r="BE393" s="350" t="s">
        <v>1628</v>
      </c>
      <c r="BF393" s="358"/>
      <c r="BG393" s="319" t="s">
        <v>545</v>
      </c>
      <c r="BH393" s="355">
        <v>45842</v>
      </c>
      <c r="BI393" s="314">
        <v>45.6</v>
      </c>
      <c r="BJ393" s="319" t="s">
        <v>545</v>
      </c>
      <c r="BK393" s="441">
        <v>55000</v>
      </c>
      <c r="BL393" s="410">
        <f t="shared" si="369"/>
        <v>2708640</v>
      </c>
      <c r="BM393" s="356">
        <v>45848</v>
      </c>
      <c r="BN393" s="353"/>
      <c r="BO393" s="353"/>
      <c r="BP393" s="350"/>
      <c r="BQ393" s="350"/>
      <c r="BR393" s="350"/>
      <c r="BS393" s="350"/>
      <c r="BT393" s="350"/>
      <c r="BU393" s="350"/>
      <c r="BV393" s="350"/>
      <c r="BW393" s="350"/>
      <c r="BX393" s="350"/>
      <c r="BY393" s="350"/>
      <c r="BZ393" s="350"/>
      <c r="CA393" s="350"/>
      <c r="CB393" s="350"/>
      <c r="CC393" s="350"/>
      <c r="CD393" s="350"/>
      <c r="CE393" s="350"/>
      <c r="CF393" s="350"/>
      <c r="CG393" s="350"/>
      <c r="CH393" s="350"/>
      <c r="CI393" s="350"/>
      <c r="CJ393" s="350"/>
      <c r="CK393" s="350"/>
      <c r="CL393" s="353"/>
      <c r="CM393" s="321"/>
      <c r="CN393" s="350"/>
      <c r="CO393" s="350"/>
      <c r="CP393" s="350"/>
      <c r="CQ393" s="350"/>
      <c r="CR393" s="353"/>
      <c r="CS393" s="353"/>
      <c r="CT393" s="353"/>
      <c r="CU393" s="353"/>
      <c r="CV393" s="321"/>
      <c r="CW393" s="350"/>
    </row>
    <row r="394" spans="1:101" s="337" customFormat="1" ht="15" customHeight="1">
      <c r="A394" s="319" t="str">
        <f t="shared" si="368"/>
        <v>Hiện</v>
      </c>
      <c r="B394" s="320" t="str">
        <f t="shared" ref="B394:B401" si="370">CV394</f>
        <v>Thiếu</v>
      </c>
      <c r="C394" s="320">
        <f t="shared" si="361"/>
        <v>2100</v>
      </c>
      <c r="D394" s="321"/>
      <c r="E394" s="320"/>
      <c r="F394" s="321" t="s">
        <v>1775</v>
      </c>
      <c r="G394" s="320"/>
      <c r="H394" s="320"/>
      <c r="I394" s="320"/>
      <c r="J394" s="338" t="s">
        <v>1484</v>
      </c>
      <c r="K394" s="339" t="s">
        <v>1485</v>
      </c>
      <c r="L394" s="339" t="s">
        <v>1485</v>
      </c>
      <c r="M394" s="341" t="s">
        <v>1483</v>
      </c>
      <c r="N394" s="341" t="s">
        <v>116</v>
      </c>
      <c r="O394" s="277"/>
      <c r="P394" s="342">
        <v>2500</v>
      </c>
      <c r="Q394" s="277"/>
      <c r="R394" s="343"/>
      <c r="S394" s="343"/>
      <c r="T394" s="343"/>
      <c r="U394" s="343"/>
      <c r="V394" s="343"/>
      <c r="W394" s="343"/>
      <c r="X394" s="343"/>
      <c r="Y394" s="343"/>
      <c r="Z394" s="343"/>
      <c r="AA394" s="343"/>
      <c r="AB394" s="241"/>
      <c r="AC394" s="241"/>
      <c r="AD394" s="241">
        <v>0</v>
      </c>
      <c r="AE394" s="241">
        <v>0</v>
      </c>
      <c r="AF394" s="241">
        <v>2500</v>
      </c>
      <c r="AG394" s="241">
        <v>0</v>
      </c>
      <c r="AH394" s="241">
        <v>0</v>
      </c>
      <c r="AI394" s="241">
        <v>0</v>
      </c>
      <c r="AJ394" s="241">
        <v>0</v>
      </c>
      <c r="AK394" s="241">
        <v>0</v>
      </c>
      <c r="AL394" s="241">
        <v>0</v>
      </c>
      <c r="AM394" s="241">
        <v>0</v>
      </c>
      <c r="AN394" s="241"/>
      <c r="AO394" s="241"/>
      <c r="AP394" s="241">
        <v>1500</v>
      </c>
      <c r="AQ394" s="241">
        <v>0</v>
      </c>
      <c r="AR394" s="325">
        <f>R394+T394+V394+X394+Z394+AB394+AD394+AF394+AH394+AJ394+AL394+AN394+AP394</f>
        <v>4000</v>
      </c>
      <c r="AS394" s="325">
        <f>S394+U394+W394+Y394+AA394+AC394+AE394+AG394+AI394+AK394+AM394+AO394+AQ394</f>
        <v>0</v>
      </c>
      <c r="AT394" s="344" t="s">
        <v>1506</v>
      </c>
      <c r="AU394" s="319"/>
      <c r="AV394" s="343"/>
      <c r="AW394" s="343"/>
      <c r="AX394" s="343"/>
      <c r="AY394" s="343"/>
      <c r="AZ394" s="327">
        <f>IF(AR394&gt;AV394,AR394-AV394,"0")</f>
        <v>4000</v>
      </c>
      <c r="BA394" s="330" t="str">
        <f>IF(AS394&gt;AW394,AS394-AW394,"0")</f>
        <v>0</v>
      </c>
      <c r="BB394" s="343"/>
      <c r="BC394" s="332" t="s">
        <v>1632</v>
      </c>
      <c r="BD394" s="319" t="s">
        <v>904</v>
      </c>
      <c r="BE394" s="345" t="str">
        <f>L394</f>
        <v>dây thừng D6-8</v>
      </c>
      <c r="BF394" s="346"/>
      <c r="BG394" s="319" t="s">
        <v>545</v>
      </c>
      <c r="BH394" s="347">
        <v>45859</v>
      </c>
      <c r="BI394" s="343">
        <v>900</v>
      </c>
      <c r="BJ394" s="319" t="s">
        <v>545</v>
      </c>
      <c r="BK394" s="436">
        <v>5000</v>
      </c>
      <c r="BL394" s="348">
        <f t="shared" si="369"/>
        <v>4860000</v>
      </c>
      <c r="BM394" s="349">
        <v>45853</v>
      </c>
      <c r="BN394" s="327">
        <f>SUMIF($J:$J,J394,$BI:$BI)</f>
        <v>1900</v>
      </c>
      <c r="BO394" s="327">
        <f>SUMIF($J:$J,J394,$BJ:$BJ)</f>
        <v>0</v>
      </c>
      <c r="BP394" s="343"/>
      <c r="BQ394" s="320"/>
      <c r="BR394" s="343"/>
      <c r="BS394" s="343"/>
      <c r="BT394" s="343"/>
      <c r="BU394" s="343"/>
      <c r="BV394" s="343"/>
      <c r="BW394" s="343"/>
      <c r="BX394" s="343"/>
      <c r="BY394" s="343"/>
      <c r="BZ394" s="343"/>
      <c r="CA394" s="343"/>
      <c r="CB394" s="343"/>
      <c r="CC394" s="343"/>
      <c r="CD394" s="343"/>
      <c r="CE394" s="343"/>
      <c r="CF394" s="343"/>
      <c r="CG394" s="343"/>
      <c r="CH394" s="343"/>
      <c r="CI394" s="343"/>
      <c r="CJ394" s="343"/>
      <c r="CK394" s="343"/>
      <c r="CL394" s="327">
        <f>SUMIF($J:$J,J394,$BZ:$BZ)</f>
        <v>0</v>
      </c>
      <c r="CM394" s="320">
        <f>SUMIF($J:$J,J394,$CA:$CA)</f>
        <v>0</v>
      </c>
      <c r="CN394" s="332"/>
      <c r="CO394" s="332"/>
      <c r="CP394" s="332"/>
      <c r="CQ394" s="332"/>
      <c r="CR394" s="327">
        <f>BN394+CL394</f>
        <v>1900</v>
      </c>
      <c r="CS394" s="327">
        <f>BO394+CM394</f>
        <v>0</v>
      </c>
      <c r="CT394" s="327">
        <f t="shared" ref="CT394" si="371">AZ394-CR394</f>
        <v>2100</v>
      </c>
      <c r="CU394" s="327">
        <f t="shared" ref="CU394" si="372">BA394-CS394</f>
        <v>0</v>
      </c>
      <c r="CV394" s="320" t="str">
        <f>IF(CT394&lt;0,"Thừa",IF(CT394=0,"Đủ","Thiếu"))</f>
        <v>Thiếu</v>
      </c>
      <c r="CW394" s="343"/>
    </row>
    <row r="395" spans="1:101" s="337" customFormat="1" ht="15" hidden="1" customHeight="1">
      <c r="A395" s="319" t="str">
        <f t="shared" si="368"/>
        <v>ok</v>
      </c>
      <c r="B395" s="321"/>
      <c r="C395" s="321"/>
      <c r="D395" s="321"/>
      <c r="E395" s="321"/>
      <c r="F395" s="321"/>
      <c r="G395" s="321"/>
      <c r="H395" s="321"/>
      <c r="I395" s="321"/>
      <c r="J395" s="338" t="s">
        <v>1484</v>
      </c>
      <c r="K395" s="339" t="s">
        <v>1485</v>
      </c>
      <c r="L395" s="339" t="s">
        <v>1485</v>
      </c>
      <c r="M395" s="341" t="s">
        <v>1483</v>
      </c>
      <c r="N395" s="341" t="s">
        <v>116</v>
      </c>
      <c r="O395" s="277"/>
      <c r="P395" s="342"/>
      <c r="Q395" s="277"/>
      <c r="R395" s="350"/>
      <c r="S395" s="350"/>
      <c r="T395" s="350"/>
      <c r="U395" s="350"/>
      <c r="V395" s="350"/>
      <c r="W395" s="350"/>
      <c r="X395" s="350"/>
      <c r="Y395" s="350"/>
      <c r="Z395" s="350"/>
      <c r="AA395" s="350"/>
      <c r="AB395" s="241"/>
      <c r="AC395" s="241"/>
      <c r="AD395" s="241"/>
      <c r="AE395" s="241"/>
      <c r="AF395" s="241"/>
      <c r="AG395" s="241"/>
      <c r="AH395" s="241"/>
      <c r="AI395" s="241"/>
      <c r="AJ395" s="241"/>
      <c r="AK395" s="241"/>
      <c r="AL395" s="241"/>
      <c r="AM395" s="241"/>
      <c r="AN395" s="241"/>
      <c r="AO395" s="241"/>
      <c r="AP395" s="241"/>
      <c r="AQ395" s="241"/>
      <c r="AR395" s="351"/>
      <c r="AS395" s="351"/>
      <c r="AT395" s="344"/>
      <c r="AU395" s="352"/>
      <c r="AV395" s="350"/>
      <c r="AW395" s="350"/>
      <c r="AX395" s="350"/>
      <c r="AY395" s="350"/>
      <c r="AZ395" s="353"/>
      <c r="BA395" s="354"/>
      <c r="BB395" s="350"/>
      <c r="BC395" s="332" t="s">
        <v>1713</v>
      </c>
      <c r="BD395" s="319" t="s">
        <v>904</v>
      </c>
      <c r="BE395" s="345" t="str">
        <f>L395</f>
        <v>dây thừng D6-8</v>
      </c>
      <c r="BF395" s="358"/>
      <c r="BG395" s="319" t="s">
        <v>545</v>
      </c>
      <c r="BH395" s="355">
        <v>45932</v>
      </c>
      <c r="BI395" s="350">
        <v>1000</v>
      </c>
      <c r="BJ395" s="319" t="s">
        <v>545</v>
      </c>
      <c r="BK395" s="436">
        <v>5000</v>
      </c>
      <c r="BL395" s="348">
        <f t="shared" si="369"/>
        <v>5400000</v>
      </c>
      <c r="BM395" s="356">
        <v>45936</v>
      </c>
      <c r="BN395" s="353"/>
      <c r="BO395" s="353"/>
      <c r="BP395" s="350"/>
      <c r="BQ395" s="321"/>
      <c r="BR395" s="350"/>
      <c r="BS395" s="350"/>
      <c r="BT395" s="350"/>
      <c r="BU395" s="350"/>
      <c r="BV395" s="350"/>
      <c r="BW395" s="350"/>
      <c r="BX395" s="350"/>
      <c r="BY395" s="350"/>
      <c r="BZ395" s="350"/>
      <c r="CA395" s="350"/>
      <c r="CB395" s="350"/>
      <c r="CC395" s="350"/>
      <c r="CD395" s="350"/>
      <c r="CE395" s="350"/>
      <c r="CF395" s="350"/>
      <c r="CG395" s="350"/>
      <c r="CH395" s="350"/>
      <c r="CI395" s="350"/>
      <c r="CJ395" s="350"/>
      <c r="CK395" s="350"/>
      <c r="CL395" s="353"/>
      <c r="CM395" s="321"/>
      <c r="CN395" s="357"/>
      <c r="CO395" s="357"/>
      <c r="CP395" s="357"/>
      <c r="CQ395" s="357"/>
      <c r="CR395" s="353"/>
      <c r="CS395" s="353"/>
      <c r="CT395" s="353"/>
      <c r="CU395" s="353"/>
      <c r="CV395" s="321"/>
      <c r="CW395" s="350"/>
    </row>
    <row r="396" spans="1:101" s="337" customFormat="1" ht="15" hidden="1" customHeight="1">
      <c r="A396" s="319" t="str">
        <f t="shared" si="368"/>
        <v>Hiện</v>
      </c>
      <c r="B396" s="320" t="str">
        <f t="shared" si="370"/>
        <v>Đủ</v>
      </c>
      <c r="C396" s="320">
        <f t="shared" si="361"/>
        <v>0</v>
      </c>
      <c r="D396" s="321"/>
      <c r="E396" s="321"/>
      <c r="F396" s="321"/>
      <c r="G396" s="320"/>
      <c r="H396" s="320"/>
      <c r="I396" s="320"/>
      <c r="J396" s="338" t="s">
        <v>1486</v>
      </c>
      <c r="K396" s="339" t="s">
        <v>1487</v>
      </c>
      <c r="L396" s="340" t="s">
        <v>1488</v>
      </c>
      <c r="M396" s="341" t="s">
        <v>1489</v>
      </c>
      <c r="N396" s="341" t="s">
        <v>837</v>
      </c>
      <c r="O396" s="277"/>
      <c r="P396" s="342">
        <v>20</v>
      </c>
      <c r="Q396" s="277"/>
      <c r="R396" s="343"/>
      <c r="S396" s="343"/>
      <c r="T396" s="343"/>
      <c r="U396" s="343"/>
      <c r="V396" s="343"/>
      <c r="W396" s="343"/>
      <c r="X396" s="343"/>
      <c r="Y396" s="343"/>
      <c r="Z396" s="343"/>
      <c r="AA396" s="343"/>
      <c r="AB396" s="241"/>
      <c r="AC396" s="241"/>
      <c r="AD396" s="241">
        <v>0</v>
      </c>
      <c r="AE396" s="241">
        <v>0</v>
      </c>
      <c r="AF396" s="241">
        <v>20</v>
      </c>
      <c r="AG396" s="241">
        <v>0</v>
      </c>
      <c r="AH396" s="241">
        <v>0</v>
      </c>
      <c r="AI396" s="241">
        <v>0</v>
      </c>
      <c r="AJ396" s="241">
        <v>0</v>
      </c>
      <c r="AK396" s="241">
        <v>0</v>
      </c>
      <c r="AL396" s="241">
        <v>0</v>
      </c>
      <c r="AM396" s="241">
        <v>0</v>
      </c>
      <c r="AN396" s="241"/>
      <c r="AO396" s="241"/>
      <c r="AP396" s="241">
        <v>0</v>
      </c>
      <c r="AQ396" s="241">
        <v>0</v>
      </c>
      <c r="AR396" s="325">
        <f t="shared" ref="AR396:AR399" si="373">R396+T396+V396+X396+Z396+AB396+AD396+AF396+AH396+AJ396+AL396+AN396+AP396</f>
        <v>20</v>
      </c>
      <c r="AS396" s="325">
        <f t="shared" ref="AS396:AS399" si="374">S396+U396+W396+Y396+AA396+AC396+AE396+AG396+AI396+AK396+AM396+AO396+AQ396</f>
        <v>0</v>
      </c>
      <c r="AT396" s="344" t="s">
        <v>1506</v>
      </c>
      <c r="AU396" s="319"/>
      <c r="AV396" s="343"/>
      <c r="AW396" s="343"/>
      <c r="AX396" s="343"/>
      <c r="AY396" s="343"/>
      <c r="AZ396" s="327">
        <f t="shared" ref="AZ396:AZ399" si="375">IF(AR396&gt;AV396,AR396-AV396,"0")</f>
        <v>20</v>
      </c>
      <c r="BA396" s="330" t="str">
        <f t="shared" ref="BA396:BA399" si="376">IF(AS396&gt;AW396,AS396-AW396,"0")</f>
        <v>0</v>
      </c>
      <c r="BB396" s="343"/>
      <c r="BC396" s="332" t="s">
        <v>1632</v>
      </c>
      <c r="BD396" s="319" t="s">
        <v>904</v>
      </c>
      <c r="BE396" s="345" t="str">
        <f>L396</f>
        <v>nhựa 5x1220x2440</v>
      </c>
      <c r="BF396" s="346" t="s">
        <v>1635</v>
      </c>
      <c r="BG396" s="319" t="s">
        <v>545</v>
      </c>
      <c r="BH396" s="347">
        <v>45859</v>
      </c>
      <c r="BI396" s="343">
        <v>20</v>
      </c>
      <c r="BJ396" s="319" t="s">
        <v>545</v>
      </c>
      <c r="BK396" s="436">
        <v>100000</v>
      </c>
      <c r="BL396" s="348">
        <f>BK396*BI396*1.08</f>
        <v>2160000</v>
      </c>
      <c r="BM396" s="349">
        <v>45853</v>
      </c>
      <c r="BN396" s="327">
        <f>SUMIF($J:$J,J396,$BI:$BI)</f>
        <v>20</v>
      </c>
      <c r="BO396" s="327">
        <f>SUMIF($J:$J,J396,$BJ:$BJ)</f>
        <v>0</v>
      </c>
      <c r="BP396" s="343"/>
      <c r="BQ396" s="320"/>
      <c r="BR396" s="343"/>
      <c r="BS396" s="343"/>
      <c r="BT396" s="343"/>
      <c r="BU396" s="343"/>
      <c r="BV396" s="343"/>
      <c r="BW396" s="343"/>
      <c r="BX396" s="343"/>
      <c r="BY396" s="343"/>
      <c r="BZ396" s="343"/>
      <c r="CA396" s="343"/>
      <c r="CB396" s="343"/>
      <c r="CC396" s="343"/>
      <c r="CD396" s="343"/>
      <c r="CE396" s="343"/>
      <c r="CF396" s="343"/>
      <c r="CG396" s="343"/>
      <c r="CH396" s="343"/>
      <c r="CI396" s="343"/>
      <c r="CJ396" s="343"/>
      <c r="CK396" s="343"/>
      <c r="CL396" s="327">
        <f>SUMIF($J:$J,J396,$BZ:$BZ)</f>
        <v>0</v>
      </c>
      <c r="CM396" s="320">
        <f>SUMIF($J:$J,J396,$CA:$CA)</f>
        <v>0</v>
      </c>
      <c r="CN396" s="332"/>
      <c r="CO396" s="332"/>
      <c r="CP396" s="332"/>
      <c r="CQ396" s="332"/>
      <c r="CR396" s="327">
        <f t="shared" ref="CR396:CR399" si="377">BN396+CL396</f>
        <v>20</v>
      </c>
      <c r="CS396" s="327">
        <f t="shared" ref="CS396:CS399" si="378">BO396+CM396</f>
        <v>0</v>
      </c>
      <c r="CT396" s="327">
        <f t="shared" ref="CT396:CT399" si="379">AZ396-CR396</f>
        <v>0</v>
      </c>
      <c r="CU396" s="327">
        <f t="shared" ref="CU396:CU399" si="380">BA396-CS396</f>
        <v>0</v>
      </c>
      <c r="CV396" s="320" t="str">
        <f t="shared" ref="CV396:CV399" si="381">IF(CT396&lt;0,"Thừa",IF(CT396=0,"Đủ","Thiếu"))</f>
        <v>Đủ</v>
      </c>
      <c r="CW396" s="343"/>
    </row>
    <row r="397" spans="1:101" s="337" customFormat="1" ht="15" hidden="1" customHeight="1">
      <c r="A397" s="319" t="str">
        <f t="shared" si="368"/>
        <v>Hiện</v>
      </c>
      <c r="B397" s="320" t="str">
        <f t="shared" si="370"/>
        <v>Đủ</v>
      </c>
      <c r="C397" s="320">
        <f t="shared" si="361"/>
        <v>0</v>
      </c>
      <c r="D397" s="321"/>
      <c r="E397" s="321"/>
      <c r="F397" s="321"/>
      <c r="G397" s="320"/>
      <c r="H397" s="320"/>
      <c r="I397" s="320"/>
      <c r="J397" s="338" t="s">
        <v>1490</v>
      </c>
      <c r="K397" s="339" t="s">
        <v>1491</v>
      </c>
      <c r="L397" s="340" t="s">
        <v>1492</v>
      </c>
      <c r="M397" s="341" t="s">
        <v>1483</v>
      </c>
      <c r="N397" s="341" t="s">
        <v>1493</v>
      </c>
      <c r="O397" s="277"/>
      <c r="P397" s="342">
        <v>6</v>
      </c>
      <c r="Q397" s="277"/>
      <c r="R397" s="343"/>
      <c r="S397" s="343"/>
      <c r="T397" s="343"/>
      <c r="U397" s="343"/>
      <c r="V397" s="343"/>
      <c r="W397" s="343"/>
      <c r="X397" s="343"/>
      <c r="Y397" s="343"/>
      <c r="Z397" s="343"/>
      <c r="AA397" s="343"/>
      <c r="AB397" s="241"/>
      <c r="AC397" s="241"/>
      <c r="AD397" s="241">
        <v>0</v>
      </c>
      <c r="AE397" s="241">
        <v>0</v>
      </c>
      <c r="AF397" s="241">
        <v>6</v>
      </c>
      <c r="AG397" s="241">
        <v>0</v>
      </c>
      <c r="AH397" s="241">
        <v>0</v>
      </c>
      <c r="AI397" s="241">
        <v>0</v>
      </c>
      <c r="AJ397" s="241">
        <v>0</v>
      </c>
      <c r="AK397" s="241">
        <v>0</v>
      </c>
      <c r="AL397" s="241">
        <v>0</v>
      </c>
      <c r="AM397" s="241">
        <v>0</v>
      </c>
      <c r="AN397" s="241"/>
      <c r="AO397" s="241"/>
      <c r="AP397" s="241">
        <v>0</v>
      </c>
      <c r="AQ397" s="241">
        <v>0</v>
      </c>
      <c r="AR397" s="325">
        <f t="shared" si="373"/>
        <v>6</v>
      </c>
      <c r="AS397" s="325">
        <f t="shared" si="374"/>
        <v>0</v>
      </c>
      <c r="AT397" s="344" t="s">
        <v>1506</v>
      </c>
      <c r="AU397" s="319"/>
      <c r="AV397" s="343"/>
      <c r="AW397" s="343"/>
      <c r="AX397" s="343"/>
      <c r="AY397" s="343"/>
      <c r="AZ397" s="327">
        <f t="shared" si="375"/>
        <v>6</v>
      </c>
      <c r="BA397" s="330" t="str">
        <f t="shared" si="376"/>
        <v>0</v>
      </c>
      <c r="BB397" s="343"/>
      <c r="BC397" s="332" t="s">
        <v>1632</v>
      </c>
      <c r="BD397" s="319" t="s">
        <v>904</v>
      </c>
      <c r="BE397" s="345" t="str">
        <f>L397</f>
        <v>cuộn xốp lót</v>
      </c>
      <c r="BF397" s="346" t="s">
        <v>1636</v>
      </c>
      <c r="BG397" s="319" t="s">
        <v>545</v>
      </c>
      <c r="BH397" s="347">
        <v>45859</v>
      </c>
      <c r="BI397" s="343">
        <v>6</v>
      </c>
      <c r="BJ397" s="319" t="s">
        <v>545</v>
      </c>
      <c r="BK397" s="436">
        <v>800000</v>
      </c>
      <c r="BL397" s="348">
        <f>BK397*BI397*1.08</f>
        <v>5184000</v>
      </c>
      <c r="BM397" s="349">
        <v>45853</v>
      </c>
      <c r="BN397" s="327">
        <f>SUMIF($J:$J,J397,$BI:$BI)</f>
        <v>6</v>
      </c>
      <c r="BO397" s="327">
        <f>SUMIF($J:$J,J397,$BJ:$BJ)</f>
        <v>0</v>
      </c>
      <c r="BP397" s="343"/>
      <c r="BQ397" s="320"/>
      <c r="BR397" s="343"/>
      <c r="BS397" s="343"/>
      <c r="BT397" s="343"/>
      <c r="BU397" s="343"/>
      <c r="BV397" s="343"/>
      <c r="BW397" s="343"/>
      <c r="BX397" s="343"/>
      <c r="BY397" s="343"/>
      <c r="BZ397" s="343"/>
      <c r="CA397" s="343"/>
      <c r="CB397" s="343"/>
      <c r="CC397" s="343"/>
      <c r="CD397" s="343"/>
      <c r="CE397" s="343"/>
      <c r="CF397" s="343"/>
      <c r="CG397" s="343"/>
      <c r="CH397" s="343"/>
      <c r="CI397" s="343"/>
      <c r="CJ397" s="343"/>
      <c r="CK397" s="343"/>
      <c r="CL397" s="327">
        <f>SUMIF($J:$J,J397,$BZ:$BZ)</f>
        <v>0</v>
      </c>
      <c r="CM397" s="320">
        <f>SUMIF($J:$J,J397,$CA:$CA)</f>
        <v>0</v>
      </c>
      <c r="CN397" s="332"/>
      <c r="CO397" s="332"/>
      <c r="CP397" s="332"/>
      <c r="CQ397" s="332"/>
      <c r="CR397" s="327">
        <f t="shared" si="377"/>
        <v>6</v>
      </c>
      <c r="CS397" s="327">
        <f t="shared" si="378"/>
        <v>0</v>
      </c>
      <c r="CT397" s="327">
        <f t="shared" si="379"/>
        <v>0</v>
      </c>
      <c r="CU397" s="327">
        <f t="shared" si="380"/>
        <v>0</v>
      </c>
      <c r="CV397" s="320" t="str">
        <f t="shared" si="381"/>
        <v>Đủ</v>
      </c>
      <c r="CW397" s="343"/>
    </row>
    <row r="398" spans="1:101" s="337" customFormat="1" ht="15" hidden="1" customHeight="1">
      <c r="A398" s="319" t="str">
        <f t="shared" si="368"/>
        <v>Hiện</v>
      </c>
      <c r="B398" s="320" t="str">
        <f>CONCATENATE(CV398," Ms Ngần đặt")</f>
        <v>Thiếu Ms Ngần đặt</v>
      </c>
      <c r="C398" s="320">
        <f t="shared" si="361"/>
        <v>600</v>
      </c>
      <c r="D398" s="321"/>
      <c r="E398" s="321" t="s">
        <v>1575</v>
      </c>
      <c r="F398" s="321"/>
      <c r="G398" s="320"/>
      <c r="H398" s="320" t="s">
        <v>1631</v>
      </c>
      <c r="I398" s="320"/>
      <c r="J398" s="338" t="s">
        <v>1494</v>
      </c>
      <c r="K398" s="339" t="s">
        <v>1495</v>
      </c>
      <c r="L398" s="339" t="s">
        <v>1495</v>
      </c>
      <c r="M398" s="341" t="s">
        <v>1489</v>
      </c>
      <c r="N398" s="341" t="s">
        <v>1496</v>
      </c>
      <c r="O398" s="277"/>
      <c r="P398" s="342">
        <v>600</v>
      </c>
      <c r="Q398" s="277"/>
      <c r="R398" s="343"/>
      <c r="S398" s="343"/>
      <c r="T398" s="343"/>
      <c r="U398" s="343"/>
      <c r="V398" s="343"/>
      <c r="W398" s="343"/>
      <c r="X398" s="343"/>
      <c r="Y398" s="343"/>
      <c r="Z398" s="343"/>
      <c r="AA398" s="343"/>
      <c r="AB398" s="241"/>
      <c r="AC398" s="241"/>
      <c r="AD398" s="241">
        <v>0</v>
      </c>
      <c r="AE398" s="241">
        <v>0</v>
      </c>
      <c r="AF398" s="241">
        <v>600</v>
      </c>
      <c r="AG398" s="241">
        <v>0</v>
      </c>
      <c r="AH398" s="241">
        <v>0</v>
      </c>
      <c r="AI398" s="241">
        <v>0</v>
      </c>
      <c r="AJ398" s="241">
        <v>0</v>
      </c>
      <c r="AK398" s="241">
        <v>0</v>
      </c>
      <c r="AL398" s="241">
        <v>0</v>
      </c>
      <c r="AM398" s="241">
        <v>0</v>
      </c>
      <c r="AN398" s="241"/>
      <c r="AO398" s="241"/>
      <c r="AP398" s="241">
        <v>0</v>
      </c>
      <c r="AQ398" s="241">
        <v>0</v>
      </c>
      <c r="AR398" s="325">
        <f t="shared" si="373"/>
        <v>600</v>
      </c>
      <c r="AS398" s="325">
        <f t="shared" si="374"/>
        <v>0</v>
      </c>
      <c r="AT398" s="344" t="s">
        <v>1506</v>
      </c>
      <c r="AU398" s="319"/>
      <c r="AV398" s="343"/>
      <c r="AW398" s="343"/>
      <c r="AX398" s="343"/>
      <c r="AY398" s="343"/>
      <c r="AZ398" s="327">
        <f t="shared" si="375"/>
        <v>600</v>
      </c>
      <c r="BA398" s="330" t="str">
        <f t="shared" si="376"/>
        <v>0</v>
      </c>
      <c r="BB398" s="343"/>
      <c r="BC398" s="332"/>
      <c r="BD398" s="319"/>
      <c r="BE398" s="345"/>
      <c r="BF398" s="346"/>
      <c r="BG398" s="319"/>
      <c r="BH398" s="347"/>
      <c r="BI398" s="343"/>
      <c r="BJ398" s="319"/>
      <c r="BK398" s="319"/>
      <c r="BL398" s="319"/>
      <c r="BM398" s="349"/>
      <c r="BN398" s="327">
        <f>SUMIF($J:$J,J398,$BI:$BI)</f>
        <v>0</v>
      </c>
      <c r="BO398" s="327">
        <f>SUMIF($J:$J,J398,$BJ:$BJ)</f>
        <v>0</v>
      </c>
      <c r="BP398" s="343"/>
      <c r="BQ398" s="343"/>
      <c r="BR398" s="343"/>
      <c r="BS398" s="343"/>
      <c r="BT398" s="343"/>
      <c r="BU398" s="343"/>
      <c r="BV398" s="343"/>
      <c r="BW398" s="343"/>
      <c r="BX398" s="343"/>
      <c r="BY398" s="343"/>
      <c r="BZ398" s="343"/>
      <c r="CA398" s="343"/>
      <c r="CB398" s="343"/>
      <c r="CC398" s="343"/>
      <c r="CD398" s="343"/>
      <c r="CE398" s="343"/>
      <c r="CF398" s="343"/>
      <c r="CG398" s="343"/>
      <c r="CH398" s="343"/>
      <c r="CI398" s="343"/>
      <c r="CJ398" s="343"/>
      <c r="CK398" s="343"/>
      <c r="CL398" s="327">
        <f>SUMIF($J:$J,J398,$BZ:$BZ)</f>
        <v>0</v>
      </c>
      <c r="CM398" s="320">
        <f>SUMIF($J:$J,J398,$CA:$CA)</f>
        <v>0</v>
      </c>
      <c r="CN398" s="332"/>
      <c r="CO398" s="332"/>
      <c r="CP398" s="332"/>
      <c r="CQ398" s="332"/>
      <c r="CR398" s="327">
        <f t="shared" si="377"/>
        <v>0</v>
      </c>
      <c r="CS398" s="327">
        <f t="shared" si="378"/>
        <v>0</v>
      </c>
      <c r="CT398" s="327">
        <f t="shared" si="379"/>
        <v>600</v>
      </c>
      <c r="CU398" s="327">
        <f t="shared" si="380"/>
        <v>0</v>
      </c>
      <c r="CV398" s="320" t="str">
        <f t="shared" si="381"/>
        <v>Thiếu</v>
      </c>
      <c r="CW398" s="343"/>
    </row>
    <row r="399" spans="1:101" s="337" customFormat="1" ht="15" hidden="1" customHeight="1">
      <c r="A399" s="319" t="str">
        <f t="shared" si="368"/>
        <v>Hiện</v>
      </c>
      <c r="B399" s="320" t="str">
        <f t="shared" si="370"/>
        <v>Đủ</v>
      </c>
      <c r="C399" s="320">
        <f t="shared" si="361"/>
        <v>0</v>
      </c>
      <c r="D399" s="321"/>
      <c r="E399" s="320"/>
      <c r="F399" s="321"/>
      <c r="G399" s="320"/>
      <c r="H399" s="320"/>
      <c r="I399" s="320"/>
      <c r="J399" s="338" t="s">
        <v>1497</v>
      </c>
      <c r="K399" s="339" t="s">
        <v>1498</v>
      </c>
      <c r="L399" s="339" t="s">
        <v>1499</v>
      </c>
      <c r="M399" s="341" t="s">
        <v>210</v>
      </c>
      <c r="N399" s="341" t="s">
        <v>1500</v>
      </c>
      <c r="O399" s="277"/>
      <c r="P399" s="342">
        <v>1200</v>
      </c>
      <c r="Q399" s="277"/>
      <c r="R399" s="343"/>
      <c r="S399" s="343"/>
      <c r="T399" s="343"/>
      <c r="U399" s="343"/>
      <c r="V399" s="343"/>
      <c r="W399" s="343"/>
      <c r="X399" s="343"/>
      <c r="Y399" s="343"/>
      <c r="Z399" s="343"/>
      <c r="AA399" s="343"/>
      <c r="AB399" s="241"/>
      <c r="AC399" s="241"/>
      <c r="AD399" s="241">
        <v>0</v>
      </c>
      <c r="AE399" s="241">
        <v>0</v>
      </c>
      <c r="AF399" s="241">
        <v>1200</v>
      </c>
      <c r="AG399" s="241">
        <v>0</v>
      </c>
      <c r="AH399" s="241">
        <v>0</v>
      </c>
      <c r="AI399" s="241">
        <v>0</v>
      </c>
      <c r="AJ399" s="241">
        <v>0</v>
      </c>
      <c r="AK399" s="241">
        <v>0</v>
      </c>
      <c r="AL399" s="241">
        <v>0</v>
      </c>
      <c r="AM399" s="241">
        <v>0</v>
      </c>
      <c r="AN399" s="241"/>
      <c r="AO399" s="241"/>
      <c r="AP399" s="241">
        <v>0</v>
      </c>
      <c r="AQ399" s="241">
        <v>0</v>
      </c>
      <c r="AR399" s="325">
        <f t="shared" si="373"/>
        <v>1200</v>
      </c>
      <c r="AS399" s="325">
        <f t="shared" si="374"/>
        <v>0</v>
      </c>
      <c r="AT399" s="344" t="s">
        <v>1506</v>
      </c>
      <c r="AU399" s="319"/>
      <c r="AV399" s="343"/>
      <c r="AW399" s="343"/>
      <c r="AX399" s="343"/>
      <c r="AY399" s="343"/>
      <c r="AZ399" s="327">
        <f t="shared" si="375"/>
        <v>1200</v>
      </c>
      <c r="BA399" s="330" t="str">
        <f t="shared" si="376"/>
        <v>0</v>
      </c>
      <c r="BB399" s="343"/>
      <c r="BC399" s="332" t="s">
        <v>1632</v>
      </c>
      <c r="BD399" s="319" t="s">
        <v>904</v>
      </c>
      <c r="BE399" s="345" t="str">
        <f t="shared" ref="BE399:BE401" si="382">L399</f>
        <v>VÍT TỰ KHOAN M5X20-MẠ KẼM</v>
      </c>
      <c r="BF399" s="346"/>
      <c r="BG399" s="319" t="s">
        <v>545</v>
      </c>
      <c r="BH399" s="347">
        <v>45859</v>
      </c>
      <c r="BI399" s="343">
        <v>400</v>
      </c>
      <c r="BJ399" s="319" t="s">
        <v>545</v>
      </c>
      <c r="BK399" s="436">
        <v>1000</v>
      </c>
      <c r="BL399" s="348">
        <f t="shared" ref="BL399:BL400" si="383">BK399*BI399*1.08</f>
        <v>432000</v>
      </c>
      <c r="BM399" s="349">
        <v>45853</v>
      </c>
      <c r="BN399" s="327">
        <f>SUMIF($J:$J,J399,$BI:$BI)</f>
        <v>1200</v>
      </c>
      <c r="BO399" s="327">
        <f>SUMIF($J:$J,J399,$BJ:$BJ)</f>
        <v>0</v>
      </c>
      <c r="BP399" s="343"/>
      <c r="BQ399" s="320"/>
      <c r="BR399" s="343"/>
      <c r="BS399" s="343"/>
      <c r="BT399" s="343"/>
      <c r="BU399" s="343"/>
      <c r="BV399" s="343"/>
      <c r="BW399" s="343"/>
      <c r="BX399" s="343"/>
      <c r="BY399" s="343"/>
      <c r="BZ399" s="343"/>
      <c r="CA399" s="343"/>
      <c r="CB399" s="343"/>
      <c r="CC399" s="343"/>
      <c r="CD399" s="343"/>
      <c r="CE399" s="343"/>
      <c r="CF399" s="343"/>
      <c r="CG399" s="343"/>
      <c r="CH399" s="343"/>
      <c r="CI399" s="343"/>
      <c r="CJ399" s="343"/>
      <c r="CK399" s="343"/>
      <c r="CL399" s="327">
        <f>SUMIF($J:$J,J399,$BZ:$BZ)</f>
        <v>0</v>
      </c>
      <c r="CM399" s="320">
        <f>SUMIF($J:$J,J399,$CA:$CA)</f>
        <v>0</v>
      </c>
      <c r="CN399" s="332"/>
      <c r="CO399" s="332"/>
      <c r="CP399" s="332"/>
      <c r="CQ399" s="332"/>
      <c r="CR399" s="327">
        <f t="shared" si="377"/>
        <v>1200</v>
      </c>
      <c r="CS399" s="327">
        <f t="shared" si="378"/>
        <v>0</v>
      </c>
      <c r="CT399" s="327">
        <f t="shared" si="379"/>
        <v>0</v>
      </c>
      <c r="CU399" s="327">
        <f t="shared" si="380"/>
        <v>0</v>
      </c>
      <c r="CV399" s="320" t="str">
        <f t="shared" si="381"/>
        <v>Đủ</v>
      </c>
      <c r="CW399" s="343"/>
    </row>
    <row r="400" spans="1:101" s="337" customFormat="1" ht="15" hidden="1" customHeight="1">
      <c r="A400" s="319" t="str">
        <f t="shared" si="368"/>
        <v>ok</v>
      </c>
      <c r="B400" s="321"/>
      <c r="C400" s="321"/>
      <c r="D400" s="321"/>
      <c r="E400" s="321"/>
      <c r="F400" s="321"/>
      <c r="G400" s="321"/>
      <c r="H400" s="321"/>
      <c r="I400" s="321"/>
      <c r="J400" s="338" t="s">
        <v>1497</v>
      </c>
      <c r="K400" s="339" t="s">
        <v>1498</v>
      </c>
      <c r="L400" s="339" t="s">
        <v>1499</v>
      </c>
      <c r="M400" s="341" t="s">
        <v>210</v>
      </c>
      <c r="N400" s="341" t="s">
        <v>1500</v>
      </c>
      <c r="O400" s="277"/>
      <c r="P400" s="342"/>
      <c r="Q400" s="277"/>
      <c r="R400" s="350"/>
      <c r="S400" s="350"/>
      <c r="T400" s="350"/>
      <c r="U400" s="350"/>
      <c r="V400" s="350"/>
      <c r="W400" s="350"/>
      <c r="X400" s="350"/>
      <c r="Y400" s="350"/>
      <c r="Z400" s="350"/>
      <c r="AA400" s="350"/>
      <c r="AB400" s="241"/>
      <c r="AC400" s="241"/>
      <c r="AD400" s="241"/>
      <c r="AE400" s="241"/>
      <c r="AF400" s="241"/>
      <c r="AG400" s="241"/>
      <c r="AH400" s="241"/>
      <c r="AI400" s="241"/>
      <c r="AJ400" s="241"/>
      <c r="AK400" s="241"/>
      <c r="AL400" s="241"/>
      <c r="AM400" s="241"/>
      <c r="AN400" s="241"/>
      <c r="AO400" s="241"/>
      <c r="AP400" s="241"/>
      <c r="AQ400" s="241"/>
      <c r="AR400" s="351"/>
      <c r="AS400" s="351"/>
      <c r="AT400" s="344"/>
      <c r="AU400" s="352"/>
      <c r="AV400" s="350"/>
      <c r="AW400" s="350"/>
      <c r="AX400" s="350"/>
      <c r="AY400" s="350"/>
      <c r="AZ400" s="353"/>
      <c r="BA400" s="354"/>
      <c r="BB400" s="350"/>
      <c r="BC400" s="332" t="s">
        <v>1713</v>
      </c>
      <c r="BD400" s="319" t="s">
        <v>904</v>
      </c>
      <c r="BE400" s="345" t="str">
        <f t="shared" si="382"/>
        <v>VÍT TỰ KHOAN M5X20-MẠ KẼM</v>
      </c>
      <c r="BF400" s="358"/>
      <c r="BG400" s="319" t="s">
        <v>545</v>
      </c>
      <c r="BH400" s="355">
        <v>45932</v>
      </c>
      <c r="BI400" s="350">
        <v>800</v>
      </c>
      <c r="BJ400" s="319" t="s">
        <v>545</v>
      </c>
      <c r="BK400" s="436">
        <v>1000</v>
      </c>
      <c r="BL400" s="348">
        <f t="shared" si="383"/>
        <v>864000</v>
      </c>
      <c r="BM400" s="356">
        <v>45936</v>
      </c>
      <c r="BN400" s="353"/>
      <c r="BO400" s="353"/>
      <c r="BP400" s="350"/>
      <c r="BQ400" s="321"/>
      <c r="BR400" s="350"/>
      <c r="BS400" s="350"/>
      <c r="BT400" s="350"/>
      <c r="BU400" s="350"/>
      <c r="BV400" s="350"/>
      <c r="BW400" s="350"/>
      <c r="BX400" s="350"/>
      <c r="BY400" s="350"/>
      <c r="BZ400" s="350"/>
      <c r="CA400" s="350"/>
      <c r="CB400" s="350"/>
      <c r="CC400" s="350"/>
      <c r="CD400" s="350"/>
      <c r="CE400" s="350"/>
      <c r="CF400" s="350"/>
      <c r="CG400" s="350"/>
      <c r="CH400" s="350"/>
      <c r="CI400" s="350"/>
      <c r="CJ400" s="350"/>
      <c r="CK400" s="350"/>
      <c r="CL400" s="353"/>
      <c r="CM400" s="321"/>
      <c r="CN400" s="357"/>
      <c r="CO400" s="357"/>
      <c r="CP400" s="357"/>
      <c r="CQ400" s="357"/>
      <c r="CR400" s="353"/>
      <c r="CS400" s="353"/>
      <c r="CT400" s="353"/>
      <c r="CU400" s="353"/>
      <c r="CV400" s="321"/>
      <c r="CW400" s="350"/>
    </row>
    <row r="401" spans="1:101" s="337" customFormat="1" ht="15" hidden="1" customHeight="1">
      <c r="A401" s="319" t="str">
        <f>IF(J401=J399,"ok","Hiện")</f>
        <v>Hiện</v>
      </c>
      <c r="B401" s="320" t="str">
        <f t="shared" si="370"/>
        <v>Đủ</v>
      </c>
      <c r="C401" s="320">
        <f t="shared" si="361"/>
        <v>0</v>
      </c>
      <c r="D401" s="321"/>
      <c r="E401" s="321"/>
      <c r="F401" s="321"/>
      <c r="G401" s="320"/>
      <c r="H401" s="320"/>
      <c r="I401" s="320"/>
      <c r="J401" s="338" t="s">
        <v>1501</v>
      </c>
      <c r="K401" s="339" t="s">
        <v>1502</v>
      </c>
      <c r="L401" s="339" t="s">
        <v>1503</v>
      </c>
      <c r="M401" s="341" t="s">
        <v>1504</v>
      </c>
      <c r="N401" s="341" t="s">
        <v>1504</v>
      </c>
      <c r="O401" s="277"/>
      <c r="P401" s="342">
        <v>5</v>
      </c>
      <c r="Q401" s="277"/>
      <c r="R401" s="343"/>
      <c r="S401" s="343"/>
      <c r="T401" s="343"/>
      <c r="U401" s="343"/>
      <c r="V401" s="343"/>
      <c r="W401" s="343"/>
      <c r="X401" s="343"/>
      <c r="Y401" s="343"/>
      <c r="Z401" s="343"/>
      <c r="AA401" s="343"/>
      <c r="AB401" s="241"/>
      <c r="AC401" s="241"/>
      <c r="AD401" s="241">
        <v>0</v>
      </c>
      <c r="AE401" s="241">
        <v>0</v>
      </c>
      <c r="AF401" s="241">
        <v>5</v>
      </c>
      <c r="AG401" s="241">
        <v>0</v>
      </c>
      <c r="AH401" s="241">
        <v>0</v>
      </c>
      <c r="AI401" s="241">
        <v>0</v>
      </c>
      <c r="AJ401" s="241">
        <v>0</v>
      </c>
      <c r="AK401" s="241">
        <v>0</v>
      </c>
      <c r="AL401" s="241">
        <v>0</v>
      </c>
      <c r="AM401" s="241">
        <v>0</v>
      </c>
      <c r="AN401" s="241"/>
      <c r="AO401" s="241"/>
      <c r="AP401" s="241">
        <v>0</v>
      </c>
      <c r="AQ401" s="241">
        <v>0</v>
      </c>
      <c r="AR401" s="325">
        <f>R401+T401+V401+X401+Z401+AB401+AD401+AF401+AH401+AJ401+AL401+AN401+AP401</f>
        <v>5</v>
      </c>
      <c r="AS401" s="325">
        <f>S401+U401+W401+Y401+AA401+AC401+AE401+AG401+AI401+AK401+AM401+AO401+AQ401</f>
        <v>0</v>
      </c>
      <c r="AT401" s="344" t="s">
        <v>1506</v>
      </c>
      <c r="AU401" s="319"/>
      <c r="AV401" s="343"/>
      <c r="AW401" s="343"/>
      <c r="AX401" s="343"/>
      <c r="AY401" s="343"/>
      <c r="AZ401" s="327">
        <f>IF(AR401&gt;AV401,AR401-AV401,"0")</f>
        <v>5</v>
      </c>
      <c r="BA401" s="330" t="str">
        <f>IF(AS401&gt;AW401,AS401-AW401,"0")</f>
        <v>0</v>
      </c>
      <c r="BB401" s="343"/>
      <c r="BC401" s="332" t="s">
        <v>1632</v>
      </c>
      <c r="BD401" s="319" t="s">
        <v>904</v>
      </c>
      <c r="BE401" s="345" t="str">
        <f t="shared" si="382"/>
        <v>KEO DÁN HIỆU CON CHÓ</v>
      </c>
      <c r="BF401" s="346"/>
      <c r="BG401" s="319" t="s">
        <v>545</v>
      </c>
      <c r="BH401" s="347">
        <v>45859</v>
      </c>
      <c r="BI401" s="343">
        <v>5</v>
      </c>
      <c r="BJ401" s="319" t="s">
        <v>545</v>
      </c>
      <c r="BK401" s="436">
        <v>75000</v>
      </c>
      <c r="BL401" s="348">
        <f>BK401*BI401*1.1</f>
        <v>412500.00000000006</v>
      </c>
      <c r="BM401" s="349">
        <v>45853</v>
      </c>
      <c r="BN401" s="327">
        <f>SUMIF($J:$J,J401,$BI:$BI)</f>
        <v>5</v>
      </c>
      <c r="BO401" s="327">
        <f>SUMIF($J:$J,J401,$BJ:$BJ)</f>
        <v>0</v>
      </c>
      <c r="BP401" s="343"/>
      <c r="BQ401" s="320"/>
      <c r="BR401" s="343"/>
      <c r="BS401" s="343"/>
      <c r="BT401" s="343"/>
      <c r="BU401" s="343"/>
      <c r="BV401" s="343"/>
      <c r="BW401" s="343"/>
      <c r="BX401" s="343"/>
      <c r="BY401" s="343"/>
      <c r="BZ401" s="343"/>
      <c r="CA401" s="343"/>
      <c r="CB401" s="343"/>
      <c r="CC401" s="343"/>
      <c r="CD401" s="343"/>
      <c r="CE401" s="343"/>
      <c r="CF401" s="343"/>
      <c r="CG401" s="343"/>
      <c r="CH401" s="343"/>
      <c r="CI401" s="343"/>
      <c r="CJ401" s="343"/>
      <c r="CK401" s="343"/>
      <c r="CL401" s="327">
        <f>SUMIF($J:$J,J401,$BZ:$BZ)</f>
        <v>0</v>
      </c>
      <c r="CM401" s="320">
        <f>SUMIF($J:$J,J401,$CA:$CA)</f>
        <v>0</v>
      </c>
      <c r="CN401" s="332"/>
      <c r="CO401" s="332"/>
      <c r="CP401" s="332"/>
      <c r="CQ401" s="332"/>
      <c r="CR401" s="327">
        <f>BN401+CL401</f>
        <v>5</v>
      </c>
      <c r="CS401" s="327">
        <f>BO401+CM401</f>
        <v>0</v>
      </c>
      <c r="CT401" s="327">
        <f t="shared" ref="CT401" si="384">AZ401-CR401</f>
        <v>0</v>
      </c>
      <c r="CU401" s="327">
        <f t="shared" ref="CU401" si="385">BA401-CS401</f>
        <v>0</v>
      </c>
      <c r="CV401" s="320" t="str">
        <f>IF(CT401&lt;0,"Thừa",IF(CT401=0,"Đủ","Thiếu"))</f>
        <v>Đủ</v>
      </c>
      <c r="CW401" s="343"/>
    </row>
    <row r="402" spans="1:101" ht="15" customHeight="1">
      <c r="C402" s="317"/>
      <c r="AV402" s="270"/>
      <c r="BG402" s="319"/>
    </row>
    <row r="404" spans="1:101" ht="15" customHeight="1">
      <c r="BK404" s="442"/>
      <c r="CC404" s="470"/>
    </row>
    <row r="405" spans="1:101" ht="15" customHeight="1">
      <c r="BK405" s="317"/>
    </row>
    <row r="406" spans="1:101" ht="15" customHeight="1">
      <c r="M406" s="318"/>
    </row>
  </sheetData>
  <autoFilter ref="A6:CW401" xr:uid="{00000000-0001-0000-0000-000000000000}">
    <filterColumn colId="1">
      <filters>
        <filter val="Thiếu"/>
      </filters>
    </filterColumn>
  </autoFilter>
  <mergeCells count="64">
    <mergeCell ref="Z4:AA4"/>
    <mergeCell ref="AF4:AG4"/>
    <mergeCell ref="AD4:AE4"/>
    <mergeCell ref="P4:Q4"/>
    <mergeCell ref="R4:S4"/>
    <mergeCell ref="T4:U4"/>
    <mergeCell ref="V4:W4"/>
    <mergeCell ref="X4:Y4"/>
    <mergeCell ref="AB4:AC4"/>
    <mergeCell ref="B4:H5"/>
    <mergeCell ref="O4:O5"/>
    <mergeCell ref="J4:J5"/>
    <mergeCell ref="K4:K5"/>
    <mergeCell ref="L4:L5"/>
    <mergeCell ref="M4:M5"/>
    <mergeCell ref="N4:N5"/>
    <mergeCell ref="CR4:CS4"/>
    <mergeCell ref="BC4:BM4"/>
    <mergeCell ref="BT4:CK4"/>
    <mergeCell ref="BB4:BB5"/>
    <mergeCell ref="AH4:AI4"/>
    <mergeCell ref="AJ4:AK4"/>
    <mergeCell ref="AL4:AM4"/>
    <mergeCell ref="AN4:AO4"/>
    <mergeCell ref="AP4:AQ4"/>
    <mergeCell ref="DJ2:DK3"/>
    <mergeCell ref="CX2:CY3"/>
    <mergeCell ref="AU4:AY4"/>
    <mergeCell ref="AR4:AS4"/>
    <mergeCell ref="AT4:AT5"/>
    <mergeCell ref="CZ2:DA3"/>
    <mergeCell ref="DB2:DC3"/>
    <mergeCell ref="DD2:DE3"/>
    <mergeCell ref="DF2:DG3"/>
    <mergeCell ref="DH2:DI3"/>
    <mergeCell ref="AZ4:BA4"/>
    <mergeCell ref="CT4:CV4"/>
    <mergeCell ref="BP4:BS4"/>
    <mergeCell ref="CN4:CQ4"/>
    <mergeCell ref="BN4:BO4"/>
    <mergeCell ref="CL4:CM4"/>
    <mergeCell ref="DX4:DY4"/>
    <mergeCell ref="DL2:DM3"/>
    <mergeCell ref="DN2:DO3"/>
    <mergeCell ref="DP2:DQ3"/>
    <mergeCell ref="DR2:DS3"/>
    <mergeCell ref="DT2:DU3"/>
    <mergeCell ref="DV2:DW3"/>
    <mergeCell ref="DZ4:EA4"/>
    <mergeCell ref="DX2:DY3"/>
    <mergeCell ref="DZ2:EA3"/>
    <mergeCell ref="CX4:CY4"/>
    <mergeCell ref="CZ4:DA4"/>
    <mergeCell ref="DB4:DC4"/>
    <mergeCell ref="DD4:DE4"/>
    <mergeCell ref="DF4:DG4"/>
    <mergeCell ref="DH4:DI4"/>
    <mergeCell ref="DJ4:DK4"/>
    <mergeCell ref="DL4:DM4"/>
    <mergeCell ref="DN4:DO4"/>
    <mergeCell ref="DP4:DQ4"/>
    <mergeCell ref="DR4:DS4"/>
    <mergeCell ref="DT4:DU4"/>
    <mergeCell ref="DV4:DW4"/>
  </mergeCells>
  <phoneticPr fontId="56" type="noConversion"/>
  <conditionalFormatting sqref="B1:G2 B3:F3 B4:G6 G7:G142 B7:F317 CV8:CV242 G144:G150 G152 G154:G317 CV244:CV1048576 B318:G1048576">
    <cfRule type="cellIs" dxfId="29" priority="63" operator="equal">
      <formula>"Thiếu"</formula>
    </cfRule>
  </conditionalFormatting>
  <conditionalFormatting sqref="H308:H309">
    <cfRule type="duplicateValues" dxfId="28" priority="8"/>
  </conditionalFormatting>
  <conditionalFormatting sqref="J28">
    <cfRule type="duplicateValues" dxfId="27" priority="32"/>
  </conditionalFormatting>
  <conditionalFormatting sqref="J46">
    <cfRule type="duplicateValues" dxfId="26" priority="31"/>
  </conditionalFormatting>
  <conditionalFormatting sqref="J47:J48 K6:AT6 J51:J60 J29:J45 J1:J27 J62:J1048576">
    <cfRule type="duplicateValues" dxfId="25" priority="548"/>
  </conditionalFormatting>
  <conditionalFormatting sqref="J49:J50">
    <cfRule type="duplicateValues" dxfId="24" priority="29"/>
  </conditionalFormatting>
  <conditionalFormatting sqref="J61">
    <cfRule type="duplicateValues" dxfId="23" priority="30"/>
  </conditionalFormatting>
  <conditionalFormatting sqref="L244:L309">
    <cfRule type="duplicateValues" dxfId="22" priority="540"/>
  </conditionalFormatting>
  <conditionalFormatting sqref="L311">
    <cfRule type="duplicateValues" dxfId="21" priority="17"/>
  </conditionalFormatting>
  <conditionalFormatting sqref="L312:L401">
    <cfRule type="duplicateValues" dxfId="20" priority="522"/>
  </conditionalFormatting>
  <conditionalFormatting sqref="AY316">
    <cfRule type="duplicateValues" dxfId="19" priority="11"/>
  </conditionalFormatting>
  <conditionalFormatting sqref="BB4">
    <cfRule type="duplicateValues" dxfId="18" priority="438"/>
  </conditionalFormatting>
  <conditionalFormatting sqref="BE244">
    <cfRule type="duplicateValues" dxfId="17" priority="14"/>
  </conditionalFormatting>
  <conditionalFormatting sqref="BE245:BE248 BE252:BE274 BE277:BE302">
    <cfRule type="duplicateValues" dxfId="16" priority="541"/>
  </conditionalFormatting>
  <conditionalFormatting sqref="BE249">
    <cfRule type="duplicateValues" dxfId="15" priority="13"/>
  </conditionalFormatting>
  <conditionalFormatting sqref="BE250:BE251">
    <cfRule type="duplicateValues" dxfId="14" priority="10"/>
  </conditionalFormatting>
  <conditionalFormatting sqref="BE275:BE276">
    <cfRule type="duplicateValues" dxfId="13" priority="12"/>
  </conditionalFormatting>
  <conditionalFormatting sqref="BE303:BE308">
    <cfRule type="duplicateValues" dxfId="12" priority="9"/>
  </conditionalFormatting>
  <conditionalFormatting sqref="BE309">
    <cfRule type="duplicateValues" dxfId="11" priority="1"/>
  </conditionalFormatting>
  <conditionalFormatting sqref="BE311">
    <cfRule type="duplicateValues" dxfId="10" priority="18"/>
  </conditionalFormatting>
  <conditionalFormatting sqref="BE315">
    <cfRule type="duplicateValues" dxfId="9" priority="7"/>
  </conditionalFormatting>
  <conditionalFormatting sqref="BE316 BE329:BE401">
    <cfRule type="duplicateValues" dxfId="8" priority="524"/>
  </conditionalFormatting>
  <conditionalFormatting sqref="BE317:BE318">
    <cfRule type="duplicateValues" dxfId="7" priority="6"/>
  </conditionalFormatting>
  <conditionalFormatting sqref="BE320">
    <cfRule type="duplicateValues" dxfId="6" priority="5"/>
  </conditionalFormatting>
  <conditionalFormatting sqref="BE322:BE323">
    <cfRule type="duplicateValues" dxfId="5" priority="4"/>
  </conditionalFormatting>
  <conditionalFormatting sqref="BE326">
    <cfRule type="duplicateValues" dxfId="4" priority="3"/>
  </conditionalFormatting>
  <conditionalFormatting sqref="BE328">
    <cfRule type="duplicateValues" dxfId="3" priority="2"/>
  </conditionalFormatting>
  <conditionalFormatting sqref="CV1:CV5">
    <cfRule type="cellIs" dxfId="2" priority="76" operator="equal">
      <formula>"Thiếu"</formula>
    </cfRule>
  </conditionalFormatting>
  <printOptions horizontalCentered="1"/>
  <pageMargins left="0.23622047244094499" right="0" top="0.39370078740157499" bottom="0.39370078740157499" header="0" footer="0"/>
  <pageSetup paperSize="9" scale="48" fitToHeight="11111" orientation="landscape" r:id="rId1"/>
  <headerFooter>
    <oddFooter>&amp;CPage &amp;P of &amp;R&amp;F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89D98-F40A-409D-B0DA-6DA29632DFB0}">
  <dimension ref="A1:S19"/>
  <sheetViews>
    <sheetView topLeftCell="A12" zoomScale="55" zoomScaleNormal="55" workbookViewId="0">
      <selection activeCell="C14" sqref="C14:J16"/>
    </sheetView>
  </sheetViews>
  <sheetFormatPr defaultColWidth="8.796875" defaultRowHeight="48.5" customHeight="1"/>
  <cols>
    <col min="1" max="1" width="8.796875" style="223"/>
    <col min="2" max="2" width="31.3984375" style="223" customWidth="1"/>
    <col min="3" max="3" width="20.3984375" style="223" customWidth="1"/>
    <col min="4" max="4" width="15.796875" style="223" customWidth="1"/>
    <col min="5" max="5" width="14.59765625" style="223" customWidth="1"/>
    <col min="6" max="6" width="13.3984375" style="223" customWidth="1"/>
    <col min="7" max="7" width="11.296875" style="223" customWidth="1"/>
    <col min="8" max="8" width="21.09765625" style="223" customWidth="1"/>
    <col min="9" max="9" width="21.3984375" style="223" customWidth="1"/>
    <col min="10" max="10" width="23.19921875" style="223" customWidth="1"/>
    <col min="11" max="11" width="24.3984375" style="223" customWidth="1"/>
    <col min="12" max="12" width="22.5" style="223" customWidth="1"/>
    <col min="13" max="13" width="24.3984375" style="223" customWidth="1"/>
    <col min="14" max="14" width="32.19921875" style="223" customWidth="1"/>
    <col min="15" max="15" width="18.8984375" style="223" customWidth="1"/>
    <col min="16" max="16" width="23.796875" style="223" customWidth="1"/>
    <col min="17" max="17" width="12.8984375" style="223" customWidth="1"/>
    <col min="18" max="18" width="12.69921875" style="223" customWidth="1"/>
    <col min="19" max="16384" width="8.796875" style="223"/>
  </cols>
  <sheetData>
    <row r="1" spans="1:19" ht="48.5" customHeight="1">
      <c r="A1" s="602" t="s">
        <v>11</v>
      </c>
      <c r="B1" s="602" t="s">
        <v>20</v>
      </c>
      <c r="C1" s="602"/>
      <c r="D1" s="605" t="s">
        <v>22</v>
      </c>
      <c r="E1" s="605"/>
      <c r="F1" s="605"/>
      <c r="G1" s="603" t="s">
        <v>23</v>
      </c>
      <c r="H1" s="604"/>
      <c r="I1" s="605" t="s">
        <v>399</v>
      </c>
      <c r="J1" s="605"/>
      <c r="K1" s="605"/>
      <c r="L1" s="608" t="s">
        <v>1179</v>
      </c>
      <c r="M1" s="608"/>
      <c r="N1" s="608"/>
      <c r="O1" s="606" t="s">
        <v>529</v>
      </c>
      <c r="P1" s="607"/>
      <c r="Q1" s="600" t="s">
        <v>530</v>
      </c>
      <c r="R1" s="601"/>
    </row>
    <row r="2" spans="1:19" ht="48.5" customHeight="1">
      <c r="A2" s="602"/>
      <c r="B2" s="220" t="s">
        <v>524</v>
      </c>
      <c r="C2" s="220" t="s">
        <v>523</v>
      </c>
      <c r="D2" s="221" t="s">
        <v>524</v>
      </c>
      <c r="E2" s="221" t="s">
        <v>523</v>
      </c>
      <c r="F2" s="221" t="s">
        <v>525</v>
      </c>
      <c r="G2" s="222" t="s">
        <v>403</v>
      </c>
      <c r="H2" s="222" t="s">
        <v>402</v>
      </c>
      <c r="I2" s="221" t="s">
        <v>405</v>
      </c>
      <c r="J2" s="221" t="s">
        <v>406</v>
      </c>
      <c r="K2" s="221" t="s">
        <v>41</v>
      </c>
      <c r="L2" s="245" t="s">
        <v>405</v>
      </c>
      <c r="M2" s="245" t="s">
        <v>406</v>
      </c>
      <c r="N2" s="245" t="s">
        <v>41</v>
      </c>
      <c r="O2" s="228" t="s">
        <v>524</v>
      </c>
      <c r="P2" s="228" t="s">
        <v>402</v>
      </c>
      <c r="Q2" s="229" t="s">
        <v>524</v>
      </c>
      <c r="R2" s="229" t="s">
        <v>402</v>
      </c>
    </row>
    <row r="3" spans="1:19" s="227" customFormat="1" ht="48.5" customHeight="1">
      <c r="A3" s="224" t="s">
        <v>54</v>
      </c>
      <c r="B3" s="225" t="s">
        <v>55</v>
      </c>
      <c r="C3" s="226"/>
      <c r="D3" s="226"/>
      <c r="E3" s="226"/>
      <c r="F3" s="226"/>
      <c r="G3" s="226"/>
      <c r="H3" s="226"/>
      <c r="I3" s="226"/>
      <c r="J3" s="226"/>
      <c r="K3" s="226"/>
      <c r="L3" s="244"/>
      <c r="M3" s="244"/>
      <c r="N3" s="244"/>
      <c r="O3" s="226"/>
      <c r="P3" s="226"/>
      <c r="Q3" s="226"/>
      <c r="R3" s="226"/>
    </row>
    <row r="4" spans="1:19" s="249" customFormat="1" ht="48.5" customHeight="1">
      <c r="A4" s="246">
        <v>1</v>
      </c>
      <c r="B4" s="246">
        <f>'078'!AR7</f>
        <v>42283.706418062509</v>
      </c>
      <c r="C4" s="246">
        <f>'078'!AS7</f>
        <v>688314.75110480352</v>
      </c>
      <c r="D4" s="246">
        <f>'078'!AV7</f>
        <v>819.85065946242048</v>
      </c>
      <c r="E4" s="246">
        <f>'078'!AW7</f>
        <v>34363.468375873992</v>
      </c>
      <c r="F4" s="250">
        <f>E4</f>
        <v>34363.468375873992</v>
      </c>
      <c r="G4" s="246">
        <f>'078'!AZ7</f>
        <v>41489.675118600091</v>
      </c>
      <c r="H4" s="246">
        <f>'078'!BA7</f>
        <v>654353.35747364571</v>
      </c>
      <c r="I4" s="246">
        <f>'078'!BI7</f>
        <v>33991.020771199997</v>
      </c>
      <c r="J4" s="250">
        <f>'078'!BJ7</f>
        <v>481149.21</v>
      </c>
      <c r="K4" s="246">
        <f>'078'!BR7</f>
        <v>0</v>
      </c>
      <c r="L4" s="247">
        <f>'078'!BZ7</f>
        <v>10816.6</v>
      </c>
      <c r="M4" s="247">
        <f>'078'!CA7</f>
        <v>166044.38750000001</v>
      </c>
      <c r="N4" s="247">
        <v>0</v>
      </c>
      <c r="O4" s="248">
        <f>B4-I4-L4-E4</f>
        <v>-36887.382729011479</v>
      </c>
      <c r="P4" s="248">
        <f>C4-J4-M4-F4</f>
        <v>6757.6852289294984</v>
      </c>
      <c r="Q4" s="246">
        <f>'078'!CT7</f>
        <v>-3317.9456525999158</v>
      </c>
      <c r="R4" s="246">
        <f>'078'!CU7</f>
        <v>7159.759973645987</v>
      </c>
    </row>
    <row r="5" spans="1:19" s="227" customFormat="1" ht="48.5" customHeight="1">
      <c r="A5" s="224" t="s">
        <v>255</v>
      </c>
      <c r="B5" s="225" t="s">
        <v>408</v>
      </c>
      <c r="C5" s="226"/>
      <c r="D5" s="226"/>
      <c r="E5" s="226"/>
      <c r="F5" s="226"/>
      <c r="G5" s="226"/>
      <c r="H5" s="226"/>
      <c r="I5" s="226"/>
      <c r="J5" s="226"/>
      <c r="K5" s="226"/>
      <c r="L5" s="244"/>
      <c r="M5" s="244"/>
      <c r="N5" s="244"/>
      <c r="O5" s="226"/>
      <c r="P5" s="226"/>
      <c r="Q5" s="226"/>
      <c r="R5" s="226"/>
    </row>
    <row r="6" spans="1:19" s="249" customFormat="1" ht="48.5" customHeight="1">
      <c r="A6" s="246">
        <v>1</v>
      </c>
      <c r="B6" s="246">
        <f>'078'!AR243</f>
        <v>19395</v>
      </c>
      <c r="C6" s="246">
        <f>'078'!AS243</f>
        <v>0</v>
      </c>
      <c r="D6" s="246">
        <f>'078'!AV243</f>
        <v>0</v>
      </c>
      <c r="E6" s="246">
        <f>'078'!AW243</f>
        <v>0</v>
      </c>
      <c r="F6" s="250">
        <f>E6</f>
        <v>0</v>
      </c>
      <c r="G6" s="246">
        <f>'078'!AZ243</f>
        <v>19449</v>
      </c>
      <c r="H6" s="246" t="str">
        <f>'078'!BA9</f>
        <v>0</v>
      </c>
      <c r="I6" s="246">
        <f>'078'!BI243</f>
        <v>19429</v>
      </c>
      <c r="J6" s="250">
        <f>'078'!BJ243</f>
        <v>0</v>
      </c>
      <c r="K6" s="246">
        <f>'078'!BR243</f>
        <v>0</v>
      </c>
      <c r="L6" s="247"/>
      <c r="M6" s="247"/>
      <c r="N6" s="247"/>
      <c r="O6" s="248">
        <f>B6-I6</f>
        <v>-34</v>
      </c>
      <c r="P6" s="248">
        <f>C6-J6</f>
        <v>0</v>
      </c>
      <c r="Q6" s="246">
        <f>'078'!CT243</f>
        <v>20</v>
      </c>
      <c r="R6" s="246">
        <f>'078'!CU243</f>
        <v>0</v>
      </c>
    </row>
    <row r="7" spans="1:19" s="227" customFormat="1" ht="48.5" customHeight="1">
      <c r="A7" s="224" t="s">
        <v>527</v>
      </c>
      <c r="B7" s="225" t="s">
        <v>528</v>
      </c>
      <c r="C7" s="226"/>
      <c r="D7" s="226"/>
      <c r="E7" s="226"/>
      <c r="F7" s="226"/>
      <c r="G7" s="226"/>
      <c r="H7" s="226"/>
      <c r="I7" s="226"/>
      <c r="J7" s="226"/>
      <c r="K7" s="226"/>
      <c r="L7" s="244"/>
      <c r="M7" s="244"/>
      <c r="N7" s="244"/>
      <c r="O7" s="226"/>
      <c r="P7" s="226"/>
      <c r="Q7" s="226"/>
      <c r="R7" s="226"/>
    </row>
    <row r="8" spans="1:19" s="249" customFormat="1" ht="48.5" customHeight="1">
      <c r="A8" s="246">
        <v>1</v>
      </c>
      <c r="B8" s="246">
        <f>'078'!AR310</f>
        <v>26592.682161273886</v>
      </c>
      <c r="C8" s="246">
        <f>'078'!AS310</f>
        <v>77765.553890594238</v>
      </c>
      <c r="D8" s="246">
        <f>'078'!AV310</f>
        <v>1634.9041612738847</v>
      </c>
      <c r="E8" s="246">
        <f>'078'!AW310</f>
        <v>7177.7415250000022</v>
      </c>
      <c r="F8" s="250">
        <f>E8</f>
        <v>7177.7415250000022</v>
      </c>
      <c r="G8" s="246">
        <f>'078'!AZ310</f>
        <v>24957.777999999998</v>
      </c>
      <c r="H8" s="246">
        <f>'078'!BA310</f>
        <v>70587.812365594233</v>
      </c>
      <c r="I8" s="246">
        <f>'078'!BI310</f>
        <v>21445.504999999994</v>
      </c>
      <c r="J8" s="250">
        <f>'078'!BJ310</f>
        <v>72120.599999999991</v>
      </c>
      <c r="K8" s="246">
        <f>'078'!BR310</f>
        <v>0</v>
      </c>
      <c r="L8" s="247"/>
      <c r="M8" s="247"/>
      <c r="N8" s="247"/>
      <c r="O8" s="248">
        <f>B8-I8</f>
        <v>5147.1771612738921</v>
      </c>
      <c r="P8" s="248">
        <f>C8-J8</f>
        <v>5644.9538905942463</v>
      </c>
      <c r="Q8" s="246">
        <f>'078'!CT310</f>
        <v>3512.2730000000024</v>
      </c>
      <c r="R8" s="246">
        <f>'078'!CU310</f>
        <v>-1532.7876344057738</v>
      </c>
    </row>
    <row r="10" spans="1:19" ht="48.5" customHeight="1">
      <c r="M10"/>
      <c r="N10"/>
      <c r="O10"/>
      <c r="P10"/>
      <c r="Q10"/>
      <c r="R10"/>
      <c r="S10"/>
    </row>
    <row r="11" spans="1:19" customFormat="1" ht="45" customHeight="1">
      <c r="A11" s="251" t="s">
        <v>1231</v>
      </c>
      <c r="B11" s="251" t="s">
        <v>1232</v>
      </c>
      <c r="C11" s="590" t="s">
        <v>1233</v>
      </c>
      <c r="D11" s="591"/>
      <c r="E11" s="592"/>
      <c r="F11" s="252" t="s">
        <v>1234</v>
      </c>
      <c r="G11" s="252"/>
      <c r="H11" s="253"/>
      <c r="I11" s="253"/>
      <c r="J11" s="253"/>
      <c r="K11" s="254" t="s">
        <v>1235</v>
      </c>
      <c r="L11" s="254" t="s">
        <v>1236</v>
      </c>
    </row>
    <row r="12" spans="1:19" customFormat="1" ht="66" customHeight="1">
      <c r="A12" s="255"/>
      <c r="B12" s="255"/>
      <c r="C12" s="593"/>
      <c r="D12" s="594"/>
      <c r="E12" s="595"/>
      <c r="F12" s="596" t="s">
        <v>1237</v>
      </c>
      <c r="G12" s="597"/>
      <c r="H12" s="598" t="s">
        <v>902</v>
      </c>
      <c r="I12" s="599"/>
      <c r="J12" s="253"/>
      <c r="K12" s="256"/>
      <c r="L12" s="256"/>
    </row>
    <row r="13" spans="1:19" customFormat="1" ht="74" customHeight="1">
      <c r="A13" s="257"/>
      <c r="B13" s="257"/>
      <c r="C13" s="258" t="s">
        <v>1238</v>
      </c>
      <c r="D13" s="258" t="s">
        <v>1239</v>
      </c>
      <c r="E13" s="258" t="s">
        <v>1240</v>
      </c>
      <c r="F13" s="258" t="s">
        <v>1238</v>
      </c>
      <c r="G13" s="258" t="s">
        <v>1239</v>
      </c>
      <c r="H13" s="258" t="s">
        <v>1241</v>
      </c>
      <c r="I13" s="258" t="s">
        <v>1242</v>
      </c>
      <c r="J13" s="258" t="s">
        <v>1243</v>
      </c>
      <c r="K13" s="259"/>
      <c r="L13" s="259"/>
    </row>
    <row r="14" spans="1:19" customFormat="1" ht="117" customHeight="1">
      <c r="A14" s="260">
        <v>1.1000000000000001</v>
      </c>
      <c r="B14" s="260" t="s">
        <v>1244</v>
      </c>
      <c r="C14" s="261">
        <f>C4</f>
        <v>688314.75110480352</v>
      </c>
      <c r="D14" s="261">
        <f>B4</f>
        <v>42283.706418062509</v>
      </c>
      <c r="E14" s="261"/>
      <c r="F14" s="261">
        <f>J4+M4</f>
        <v>647193.59750000003</v>
      </c>
      <c r="G14" s="261">
        <f>I4+L4</f>
        <v>44807.620771199996</v>
      </c>
      <c r="H14" s="261">
        <f>E4</f>
        <v>34363.468375873992</v>
      </c>
      <c r="I14" s="261">
        <f>D4</f>
        <v>819.85065946242048</v>
      </c>
      <c r="J14" s="261">
        <f>'078'!BL7+'078'!CC7*26200</f>
        <v>18949359277.297287</v>
      </c>
      <c r="K14" s="262"/>
      <c r="L14" s="263"/>
    </row>
    <row r="15" spans="1:19" customFormat="1" ht="59" customHeight="1">
      <c r="A15" s="260">
        <v>1.2</v>
      </c>
      <c r="B15" s="260" t="s">
        <v>1245</v>
      </c>
      <c r="C15" s="261">
        <f>C6</f>
        <v>0</v>
      </c>
      <c r="D15" s="261">
        <f>B6</f>
        <v>19395</v>
      </c>
      <c r="E15" s="261"/>
      <c r="F15" s="261">
        <f>J6+M6</f>
        <v>0</v>
      </c>
      <c r="G15" s="261">
        <f>I6+L6</f>
        <v>19429</v>
      </c>
      <c r="H15" s="261">
        <f>E6</f>
        <v>0</v>
      </c>
      <c r="I15" s="261">
        <f>D6</f>
        <v>0</v>
      </c>
      <c r="J15" s="261">
        <f>'078'!BL243+'078'!CC243*26200</f>
        <v>547538486</v>
      </c>
      <c r="K15" s="262"/>
      <c r="L15" s="262"/>
    </row>
    <row r="16" spans="1:19" customFormat="1" ht="97.5" customHeight="1">
      <c r="A16" s="264">
        <v>1.3</v>
      </c>
      <c r="B16" s="264" t="s">
        <v>1246</v>
      </c>
      <c r="C16" s="261">
        <f>C8</f>
        <v>77765.553890594238</v>
      </c>
      <c r="D16" s="261">
        <f>B8</f>
        <v>26592.682161273886</v>
      </c>
      <c r="E16" s="261"/>
      <c r="F16" s="261">
        <f>J8+M8</f>
        <v>72120.599999999991</v>
      </c>
      <c r="G16" s="261">
        <f>I8+L8</f>
        <v>21445.504999999994</v>
      </c>
      <c r="H16" s="261">
        <f>E8</f>
        <v>7177.7415250000022</v>
      </c>
      <c r="I16" s="261">
        <f>D8</f>
        <v>1634.9041612738847</v>
      </c>
      <c r="J16" s="261">
        <f>'078'!BL310+'078'!CC310*26200</f>
        <v>1411421086.5194502</v>
      </c>
      <c r="K16" s="262"/>
      <c r="L16" s="265"/>
    </row>
    <row r="17" spans="13:19" ht="48.5" customHeight="1">
      <c r="M17"/>
      <c r="N17"/>
      <c r="O17"/>
      <c r="P17"/>
      <c r="Q17"/>
      <c r="R17"/>
      <c r="S17"/>
    </row>
    <row r="18" spans="13:19" ht="48.5" customHeight="1">
      <c r="M18"/>
      <c r="N18"/>
      <c r="O18"/>
      <c r="P18"/>
      <c r="Q18"/>
      <c r="R18"/>
      <c r="S18"/>
    </row>
    <row r="19" spans="13:19" ht="48.5" customHeight="1">
      <c r="M19"/>
      <c r="N19"/>
      <c r="O19"/>
      <c r="P19"/>
      <c r="Q19"/>
      <c r="R19"/>
      <c r="S19"/>
    </row>
  </sheetData>
  <mergeCells count="11">
    <mergeCell ref="A1:A2"/>
    <mergeCell ref="G1:H1"/>
    <mergeCell ref="D1:F1"/>
    <mergeCell ref="I1:K1"/>
    <mergeCell ref="O1:P1"/>
    <mergeCell ref="L1:N1"/>
    <mergeCell ref="C11:E12"/>
    <mergeCell ref="F12:G12"/>
    <mergeCell ref="H12:I12"/>
    <mergeCell ref="Q1:R1"/>
    <mergeCell ref="B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1080-B972-4614-B8F0-E4A9A97ABBBF}">
  <dimension ref="A1:K61"/>
  <sheetViews>
    <sheetView view="pageBreakPreview" topLeftCell="A22" zoomScaleNormal="110" workbookViewId="0">
      <selection activeCell="M25" sqref="M25"/>
    </sheetView>
  </sheetViews>
  <sheetFormatPr defaultColWidth="11.19921875" defaultRowHeight="15"/>
  <cols>
    <col min="1" max="1" width="6.796875" style="167" customWidth="1"/>
    <col min="2" max="2" width="20.59765625" style="167" customWidth="1"/>
    <col min="3" max="3" width="7.19921875" style="167" customWidth="1"/>
    <col min="4" max="4" width="7.59765625" style="167" customWidth="1"/>
    <col min="5" max="5" width="8.19921875" style="167" customWidth="1"/>
    <col min="6" max="6" width="11" style="168" customWidth="1"/>
    <col min="7" max="7" width="8" style="169" customWidth="1"/>
    <col min="8" max="8" width="11.59765625" style="168" customWidth="1"/>
    <col min="9" max="9" width="11.796875" style="166" customWidth="1"/>
    <col min="10" max="10" width="15.09765625" style="166" customWidth="1"/>
    <col min="11" max="256" width="11.19921875" style="153"/>
    <col min="257" max="257" width="6.796875" style="153" customWidth="1"/>
    <col min="258" max="258" width="20.59765625" style="153" customWidth="1"/>
    <col min="259" max="259" width="7.19921875" style="153" customWidth="1"/>
    <col min="260" max="260" width="7.59765625" style="153" customWidth="1"/>
    <col min="261" max="261" width="8.19921875" style="153" customWidth="1"/>
    <col min="262" max="262" width="11" style="153" customWidth="1"/>
    <col min="263" max="263" width="8" style="153" customWidth="1"/>
    <col min="264" max="264" width="11.59765625" style="153" customWidth="1"/>
    <col min="265" max="265" width="11.796875" style="153" customWidth="1"/>
    <col min="266" max="266" width="15.09765625" style="153" customWidth="1"/>
    <col min="267" max="512" width="11.19921875" style="153"/>
    <col min="513" max="513" width="6.796875" style="153" customWidth="1"/>
    <col min="514" max="514" width="20.59765625" style="153" customWidth="1"/>
    <col min="515" max="515" width="7.19921875" style="153" customWidth="1"/>
    <col min="516" max="516" width="7.59765625" style="153" customWidth="1"/>
    <col min="517" max="517" width="8.19921875" style="153" customWidth="1"/>
    <col min="518" max="518" width="11" style="153" customWidth="1"/>
    <col min="519" max="519" width="8" style="153" customWidth="1"/>
    <col min="520" max="520" width="11.59765625" style="153" customWidth="1"/>
    <col min="521" max="521" width="11.796875" style="153" customWidth="1"/>
    <col min="522" max="522" width="15.09765625" style="153" customWidth="1"/>
    <col min="523" max="768" width="11.19921875" style="153"/>
    <col min="769" max="769" width="6.796875" style="153" customWidth="1"/>
    <col min="770" max="770" width="20.59765625" style="153" customWidth="1"/>
    <col min="771" max="771" width="7.19921875" style="153" customWidth="1"/>
    <col min="772" max="772" width="7.59765625" style="153" customWidth="1"/>
    <col min="773" max="773" width="8.19921875" style="153" customWidth="1"/>
    <col min="774" max="774" width="11" style="153" customWidth="1"/>
    <col min="775" max="775" width="8" style="153" customWidth="1"/>
    <col min="776" max="776" width="11.59765625" style="153" customWidth="1"/>
    <col min="777" max="777" width="11.796875" style="153" customWidth="1"/>
    <col min="778" max="778" width="15.09765625" style="153" customWidth="1"/>
    <col min="779" max="1024" width="11.19921875" style="153"/>
    <col min="1025" max="1025" width="6.796875" style="153" customWidth="1"/>
    <col min="1026" max="1026" width="20.59765625" style="153" customWidth="1"/>
    <col min="1027" max="1027" width="7.19921875" style="153" customWidth="1"/>
    <col min="1028" max="1028" width="7.59765625" style="153" customWidth="1"/>
    <col min="1029" max="1029" width="8.19921875" style="153" customWidth="1"/>
    <col min="1030" max="1030" width="11" style="153" customWidth="1"/>
    <col min="1031" max="1031" width="8" style="153" customWidth="1"/>
    <col min="1032" max="1032" width="11.59765625" style="153" customWidth="1"/>
    <col min="1033" max="1033" width="11.796875" style="153" customWidth="1"/>
    <col min="1034" max="1034" width="15.09765625" style="153" customWidth="1"/>
    <col min="1035" max="1280" width="11.19921875" style="153"/>
    <col min="1281" max="1281" width="6.796875" style="153" customWidth="1"/>
    <col min="1282" max="1282" width="20.59765625" style="153" customWidth="1"/>
    <col min="1283" max="1283" width="7.19921875" style="153" customWidth="1"/>
    <col min="1284" max="1284" width="7.59765625" style="153" customWidth="1"/>
    <col min="1285" max="1285" width="8.19921875" style="153" customWidth="1"/>
    <col min="1286" max="1286" width="11" style="153" customWidth="1"/>
    <col min="1287" max="1287" width="8" style="153" customWidth="1"/>
    <col min="1288" max="1288" width="11.59765625" style="153" customWidth="1"/>
    <col min="1289" max="1289" width="11.796875" style="153" customWidth="1"/>
    <col min="1290" max="1290" width="15.09765625" style="153" customWidth="1"/>
    <col min="1291" max="1536" width="11.19921875" style="153"/>
    <col min="1537" max="1537" width="6.796875" style="153" customWidth="1"/>
    <col min="1538" max="1538" width="20.59765625" style="153" customWidth="1"/>
    <col min="1539" max="1539" width="7.19921875" style="153" customWidth="1"/>
    <col min="1540" max="1540" width="7.59765625" style="153" customWidth="1"/>
    <col min="1541" max="1541" width="8.19921875" style="153" customWidth="1"/>
    <col min="1542" max="1542" width="11" style="153" customWidth="1"/>
    <col min="1543" max="1543" width="8" style="153" customWidth="1"/>
    <col min="1544" max="1544" width="11.59765625" style="153" customWidth="1"/>
    <col min="1545" max="1545" width="11.796875" style="153" customWidth="1"/>
    <col min="1546" max="1546" width="15.09765625" style="153" customWidth="1"/>
    <col min="1547" max="1792" width="11.19921875" style="153"/>
    <col min="1793" max="1793" width="6.796875" style="153" customWidth="1"/>
    <col min="1794" max="1794" width="20.59765625" style="153" customWidth="1"/>
    <col min="1795" max="1795" width="7.19921875" style="153" customWidth="1"/>
    <col min="1796" max="1796" width="7.59765625" style="153" customWidth="1"/>
    <col min="1797" max="1797" width="8.19921875" style="153" customWidth="1"/>
    <col min="1798" max="1798" width="11" style="153" customWidth="1"/>
    <col min="1799" max="1799" width="8" style="153" customWidth="1"/>
    <col min="1800" max="1800" width="11.59765625" style="153" customWidth="1"/>
    <col min="1801" max="1801" width="11.796875" style="153" customWidth="1"/>
    <col min="1802" max="1802" width="15.09765625" style="153" customWidth="1"/>
    <col min="1803" max="2048" width="11.19921875" style="153"/>
    <col min="2049" max="2049" width="6.796875" style="153" customWidth="1"/>
    <col min="2050" max="2050" width="20.59765625" style="153" customWidth="1"/>
    <col min="2051" max="2051" width="7.19921875" style="153" customWidth="1"/>
    <col min="2052" max="2052" width="7.59765625" style="153" customWidth="1"/>
    <col min="2053" max="2053" width="8.19921875" style="153" customWidth="1"/>
    <col min="2054" max="2054" width="11" style="153" customWidth="1"/>
    <col min="2055" max="2055" width="8" style="153" customWidth="1"/>
    <col min="2056" max="2056" width="11.59765625" style="153" customWidth="1"/>
    <col min="2057" max="2057" width="11.796875" style="153" customWidth="1"/>
    <col min="2058" max="2058" width="15.09765625" style="153" customWidth="1"/>
    <col min="2059" max="2304" width="11.19921875" style="153"/>
    <col min="2305" max="2305" width="6.796875" style="153" customWidth="1"/>
    <col min="2306" max="2306" width="20.59765625" style="153" customWidth="1"/>
    <col min="2307" max="2307" width="7.19921875" style="153" customWidth="1"/>
    <col min="2308" max="2308" width="7.59765625" style="153" customWidth="1"/>
    <col min="2309" max="2309" width="8.19921875" style="153" customWidth="1"/>
    <col min="2310" max="2310" width="11" style="153" customWidth="1"/>
    <col min="2311" max="2311" width="8" style="153" customWidth="1"/>
    <col min="2312" max="2312" width="11.59765625" style="153" customWidth="1"/>
    <col min="2313" max="2313" width="11.796875" style="153" customWidth="1"/>
    <col min="2314" max="2314" width="15.09765625" style="153" customWidth="1"/>
    <col min="2315" max="2560" width="11.19921875" style="153"/>
    <col min="2561" max="2561" width="6.796875" style="153" customWidth="1"/>
    <col min="2562" max="2562" width="20.59765625" style="153" customWidth="1"/>
    <col min="2563" max="2563" width="7.19921875" style="153" customWidth="1"/>
    <col min="2564" max="2564" width="7.59765625" style="153" customWidth="1"/>
    <col min="2565" max="2565" width="8.19921875" style="153" customWidth="1"/>
    <col min="2566" max="2566" width="11" style="153" customWidth="1"/>
    <col min="2567" max="2567" width="8" style="153" customWidth="1"/>
    <col min="2568" max="2568" width="11.59765625" style="153" customWidth="1"/>
    <col min="2569" max="2569" width="11.796875" style="153" customWidth="1"/>
    <col min="2570" max="2570" width="15.09765625" style="153" customWidth="1"/>
    <col min="2571" max="2816" width="11.19921875" style="153"/>
    <col min="2817" max="2817" width="6.796875" style="153" customWidth="1"/>
    <col min="2818" max="2818" width="20.59765625" style="153" customWidth="1"/>
    <col min="2819" max="2819" width="7.19921875" style="153" customWidth="1"/>
    <col min="2820" max="2820" width="7.59765625" style="153" customWidth="1"/>
    <col min="2821" max="2821" width="8.19921875" style="153" customWidth="1"/>
    <col min="2822" max="2822" width="11" style="153" customWidth="1"/>
    <col min="2823" max="2823" width="8" style="153" customWidth="1"/>
    <col min="2824" max="2824" width="11.59765625" style="153" customWidth="1"/>
    <col min="2825" max="2825" width="11.796875" style="153" customWidth="1"/>
    <col min="2826" max="2826" width="15.09765625" style="153" customWidth="1"/>
    <col min="2827" max="3072" width="11.19921875" style="153"/>
    <col min="3073" max="3073" width="6.796875" style="153" customWidth="1"/>
    <col min="3074" max="3074" width="20.59765625" style="153" customWidth="1"/>
    <col min="3075" max="3075" width="7.19921875" style="153" customWidth="1"/>
    <col min="3076" max="3076" width="7.59765625" style="153" customWidth="1"/>
    <col min="3077" max="3077" width="8.19921875" style="153" customWidth="1"/>
    <col min="3078" max="3078" width="11" style="153" customWidth="1"/>
    <col min="3079" max="3079" width="8" style="153" customWidth="1"/>
    <col min="3080" max="3080" width="11.59765625" style="153" customWidth="1"/>
    <col min="3081" max="3081" width="11.796875" style="153" customWidth="1"/>
    <col min="3082" max="3082" width="15.09765625" style="153" customWidth="1"/>
    <col min="3083" max="3328" width="11.19921875" style="153"/>
    <col min="3329" max="3329" width="6.796875" style="153" customWidth="1"/>
    <col min="3330" max="3330" width="20.59765625" style="153" customWidth="1"/>
    <col min="3331" max="3331" width="7.19921875" style="153" customWidth="1"/>
    <col min="3332" max="3332" width="7.59765625" style="153" customWidth="1"/>
    <col min="3333" max="3333" width="8.19921875" style="153" customWidth="1"/>
    <col min="3334" max="3334" width="11" style="153" customWidth="1"/>
    <col min="3335" max="3335" width="8" style="153" customWidth="1"/>
    <col min="3336" max="3336" width="11.59765625" style="153" customWidth="1"/>
    <col min="3337" max="3337" width="11.796875" style="153" customWidth="1"/>
    <col min="3338" max="3338" width="15.09765625" style="153" customWidth="1"/>
    <col min="3339" max="3584" width="11.19921875" style="153"/>
    <col min="3585" max="3585" width="6.796875" style="153" customWidth="1"/>
    <col min="3586" max="3586" width="20.59765625" style="153" customWidth="1"/>
    <col min="3587" max="3587" width="7.19921875" style="153" customWidth="1"/>
    <col min="3588" max="3588" width="7.59765625" style="153" customWidth="1"/>
    <col min="3589" max="3589" width="8.19921875" style="153" customWidth="1"/>
    <col min="3590" max="3590" width="11" style="153" customWidth="1"/>
    <col min="3591" max="3591" width="8" style="153" customWidth="1"/>
    <col min="3592" max="3592" width="11.59765625" style="153" customWidth="1"/>
    <col min="3593" max="3593" width="11.796875" style="153" customWidth="1"/>
    <col min="3594" max="3594" width="15.09765625" style="153" customWidth="1"/>
    <col min="3595" max="3840" width="11.19921875" style="153"/>
    <col min="3841" max="3841" width="6.796875" style="153" customWidth="1"/>
    <col min="3842" max="3842" width="20.59765625" style="153" customWidth="1"/>
    <col min="3843" max="3843" width="7.19921875" style="153" customWidth="1"/>
    <col min="3844" max="3844" width="7.59765625" style="153" customWidth="1"/>
    <col min="3845" max="3845" width="8.19921875" style="153" customWidth="1"/>
    <col min="3846" max="3846" width="11" style="153" customWidth="1"/>
    <col min="3847" max="3847" width="8" style="153" customWidth="1"/>
    <col min="3848" max="3848" width="11.59765625" style="153" customWidth="1"/>
    <col min="3849" max="3849" width="11.796875" style="153" customWidth="1"/>
    <col min="3850" max="3850" width="15.09765625" style="153" customWidth="1"/>
    <col min="3851" max="4096" width="11.19921875" style="153"/>
    <col min="4097" max="4097" width="6.796875" style="153" customWidth="1"/>
    <col min="4098" max="4098" width="20.59765625" style="153" customWidth="1"/>
    <col min="4099" max="4099" width="7.19921875" style="153" customWidth="1"/>
    <col min="4100" max="4100" width="7.59765625" style="153" customWidth="1"/>
    <col min="4101" max="4101" width="8.19921875" style="153" customWidth="1"/>
    <col min="4102" max="4102" width="11" style="153" customWidth="1"/>
    <col min="4103" max="4103" width="8" style="153" customWidth="1"/>
    <col min="4104" max="4104" width="11.59765625" style="153" customWidth="1"/>
    <col min="4105" max="4105" width="11.796875" style="153" customWidth="1"/>
    <col min="4106" max="4106" width="15.09765625" style="153" customWidth="1"/>
    <col min="4107" max="4352" width="11.19921875" style="153"/>
    <col min="4353" max="4353" width="6.796875" style="153" customWidth="1"/>
    <col min="4354" max="4354" width="20.59765625" style="153" customWidth="1"/>
    <col min="4355" max="4355" width="7.19921875" style="153" customWidth="1"/>
    <col min="4356" max="4356" width="7.59765625" style="153" customWidth="1"/>
    <col min="4357" max="4357" width="8.19921875" style="153" customWidth="1"/>
    <col min="4358" max="4358" width="11" style="153" customWidth="1"/>
    <col min="4359" max="4359" width="8" style="153" customWidth="1"/>
    <col min="4360" max="4360" width="11.59765625" style="153" customWidth="1"/>
    <col min="4361" max="4361" width="11.796875" style="153" customWidth="1"/>
    <col min="4362" max="4362" width="15.09765625" style="153" customWidth="1"/>
    <col min="4363" max="4608" width="11.19921875" style="153"/>
    <col min="4609" max="4609" width="6.796875" style="153" customWidth="1"/>
    <col min="4610" max="4610" width="20.59765625" style="153" customWidth="1"/>
    <col min="4611" max="4611" width="7.19921875" style="153" customWidth="1"/>
    <col min="4612" max="4612" width="7.59765625" style="153" customWidth="1"/>
    <col min="4613" max="4613" width="8.19921875" style="153" customWidth="1"/>
    <col min="4614" max="4614" width="11" style="153" customWidth="1"/>
    <col min="4615" max="4615" width="8" style="153" customWidth="1"/>
    <col min="4616" max="4616" width="11.59765625" style="153" customWidth="1"/>
    <col min="4617" max="4617" width="11.796875" style="153" customWidth="1"/>
    <col min="4618" max="4618" width="15.09765625" style="153" customWidth="1"/>
    <col min="4619" max="4864" width="11.19921875" style="153"/>
    <col min="4865" max="4865" width="6.796875" style="153" customWidth="1"/>
    <col min="4866" max="4866" width="20.59765625" style="153" customWidth="1"/>
    <col min="4867" max="4867" width="7.19921875" style="153" customWidth="1"/>
    <col min="4868" max="4868" width="7.59765625" style="153" customWidth="1"/>
    <col min="4869" max="4869" width="8.19921875" style="153" customWidth="1"/>
    <col min="4870" max="4870" width="11" style="153" customWidth="1"/>
    <col min="4871" max="4871" width="8" style="153" customWidth="1"/>
    <col min="4872" max="4872" width="11.59765625" style="153" customWidth="1"/>
    <col min="4873" max="4873" width="11.796875" style="153" customWidth="1"/>
    <col min="4874" max="4874" width="15.09765625" style="153" customWidth="1"/>
    <col min="4875" max="5120" width="11.19921875" style="153"/>
    <col min="5121" max="5121" width="6.796875" style="153" customWidth="1"/>
    <col min="5122" max="5122" width="20.59765625" style="153" customWidth="1"/>
    <col min="5123" max="5123" width="7.19921875" style="153" customWidth="1"/>
    <col min="5124" max="5124" width="7.59765625" style="153" customWidth="1"/>
    <col min="5125" max="5125" width="8.19921875" style="153" customWidth="1"/>
    <col min="5126" max="5126" width="11" style="153" customWidth="1"/>
    <col min="5127" max="5127" width="8" style="153" customWidth="1"/>
    <col min="5128" max="5128" width="11.59765625" style="153" customWidth="1"/>
    <col min="5129" max="5129" width="11.796875" style="153" customWidth="1"/>
    <col min="5130" max="5130" width="15.09765625" style="153" customWidth="1"/>
    <col min="5131" max="5376" width="11.19921875" style="153"/>
    <col min="5377" max="5377" width="6.796875" style="153" customWidth="1"/>
    <col min="5378" max="5378" width="20.59765625" style="153" customWidth="1"/>
    <col min="5379" max="5379" width="7.19921875" style="153" customWidth="1"/>
    <col min="5380" max="5380" width="7.59765625" style="153" customWidth="1"/>
    <col min="5381" max="5381" width="8.19921875" style="153" customWidth="1"/>
    <col min="5382" max="5382" width="11" style="153" customWidth="1"/>
    <col min="5383" max="5383" width="8" style="153" customWidth="1"/>
    <col min="5384" max="5384" width="11.59765625" style="153" customWidth="1"/>
    <col min="5385" max="5385" width="11.796875" style="153" customWidth="1"/>
    <col min="5386" max="5386" width="15.09765625" style="153" customWidth="1"/>
    <col min="5387" max="5632" width="11.19921875" style="153"/>
    <col min="5633" max="5633" width="6.796875" style="153" customWidth="1"/>
    <col min="5634" max="5634" width="20.59765625" style="153" customWidth="1"/>
    <col min="5635" max="5635" width="7.19921875" style="153" customWidth="1"/>
    <col min="5636" max="5636" width="7.59765625" style="153" customWidth="1"/>
    <col min="5637" max="5637" width="8.19921875" style="153" customWidth="1"/>
    <col min="5638" max="5638" width="11" style="153" customWidth="1"/>
    <col min="5639" max="5639" width="8" style="153" customWidth="1"/>
    <col min="5640" max="5640" width="11.59765625" style="153" customWidth="1"/>
    <col min="5641" max="5641" width="11.796875" style="153" customWidth="1"/>
    <col min="5642" max="5642" width="15.09765625" style="153" customWidth="1"/>
    <col min="5643" max="5888" width="11.19921875" style="153"/>
    <col min="5889" max="5889" width="6.796875" style="153" customWidth="1"/>
    <col min="5890" max="5890" width="20.59765625" style="153" customWidth="1"/>
    <col min="5891" max="5891" width="7.19921875" style="153" customWidth="1"/>
    <col min="5892" max="5892" width="7.59765625" style="153" customWidth="1"/>
    <col min="5893" max="5893" width="8.19921875" style="153" customWidth="1"/>
    <col min="5894" max="5894" width="11" style="153" customWidth="1"/>
    <col min="5895" max="5895" width="8" style="153" customWidth="1"/>
    <col min="5896" max="5896" width="11.59765625" style="153" customWidth="1"/>
    <col min="5897" max="5897" width="11.796875" style="153" customWidth="1"/>
    <col min="5898" max="5898" width="15.09765625" style="153" customWidth="1"/>
    <col min="5899" max="6144" width="11.19921875" style="153"/>
    <col min="6145" max="6145" width="6.796875" style="153" customWidth="1"/>
    <col min="6146" max="6146" width="20.59765625" style="153" customWidth="1"/>
    <col min="6147" max="6147" width="7.19921875" style="153" customWidth="1"/>
    <col min="6148" max="6148" width="7.59765625" style="153" customWidth="1"/>
    <col min="6149" max="6149" width="8.19921875" style="153" customWidth="1"/>
    <col min="6150" max="6150" width="11" style="153" customWidth="1"/>
    <col min="6151" max="6151" width="8" style="153" customWidth="1"/>
    <col min="6152" max="6152" width="11.59765625" style="153" customWidth="1"/>
    <col min="6153" max="6153" width="11.796875" style="153" customWidth="1"/>
    <col min="6154" max="6154" width="15.09765625" style="153" customWidth="1"/>
    <col min="6155" max="6400" width="11.19921875" style="153"/>
    <col min="6401" max="6401" width="6.796875" style="153" customWidth="1"/>
    <col min="6402" max="6402" width="20.59765625" style="153" customWidth="1"/>
    <col min="6403" max="6403" width="7.19921875" style="153" customWidth="1"/>
    <col min="6404" max="6404" width="7.59765625" style="153" customWidth="1"/>
    <col min="6405" max="6405" width="8.19921875" style="153" customWidth="1"/>
    <col min="6406" max="6406" width="11" style="153" customWidth="1"/>
    <col min="6407" max="6407" width="8" style="153" customWidth="1"/>
    <col min="6408" max="6408" width="11.59765625" style="153" customWidth="1"/>
    <col min="6409" max="6409" width="11.796875" style="153" customWidth="1"/>
    <col min="6410" max="6410" width="15.09765625" style="153" customWidth="1"/>
    <col min="6411" max="6656" width="11.19921875" style="153"/>
    <col min="6657" max="6657" width="6.796875" style="153" customWidth="1"/>
    <col min="6658" max="6658" width="20.59765625" style="153" customWidth="1"/>
    <col min="6659" max="6659" width="7.19921875" style="153" customWidth="1"/>
    <col min="6660" max="6660" width="7.59765625" style="153" customWidth="1"/>
    <col min="6661" max="6661" width="8.19921875" style="153" customWidth="1"/>
    <col min="6662" max="6662" width="11" style="153" customWidth="1"/>
    <col min="6663" max="6663" width="8" style="153" customWidth="1"/>
    <col min="6664" max="6664" width="11.59765625" style="153" customWidth="1"/>
    <col min="6665" max="6665" width="11.796875" style="153" customWidth="1"/>
    <col min="6666" max="6666" width="15.09765625" style="153" customWidth="1"/>
    <col min="6667" max="6912" width="11.19921875" style="153"/>
    <col min="6913" max="6913" width="6.796875" style="153" customWidth="1"/>
    <col min="6914" max="6914" width="20.59765625" style="153" customWidth="1"/>
    <col min="6915" max="6915" width="7.19921875" style="153" customWidth="1"/>
    <col min="6916" max="6916" width="7.59765625" style="153" customWidth="1"/>
    <col min="6917" max="6917" width="8.19921875" style="153" customWidth="1"/>
    <col min="6918" max="6918" width="11" style="153" customWidth="1"/>
    <col min="6919" max="6919" width="8" style="153" customWidth="1"/>
    <col min="6920" max="6920" width="11.59765625" style="153" customWidth="1"/>
    <col min="6921" max="6921" width="11.796875" style="153" customWidth="1"/>
    <col min="6922" max="6922" width="15.09765625" style="153" customWidth="1"/>
    <col min="6923" max="7168" width="11.19921875" style="153"/>
    <col min="7169" max="7169" width="6.796875" style="153" customWidth="1"/>
    <col min="7170" max="7170" width="20.59765625" style="153" customWidth="1"/>
    <col min="7171" max="7171" width="7.19921875" style="153" customWidth="1"/>
    <col min="7172" max="7172" width="7.59765625" style="153" customWidth="1"/>
    <col min="7173" max="7173" width="8.19921875" style="153" customWidth="1"/>
    <col min="7174" max="7174" width="11" style="153" customWidth="1"/>
    <col min="7175" max="7175" width="8" style="153" customWidth="1"/>
    <col min="7176" max="7176" width="11.59765625" style="153" customWidth="1"/>
    <col min="7177" max="7177" width="11.796875" style="153" customWidth="1"/>
    <col min="7178" max="7178" width="15.09765625" style="153" customWidth="1"/>
    <col min="7179" max="7424" width="11.19921875" style="153"/>
    <col min="7425" max="7425" width="6.796875" style="153" customWidth="1"/>
    <col min="7426" max="7426" width="20.59765625" style="153" customWidth="1"/>
    <col min="7427" max="7427" width="7.19921875" style="153" customWidth="1"/>
    <col min="7428" max="7428" width="7.59765625" style="153" customWidth="1"/>
    <col min="7429" max="7429" width="8.19921875" style="153" customWidth="1"/>
    <col min="7430" max="7430" width="11" style="153" customWidth="1"/>
    <col min="7431" max="7431" width="8" style="153" customWidth="1"/>
    <col min="7432" max="7432" width="11.59765625" style="153" customWidth="1"/>
    <col min="7433" max="7433" width="11.796875" style="153" customWidth="1"/>
    <col min="7434" max="7434" width="15.09765625" style="153" customWidth="1"/>
    <col min="7435" max="7680" width="11.19921875" style="153"/>
    <col min="7681" max="7681" width="6.796875" style="153" customWidth="1"/>
    <col min="7682" max="7682" width="20.59765625" style="153" customWidth="1"/>
    <col min="7683" max="7683" width="7.19921875" style="153" customWidth="1"/>
    <col min="7684" max="7684" width="7.59765625" style="153" customWidth="1"/>
    <col min="7685" max="7685" width="8.19921875" style="153" customWidth="1"/>
    <col min="7686" max="7686" width="11" style="153" customWidth="1"/>
    <col min="7687" max="7687" width="8" style="153" customWidth="1"/>
    <col min="7688" max="7688" width="11.59765625" style="153" customWidth="1"/>
    <col min="7689" max="7689" width="11.796875" style="153" customWidth="1"/>
    <col min="7690" max="7690" width="15.09765625" style="153" customWidth="1"/>
    <col min="7691" max="7936" width="11.19921875" style="153"/>
    <col min="7937" max="7937" width="6.796875" style="153" customWidth="1"/>
    <col min="7938" max="7938" width="20.59765625" style="153" customWidth="1"/>
    <col min="7939" max="7939" width="7.19921875" style="153" customWidth="1"/>
    <col min="7940" max="7940" width="7.59765625" style="153" customWidth="1"/>
    <col min="7941" max="7941" width="8.19921875" style="153" customWidth="1"/>
    <col min="7942" max="7942" width="11" style="153" customWidth="1"/>
    <col min="7943" max="7943" width="8" style="153" customWidth="1"/>
    <col min="7944" max="7944" width="11.59765625" style="153" customWidth="1"/>
    <col min="7945" max="7945" width="11.796875" style="153" customWidth="1"/>
    <col min="7946" max="7946" width="15.09765625" style="153" customWidth="1"/>
    <col min="7947" max="8192" width="11.19921875" style="153"/>
    <col min="8193" max="8193" width="6.796875" style="153" customWidth="1"/>
    <col min="8194" max="8194" width="20.59765625" style="153" customWidth="1"/>
    <col min="8195" max="8195" width="7.19921875" style="153" customWidth="1"/>
    <col min="8196" max="8196" width="7.59765625" style="153" customWidth="1"/>
    <col min="8197" max="8197" width="8.19921875" style="153" customWidth="1"/>
    <col min="8198" max="8198" width="11" style="153" customWidth="1"/>
    <col min="8199" max="8199" width="8" style="153" customWidth="1"/>
    <col min="8200" max="8200" width="11.59765625" style="153" customWidth="1"/>
    <col min="8201" max="8201" width="11.796875" style="153" customWidth="1"/>
    <col min="8202" max="8202" width="15.09765625" style="153" customWidth="1"/>
    <col min="8203" max="8448" width="11.19921875" style="153"/>
    <col min="8449" max="8449" width="6.796875" style="153" customWidth="1"/>
    <col min="8450" max="8450" width="20.59765625" style="153" customWidth="1"/>
    <col min="8451" max="8451" width="7.19921875" style="153" customWidth="1"/>
    <col min="8452" max="8452" width="7.59765625" style="153" customWidth="1"/>
    <col min="8453" max="8453" width="8.19921875" style="153" customWidth="1"/>
    <col min="8454" max="8454" width="11" style="153" customWidth="1"/>
    <col min="8455" max="8455" width="8" style="153" customWidth="1"/>
    <col min="8456" max="8456" width="11.59765625" style="153" customWidth="1"/>
    <col min="8457" max="8457" width="11.796875" style="153" customWidth="1"/>
    <col min="8458" max="8458" width="15.09765625" style="153" customWidth="1"/>
    <col min="8459" max="8704" width="11.19921875" style="153"/>
    <col min="8705" max="8705" width="6.796875" style="153" customWidth="1"/>
    <col min="8706" max="8706" width="20.59765625" style="153" customWidth="1"/>
    <col min="8707" max="8707" width="7.19921875" style="153" customWidth="1"/>
    <col min="8708" max="8708" width="7.59765625" style="153" customWidth="1"/>
    <col min="8709" max="8709" width="8.19921875" style="153" customWidth="1"/>
    <col min="8710" max="8710" width="11" style="153" customWidth="1"/>
    <col min="8711" max="8711" width="8" style="153" customWidth="1"/>
    <col min="8712" max="8712" width="11.59765625" style="153" customWidth="1"/>
    <col min="8713" max="8713" width="11.796875" style="153" customWidth="1"/>
    <col min="8714" max="8714" width="15.09765625" style="153" customWidth="1"/>
    <col min="8715" max="8960" width="11.19921875" style="153"/>
    <col min="8961" max="8961" width="6.796875" style="153" customWidth="1"/>
    <col min="8962" max="8962" width="20.59765625" style="153" customWidth="1"/>
    <col min="8963" max="8963" width="7.19921875" style="153" customWidth="1"/>
    <col min="8964" max="8964" width="7.59765625" style="153" customWidth="1"/>
    <col min="8965" max="8965" width="8.19921875" style="153" customWidth="1"/>
    <col min="8966" max="8966" width="11" style="153" customWidth="1"/>
    <col min="8967" max="8967" width="8" style="153" customWidth="1"/>
    <col min="8968" max="8968" width="11.59765625" style="153" customWidth="1"/>
    <col min="8969" max="8969" width="11.796875" style="153" customWidth="1"/>
    <col min="8970" max="8970" width="15.09765625" style="153" customWidth="1"/>
    <col min="8971" max="9216" width="11.19921875" style="153"/>
    <col min="9217" max="9217" width="6.796875" style="153" customWidth="1"/>
    <col min="9218" max="9218" width="20.59765625" style="153" customWidth="1"/>
    <col min="9219" max="9219" width="7.19921875" style="153" customWidth="1"/>
    <col min="9220" max="9220" width="7.59765625" style="153" customWidth="1"/>
    <col min="9221" max="9221" width="8.19921875" style="153" customWidth="1"/>
    <col min="9222" max="9222" width="11" style="153" customWidth="1"/>
    <col min="9223" max="9223" width="8" style="153" customWidth="1"/>
    <col min="9224" max="9224" width="11.59765625" style="153" customWidth="1"/>
    <col min="9225" max="9225" width="11.796875" style="153" customWidth="1"/>
    <col min="9226" max="9226" width="15.09765625" style="153" customWidth="1"/>
    <col min="9227" max="9472" width="11.19921875" style="153"/>
    <col min="9473" max="9473" width="6.796875" style="153" customWidth="1"/>
    <col min="9474" max="9474" width="20.59765625" style="153" customWidth="1"/>
    <col min="9475" max="9475" width="7.19921875" style="153" customWidth="1"/>
    <col min="9476" max="9476" width="7.59765625" style="153" customWidth="1"/>
    <col min="9477" max="9477" width="8.19921875" style="153" customWidth="1"/>
    <col min="9478" max="9478" width="11" style="153" customWidth="1"/>
    <col min="9479" max="9479" width="8" style="153" customWidth="1"/>
    <col min="9480" max="9480" width="11.59765625" style="153" customWidth="1"/>
    <col min="9481" max="9481" width="11.796875" style="153" customWidth="1"/>
    <col min="9482" max="9482" width="15.09765625" style="153" customWidth="1"/>
    <col min="9483" max="9728" width="11.19921875" style="153"/>
    <col min="9729" max="9729" width="6.796875" style="153" customWidth="1"/>
    <col min="9730" max="9730" width="20.59765625" style="153" customWidth="1"/>
    <col min="9731" max="9731" width="7.19921875" style="153" customWidth="1"/>
    <col min="9732" max="9732" width="7.59765625" style="153" customWidth="1"/>
    <col min="9733" max="9733" width="8.19921875" style="153" customWidth="1"/>
    <col min="9734" max="9734" width="11" style="153" customWidth="1"/>
    <col min="9735" max="9735" width="8" style="153" customWidth="1"/>
    <col min="9736" max="9736" width="11.59765625" style="153" customWidth="1"/>
    <col min="9737" max="9737" width="11.796875" style="153" customWidth="1"/>
    <col min="9738" max="9738" width="15.09765625" style="153" customWidth="1"/>
    <col min="9739" max="9984" width="11.19921875" style="153"/>
    <col min="9985" max="9985" width="6.796875" style="153" customWidth="1"/>
    <col min="9986" max="9986" width="20.59765625" style="153" customWidth="1"/>
    <col min="9987" max="9987" width="7.19921875" style="153" customWidth="1"/>
    <col min="9988" max="9988" width="7.59765625" style="153" customWidth="1"/>
    <col min="9989" max="9989" width="8.19921875" style="153" customWidth="1"/>
    <col min="9990" max="9990" width="11" style="153" customWidth="1"/>
    <col min="9991" max="9991" width="8" style="153" customWidth="1"/>
    <col min="9992" max="9992" width="11.59765625" style="153" customWidth="1"/>
    <col min="9993" max="9993" width="11.796875" style="153" customWidth="1"/>
    <col min="9994" max="9994" width="15.09765625" style="153" customWidth="1"/>
    <col min="9995" max="10240" width="11.19921875" style="153"/>
    <col min="10241" max="10241" width="6.796875" style="153" customWidth="1"/>
    <col min="10242" max="10242" width="20.59765625" style="153" customWidth="1"/>
    <col min="10243" max="10243" width="7.19921875" style="153" customWidth="1"/>
    <col min="10244" max="10244" width="7.59765625" style="153" customWidth="1"/>
    <col min="10245" max="10245" width="8.19921875" style="153" customWidth="1"/>
    <col min="10246" max="10246" width="11" style="153" customWidth="1"/>
    <col min="10247" max="10247" width="8" style="153" customWidth="1"/>
    <col min="10248" max="10248" width="11.59765625" style="153" customWidth="1"/>
    <col min="10249" max="10249" width="11.796875" style="153" customWidth="1"/>
    <col min="10250" max="10250" width="15.09765625" style="153" customWidth="1"/>
    <col min="10251" max="10496" width="11.19921875" style="153"/>
    <col min="10497" max="10497" width="6.796875" style="153" customWidth="1"/>
    <col min="10498" max="10498" width="20.59765625" style="153" customWidth="1"/>
    <col min="10499" max="10499" width="7.19921875" style="153" customWidth="1"/>
    <col min="10500" max="10500" width="7.59765625" style="153" customWidth="1"/>
    <col min="10501" max="10501" width="8.19921875" style="153" customWidth="1"/>
    <col min="10502" max="10502" width="11" style="153" customWidth="1"/>
    <col min="10503" max="10503" width="8" style="153" customWidth="1"/>
    <col min="10504" max="10504" width="11.59765625" style="153" customWidth="1"/>
    <col min="10505" max="10505" width="11.796875" style="153" customWidth="1"/>
    <col min="10506" max="10506" width="15.09765625" style="153" customWidth="1"/>
    <col min="10507" max="10752" width="11.19921875" style="153"/>
    <col min="10753" max="10753" width="6.796875" style="153" customWidth="1"/>
    <col min="10754" max="10754" width="20.59765625" style="153" customWidth="1"/>
    <col min="10755" max="10755" width="7.19921875" style="153" customWidth="1"/>
    <col min="10756" max="10756" width="7.59765625" style="153" customWidth="1"/>
    <col min="10757" max="10757" width="8.19921875" style="153" customWidth="1"/>
    <col min="10758" max="10758" width="11" style="153" customWidth="1"/>
    <col min="10759" max="10759" width="8" style="153" customWidth="1"/>
    <col min="10760" max="10760" width="11.59765625" style="153" customWidth="1"/>
    <col min="10761" max="10761" width="11.796875" style="153" customWidth="1"/>
    <col min="10762" max="10762" width="15.09765625" style="153" customWidth="1"/>
    <col min="10763" max="11008" width="11.19921875" style="153"/>
    <col min="11009" max="11009" width="6.796875" style="153" customWidth="1"/>
    <col min="11010" max="11010" width="20.59765625" style="153" customWidth="1"/>
    <col min="11011" max="11011" width="7.19921875" style="153" customWidth="1"/>
    <col min="11012" max="11012" width="7.59765625" style="153" customWidth="1"/>
    <col min="11013" max="11013" width="8.19921875" style="153" customWidth="1"/>
    <col min="11014" max="11014" width="11" style="153" customWidth="1"/>
    <col min="11015" max="11015" width="8" style="153" customWidth="1"/>
    <col min="11016" max="11016" width="11.59765625" style="153" customWidth="1"/>
    <col min="11017" max="11017" width="11.796875" style="153" customWidth="1"/>
    <col min="11018" max="11018" width="15.09765625" style="153" customWidth="1"/>
    <col min="11019" max="11264" width="11.19921875" style="153"/>
    <col min="11265" max="11265" width="6.796875" style="153" customWidth="1"/>
    <col min="11266" max="11266" width="20.59765625" style="153" customWidth="1"/>
    <col min="11267" max="11267" width="7.19921875" style="153" customWidth="1"/>
    <col min="11268" max="11268" width="7.59765625" style="153" customWidth="1"/>
    <col min="11269" max="11269" width="8.19921875" style="153" customWidth="1"/>
    <col min="11270" max="11270" width="11" style="153" customWidth="1"/>
    <col min="11271" max="11271" width="8" style="153" customWidth="1"/>
    <col min="11272" max="11272" width="11.59765625" style="153" customWidth="1"/>
    <col min="11273" max="11273" width="11.796875" style="153" customWidth="1"/>
    <col min="11274" max="11274" width="15.09765625" style="153" customWidth="1"/>
    <col min="11275" max="11520" width="11.19921875" style="153"/>
    <col min="11521" max="11521" width="6.796875" style="153" customWidth="1"/>
    <col min="11522" max="11522" width="20.59765625" style="153" customWidth="1"/>
    <col min="11523" max="11523" width="7.19921875" style="153" customWidth="1"/>
    <col min="11524" max="11524" width="7.59765625" style="153" customWidth="1"/>
    <col min="11525" max="11525" width="8.19921875" style="153" customWidth="1"/>
    <col min="11526" max="11526" width="11" style="153" customWidth="1"/>
    <col min="11527" max="11527" width="8" style="153" customWidth="1"/>
    <col min="11528" max="11528" width="11.59765625" style="153" customWidth="1"/>
    <col min="11529" max="11529" width="11.796875" style="153" customWidth="1"/>
    <col min="11530" max="11530" width="15.09765625" style="153" customWidth="1"/>
    <col min="11531" max="11776" width="11.19921875" style="153"/>
    <col min="11777" max="11777" width="6.796875" style="153" customWidth="1"/>
    <col min="11778" max="11778" width="20.59765625" style="153" customWidth="1"/>
    <col min="11779" max="11779" width="7.19921875" style="153" customWidth="1"/>
    <col min="11780" max="11780" width="7.59765625" style="153" customWidth="1"/>
    <col min="11781" max="11781" width="8.19921875" style="153" customWidth="1"/>
    <col min="11782" max="11782" width="11" style="153" customWidth="1"/>
    <col min="11783" max="11783" width="8" style="153" customWidth="1"/>
    <col min="11784" max="11784" width="11.59765625" style="153" customWidth="1"/>
    <col min="11785" max="11785" width="11.796875" style="153" customWidth="1"/>
    <col min="11786" max="11786" width="15.09765625" style="153" customWidth="1"/>
    <col min="11787" max="12032" width="11.19921875" style="153"/>
    <col min="12033" max="12033" width="6.796875" style="153" customWidth="1"/>
    <col min="12034" max="12034" width="20.59765625" style="153" customWidth="1"/>
    <col min="12035" max="12035" width="7.19921875" style="153" customWidth="1"/>
    <col min="12036" max="12036" width="7.59765625" style="153" customWidth="1"/>
    <col min="12037" max="12037" width="8.19921875" style="153" customWidth="1"/>
    <col min="12038" max="12038" width="11" style="153" customWidth="1"/>
    <col min="12039" max="12039" width="8" style="153" customWidth="1"/>
    <col min="12040" max="12040" width="11.59765625" style="153" customWidth="1"/>
    <col min="12041" max="12041" width="11.796875" style="153" customWidth="1"/>
    <col min="12042" max="12042" width="15.09765625" style="153" customWidth="1"/>
    <col min="12043" max="12288" width="11.19921875" style="153"/>
    <col min="12289" max="12289" width="6.796875" style="153" customWidth="1"/>
    <col min="12290" max="12290" width="20.59765625" style="153" customWidth="1"/>
    <col min="12291" max="12291" width="7.19921875" style="153" customWidth="1"/>
    <col min="12292" max="12292" width="7.59765625" style="153" customWidth="1"/>
    <col min="12293" max="12293" width="8.19921875" style="153" customWidth="1"/>
    <col min="12294" max="12294" width="11" style="153" customWidth="1"/>
    <col min="12295" max="12295" width="8" style="153" customWidth="1"/>
    <col min="12296" max="12296" width="11.59765625" style="153" customWidth="1"/>
    <col min="12297" max="12297" width="11.796875" style="153" customWidth="1"/>
    <col min="12298" max="12298" width="15.09765625" style="153" customWidth="1"/>
    <col min="12299" max="12544" width="11.19921875" style="153"/>
    <col min="12545" max="12545" width="6.796875" style="153" customWidth="1"/>
    <col min="12546" max="12546" width="20.59765625" style="153" customWidth="1"/>
    <col min="12547" max="12547" width="7.19921875" style="153" customWidth="1"/>
    <col min="12548" max="12548" width="7.59765625" style="153" customWidth="1"/>
    <col min="12549" max="12549" width="8.19921875" style="153" customWidth="1"/>
    <col min="12550" max="12550" width="11" style="153" customWidth="1"/>
    <col min="12551" max="12551" width="8" style="153" customWidth="1"/>
    <col min="12552" max="12552" width="11.59765625" style="153" customWidth="1"/>
    <col min="12553" max="12553" width="11.796875" style="153" customWidth="1"/>
    <col min="12554" max="12554" width="15.09765625" style="153" customWidth="1"/>
    <col min="12555" max="12800" width="11.19921875" style="153"/>
    <col min="12801" max="12801" width="6.796875" style="153" customWidth="1"/>
    <col min="12802" max="12802" width="20.59765625" style="153" customWidth="1"/>
    <col min="12803" max="12803" width="7.19921875" style="153" customWidth="1"/>
    <col min="12804" max="12804" width="7.59765625" style="153" customWidth="1"/>
    <col min="12805" max="12805" width="8.19921875" style="153" customWidth="1"/>
    <col min="12806" max="12806" width="11" style="153" customWidth="1"/>
    <col min="12807" max="12807" width="8" style="153" customWidth="1"/>
    <col min="12808" max="12808" width="11.59765625" style="153" customWidth="1"/>
    <col min="12809" max="12809" width="11.796875" style="153" customWidth="1"/>
    <col min="12810" max="12810" width="15.09765625" style="153" customWidth="1"/>
    <col min="12811" max="13056" width="11.19921875" style="153"/>
    <col min="13057" max="13057" width="6.796875" style="153" customWidth="1"/>
    <col min="13058" max="13058" width="20.59765625" style="153" customWidth="1"/>
    <col min="13059" max="13059" width="7.19921875" style="153" customWidth="1"/>
    <col min="13060" max="13060" width="7.59765625" style="153" customWidth="1"/>
    <col min="13061" max="13061" width="8.19921875" style="153" customWidth="1"/>
    <col min="13062" max="13062" width="11" style="153" customWidth="1"/>
    <col min="13063" max="13063" width="8" style="153" customWidth="1"/>
    <col min="13064" max="13064" width="11.59765625" style="153" customWidth="1"/>
    <col min="13065" max="13065" width="11.796875" style="153" customWidth="1"/>
    <col min="13066" max="13066" width="15.09765625" style="153" customWidth="1"/>
    <col min="13067" max="13312" width="11.19921875" style="153"/>
    <col min="13313" max="13313" width="6.796875" style="153" customWidth="1"/>
    <col min="13314" max="13314" width="20.59765625" style="153" customWidth="1"/>
    <col min="13315" max="13315" width="7.19921875" style="153" customWidth="1"/>
    <col min="13316" max="13316" width="7.59765625" style="153" customWidth="1"/>
    <col min="13317" max="13317" width="8.19921875" style="153" customWidth="1"/>
    <col min="13318" max="13318" width="11" style="153" customWidth="1"/>
    <col min="13319" max="13319" width="8" style="153" customWidth="1"/>
    <col min="13320" max="13320" width="11.59765625" style="153" customWidth="1"/>
    <col min="13321" max="13321" width="11.796875" style="153" customWidth="1"/>
    <col min="13322" max="13322" width="15.09765625" style="153" customWidth="1"/>
    <col min="13323" max="13568" width="11.19921875" style="153"/>
    <col min="13569" max="13569" width="6.796875" style="153" customWidth="1"/>
    <col min="13570" max="13570" width="20.59765625" style="153" customWidth="1"/>
    <col min="13571" max="13571" width="7.19921875" style="153" customWidth="1"/>
    <col min="13572" max="13572" width="7.59765625" style="153" customWidth="1"/>
    <col min="13573" max="13573" width="8.19921875" style="153" customWidth="1"/>
    <col min="13574" max="13574" width="11" style="153" customWidth="1"/>
    <col min="13575" max="13575" width="8" style="153" customWidth="1"/>
    <col min="13576" max="13576" width="11.59765625" style="153" customWidth="1"/>
    <col min="13577" max="13577" width="11.796875" style="153" customWidth="1"/>
    <col min="13578" max="13578" width="15.09765625" style="153" customWidth="1"/>
    <col min="13579" max="13824" width="11.19921875" style="153"/>
    <col min="13825" max="13825" width="6.796875" style="153" customWidth="1"/>
    <col min="13826" max="13826" width="20.59765625" style="153" customWidth="1"/>
    <col min="13827" max="13827" width="7.19921875" style="153" customWidth="1"/>
    <col min="13828" max="13828" width="7.59765625" style="153" customWidth="1"/>
    <col min="13829" max="13829" width="8.19921875" style="153" customWidth="1"/>
    <col min="13830" max="13830" width="11" style="153" customWidth="1"/>
    <col min="13831" max="13831" width="8" style="153" customWidth="1"/>
    <col min="13832" max="13832" width="11.59765625" style="153" customWidth="1"/>
    <col min="13833" max="13833" width="11.796875" style="153" customWidth="1"/>
    <col min="13834" max="13834" width="15.09765625" style="153" customWidth="1"/>
    <col min="13835" max="14080" width="11.19921875" style="153"/>
    <col min="14081" max="14081" width="6.796875" style="153" customWidth="1"/>
    <col min="14082" max="14082" width="20.59765625" style="153" customWidth="1"/>
    <col min="14083" max="14083" width="7.19921875" style="153" customWidth="1"/>
    <col min="14084" max="14084" width="7.59765625" style="153" customWidth="1"/>
    <col min="14085" max="14085" width="8.19921875" style="153" customWidth="1"/>
    <col min="14086" max="14086" width="11" style="153" customWidth="1"/>
    <col min="14087" max="14087" width="8" style="153" customWidth="1"/>
    <col min="14088" max="14088" width="11.59765625" style="153" customWidth="1"/>
    <col min="14089" max="14089" width="11.796875" style="153" customWidth="1"/>
    <col min="14090" max="14090" width="15.09765625" style="153" customWidth="1"/>
    <col min="14091" max="14336" width="11.19921875" style="153"/>
    <col min="14337" max="14337" width="6.796875" style="153" customWidth="1"/>
    <col min="14338" max="14338" width="20.59765625" style="153" customWidth="1"/>
    <col min="14339" max="14339" width="7.19921875" style="153" customWidth="1"/>
    <col min="14340" max="14340" width="7.59765625" style="153" customWidth="1"/>
    <col min="14341" max="14341" width="8.19921875" style="153" customWidth="1"/>
    <col min="14342" max="14342" width="11" style="153" customWidth="1"/>
    <col min="14343" max="14343" width="8" style="153" customWidth="1"/>
    <col min="14344" max="14344" width="11.59765625" style="153" customWidth="1"/>
    <col min="14345" max="14345" width="11.796875" style="153" customWidth="1"/>
    <col min="14346" max="14346" width="15.09765625" style="153" customWidth="1"/>
    <col min="14347" max="14592" width="11.19921875" style="153"/>
    <col min="14593" max="14593" width="6.796875" style="153" customWidth="1"/>
    <col min="14594" max="14594" width="20.59765625" style="153" customWidth="1"/>
    <col min="14595" max="14595" width="7.19921875" style="153" customWidth="1"/>
    <col min="14596" max="14596" width="7.59765625" style="153" customWidth="1"/>
    <col min="14597" max="14597" width="8.19921875" style="153" customWidth="1"/>
    <col min="14598" max="14598" width="11" style="153" customWidth="1"/>
    <col min="14599" max="14599" width="8" style="153" customWidth="1"/>
    <col min="14600" max="14600" width="11.59765625" style="153" customWidth="1"/>
    <col min="14601" max="14601" width="11.796875" style="153" customWidth="1"/>
    <col min="14602" max="14602" width="15.09765625" style="153" customWidth="1"/>
    <col min="14603" max="14848" width="11.19921875" style="153"/>
    <col min="14849" max="14849" width="6.796875" style="153" customWidth="1"/>
    <col min="14850" max="14850" width="20.59765625" style="153" customWidth="1"/>
    <col min="14851" max="14851" width="7.19921875" style="153" customWidth="1"/>
    <col min="14852" max="14852" width="7.59765625" style="153" customWidth="1"/>
    <col min="14853" max="14853" width="8.19921875" style="153" customWidth="1"/>
    <col min="14854" max="14854" width="11" style="153" customWidth="1"/>
    <col min="14855" max="14855" width="8" style="153" customWidth="1"/>
    <col min="14856" max="14856" width="11.59765625" style="153" customWidth="1"/>
    <col min="14857" max="14857" width="11.796875" style="153" customWidth="1"/>
    <col min="14858" max="14858" width="15.09765625" style="153" customWidth="1"/>
    <col min="14859" max="15104" width="11.19921875" style="153"/>
    <col min="15105" max="15105" width="6.796875" style="153" customWidth="1"/>
    <col min="15106" max="15106" width="20.59765625" style="153" customWidth="1"/>
    <col min="15107" max="15107" width="7.19921875" style="153" customWidth="1"/>
    <col min="15108" max="15108" width="7.59765625" style="153" customWidth="1"/>
    <col min="15109" max="15109" width="8.19921875" style="153" customWidth="1"/>
    <col min="15110" max="15110" width="11" style="153" customWidth="1"/>
    <col min="15111" max="15111" width="8" style="153" customWidth="1"/>
    <col min="15112" max="15112" width="11.59765625" style="153" customWidth="1"/>
    <col min="15113" max="15113" width="11.796875" style="153" customWidth="1"/>
    <col min="15114" max="15114" width="15.09765625" style="153" customWidth="1"/>
    <col min="15115" max="15360" width="11.19921875" style="153"/>
    <col min="15361" max="15361" width="6.796875" style="153" customWidth="1"/>
    <col min="15362" max="15362" width="20.59765625" style="153" customWidth="1"/>
    <col min="15363" max="15363" width="7.19921875" style="153" customWidth="1"/>
    <col min="15364" max="15364" width="7.59765625" style="153" customWidth="1"/>
    <col min="15365" max="15365" width="8.19921875" style="153" customWidth="1"/>
    <col min="15366" max="15366" width="11" style="153" customWidth="1"/>
    <col min="15367" max="15367" width="8" style="153" customWidth="1"/>
    <col min="15368" max="15368" width="11.59765625" style="153" customWidth="1"/>
    <col min="15369" max="15369" width="11.796875" style="153" customWidth="1"/>
    <col min="15370" max="15370" width="15.09765625" style="153" customWidth="1"/>
    <col min="15371" max="15616" width="11.19921875" style="153"/>
    <col min="15617" max="15617" width="6.796875" style="153" customWidth="1"/>
    <col min="15618" max="15618" width="20.59765625" style="153" customWidth="1"/>
    <col min="15619" max="15619" width="7.19921875" style="153" customWidth="1"/>
    <col min="15620" max="15620" width="7.59765625" style="153" customWidth="1"/>
    <col min="15621" max="15621" width="8.19921875" style="153" customWidth="1"/>
    <col min="15622" max="15622" width="11" style="153" customWidth="1"/>
    <col min="15623" max="15623" width="8" style="153" customWidth="1"/>
    <col min="15624" max="15624" width="11.59765625" style="153" customWidth="1"/>
    <col min="15625" max="15625" width="11.796875" style="153" customWidth="1"/>
    <col min="15626" max="15626" width="15.09765625" style="153" customWidth="1"/>
    <col min="15627" max="15872" width="11.19921875" style="153"/>
    <col min="15873" max="15873" width="6.796875" style="153" customWidth="1"/>
    <col min="15874" max="15874" width="20.59765625" style="153" customWidth="1"/>
    <col min="15875" max="15875" width="7.19921875" style="153" customWidth="1"/>
    <col min="15876" max="15876" width="7.59765625" style="153" customWidth="1"/>
    <col min="15877" max="15877" width="8.19921875" style="153" customWidth="1"/>
    <col min="15878" max="15878" width="11" style="153" customWidth="1"/>
    <col min="15879" max="15879" width="8" style="153" customWidth="1"/>
    <col min="15880" max="15880" width="11.59765625" style="153" customWidth="1"/>
    <col min="15881" max="15881" width="11.796875" style="153" customWidth="1"/>
    <col min="15882" max="15882" width="15.09765625" style="153" customWidth="1"/>
    <col min="15883" max="16128" width="11.19921875" style="153"/>
    <col min="16129" max="16129" width="6.796875" style="153" customWidth="1"/>
    <col min="16130" max="16130" width="20.59765625" style="153" customWidth="1"/>
    <col min="16131" max="16131" width="7.19921875" style="153" customWidth="1"/>
    <col min="16132" max="16132" width="7.59765625" style="153" customWidth="1"/>
    <col min="16133" max="16133" width="8.19921875" style="153" customWidth="1"/>
    <col min="16134" max="16134" width="11" style="153" customWidth="1"/>
    <col min="16135" max="16135" width="8" style="153" customWidth="1"/>
    <col min="16136" max="16136" width="11.59765625" style="153" customWidth="1"/>
    <col min="16137" max="16137" width="11.796875" style="153" customWidth="1"/>
    <col min="16138" max="16138" width="15.09765625" style="153" customWidth="1"/>
    <col min="16139" max="16384" width="11.19921875" style="153"/>
  </cols>
  <sheetData>
    <row r="1" spans="1:11" s="122" customFormat="1" ht="38" customHeight="1">
      <c r="A1" s="120"/>
      <c r="B1" s="611" t="s">
        <v>411</v>
      </c>
      <c r="C1" s="611"/>
      <c r="D1" s="611"/>
      <c r="E1" s="611"/>
      <c r="F1" s="612"/>
      <c r="G1" s="613"/>
      <c r="H1" s="612"/>
      <c r="I1" s="614"/>
      <c r="J1" s="614"/>
    </row>
    <row r="2" spans="1:11" s="122" customFormat="1" ht="20.149999999999999" customHeight="1">
      <c r="A2" s="120"/>
      <c r="B2" s="615" t="s">
        <v>412</v>
      </c>
      <c r="C2" s="616"/>
      <c r="D2" s="616"/>
      <c r="E2" s="616"/>
      <c r="F2" s="617"/>
      <c r="G2" s="618"/>
      <c r="H2" s="617"/>
      <c r="I2" s="619"/>
      <c r="J2" s="619"/>
    </row>
    <row r="3" spans="1:11" s="125" customFormat="1" ht="20.149999999999999" customHeight="1" thickBot="1">
      <c r="A3" s="620" t="s">
        <v>413</v>
      </c>
      <c r="B3" s="620"/>
      <c r="C3" s="620"/>
      <c r="D3" s="620"/>
      <c r="E3" s="620"/>
      <c r="F3" s="621"/>
      <c r="G3" s="620"/>
      <c r="H3" s="620"/>
      <c r="I3" s="620"/>
      <c r="J3" s="620"/>
    </row>
    <row r="4" spans="1:11" s="125" customFormat="1" ht="31" customHeight="1" thickTop="1">
      <c r="A4" s="622" t="s">
        <v>414</v>
      </c>
      <c r="B4" s="622"/>
      <c r="C4" s="622"/>
      <c r="D4" s="622"/>
      <c r="E4" s="622"/>
      <c r="F4" s="623"/>
      <c r="G4" s="624"/>
      <c r="H4" s="623"/>
      <c r="I4" s="625"/>
      <c r="J4" s="625"/>
    </row>
    <row r="5" spans="1:11" s="131" customFormat="1" ht="18" customHeight="1">
      <c r="A5" s="127" t="s">
        <v>500</v>
      </c>
      <c r="B5" s="128"/>
      <c r="C5" s="127"/>
      <c r="D5" s="128"/>
      <c r="E5" s="128"/>
      <c r="F5" s="129"/>
      <c r="G5" s="128"/>
      <c r="H5" s="129"/>
      <c r="I5" s="130"/>
      <c r="J5" s="130"/>
    </row>
    <row r="6" spans="1:11" s="135" customFormat="1" ht="18" customHeight="1">
      <c r="A6" s="132" t="s">
        <v>501</v>
      </c>
      <c r="B6" s="128"/>
      <c r="C6" s="127"/>
      <c r="D6" s="127"/>
      <c r="E6" s="127"/>
      <c r="F6" s="133"/>
      <c r="G6" s="134"/>
      <c r="H6" s="129"/>
      <c r="I6" s="130"/>
      <c r="J6" s="130"/>
    </row>
    <row r="7" spans="1:11" s="135" customFormat="1" ht="18" customHeight="1">
      <c r="A7" s="626" t="s">
        <v>417</v>
      </c>
      <c r="B7" s="626"/>
      <c r="C7" s="127"/>
      <c r="D7" s="127"/>
      <c r="E7" s="127"/>
      <c r="F7" s="133"/>
      <c r="G7" s="134"/>
      <c r="H7" s="129"/>
      <c r="I7" s="130"/>
      <c r="J7" s="130"/>
    </row>
    <row r="8" spans="1:11" s="136" customFormat="1" ht="36" customHeight="1">
      <c r="A8" s="627" t="s">
        <v>418</v>
      </c>
      <c r="B8" s="628" t="s">
        <v>419</v>
      </c>
      <c r="C8" s="178" t="s">
        <v>420</v>
      </c>
      <c r="D8" s="179"/>
      <c r="E8" s="180"/>
      <c r="F8" s="630" t="s">
        <v>421</v>
      </c>
      <c r="G8" s="631" t="s">
        <v>422</v>
      </c>
      <c r="H8" s="632"/>
      <c r="I8" s="609" t="s">
        <v>502</v>
      </c>
      <c r="J8" s="610"/>
    </row>
    <row r="9" spans="1:11" s="136" customFormat="1" ht="43" customHeight="1">
      <c r="A9" s="627"/>
      <c r="B9" s="629"/>
      <c r="C9" s="181"/>
      <c r="D9" s="182"/>
      <c r="E9" s="186" t="s">
        <v>520</v>
      </c>
      <c r="F9" s="630"/>
      <c r="G9" s="137" t="s">
        <v>424</v>
      </c>
      <c r="H9" s="138" t="s">
        <v>425</v>
      </c>
      <c r="I9" s="139" t="s">
        <v>426</v>
      </c>
      <c r="J9" s="140" t="s">
        <v>427</v>
      </c>
      <c r="K9" s="136" t="s">
        <v>428</v>
      </c>
    </row>
    <row r="10" spans="1:11" s="136" customFormat="1" ht="43" customHeight="1">
      <c r="A10" s="141" t="s">
        <v>80</v>
      </c>
      <c r="B10" s="142" t="s">
        <v>429</v>
      </c>
      <c r="C10" s="183" t="s">
        <v>495</v>
      </c>
      <c r="D10" s="184"/>
      <c r="E10" s="185">
        <f>G10*2*6</f>
        <v>36</v>
      </c>
      <c r="F10" s="143">
        <v>565.20000000000005</v>
      </c>
      <c r="G10" s="144">
        <v>3</v>
      </c>
      <c r="H10" s="145">
        <f t="shared" ref="H10:H26" si="0">G10*F10</f>
        <v>1695.6000000000001</v>
      </c>
      <c r="I10" s="147">
        <v>3.16</v>
      </c>
      <c r="J10" s="146">
        <f t="shared" ref="J10:J26" si="1">I10*H10</f>
        <v>5358.0960000000005</v>
      </c>
      <c r="K10" s="136" t="s">
        <v>431</v>
      </c>
    </row>
    <row r="11" spans="1:11" s="136" customFormat="1" ht="43" customHeight="1">
      <c r="A11" s="141" t="s">
        <v>94</v>
      </c>
      <c r="B11" s="142" t="s">
        <v>438</v>
      </c>
      <c r="C11" s="183" t="s">
        <v>496</v>
      </c>
      <c r="D11" s="184"/>
      <c r="E11" s="185">
        <f>G11*1.5*3.7</f>
        <v>5.5500000000000007</v>
      </c>
      <c r="F11" s="143">
        <v>653.5</v>
      </c>
      <c r="G11" s="144">
        <v>1</v>
      </c>
      <c r="H11" s="145">
        <f t="shared" si="0"/>
        <v>653.5</v>
      </c>
      <c r="I11" s="147">
        <v>1.1000000000000001</v>
      </c>
      <c r="J11" s="146">
        <f t="shared" si="1"/>
        <v>718.85</v>
      </c>
      <c r="K11" s="136" t="s">
        <v>431</v>
      </c>
    </row>
    <row r="12" spans="1:11" s="136" customFormat="1" ht="43" customHeight="1">
      <c r="A12" s="141" t="s">
        <v>105</v>
      </c>
      <c r="B12" s="142" t="s">
        <v>441</v>
      </c>
      <c r="C12" s="183" t="s">
        <v>497</v>
      </c>
      <c r="D12" s="184"/>
      <c r="E12" s="185">
        <f>G12*2*6</f>
        <v>12</v>
      </c>
      <c r="F12" s="143">
        <v>1507.2</v>
      </c>
      <c r="G12" s="144">
        <v>1</v>
      </c>
      <c r="H12" s="145">
        <f t="shared" si="0"/>
        <v>1507.2</v>
      </c>
      <c r="I12" s="147">
        <v>3.07</v>
      </c>
      <c r="J12" s="146">
        <f t="shared" si="1"/>
        <v>4627.1040000000003</v>
      </c>
      <c r="K12" s="136" t="s">
        <v>431</v>
      </c>
    </row>
    <row r="13" spans="1:11" s="136" customFormat="1" ht="43" customHeight="1">
      <c r="A13" s="141" t="s">
        <v>121</v>
      </c>
      <c r="B13" s="142" t="s">
        <v>441</v>
      </c>
      <c r="C13" s="183" t="s">
        <v>503</v>
      </c>
      <c r="D13" s="184"/>
      <c r="E13" s="185">
        <f>G13*2*6</f>
        <v>12</v>
      </c>
      <c r="F13" s="143">
        <f>22*2*6*7.85</f>
        <v>2072.4</v>
      </c>
      <c r="G13" s="144">
        <v>1</v>
      </c>
      <c r="H13" s="145">
        <f t="shared" si="0"/>
        <v>2072.4</v>
      </c>
      <c r="I13" s="147">
        <v>3.16</v>
      </c>
      <c r="J13" s="146">
        <f t="shared" si="1"/>
        <v>6548.7840000000006</v>
      </c>
      <c r="K13" s="136" t="s">
        <v>431</v>
      </c>
    </row>
    <row r="14" spans="1:11" s="136" customFormat="1" ht="43" customHeight="1">
      <c r="A14" s="141" t="s">
        <v>72</v>
      </c>
      <c r="B14" s="142" t="s">
        <v>504</v>
      </c>
      <c r="C14" s="183" t="s">
        <v>505</v>
      </c>
      <c r="D14" s="184"/>
      <c r="E14" s="185">
        <f>G14*1.219*2.438</f>
        <v>2.9719220000000006</v>
      </c>
      <c r="F14" s="143">
        <v>47.2</v>
      </c>
      <c r="G14" s="144">
        <v>1</v>
      </c>
      <c r="H14" s="145">
        <f t="shared" si="0"/>
        <v>47.2</v>
      </c>
      <c r="I14" s="147">
        <v>3.29</v>
      </c>
      <c r="J14" s="146">
        <f t="shared" si="1"/>
        <v>155.28800000000001</v>
      </c>
    </row>
    <row r="15" spans="1:11" s="136" customFormat="1" ht="43" customHeight="1">
      <c r="A15" s="141" t="s">
        <v>211</v>
      </c>
      <c r="B15" s="142" t="s">
        <v>506</v>
      </c>
      <c r="C15" s="183" t="s">
        <v>507</v>
      </c>
      <c r="D15" s="184"/>
      <c r="E15" s="185">
        <f t="shared" ref="E15:E21" si="2">G15*6</f>
        <v>12</v>
      </c>
      <c r="F15" s="143">
        <v>59.8</v>
      </c>
      <c r="G15" s="144">
        <v>2</v>
      </c>
      <c r="H15" s="145">
        <f t="shared" si="0"/>
        <v>119.6</v>
      </c>
      <c r="I15" s="147">
        <v>3.72</v>
      </c>
      <c r="J15" s="146">
        <f t="shared" si="1"/>
        <v>444.91199999999998</v>
      </c>
    </row>
    <row r="16" spans="1:11" s="136" customFormat="1" ht="43" customHeight="1">
      <c r="A16" s="141" t="s">
        <v>161</v>
      </c>
      <c r="B16" s="142" t="s">
        <v>508</v>
      </c>
      <c r="C16" s="183" t="s">
        <v>509</v>
      </c>
      <c r="D16" s="184"/>
      <c r="E16" s="185">
        <f t="shared" si="2"/>
        <v>6</v>
      </c>
      <c r="F16" s="143">
        <v>85.2</v>
      </c>
      <c r="G16" s="144">
        <v>1</v>
      </c>
      <c r="H16" s="145">
        <f t="shared" si="0"/>
        <v>85.2</v>
      </c>
      <c r="I16" s="147">
        <v>0.91</v>
      </c>
      <c r="J16" s="146">
        <f t="shared" si="1"/>
        <v>77.532000000000011</v>
      </c>
    </row>
    <row r="17" spans="1:10" s="136" customFormat="1" ht="43" customHeight="1">
      <c r="A17" s="141" t="s">
        <v>165</v>
      </c>
      <c r="B17" s="142" t="s">
        <v>508</v>
      </c>
      <c r="C17" s="183" t="s">
        <v>510</v>
      </c>
      <c r="D17" s="184"/>
      <c r="E17" s="185">
        <f t="shared" si="2"/>
        <v>126</v>
      </c>
      <c r="F17" s="143">
        <v>76.2</v>
      </c>
      <c r="G17" s="144">
        <v>21</v>
      </c>
      <c r="H17" s="145">
        <f t="shared" si="0"/>
        <v>1600.2</v>
      </c>
      <c r="I17" s="147">
        <v>0.91</v>
      </c>
      <c r="J17" s="146">
        <f t="shared" si="1"/>
        <v>1456.182</v>
      </c>
    </row>
    <row r="18" spans="1:10" s="136" customFormat="1" ht="43" customHeight="1">
      <c r="A18" s="141" t="s">
        <v>167</v>
      </c>
      <c r="B18" s="142" t="s">
        <v>508</v>
      </c>
      <c r="C18" s="183" t="s">
        <v>511</v>
      </c>
      <c r="D18" s="184"/>
      <c r="E18" s="185">
        <f t="shared" si="2"/>
        <v>60</v>
      </c>
      <c r="F18" s="143">
        <v>85.8</v>
      </c>
      <c r="G18" s="144">
        <v>10</v>
      </c>
      <c r="H18" s="145">
        <f t="shared" si="0"/>
        <v>858</v>
      </c>
      <c r="I18" s="147">
        <v>0.91</v>
      </c>
      <c r="J18" s="146">
        <f t="shared" si="1"/>
        <v>780.78</v>
      </c>
    </row>
    <row r="19" spans="1:10" s="136" customFormat="1" ht="43" customHeight="1">
      <c r="A19" s="141" t="s">
        <v>169</v>
      </c>
      <c r="B19" s="142" t="s">
        <v>508</v>
      </c>
      <c r="C19" s="183" t="s">
        <v>512</v>
      </c>
      <c r="D19" s="184"/>
      <c r="E19" s="185">
        <f t="shared" si="2"/>
        <v>150</v>
      </c>
      <c r="F19" s="143">
        <v>119</v>
      </c>
      <c r="G19" s="144">
        <v>25</v>
      </c>
      <c r="H19" s="145">
        <f t="shared" si="0"/>
        <v>2975</v>
      </c>
      <c r="I19" s="147">
        <v>0.91</v>
      </c>
      <c r="J19" s="146">
        <f t="shared" si="1"/>
        <v>2707.25</v>
      </c>
    </row>
    <row r="20" spans="1:10" s="136" customFormat="1" ht="43" customHeight="1">
      <c r="A20" s="141" t="s">
        <v>171</v>
      </c>
      <c r="B20" s="142" t="s">
        <v>508</v>
      </c>
      <c r="C20" s="183" t="s">
        <v>513</v>
      </c>
      <c r="D20" s="184"/>
      <c r="E20" s="185">
        <f t="shared" si="2"/>
        <v>18</v>
      </c>
      <c r="F20" s="143">
        <v>189.4</v>
      </c>
      <c r="G20" s="144">
        <v>3</v>
      </c>
      <c r="H20" s="145">
        <f t="shared" si="0"/>
        <v>568.20000000000005</v>
      </c>
      <c r="I20" s="147">
        <v>0.91</v>
      </c>
      <c r="J20" s="146">
        <f t="shared" si="1"/>
        <v>517.06200000000001</v>
      </c>
    </row>
    <row r="21" spans="1:10" s="136" customFormat="1" ht="43" customHeight="1">
      <c r="A21" s="141" t="s">
        <v>174</v>
      </c>
      <c r="B21" s="142" t="s">
        <v>508</v>
      </c>
      <c r="C21" s="183" t="s">
        <v>514</v>
      </c>
      <c r="D21" s="184"/>
      <c r="E21" s="185">
        <f t="shared" si="2"/>
        <v>6</v>
      </c>
      <c r="F21" s="143">
        <v>220.2</v>
      </c>
      <c r="G21" s="144">
        <v>1</v>
      </c>
      <c r="H21" s="145">
        <f t="shared" si="0"/>
        <v>220.2</v>
      </c>
      <c r="I21" s="147">
        <v>0.91</v>
      </c>
      <c r="J21" s="146">
        <f t="shared" si="1"/>
        <v>200.38200000000001</v>
      </c>
    </row>
    <row r="22" spans="1:10" s="136" customFormat="1" ht="43" customHeight="1">
      <c r="A22" s="141" t="s">
        <v>176</v>
      </c>
      <c r="B22" s="142" t="s">
        <v>508</v>
      </c>
      <c r="C22" s="183" t="s">
        <v>515</v>
      </c>
      <c r="D22" s="184"/>
      <c r="E22" s="185">
        <f>G22*12</f>
        <v>12</v>
      </c>
      <c r="F22" s="143">
        <v>695.5</v>
      </c>
      <c r="G22" s="144">
        <v>1</v>
      </c>
      <c r="H22" s="145">
        <f t="shared" si="0"/>
        <v>695.5</v>
      </c>
      <c r="I22" s="147">
        <v>0.91</v>
      </c>
      <c r="J22" s="146">
        <f t="shared" si="1"/>
        <v>632.90499999999997</v>
      </c>
    </row>
    <row r="23" spans="1:10" s="136" customFormat="1" ht="43" customHeight="1">
      <c r="A23" s="141" t="s">
        <v>178</v>
      </c>
      <c r="B23" s="142" t="s">
        <v>508</v>
      </c>
      <c r="C23" s="183" t="s">
        <v>516</v>
      </c>
      <c r="D23" s="184"/>
      <c r="E23" s="185">
        <f>G23*6</f>
        <v>6</v>
      </c>
      <c r="F23" s="143">
        <v>16.600000000000001</v>
      </c>
      <c r="G23" s="144">
        <v>1</v>
      </c>
      <c r="H23" s="145">
        <f t="shared" si="0"/>
        <v>16.600000000000001</v>
      </c>
      <c r="I23" s="147">
        <v>0.91</v>
      </c>
      <c r="J23" s="146">
        <f t="shared" si="1"/>
        <v>15.106000000000002</v>
      </c>
    </row>
    <row r="24" spans="1:10" s="136" customFormat="1" ht="43" customHeight="1">
      <c r="A24" s="141" t="s">
        <v>179</v>
      </c>
      <c r="B24" s="142" t="s">
        <v>508</v>
      </c>
      <c r="C24" s="183" t="s">
        <v>517</v>
      </c>
      <c r="D24" s="184"/>
      <c r="E24" s="185">
        <f>G24*6</f>
        <v>6</v>
      </c>
      <c r="F24" s="143">
        <v>29.3</v>
      </c>
      <c r="G24" s="144">
        <v>1</v>
      </c>
      <c r="H24" s="145">
        <f t="shared" si="0"/>
        <v>29.3</v>
      </c>
      <c r="I24" s="147">
        <v>0.91</v>
      </c>
      <c r="J24" s="146">
        <f t="shared" si="1"/>
        <v>26.663</v>
      </c>
    </row>
    <row r="25" spans="1:10" s="136" customFormat="1" ht="43" customHeight="1">
      <c r="A25" s="141" t="s">
        <v>183</v>
      </c>
      <c r="B25" s="142" t="s">
        <v>508</v>
      </c>
      <c r="C25" s="183" t="s">
        <v>518</v>
      </c>
      <c r="D25" s="184"/>
      <c r="E25" s="185">
        <f>G25*6</f>
        <v>6</v>
      </c>
      <c r="F25" s="143">
        <v>47.9</v>
      </c>
      <c r="G25" s="144">
        <v>1</v>
      </c>
      <c r="H25" s="145">
        <f t="shared" si="0"/>
        <v>47.9</v>
      </c>
      <c r="I25" s="147">
        <v>0.91</v>
      </c>
      <c r="J25" s="146">
        <f t="shared" si="1"/>
        <v>43.588999999999999</v>
      </c>
    </row>
    <row r="26" spans="1:10" s="136" customFormat="1" ht="43" customHeight="1">
      <c r="A26" s="141" t="s">
        <v>188</v>
      </c>
      <c r="B26" s="142" t="s">
        <v>508</v>
      </c>
      <c r="C26" s="183" t="s">
        <v>519</v>
      </c>
      <c r="D26" s="184"/>
      <c r="E26" s="185">
        <f>G26*6</f>
        <v>36</v>
      </c>
      <c r="F26" s="143">
        <v>52.6</v>
      </c>
      <c r="G26" s="144">
        <v>6</v>
      </c>
      <c r="H26" s="145">
        <f t="shared" si="0"/>
        <v>315.60000000000002</v>
      </c>
      <c r="I26" s="147">
        <v>0.91</v>
      </c>
      <c r="J26" s="146">
        <f t="shared" si="1"/>
        <v>287.19600000000003</v>
      </c>
    </row>
    <row r="27" spans="1:10" s="136" customFormat="1" ht="21" customHeight="1">
      <c r="A27" s="638" t="s">
        <v>454</v>
      </c>
      <c r="B27" s="639"/>
      <c r="C27" s="639"/>
      <c r="D27" s="639"/>
      <c r="E27" s="639"/>
      <c r="F27" s="640"/>
      <c r="G27" s="149">
        <f>SUM(G10:G26)</f>
        <v>80</v>
      </c>
      <c r="H27" s="138">
        <f>SUM(H10:H26)</f>
        <v>13507.200000000003</v>
      </c>
      <c r="I27" s="139"/>
      <c r="J27" s="150">
        <f>SUM(J10:J26)</f>
        <v>24597.681000000004</v>
      </c>
    </row>
    <row r="28" spans="1:10" s="135" customFormat="1" ht="20.149999999999999" customHeight="1">
      <c r="A28" s="634" t="s">
        <v>455</v>
      </c>
      <c r="B28" s="634"/>
      <c r="C28" s="634"/>
      <c r="D28" s="634"/>
      <c r="E28" s="634"/>
      <c r="F28" s="635"/>
      <c r="G28" s="636"/>
      <c r="H28" s="635"/>
      <c r="I28" s="637"/>
      <c r="J28" s="637"/>
    </row>
    <row r="29" spans="1:10" s="135" customFormat="1" ht="20.149999999999999" customHeight="1">
      <c r="A29" s="641" t="s">
        <v>456</v>
      </c>
      <c r="B29" s="641"/>
      <c r="C29" s="634" t="s">
        <v>457</v>
      </c>
      <c r="D29" s="641"/>
      <c r="E29" s="634"/>
      <c r="F29" s="635"/>
      <c r="G29" s="636"/>
      <c r="H29" s="635"/>
      <c r="I29" s="637"/>
      <c r="J29" s="637"/>
    </row>
    <row r="30" spans="1:10" s="135" customFormat="1" ht="20.149999999999999" customHeight="1">
      <c r="A30" s="641" t="s">
        <v>458</v>
      </c>
      <c r="B30" s="641"/>
      <c r="C30" s="634" t="s">
        <v>459</v>
      </c>
      <c r="D30" s="641"/>
      <c r="E30" s="634"/>
      <c r="F30" s="635"/>
      <c r="G30" s="636"/>
      <c r="H30" s="635"/>
      <c r="I30" s="637"/>
      <c r="J30" s="637"/>
    </row>
    <row r="31" spans="1:10" s="135" customFormat="1" ht="26" customHeight="1">
      <c r="A31" s="641" t="s">
        <v>460</v>
      </c>
      <c r="B31" s="641"/>
      <c r="C31" s="634" t="s">
        <v>461</v>
      </c>
      <c r="D31" s="641"/>
      <c r="E31" s="634"/>
      <c r="F31" s="635"/>
      <c r="G31" s="636"/>
      <c r="H31" s="635"/>
      <c r="I31" s="637"/>
      <c r="J31" s="637"/>
    </row>
    <row r="32" spans="1:10" s="135" customFormat="1" ht="20.149999999999999" customHeight="1">
      <c r="A32" s="634" t="s">
        <v>462</v>
      </c>
      <c r="B32" s="634"/>
      <c r="C32" s="634"/>
      <c r="D32" s="634"/>
      <c r="E32" s="634"/>
      <c r="F32" s="635"/>
      <c r="G32" s="634"/>
      <c r="H32" s="635"/>
      <c r="I32" s="637"/>
      <c r="J32" s="637"/>
    </row>
    <row r="33" spans="1:10" s="135" customFormat="1" ht="20.149999999999999" customHeight="1">
      <c r="A33" s="641" t="s">
        <v>463</v>
      </c>
      <c r="B33" s="641"/>
      <c r="C33" s="634" t="s">
        <v>464</v>
      </c>
      <c r="D33" s="641"/>
      <c r="E33" s="634"/>
      <c r="F33" s="635"/>
      <c r="G33" s="636"/>
      <c r="H33" s="635"/>
      <c r="I33" s="637"/>
      <c r="J33" s="637"/>
    </row>
    <row r="34" spans="1:10" s="135" customFormat="1" ht="20.149999999999999" customHeight="1">
      <c r="A34" s="633" t="s">
        <v>465</v>
      </c>
      <c r="B34" s="633"/>
      <c r="C34" s="634" t="s">
        <v>466</v>
      </c>
      <c r="D34" s="634"/>
      <c r="E34" s="634"/>
      <c r="F34" s="635"/>
      <c r="G34" s="636"/>
      <c r="H34" s="635"/>
      <c r="I34" s="637"/>
      <c r="J34" s="637"/>
    </row>
    <row r="35" spans="1:10" s="135" customFormat="1" ht="21" customHeight="1">
      <c r="A35" s="642" t="s">
        <v>467</v>
      </c>
      <c r="B35" s="642"/>
      <c r="C35" s="643" t="s">
        <v>468</v>
      </c>
      <c r="D35" s="644"/>
      <c r="E35" s="643"/>
      <c r="F35" s="645"/>
      <c r="G35" s="646"/>
      <c r="H35" s="645"/>
      <c r="I35" s="647"/>
      <c r="J35" s="647"/>
    </row>
    <row r="36" spans="1:10" s="135" customFormat="1" ht="20.149999999999999" customHeight="1">
      <c r="A36" s="642" t="s">
        <v>469</v>
      </c>
      <c r="B36" s="642"/>
      <c r="C36" s="643" t="s">
        <v>498</v>
      </c>
      <c r="D36" s="644"/>
      <c r="E36" s="643"/>
      <c r="F36" s="645"/>
      <c r="G36" s="646"/>
      <c r="H36" s="645"/>
      <c r="I36" s="647"/>
      <c r="J36" s="647"/>
    </row>
    <row r="37" spans="1:10" s="135" customFormat="1" ht="20.149999999999999" customHeight="1">
      <c r="A37" s="642" t="s">
        <v>470</v>
      </c>
      <c r="B37" s="642"/>
      <c r="C37" s="648" t="s">
        <v>471</v>
      </c>
      <c r="D37" s="642"/>
      <c r="E37" s="648"/>
      <c r="F37" s="649"/>
      <c r="G37" s="650"/>
      <c r="H37" s="649"/>
      <c r="I37" s="651"/>
      <c r="J37" s="651"/>
    </row>
    <row r="38" spans="1:10" s="135" customFormat="1" ht="20.149999999999999" customHeight="1">
      <c r="A38" s="642" t="s">
        <v>472</v>
      </c>
      <c r="B38" s="642"/>
      <c r="C38" s="648" t="s">
        <v>473</v>
      </c>
      <c r="D38" s="642"/>
      <c r="E38" s="648"/>
      <c r="F38" s="649"/>
      <c r="G38" s="650"/>
      <c r="H38" s="649"/>
      <c r="I38" s="651"/>
      <c r="J38" s="651"/>
    </row>
    <row r="39" spans="1:10" s="135" customFormat="1" ht="20.149999999999999" customHeight="1">
      <c r="A39" s="642" t="s">
        <v>474</v>
      </c>
      <c r="B39" s="642"/>
      <c r="C39" s="652" t="s">
        <v>475</v>
      </c>
      <c r="D39" s="653"/>
      <c r="E39" s="652"/>
      <c r="F39" s="645"/>
      <c r="G39" s="646"/>
      <c r="H39" s="645"/>
      <c r="I39" s="647"/>
      <c r="J39" s="647"/>
    </row>
    <row r="40" spans="1:10" s="135" customFormat="1" ht="20.149999999999999" customHeight="1">
      <c r="A40" s="642" t="s">
        <v>476</v>
      </c>
      <c r="B40" s="642"/>
      <c r="C40" s="648" t="s">
        <v>477</v>
      </c>
      <c r="D40" s="642"/>
      <c r="E40" s="648"/>
      <c r="F40" s="649"/>
      <c r="G40" s="650"/>
      <c r="H40" s="649"/>
      <c r="I40" s="651"/>
      <c r="J40" s="651"/>
    </row>
    <row r="41" spans="1:10" s="135" customFormat="1" ht="20.149999999999999" customHeight="1">
      <c r="A41" s="642" t="s">
        <v>478</v>
      </c>
      <c r="B41" s="642"/>
      <c r="C41" s="648" t="s">
        <v>479</v>
      </c>
      <c r="D41" s="642"/>
      <c r="E41" s="648"/>
      <c r="F41" s="649"/>
      <c r="G41" s="650"/>
      <c r="H41" s="649"/>
      <c r="I41" s="651"/>
      <c r="J41" s="651"/>
    </row>
    <row r="42" spans="1:10" s="151" customFormat="1" ht="20.149999999999999" customHeight="1">
      <c r="A42" s="642" t="s">
        <v>480</v>
      </c>
      <c r="B42" s="642"/>
      <c r="C42" s="634" t="s">
        <v>481</v>
      </c>
      <c r="D42" s="641"/>
      <c r="E42" s="634"/>
      <c r="F42" s="635"/>
      <c r="G42" s="636"/>
      <c r="H42" s="635"/>
      <c r="I42" s="637"/>
      <c r="J42" s="637"/>
    </row>
    <row r="43" spans="1:10" s="151" customFormat="1" ht="20.149999999999999" customHeight="1">
      <c r="A43" s="642"/>
      <c r="B43" s="642"/>
      <c r="C43" s="634" t="s">
        <v>482</v>
      </c>
      <c r="D43" s="641"/>
      <c r="E43" s="634"/>
      <c r="F43" s="635"/>
      <c r="G43" s="636"/>
      <c r="H43" s="635"/>
      <c r="I43" s="637"/>
      <c r="J43" s="637"/>
    </row>
    <row r="44" spans="1:10" s="151" customFormat="1" ht="20.149999999999999" customHeight="1">
      <c r="A44" s="634" t="s">
        <v>483</v>
      </c>
      <c r="B44" s="634"/>
      <c r="C44" s="634"/>
      <c r="D44" s="634"/>
      <c r="E44" s="634"/>
      <c r="F44" s="635"/>
      <c r="G44" s="634"/>
      <c r="H44" s="635"/>
      <c r="I44" s="637"/>
      <c r="J44" s="637"/>
    </row>
    <row r="45" spans="1:10" s="152" customFormat="1" ht="20.149999999999999" customHeight="1">
      <c r="A45" s="654" t="s">
        <v>484</v>
      </c>
      <c r="B45" s="655"/>
      <c r="C45" s="656" t="s">
        <v>411</v>
      </c>
      <c r="D45" s="657"/>
      <c r="E45" s="657"/>
      <c r="F45" s="658"/>
      <c r="G45" s="657"/>
      <c r="H45" s="658"/>
      <c r="I45" s="659"/>
      <c r="J45" s="660"/>
    </row>
    <row r="46" spans="1:10" s="152" customFormat="1" ht="20.149999999999999" customHeight="1">
      <c r="A46" s="654" t="s">
        <v>485</v>
      </c>
      <c r="B46" s="655"/>
      <c r="C46" s="656" t="s">
        <v>412</v>
      </c>
      <c r="D46" s="657"/>
      <c r="E46" s="657"/>
      <c r="F46" s="658"/>
      <c r="G46" s="657"/>
      <c r="H46" s="658"/>
      <c r="I46" s="659"/>
      <c r="J46" s="660"/>
    </row>
    <row r="47" spans="1:10" s="152" customFormat="1" ht="20.149999999999999" customHeight="1">
      <c r="A47" s="654" t="s">
        <v>486</v>
      </c>
      <c r="B47" s="655"/>
      <c r="C47" s="656" t="s">
        <v>487</v>
      </c>
      <c r="D47" s="657"/>
      <c r="E47" s="657"/>
      <c r="F47" s="658"/>
      <c r="G47" s="657"/>
      <c r="H47" s="658"/>
      <c r="I47" s="659"/>
      <c r="J47" s="660"/>
    </row>
    <row r="48" spans="1:10" s="152" customFormat="1" ht="20.149999999999999" customHeight="1">
      <c r="A48" s="654" t="s">
        <v>488</v>
      </c>
      <c r="B48" s="655"/>
      <c r="C48" s="656" t="s">
        <v>489</v>
      </c>
      <c r="D48" s="657"/>
      <c r="E48" s="657"/>
      <c r="F48" s="658"/>
      <c r="G48" s="657"/>
      <c r="H48" s="658"/>
      <c r="I48" s="659"/>
      <c r="J48" s="660"/>
    </row>
    <row r="49" spans="1:10" s="152" customFormat="1" ht="20.149999999999999" customHeight="1">
      <c r="A49" s="654" t="s">
        <v>490</v>
      </c>
      <c r="B49" s="655"/>
      <c r="C49" s="656" t="s">
        <v>491</v>
      </c>
      <c r="D49" s="657"/>
      <c r="E49" s="657"/>
      <c r="F49" s="658"/>
      <c r="G49" s="657"/>
      <c r="H49" s="658"/>
      <c r="I49" s="659"/>
      <c r="J49" s="660"/>
    </row>
    <row r="50" spans="1:10" ht="20.149999999999999" customHeight="1">
      <c r="A50" s="654" t="s">
        <v>492</v>
      </c>
      <c r="B50" s="655"/>
      <c r="C50" s="656" t="s">
        <v>493</v>
      </c>
      <c r="D50" s="657"/>
      <c r="E50" s="657"/>
      <c r="F50" s="658"/>
      <c r="G50" s="657"/>
      <c r="H50" s="658"/>
      <c r="I50" s="659"/>
      <c r="J50" s="660"/>
    </row>
    <row r="51" spans="1:10">
      <c r="A51" s="132"/>
      <c r="B51" s="132"/>
      <c r="C51" s="154"/>
      <c r="D51" s="154"/>
      <c r="E51" s="154"/>
      <c r="F51" s="155"/>
      <c r="G51" s="156"/>
      <c r="H51" s="155"/>
      <c r="I51" s="157"/>
      <c r="J51" s="158"/>
    </row>
    <row r="52" spans="1:10">
      <c r="A52" s="132"/>
      <c r="B52" s="132"/>
      <c r="C52" s="154"/>
      <c r="D52" s="154"/>
      <c r="E52" s="154"/>
      <c r="F52" s="155"/>
      <c r="G52" s="156"/>
      <c r="H52" s="155"/>
      <c r="I52" s="157"/>
      <c r="J52" s="158"/>
    </row>
    <row r="53" spans="1:10">
      <c r="A53" s="159"/>
      <c r="B53" s="159"/>
      <c r="C53" s="160"/>
      <c r="D53" s="160"/>
      <c r="E53" s="160"/>
      <c r="F53" s="161"/>
      <c r="G53" s="162"/>
      <c r="H53" s="161"/>
      <c r="I53" s="163"/>
      <c r="J53" s="158"/>
    </row>
    <row r="54" spans="1:10">
      <c r="A54" s="120"/>
      <c r="B54" s="120"/>
      <c r="C54" s="120"/>
      <c r="D54" s="120"/>
      <c r="E54" s="120"/>
      <c r="F54" s="164"/>
      <c r="G54" s="165"/>
      <c r="H54" s="164"/>
      <c r="I54" s="158"/>
    </row>
    <row r="55" spans="1:10">
      <c r="D55" s="120"/>
      <c r="E55" s="120"/>
      <c r="F55" s="164"/>
      <c r="G55" s="165"/>
      <c r="H55" s="164"/>
      <c r="I55" s="158"/>
    </row>
    <row r="56" spans="1:10">
      <c r="D56" s="120"/>
      <c r="E56" s="120"/>
      <c r="F56" s="164"/>
      <c r="G56" s="165"/>
      <c r="H56" s="164"/>
      <c r="I56" s="158"/>
    </row>
    <row r="57" spans="1:10">
      <c r="D57" s="120"/>
      <c r="E57" s="120"/>
      <c r="F57" s="164"/>
      <c r="G57" s="165"/>
      <c r="H57" s="164"/>
      <c r="I57" s="158"/>
    </row>
    <row r="58" spans="1:10">
      <c r="D58" s="120"/>
      <c r="E58" s="120"/>
      <c r="F58" s="164"/>
      <c r="G58" s="165"/>
      <c r="H58" s="164"/>
      <c r="I58" s="158"/>
    </row>
    <row r="59" spans="1:10">
      <c r="D59" s="120"/>
      <c r="E59" s="120"/>
      <c r="F59" s="164"/>
      <c r="G59" s="165"/>
    </row>
    <row r="60" spans="1:10">
      <c r="D60" s="120"/>
      <c r="E60" s="120"/>
      <c r="F60" s="164"/>
      <c r="G60" s="165"/>
    </row>
    <row r="61" spans="1:10">
      <c r="A61" s="120"/>
      <c r="B61" s="120"/>
      <c r="C61" s="120"/>
      <c r="D61" s="120"/>
      <c r="E61" s="120"/>
      <c r="F61" s="164"/>
      <c r="G61" s="165"/>
    </row>
  </sheetData>
  <mergeCells count="53">
    <mergeCell ref="A48:B48"/>
    <mergeCell ref="C48:J48"/>
    <mergeCell ref="A49:B49"/>
    <mergeCell ref="C49:J49"/>
    <mergeCell ref="A50:B50"/>
    <mergeCell ref="C50:J50"/>
    <mergeCell ref="A45:B45"/>
    <mergeCell ref="C45:J45"/>
    <mergeCell ref="A46:B46"/>
    <mergeCell ref="C46:J46"/>
    <mergeCell ref="A47:B47"/>
    <mergeCell ref="C47:J47"/>
    <mergeCell ref="A44:J44"/>
    <mergeCell ref="A38:B38"/>
    <mergeCell ref="C38:J38"/>
    <mergeCell ref="A39:B39"/>
    <mergeCell ref="C39:J39"/>
    <mergeCell ref="A40:B40"/>
    <mergeCell ref="C40:J40"/>
    <mergeCell ref="A41:B41"/>
    <mergeCell ref="C41:J41"/>
    <mergeCell ref="A42:B43"/>
    <mergeCell ref="C42:J42"/>
    <mergeCell ref="C43:J43"/>
    <mergeCell ref="A35:B35"/>
    <mergeCell ref="C35:J35"/>
    <mergeCell ref="A36:B36"/>
    <mergeCell ref="C36:J36"/>
    <mergeCell ref="A37:B37"/>
    <mergeCell ref="C37:J37"/>
    <mergeCell ref="A34:B34"/>
    <mergeCell ref="C34:J34"/>
    <mergeCell ref="A27:F27"/>
    <mergeCell ref="A28:J28"/>
    <mergeCell ref="A29:B29"/>
    <mergeCell ref="C29:J29"/>
    <mergeCell ref="A30:B30"/>
    <mergeCell ref="C30:J30"/>
    <mergeCell ref="A31:B31"/>
    <mergeCell ref="C31:J31"/>
    <mergeCell ref="A32:J32"/>
    <mergeCell ref="A33:B33"/>
    <mergeCell ref="C33:J33"/>
    <mergeCell ref="I8:J8"/>
    <mergeCell ref="B1:J1"/>
    <mergeCell ref="B2:J2"/>
    <mergeCell ref="A3:J3"/>
    <mergeCell ref="A4:J4"/>
    <mergeCell ref="A7:B7"/>
    <mergeCell ref="A8:A9"/>
    <mergeCell ref="B8:B9"/>
    <mergeCell ref="F8:F9"/>
    <mergeCell ref="G8:H8"/>
  </mergeCells>
  <pageMargins left="0.19652777777777777" right="3.888888888888889E-2" top="0.31" bottom="0.28000000000000003" header="0.16" footer="0.11999999999999998"/>
  <pageSetup paperSize="9" scale="95" firstPageNumber="4294963191" orientation="portrait" useFirstPageNumber="1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B38AC-2203-47B4-8154-B1A09EE5AC67}">
  <dimension ref="A1:M61"/>
  <sheetViews>
    <sheetView view="pageBreakPreview" zoomScaleNormal="110" workbookViewId="0">
      <selection activeCell="M25" sqref="M25"/>
    </sheetView>
  </sheetViews>
  <sheetFormatPr defaultColWidth="10.69921875" defaultRowHeight="15"/>
  <cols>
    <col min="1" max="5" width="10.69921875" style="167"/>
    <col min="6" max="6" width="10.69921875" style="168"/>
    <col min="7" max="7" width="10.69921875" style="169"/>
    <col min="8" max="8" width="10.69921875" style="168"/>
    <col min="9" max="11" width="10.69921875" style="166"/>
    <col min="12" max="12" width="26.3984375" style="166" customWidth="1"/>
    <col min="13" max="16384" width="10.69921875" style="153"/>
  </cols>
  <sheetData>
    <row r="1" spans="1:13" s="122" customFormat="1" ht="38" customHeight="1">
      <c r="A1" s="120"/>
      <c r="B1" s="611" t="s">
        <v>411</v>
      </c>
      <c r="C1" s="611"/>
      <c r="D1" s="611"/>
      <c r="E1" s="611"/>
      <c r="F1" s="612"/>
      <c r="G1" s="613"/>
      <c r="H1" s="612"/>
      <c r="I1" s="614"/>
      <c r="J1" s="614"/>
      <c r="K1" s="121"/>
      <c r="L1" s="121"/>
    </row>
    <row r="2" spans="1:13" s="122" customFormat="1" ht="20.149999999999999" customHeight="1">
      <c r="A2" s="120"/>
      <c r="B2" s="615" t="s">
        <v>412</v>
      </c>
      <c r="C2" s="616"/>
      <c r="D2" s="616"/>
      <c r="E2" s="616"/>
      <c r="F2" s="617"/>
      <c r="G2" s="618"/>
      <c r="H2" s="617"/>
      <c r="I2" s="619"/>
      <c r="J2" s="619"/>
      <c r="K2" s="124"/>
      <c r="L2" s="124"/>
    </row>
    <row r="3" spans="1:13" s="125" customFormat="1" ht="20.149999999999999" customHeight="1" thickBot="1">
      <c r="A3" s="620" t="s">
        <v>413</v>
      </c>
      <c r="B3" s="620"/>
      <c r="C3" s="620"/>
      <c r="D3" s="620"/>
      <c r="E3" s="620"/>
      <c r="F3" s="621"/>
      <c r="G3" s="620"/>
      <c r="H3" s="620"/>
      <c r="I3" s="620"/>
      <c r="J3" s="620"/>
      <c r="K3" s="123"/>
      <c r="L3" s="123"/>
    </row>
    <row r="4" spans="1:13" s="125" customFormat="1" ht="31" customHeight="1" thickTop="1">
      <c r="A4" s="622" t="s">
        <v>414</v>
      </c>
      <c r="B4" s="622"/>
      <c r="C4" s="622"/>
      <c r="D4" s="622"/>
      <c r="E4" s="622"/>
      <c r="F4" s="623"/>
      <c r="G4" s="624"/>
      <c r="H4" s="623"/>
      <c r="I4" s="625"/>
      <c r="J4" s="625"/>
      <c r="K4" s="126"/>
      <c r="L4" s="126"/>
    </row>
    <row r="5" spans="1:13" s="131" customFormat="1" ht="18" customHeight="1">
      <c r="A5" s="127" t="s">
        <v>415</v>
      </c>
      <c r="B5" s="128"/>
      <c r="C5" s="127"/>
      <c r="D5" s="128"/>
      <c r="E5" s="128"/>
      <c r="F5" s="129"/>
      <c r="G5" s="128"/>
      <c r="H5" s="129"/>
      <c r="I5" s="130"/>
      <c r="J5" s="130"/>
      <c r="K5" s="130"/>
      <c r="L5" s="130"/>
    </row>
    <row r="6" spans="1:13" s="135" customFormat="1" ht="18" customHeight="1">
      <c r="A6" s="132" t="s">
        <v>416</v>
      </c>
      <c r="B6" s="128"/>
      <c r="C6" s="127"/>
      <c r="D6" s="127"/>
      <c r="E6" s="127"/>
      <c r="F6" s="133"/>
      <c r="G6" s="134"/>
      <c r="H6" s="129"/>
      <c r="I6" s="130"/>
      <c r="J6" s="130"/>
      <c r="K6" s="130"/>
      <c r="L6" s="130"/>
    </row>
    <row r="7" spans="1:13" s="135" customFormat="1" ht="18" customHeight="1">
      <c r="A7" s="626" t="s">
        <v>417</v>
      </c>
      <c r="B7" s="626"/>
      <c r="C7" s="127"/>
      <c r="D7" s="127"/>
      <c r="E7" s="127"/>
      <c r="F7" s="133"/>
      <c r="G7" s="134"/>
      <c r="H7" s="129"/>
      <c r="I7" s="130"/>
      <c r="J7" s="130"/>
      <c r="K7" s="130"/>
      <c r="L7" s="130"/>
    </row>
    <row r="8" spans="1:13" s="136" customFormat="1" ht="36" customHeight="1">
      <c r="A8" s="627" t="s">
        <v>418</v>
      </c>
      <c r="B8" s="176" t="s">
        <v>419</v>
      </c>
      <c r="C8" s="178" t="s">
        <v>420</v>
      </c>
      <c r="D8" s="179"/>
      <c r="E8" s="180"/>
      <c r="F8" s="630" t="s">
        <v>421</v>
      </c>
      <c r="G8" s="631" t="s">
        <v>422</v>
      </c>
      <c r="H8" s="632"/>
      <c r="I8" s="609" t="s">
        <v>423</v>
      </c>
      <c r="J8" s="610"/>
      <c r="K8" s="170"/>
      <c r="L8" s="170"/>
    </row>
    <row r="9" spans="1:13" s="136" customFormat="1" ht="43" customHeight="1">
      <c r="A9" s="627"/>
      <c r="B9" s="177"/>
      <c r="C9" s="181"/>
      <c r="D9" s="182"/>
      <c r="E9" s="186" t="s">
        <v>520</v>
      </c>
      <c r="F9" s="630"/>
      <c r="G9" s="137" t="s">
        <v>424</v>
      </c>
      <c r="H9" s="138" t="s">
        <v>425</v>
      </c>
      <c r="I9" s="139" t="s">
        <v>426</v>
      </c>
      <c r="J9" s="140" t="s">
        <v>427</v>
      </c>
      <c r="K9" s="170"/>
      <c r="L9" s="170"/>
      <c r="M9" s="136" t="s">
        <v>428</v>
      </c>
    </row>
    <row r="10" spans="1:13" s="136" customFormat="1" ht="43" customHeight="1">
      <c r="A10" s="141" t="s">
        <v>80</v>
      </c>
      <c r="B10" s="142" t="s">
        <v>429</v>
      </c>
      <c r="C10" s="183" t="s">
        <v>495</v>
      </c>
      <c r="D10" s="141"/>
      <c r="E10" s="185">
        <f>G10*2*6</f>
        <v>36</v>
      </c>
      <c r="F10" s="143">
        <v>565.20000000000005</v>
      </c>
      <c r="G10" s="144">
        <v>3</v>
      </c>
      <c r="H10" s="145">
        <f>G10*F10</f>
        <v>1695.6000000000001</v>
      </c>
      <c r="I10" s="147">
        <v>3.21</v>
      </c>
      <c r="J10" s="146">
        <f t="shared" ref="J10:J25" si="0">I10*H10</f>
        <v>5442.8760000000002</v>
      </c>
      <c r="K10" s="171" t="s">
        <v>499</v>
      </c>
      <c r="L10" s="175" t="s">
        <v>409</v>
      </c>
      <c r="M10" s="136" t="s">
        <v>431</v>
      </c>
    </row>
    <row r="11" spans="1:13" s="136" customFormat="1" ht="43" customHeight="1">
      <c r="A11" s="141" t="s">
        <v>82</v>
      </c>
      <c r="B11" s="142" t="s">
        <v>432</v>
      </c>
      <c r="C11" s="183" t="s">
        <v>430</v>
      </c>
      <c r="D11" s="141"/>
      <c r="E11" s="185">
        <f>G11*1.5*6</f>
        <v>18</v>
      </c>
      <c r="F11" s="143">
        <v>423.9</v>
      </c>
      <c r="G11" s="144">
        <v>2</v>
      </c>
      <c r="H11" s="145">
        <f>G11*F11</f>
        <v>847.8</v>
      </c>
      <c r="I11" s="147">
        <v>0.68</v>
      </c>
      <c r="J11" s="146">
        <f t="shared" si="0"/>
        <v>576.50400000000002</v>
      </c>
      <c r="K11" s="171" t="s">
        <v>499</v>
      </c>
      <c r="L11" s="171"/>
      <c r="M11" s="136" t="s">
        <v>431</v>
      </c>
    </row>
    <row r="12" spans="1:13" s="136" customFormat="1" ht="43" customHeight="1">
      <c r="A12" s="141" t="s">
        <v>86</v>
      </c>
      <c r="B12" s="142" t="s">
        <v>432</v>
      </c>
      <c r="C12" s="183" t="s">
        <v>434</v>
      </c>
      <c r="D12" s="141"/>
      <c r="E12" s="185">
        <f>G12*1.5*6</f>
        <v>9</v>
      </c>
      <c r="F12" s="143">
        <v>565.20000000000005</v>
      </c>
      <c r="G12" s="144">
        <v>1</v>
      </c>
      <c r="H12" s="145">
        <f t="shared" ref="H12:H26" si="1">G12*F12</f>
        <v>565.20000000000005</v>
      </c>
      <c r="I12" s="147">
        <v>0.7</v>
      </c>
      <c r="J12" s="146">
        <f t="shared" si="0"/>
        <v>395.64</v>
      </c>
      <c r="K12" s="171" t="s">
        <v>499</v>
      </c>
      <c r="L12" s="171"/>
      <c r="M12" s="136" t="s">
        <v>431</v>
      </c>
    </row>
    <row r="13" spans="1:13" s="136" customFormat="1" ht="43" customHeight="1">
      <c r="A13" s="141" t="s">
        <v>88</v>
      </c>
      <c r="B13" s="142" t="s">
        <v>433</v>
      </c>
      <c r="C13" s="183" t="s">
        <v>435</v>
      </c>
      <c r="D13" s="141"/>
      <c r="E13" s="185">
        <f>G13*2*12</f>
        <v>24</v>
      </c>
      <c r="F13" s="143">
        <v>1507.2</v>
      </c>
      <c r="G13" s="144">
        <v>1</v>
      </c>
      <c r="H13" s="145">
        <f t="shared" si="1"/>
        <v>1507.2</v>
      </c>
      <c r="I13" s="147">
        <v>0.72</v>
      </c>
      <c r="J13" s="146">
        <f t="shared" si="0"/>
        <v>1085.184</v>
      </c>
      <c r="K13" s="171" t="s">
        <v>499</v>
      </c>
      <c r="L13" s="171"/>
      <c r="M13" s="136" t="s">
        <v>431</v>
      </c>
    </row>
    <row r="14" spans="1:13" s="136" customFormat="1" ht="43" customHeight="1">
      <c r="A14" s="141" t="s">
        <v>90</v>
      </c>
      <c r="B14" s="142" t="s">
        <v>432</v>
      </c>
      <c r="C14" s="183" t="s">
        <v>436</v>
      </c>
      <c r="D14" s="141"/>
      <c r="E14" s="185">
        <f>G14*1.5*6</f>
        <v>9</v>
      </c>
      <c r="F14" s="143">
        <v>706.5</v>
      </c>
      <c r="G14" s="144">
        <v>1</v>
      </c>
      <c r="H14" s="145">
        <f t="shared" si="1"/>
        <v>706.5</v>
      </c>
      <c r="I14" s="147">
        <v>0.69</v>
      </c>
      <c r="J14" s="146">
        <f t="shared" si="0"/>
        <v>487.48499999999996</v>
      </c>
      <c r="K14" s="171" t="s">
        <v>499</v>
      </c>
      <c r="L14" s="171"/>
      <c r="M14" s="136" t="s">
        <v>431</v>
      </c>
    </row>
    <row r="15" spans="1:13" s="136" customFormat="1" ht="43" customHeight="1">
      <c r="A15" s="141" t="s">
        <v>92</v>
      </c>
      <c r="B15" s="142" t="s">
        <v>433</v>
      </c>
      <c r="C15" s="183" t="s">
        <v>437</v>
      </c>
      <c r="D15" s="141"/>
      <c r="E15" s="185">
        <f>G15*2*10</f>
        <v>20</v>
      </c>
      <c r="F15" s="143">
        <v>1570</v>
      </c>
      <c r="G15" s="144">
        <v>1</v>
      </c>
      <c r="H15" s="145">
        <f t="shared" si="1"/>
        <v>1570</v>
      </c>
      <c r="I15" s="147">
        <v>0.72</v>
      </c>
      <c r="J15" s="146">
        <f t="shared" si="0"/>
        <v>1130.3999999999999</v>
      </c>
      <c r="K15" s="171" t="s">
        <v>499</v>
      </c>
      <c r="L15" s="171"/>
      <c r="M15" s="136" t="s">
        <v>431</v>
      </c>
    </row>
    <row r="16" spans="1:13" s="136" customFormat="1" ht="43" customHeight="1">
      <c r="A16" s="141" t="s">
        <v>94</v>
      </c>
      <c r="B16" s="142" t="s">
        <v>438</v>
      </c>
      <c r="C16" s="183" t="s">
        <v>496</v>
      </c>
      <c r="D16" s="141"/>
      <c r="E16" s="185">
        <f>G16*1.5*3.7</f>
        <v>5.5500000000000007</v>
      </c>
      <c r="F16" s="143">
        <v>653.5</v>
      </c>
      <c r="G16" s="144">
        <v>1</v>
      </c>
      <c r="H16" s="145">
        <f t="shared" si="1"/>
        <v>653.5</v>
      </c>
      <c r="I16" s="147">
        <v>1.1499999999999999</v>
      </c>
      <c r="J16" s="146">
        <f t="shared" si="0"/>
        <v>751.52499999999998</v>
      </c>
      <c r="K16" s="171" t="s">
        <v>499</v>
      </c>
      <c r="L16" s="175" t="s">
        <v>494</v>
      </c>
      <c r="M16" s="136" t="s">
        <v>431</v>
      </c>
    </row>
    <row r="17" spans="1:13" s="148" customFormat="1" ht="43" customHeight="1">
      <c r="A17" s="141" t="s">
        <v>100</v>
      </c>
      <c r="B17" s="142" t="s">
        <v>433</v>
      </c>
      <c r="C17" s="183" t="s">
        <v>439</v>
      </c>
      <c r="D17" s="141"/>
      <c r="E17" s="185">
        <f>G17*2*12</f>
        <v>24</v>
      </c>
      <c r="F17" s="143">
        <v>2260.8000000000002</v>
      </c>
      <c r="G17" s="144">
        <v>1</v>
      </c>
      <c r="H17" s="145">
        <f t="shared" si="1"/>
        <v>2260.8000000000002</v>
      </c>
      <c r="I17" s="147">
        <v>0.72</v>
      </c>
      <c r="J17" s="146">
        <f t="shared" si="0"/>
        <v>1627.7760000000001</v>
      </c>
      <c r="K17" s="171" t="s">
        <v>499</v>
      </c>
      <c r="L17" s="171"/>
      <c r="M17" s="148" t="s">
        <v>440</v>
      </c>
    </row>
    <row r="18" spans="1:13" s="136" customFormat="1" ht="43" customHeight="1">
      <c r="A18" s="141" t="s">
        <v>105</v>
      </c>
      <c r="B18" s="142" t="s">
        <v>441</v>
      </c>
      <c r="C18" s="183" t="s">
        <v>497</v>
      </c>
      <c r="D18" s="141"/>
      <c r="E18" s="185">
        <f>G18*2*6</f>
        <v>12</v>
      </c>
      <c r="F18" s="143">
        <v>1507.2</v>
      </c>
      <c r="G18" s="144">
        <v>1</v>
      </c>
      <c r="H18" s="145">
        <f t="shared" si="1"/>
        <v>1507.2</v>
      </c>
      <c r="I18" s="147">
        <v>3.12</v>
      </c>
      <c r="J18" s="146">
        <f t="shared" si="0"/>
        <v>4702.4639999999999</v>
      </c>
      <c r="K18" s="171" t="s">
        <v>499</v>
      </c>
      <c r="L18" s="175" t="s">
        <v>410</v>
      </c>
      <c r="M18" s="136" t="s">
        <v>431</v>
      </c>
    </row>
    <row r="19" spans="1:13" s="136" customFormat="1" ht="43" customHeight="1">
      <c r="A19" s="141" t="s">
        <v>109</v>
      </c>
      <c r="B19" s="142" t="s">
        <v>433</v>
      </c>
      <c r="C19" s="183" t="s">
        <v>442</v>
      </c>
      <c r="D19" s="141"/>
      <c r="E19" s="185">
        <f>G19*2*8</f>
        <v>16</v>
      </c>
      <c r="F19" s="143">
        <v>2009.6</v>
      </c>
      <c r="G19" s="144">
        <v>1</v>
      </c>
      <c r="H19" s="145">
        <f t="shared" si="1"/>
        <v>2009.6</v>
      </c>
      <c r="I19" s="147">
        <v>0.78</v>
      </c>
      <c r="J19" s="146">
        <f t="shared" si="0"/>
        <v>1567.4880000000001</v>
      </c>
      <c r="K19" s="171" t="s">
        <v>499</v>
      </c>
      <c r="L19" s="171"/>
      <c r="M19" s="136" t="s">
        <v>431</v>
      </c>
    </row>
    <row r="20" spans="1:13" s="136" customFormat="1" ht="43" customHeight="1">
      <c r="A20" s="141" t="s">
        <v>153</v>
      </c>
      <c r="B20" s="142" t="s">
        <v>443</v>
      </c>
      <c r="C20" s="183" t="s">
        <v>444</v>
      </c>
      <c r="D20" s="141"/>
      <c r="E20" s="185">
        <f>G20*12</f>
        <v>96</v>
      </c>
      <c r="F20" s="143">
        <f>50.5*12</f>
        <v>606</v>
      </c>
      <c r="G20" s="144">
        <v>8</v>
      </c>
      <c r="H20" s="145">
        <f t="shared" si="1"/>
        <v>4848</v>
      </c>
      <c r="I20" s="147">
        <v>0.75</v>
      </c>
      <c r="J20" s="146">
        <f t="shared" si="0"/>
        <v>3636</v>
      </c>
      <c r="K20" s="171" t="s">
        <v>499</v>
      </c>
      <c r="L20" s="171"/>
      <c r="M20" s="136" t="s">
        <v>431</v>
      </c>
    </row>
    <row r="21" spans="1:13" s="136" customFormat="1" ht="43" customHeight="1">
      <c r="A21" s="141" t="s">
        <v>155</v>
      </c>
      <c r="B21" s="142" t="s">
        <v>443</v>
      </c>
      <c r="C21" s="183" t="s">
        <v>445</v>
      </c>
      <c r="D21" s="141"/>
      <c r="E21" s="185">
        <f>G21*12</f>
        <v>12</v>
      </c>
      <c r="F21" s="143">
        <f>72.4*12</f>
        <v>868.80000000000007</v>
      </c>
      <c r="G21" s="144">
        <v>1</v>
      </c>
      <c r="H21" s="145">
        <f t="shared" si="1"/>
        <v>868.80000000000007</v>
      </c>
      <c r="I21" s="147">
        <v>0.75</v>
      </c>
      <c r="J21" s="146">
        <f t="shared" si="0"/>
        <v>651.6</v>
      </c>
      <c r="K21" s="171" t="s">
        <v>499</v>
      </c>
      <c r="L21" s="171"/>
    </row>
    <row r="22" spans="1:13" s="136" customFormat="1" ht="43" customHeight="1">
      <c r="A22" s="141" t="s">
        <v>234</v>
      </c>
      <c r="B22" s="142" t="s">
        <v>446</v>
      </c>
      <c r="C22" s="183" t="s">
        <v>447</v>
      </c>
      <c r="D22" s="141"/>
      <c r="E22" s="185">
        <f>G22*12</f>
        <v>24</v>
      </c>
      <c r="F22" s="143">
        <v>269</v>
      </c>
      <c r="G22" s="144">
        <v>2</v>
      </c>
      <c r="H22" s="145">
        <f t="shared" si="1"/>
        <v>538</v>
      </c>
      <c r="I22" s="147">
        <v>0.75</v>
      </c>
      <c r="J22" s="146">
        <f t="shared" si="0"/>
        <v>403.5</v>
      </c>
      <c r="K22" s="171" t="s">
        <v>499</v>
      </c>
      <c r="L22" s="171"/>
      <c r="M22" s="136" t="s">
        <v>431</v>
      </c>
    </row>
    <row r="23" spans="1:13" s="136" customFormat="1" ht="43" customHeight="1">
      <c r="A23" s="141" t="s">
        <v>238</v>
      </c>
      <c r="B23" s="142" t="s">
        <v>446</v>
      </c>
      <c r="C23" s="183" t="s">
        <v>448</v>
      </c>
      <c r="D23" s="141"/>
      <c r="E23" s="185">
        <f>G23*6</f>
        <v>30</v>
      </c>
      <c r="F23" s="143">
        <v>162.80000000000001</v>
      </c>
      <c r="G23" s="144">
        <v>5</v>
      </c>
      <c r="H23" s="145">
        <f t="shared" si="1"/>
        <v>814</v>
      </c>
      <c r="I23" s="147">
        <v>0.75</v>
      </c>
      <c r="J23" s="146">
        <f t="shared" si="0"/>
        <v>610.5</v>
      </c>
      <c r="K23" s="171" t="s">
        <v>499</v>
      </c>
      <c r="L23" s="171"/>
      <c r="M23" s="136" t="s">
        <v>431</v>
      </c>
    </row>
    <row r="24" spans="1:13" s="136" customFormat="1" ht="43" customHeight="1">
      <c r="A24" s="141" t="s">
        <v>240</v>
      </c>
      <c r="B24" s="142" t="s">
        <v>449</v>
      </c>
      <c r="C24" s="183" t="s">
        <v>450</v>
      </c>
      <c r="D24" s="141"/>
      <c r="E24" s="185">
        <f>G24*6</f>
        <v>60</v>
      </c>
      <c r="F24" s="143">
        <v>358</v>
      </c>
      <c r="G24" s="144">
        <v>10</v>
      </c>
      <c r="H24" s="145">
        <f t="shared" si="1"/>
        <v>3580</v>
      </c>
      <c r="I24" s="147">
        <v>0.75</v>
      </c>
      <c r="J24" s="146">
        <f t="shared" si="0"/>
        <v>2685</v>
      </c>
      <c r="K24" s="171" t="s">
        <v>499</v>
      </c>
      <c r="L24" s="171"/>
      <c r="M24" s="136" t="s">
        <v>431</v>
      </c>
    </row>
    <row r="25" spans="1:13" s="136" customFormat="1" ht="43" customHeight="1">
      <c r="A25" s="141" t="s">
        <v>242</v>
      </c>
      <c r="B25" s="142" t="s">
        <v>451</v>
      </c>
      <c r="C25" s="183" t="s">
        <v>452</v>
      </c>
      <c r="D25" s="141"/>
      <c r="E25" s="185">
        <f>G25*12</f>
        <v>48</v>
      </c>
      <c r="F25" s="143">
        <v>289.39999999999998</v>
      </c>
      <c r="G25" s="144">
        <v>4</v>
      </c>
      <c r="H25" s="145">
        <f t="shared" si="1"/>
        <v>1157.5999999999999</v>
      </c>
      <c r="I25" s="147">
        <v>0.77</v>
      </c>
      <c r="J25" s="146">
        <f t="shared" si="0"/>
        <v>891.35199999999998</v>
      </c>
      <c r="K25" s="171" t="s">
        <v>499</v>
      </c>
      <c r="L25" s="171"/>
    </row>
    <row r="26" spans="1:13" s="136" customFormat="1" ht="43" customHeight="1">
      <c r="A26" s="141" t="s">
        <v>244</v>
      </c>
      <c r="B26" s="142" t="s">
        <v>449</v>
      </c>
      <c r="C26" s="183" t="s">
        <v>453</v>
      </c>
      <c r="D26" s="141"/>
      <c r="E26" s="185">
        <f>G26*6</f>
        <v>54</v>
      </c>
      <c r="F26" s="143">
        <v>332.4</v>
      </c>
      <c r="G26" s="144">
        <v>9</v>
      </c>
      <c r="H26" s="145">
        <f t="shared" si="1"/>
        <v>2991.6</v>
      </c>
      <c r="I26" s="147">
        <v>0.75</v>
      </c>
      <c r="J26" s="146">
        <f>I26*H26</f>
        <v>2243.6999999999998</v>
      </c>
      <c r="K26" s="171" t="s">
        <v>499</v>
      </c>
      <c r="L26" s="171"/>
      <c r="M26" s="136" t="s">
        <v>431</v>
      </c>
    </row>
    <row r="27" spans="1:13" s="136" customFormat="1" ht="21" customHeight="1">
      <c r="A27" s="638" t="s">
        <v>454</v>
      </c>
      <c r="B27" s="639"/>
      <c r="C27" s="639"/>
      <c r="D27" s="639"/>
      <c r="E27" s="639"/>
      <c r="F27" s="640"/>
      <c r="G27" s="149">
        <f>SUM(G10:G26)</f>
        <v>52</v>
      </c>
      <c r="H27" s="138">
        <f>SUM(H10:H26)</f>
        <v>28121.399999999998</v>
      </c>
      <c r="I27" s="139"/>
      <c r="J27" s="150">
        <f>SUM(J10:J26)</f>
        <v>28888.993999999999</v>
      </c>
      <c r="K27" s="172"/>
      <c r="L27" s="172"/>
    </row>
    <row r="28" spans="1:13" s="135" customFormat="1" ht="20.149999999999999" customHeight="1">
      <c r="A28" s="634" t="s">
        <v>455</v>
      </c>
      <c r="B28" s="634"/>
      <c r="C28" s="634"/>
      <c r="D28" s="634"/>
      <c r="E28" s="634"/>
      <c r="F28" s="635"/>
      <c r="G28" s="636"/>
      <c r="H28" s="635"/>
      <c r="I28" s="637"/>
      <c r="J28" s="637"/>
      <c r="K28" s="157"/>
      <c r="L28" s="157"/>
    </row>
    <row r="29" spans="1:13" s="135" customFormat="1" ht="20.149999999999999" customHeight="1">
      <c r="A29" s="641" t="s">
        <v>456</v>
      </c>
      <c r="B29" s="641"/>
      <c r="C29" s="634" t="s">
        <v>457</v>
      </c>
      <c r="D29" s="641"/>
      <c r="E29" s="634"/>
      <c r="F29" s="635"/>
      <c r="G29" s="636"/>
      <c r="H29" s="635"/>
      <c r="I29" s="637"/>
      <c r="J29" s="637"/>
      <c r="K29" s="157"/>
      <c r="L29" s="157"/>
    </row>
    <row r="30" spans="1:13" s="135" customFormat="1" ht="20.149999999999999" customHeight="1">
      <c r="A30" s="641" t="s">
        <v>458</v>
      </c>
      <c r="B30" s="641"/>
      <c r="C30" s="634" t="s">
        <v>459</v>
      </c>
      <c r="D30" s="641"/>
      <c r="E30" s="634"/>
      <c r="F30" s="635"/>
      <c r="G30" s="636"/>
      <c r="H30" s="635"/>
      <c r="I30" s="637"/>
      <c r="J30" s="637"/>
      <c r="K30" s="157"/>
      <c r="L30" s="157"/>
    </row>
    <row r="31" spans="1:13" s="135" customFormat="1" ht="26" customHeight="1">
      <c r="A31" s="641" t="s">
        <v>460</v>
      </c>
      <c r="B31" s="641"/>
      <c r="C31" s="634" t="s">
        <v>461</v>
      </c>
      <c r="D31" s="641"/>
      <c r="E31" s="634"/>
      <c r="F31" s="635"/>
      <c r="G31" s="636"/>
      <c r="H31" s="635"/>
      <c r="I31" s="637"/>
      <c r="J31" s="637"/>
      <c r="K31" s="157"/>
      <c r="L31" s="157"/>
    </row>
    <row r="32" spans="1:13" s="135" customFormat="1" ht="20.149999999999999" customHeight="1">
      <c r="A32" s="634" t="s">
        <v>462</v>
      </c>
      <c r="B32" s="634"/>
      <c r="C32" s="634"/>
      <c r="D32" s="634"/>
      <c r="E32" s="634"/>
      <c r="F32" s="635"/>
      <c r="G32" s="634"/>
      <c r="H32" s="635"/>
      <c r="I32" s="637"/>
      <c r="J32" s="637"/>
      <c r="K32" s="157"/>
      <c r="L32" s="157"/>
    </row>
    <row r="33" spans="1:12" s="135" customFormat="1" ht="20.149999999999999" customHeight="1">
      <c r="A33" s="641" t="s">
        <v>463</v>
      </c>
      <c r="B33" s="641"/>
      <c r="C33" s="634" t="s">
        <v>464</v>
      </c>
      <c r="D33" s="641"/>
      <c r="E33" s="634"/>
      <c r="F33" s="635"/>
      <c r="G33" s="636"/>
      <c r="H33" s="635"/>
      <c r="I33" s="637"/>
      <c r="J33" s="637"/>
      <c r="K33" s="157"/>
      <c r="L33" s="157"/>
    </row>
    <row r="34" spans="1:12" s="135" customFormat="1" ht="20.149999999999999" customHeight="1">
      <c r="A34" s="633" t="s">
        <v>465</v>
      </c>
      <c r="B34" s="633"/>
      <c r="C34" s="634" t="s">
        <v>466</v>
      </c>
      <c r="D34" s="634"/>
      <c r="E34" s="634"/>
      <c r="F34" s="635"/>
      <c r="G34" s="636"/>
      <c r="H34" s="635"/>
      <c r="I34" s="637"/>
      <c r="J34" s="637"/>
      <c r="K34" s="157"/>
      <c r="L34" s="157"/>
    </row>
    <row r="35" spans="1:12" s="135" customFormat="1" ht="21" customHeight="1">
      <c r="A35" s="642" t="s">
        <v>467</v>
      </c>
      <c r="B35" s="642"/>
      <c r="C35" s="643" t="s">
        <v>468</v>
      </c>
      <c r="D35" s="644"/>
      <c r="E35" s="643"/>
      <c r="F35" s="645"/>
      <c r="G35" s="646"/>
      <c r="H35" s="645"/>
      <c r="I35" s="647"/>
      <c r="J35" s="647"/>
      <c r="K35" s="173"/>
      <c r="L35" s="173"/>
    </row>
    <row r="36" spans="1:12" s="135" customFormat="1" ht="20.149999999999999" customHeight="1">
      <c r="A36" s="642" t="s">
        <v>469</v>
      </c>
      <c r="B36" s="642"/>
      <c r="C36" s="643" t="s">
        <v>498</v>
      </c>
      <c r="D36" s="644"/>
      <c r="E36" s="643"/>
      <c r="F36" s="645"/>
      <c r="G36" s="646"/>
      <c r="H36" s="645"/>
      <c r="I36" s="647"/>
      <c r="J36" s="647"/>
      <c r="K36" s="173"/>
      <c r="L36" s="173"/>
    </row>
    <row r="37" spans="1:12" s="135" customFormat="1" ht="20.149999999999999" customHeight="1">
      <c r="A37" s="642" t="s">
        <v>470</v>
      </c>
      <c r="B37" s="642"/>
      <c r="C37" s="648" t="s">
        <v>471</v>
      </c>
      <c r="D37" s="642"/>
      <c r="E37" s="648"/>
      <c r="F37" s="649"/>
      <c r="G37" s="650"/>
      <c r="H37" s="649"/>
      <c r="I37" s="651"/>
      <c r="J37" s="651"/>
      <c r="K37" s="174"/>
      <c r="L37" s="174"/>
    </row>
    <row r="38" spans="1:12" s="135" customFormat="1" ht="20.149999999999999" customHeight="1">
      <c r="A38" s="642" t="s">
        <v>472</v>
      </c>
      <c r="B38" s="642"/>
      <c r="C38" s="648" t="s">
        <v>473</v>
      </c>
      <c r="D38" s="642"/>
      <c r="E38" s="648"/>
      <c r="F38" s="649"/>
      <c r="G38" s="650"/>
      <c r="H38" s="649"/>
      <c r="I38" s="651"/>
      <c r="J38" s="651"/>
      <c r="K38" s="174"/>
      <c r="L38" s="174"/>
    </row>
    <row r="39" spans="1:12" s="135" customFormat="1" ht="20.149999999999999" customHeight="1">
      <c r="A39" s="642" t="s">
        <v>474</v>
      </c>
      <c r="B39" s="642"/>
      <c r="C39" s="652" t="s">
        <v>475</v>
      </c>
      <c r="D39" s="653"/>
      <c r="E39" s="652"/>
      <c r="F39" s="645"/>
      <c r="G39" s="646"/>
      <c r="H39" s="645"/>
      <c r="I39" s="647"/>
      <c r="J39" s="647"/>
      <c r="K39" s="173"/>
      <c r="L39" s="173"/>
    </row>
    <row r="40" spans="1:12" s="135" customFormat="1" ht="20.149999999999999" customHeight="1">
      <c r="A40" s="642" t="s">
        <v>476</v>
      </c>
      <c r="B40" s="642"/>
      <c r="C40" s="648" t="s">
        <v>477</v>
      </c>
      <c r="D40" s="642"/>
      <c r="E40" s="648"/>
      <c r="F40" s="649"/>
      <c r="G40" s="650"/>
      <c r="H40" s="649"/>
      <c r="I40" s="651"/>
      <c r="J40" s="651"/>
      <c r="K40" s="174"/>
      <c r="L40" s="174"/>
    </row>
    <row r="41" spans="1:12" s="135" customFormat="1" ht="20.149999999999999" customHeight="1">
      <c r="A41" s="642" t="s">
        <v>478</v>
      </c>
      <c r="B41" s="642"/>
      <c r="C41" s="648" t="s">
        <v>479</v>
      </c>
      <c r="D41" s="642"/>
      <c r="E41" s="648"/>
      <c r="F41" s="649"/>
      <c r="G41" s="650"/>
      <c r="H41" s="649"/>
      <c r="I41" s="651"/>
      <c r="J41" s="651"/>
      <c r="K41" s="174"/>
      <c r="L41" s="174"/>
    </row>
    <row r="42" spans="1:12" s="151" customFormat="1" ht="20.149999999999999" customHeight="1">
      <c r="A42" s="642" t="s">
        <v>480</v>
      </c>
      <c r="B42" s="642"/>
      <c r="C42" s="634" t="s">
        <v>481</v>
      </c>
      <c r="D42" s="641"/>
      <c r="E42" s="634"/>
      <c r="F42" s="635"/>
      <c r="G42" s="636"/>
      <c r="H42" s="635"/>
      <c r="I42" s="637"/>
      <c r="J42" s="637"/>
      <c r="K42" s="157"/>
      <c r="L42" s="157"/>
    </row>
    <row r="43" spans="1:12" s="151" customFormat="1" ht="20.149999999999999" customHeight="1">
      <c r="A43" s="642"/>
      <c r="B43" s="642"/>
      <c r="C43" s="634" t="s">
        <v>482</v>
      </c>
      <c r="D43" s="641"/>
      <c r="E43" s="634"/>
      <c r="F43" s="635"/>
      <c r="G43" s="636"/>
      <c r="H43" s="635"/>
      <c r="I43" s="637"/>
      <c r="J43" s="637"/>
      <c r="K43" s="157"/>
      <c r="L43" s="157"/>
    </row>
    <row r="44" spans="1:12" s="151" customFormat="1" ht="20.149999999999999" customHeight="1">
      <c r="A44" s="634" t="s">
        <v>483</v>
      </c>
      <c r="B44" s="634"/>
      <c r="C44" s="634"/>
      <c r="D44" s="634"/>
      <c r="E44" s="634"/>
      <c r="F44" s="635"/>
      <c r="G44" s="634"/>
      <c r="H44" s="635"/>
      <c r="I44" s="637"/>
      <c r="J44" s="637"/>
      <c r="K44" s="157"/>
      <c r="L44" s="157"/>
    </row>
    <row r="45" spans="1:12" s="152" customFormat="1" ht="20.149999999999999" customHeight="1">
      <c r="A45" s="654" t="s">
        <v>484</v>
      </c>
      <c r="B45" s="655"/>
      <c r="C45" s="656" t="s">
        <v>411</v>
      </c>
      <c r="D45" s="657"/>
      <c r="E45" s="657"/>
      <c r="F45" s="658"/>
      <c r="G45" s="657"/>
      <c r="H45" s="658"/>
      <c r="I45" s="659"/>
      <c r="J45" s="660"/>
      <c r="K45" s="174"/>
      <c r="L45" s="174"/>
    </row>
    <row r="46" spans="1:12" s="152" customFormat="1" ht="20.149999999999999" customHeight="1">
      <c r="A46" s="654" t="s">
        <v>485</v>
      </c>
      <c r="B46" s="655"/>
      <c r="C46" s="656" t="s">
        <v>412</v>
      </c>
      <c r="D46" s="657"/>
      <c r="E46" s="657"/>
      <c r="F46" s="658"/>
      <c r="G46" s="657"/>
      <c r="H46" s="658"/>
      <c r="I46" s="659"/>
      <c r="J46" s="660"/>
      <c r="K46" s="174"/>
      <c r="L46" s="174"/>
    </row>
    <row r="47" spans="1:12" s="152" customFormat="1" ht="20.149999999999999" customHeight="1">
      <c r="A47" s="654" t="s">
        <v>486</v>
      </c>
      <c r="B47" s="655"/>
      <c r="C47" s="656" t="s">
        <v>487</v>
      </c>
      <c r="D47" s="657"/>
      <c r="E47" s="657"/>
      <c r="F47" s="658"/>
      <c r="G47" s="657"/>
      <c r="H47" s="658"/>
      <c r="I47" s="659"/>
      <c r="J47" s="660"/>
      <c r="K47" s="174"/>
      <c r="L47" s="174"/>
    </row>
    <row r="48" spans="1:12" s="152" customFormat="1" ht="20.149999999999999" customHeight="1">
      <c r="A48" s="654" t="s">
        <v>488</v>
      </c>
      <c r="B48" s="655"/>
      <c r="C48" s="656" t="s">
        <v>489</v>
      </c>
      <c r="D48" s="657"/>
      <c r="E48" s="657"/>
      <c r="F48" s="658"/>
      <c r="G48" s="657"/>
      <c r="H48" s="658"/>
      <c r="I48" s="659"/>
      <c r="J48" s="660"/>
      <c r="K48" s="174"/>
      <c r="L48" s="174"/>
    </row>
    <row r="49" spans="1:12" s="152" customFormat="1" ht="20.149999999999999" customHeight="1">
      <c r="A49" s="654" t="s">
        <v>490</v>
      </c>
      <c r="B49" s="655"/>
      <c r="C49" s="656" t="s">
        <v>491</v>
      </c>
      <c r="D49" s="657"/>
      <c r="E49" s="657"/>
      <c r="F49" s="658"/>
      <c r="G49" s="657"/>
      <c r="H49" s="658"/>
      <c r="I49" s="659"/>
      <c r="J49" s="660"/>
      <c r="K49" s="174"/>
      <c r="L49" s="174"/>
    </row>
    <row r="50" spans="1:12" ht="20.149999999999999" customHeight="1">
      <c r="A50" s="654" t="s">
        <v>492</v>
      </c>
      <c r="B50" s="655"/>
      <c r="C50" s="656" t="s">
        <v>493</v>
      </c>
      <c r="D50" s="657"/>
      <c r="E50" s="657"/>
      <c r="F50" s="658"/>
      <c r="G50" s="657"/>
      <c r="H50" s="658"/>
      <c r="I50" s="659"/>
      <c r="J50" s="660"/>
      <c r="K50" s="174"/>
      <c r="L50" s="174"/>
    </row>
    <row r="51" spans="1:12">
      <c r="A51" s="132"/>
      <c r="B51" s="132"/>
      <c r="C51" s="154"/>
      <c r="D51" s="154"/>
      <c r="E51" s="154"/>
      <c r="F51" s="155"/>
      <c r="G51" s="156"/>
      <c r="H51" s="155"/>
      <c r="I51" s="157"/>
      <c r="J51" s="158"/>
      <c r="K51" s="158"/>
      <c r="L51" s="158"/>
    </row>
    <row r="52" spans="1:12">
      <c r="A52" s="132"/>
      <c r="B52" s="132"/>
      <c r="C52" s="154"/>
      <c r="D52" s="154"/>
      <c r="E52" s="154"/>
      <c r="F52" s="155"/>
      <c r="G52" s="156"/>
      <c r="H52" s="155"/>
      <c r="I52" s="157"/>
      <c r="J52" s="158"/>
      <c r="K52" s="158"/>
      <c r="L52" s="158"/>
    </row>
    <row r="53" spans="1:12">
      <c r="A53" s="159"/>
      <c r="B53" s="159"/>
      <c r="C53" s="160"/>
      <c r="D53" s="160"/>
      <c r="E53" s="160"/>
      <c r="F53" s="161"/>
      <c r="G53" s="162"/>
      <c r="H53" s="161"/>
      <c r="I53" s="163"/>
      <c r="J53" s="158"/>
      <c r="K53" s="158"/>
      <c r="L53" s="158"/>
    </row>
    <row r="54" spans="1:12">
      <c r="A54" s="120"/>
      <c r="B54" s="120"/>
      <c r="C54" s="120"/>
      <c r="D54" s="120"/>
      <c r="E54" s="120"/>
      <c r="F54" s="164"/>
      <c r="G54" s="165"/>
      <c r="H54" s="164"/>
      <c r="I54" s="158"/>
    </row>
    <row r="55" spans="1:12">
      <c r="D55" s="120"/>
      <c r="E55" s="120"/>
      <c r="F55" s="164"/>
      <c r="G55" s="165"/>
      <c r="H55" s="164"/>
      <c r="I55" s="158"/>
    </row>
    <row r="56" spans="1:12">
      <c r="D56" s="120"/>
      <c r="E56" s="120"/>
      <c r="F56" s="164"/>
      <c r="G56" s="165"/>
      <c r="H56" s="164"/>
      <c r="I56" s="158"/>
    </row>
    <row r="57" spans="1:12">
      <c r="D57" s="120"/>
      <c r="E57" s="120"/>
      <c r="F57" s="164"/>
      <c r="G57" s="165"/>
      <c r="H57" s="164"/>
      <c r="I57" s="158"/>
    </row>
    <row r="58" spans="1:12">
      <c r="D58" s="120"/>
      <c r="E58" s="120"/>
      <c r="F58" s="164"/>
      <c r="G58" s="165"/>
      <c r="H58" s="164"/>
      <c r="I58" s="158"/>
    </row>
    <row r="59" spans="1:12">
      <c r="D59" s="120"/>
      <c r="E59" s="120"/>
      <c r="F59" s="164"/>
      <c r="G59" s="165"/>
    </row>
    <row r="60" spans="1:12">
      <c r="D60" s="120"/>
      <c r="E60" s="120"/>
      <c r="F60" s="164"/>
      <c r="G60" s="165"/>
    </row>
    <row r="61" spans="1:12">
      <c r="A61" s="120"/>
      <c r="B61" s="120"/>
      <c r="C61" s="120"/>
      <c r="D61" s="120"/>
      <c r="E61" s="120"/>
      <c r="F61" s="164"/>
      <c r="G61" s="165"/>
    </row>
  </sheetData>
  <mergeCells count="52">
    <mergeCell ref="A48:B48"/>
    <mergeCell ref="C48:J48"/>
    <mergeCell ref="A49:B49"/>
    <mergeCell ref="C49:J49"/>
    <mergeCell ref="A50:B50"/>
    <mergeCell ref="C50:J50"/>
    <mergeCell ref="A45:B45"/>
    <mergeCell ref="C45:J45"/>
    <mergeCell ref="A46:B46"/>
    <mergeCell ref="C46:J46"/>
    <mergeCell ref="A47:B47"/>
    <mergeCell ref="C47:J47"/>
    <mergeCell ref="A44:J44"/>
    <mergeCell ref="A38:B38"/>
    <mergeCell ref="C38:J38"/>
    <mergeCell ref="A39:B39"/>
    <mergeCell ref="C39:J39"/>
    <mergeCell ref="A40:B40"/>
    <mergeCell ref="C40:J40"/>
    <mergeCell ref="A41:B41"/>
    <mergeCell ref="C41:J41"/>
    <mergeCell ref="A42:B43"/>
    <mergeCell ref="C42:J42"/>
    <mergeCell ref="C43:J43"/>
    <mergeCell ref="A35:B35"/>
    <mergeCell ref="C35:J35"/>
    <mergeCell ref="A36:B36"/>
    <mergeCell ref="C36:J36"/>
    <mergeCell ref="A37:B37"/>
    <mergeCell ref="C37:J37"/>
    <mergeCell ref="A34:B34"/>
    <mergeCell ref="C34:J34"/>
    <mergeCell ref="A27:F27"/>
    <mergeCell ref="A28:J28"/>
    <mergeCell ref="A29:B29"/>
    <mergeCell ref="C29:J29"/>
    <mergeCell ref="A30:B30"/>
    <mergeCell ref="C30:J30"/>
    <mergeCell ref="A31:B31"/>
    <mergeCell ref="C31:J31"/>
    <mergeCell ref="A32:J32"/>
    <mergeCell ref="A33:B33"/>
    <mergeCell ref="C33:J33"/>
    <mergeCell ref="A8:A9"/>
    <mergeCell ref="F8:F9"/>
    <mergeCell ref="G8:H8"/>
    <mergeCell ref="I8:J8"/>
    <mergeCell ref="B1:J1"/>
    <mergeCell ref="B2:J2"/>
    <mergeCell ref="A3:J3"/>
    <mergeCell ref="A4:J4"/>
    <mergeCell ref="A7:B7"/>
  </mergeCells>
  <conditionalFormatting sqref="A1:A1048576">
    <cfRule type="duplicateValues" dxfId="1" priority="2"/>
  </conditionalFormatting>
  <conditionalFormatting sqref="E9">
    <cfRule type="cellIs" dxfId="0" priority="1" operator="equal">
      <formula>"Thiếu"</formula>
    </cfRule>
  </conditionalFormatting>
  <pageMargins left="0.19652777777777777" right="3.888888888888889E-2" top="0.31" bottom="0.28000000000000003" header="0.16" footer="0.11999999999999998"/>
  <pageSetup paperSize="9" scale="95" firstPageNumber="4294963191" orientation="portrait" useFirstPageNumber="1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3984375" defaultRowHeight="15" customHeight="1"/>
  <cols>
    <col min="1" max="1" width="8.69921875" customWidth="1"/>
    <col min="2" max="2" width="30.59765625" customWidth="1"/>
    <col min="3" max="6" width="8.69921875" customWidth="1"/>
  </cols>
  <sheetData>
    <row r="1" spans="1:4" ht="12.75" customHeight="1"/>
    <row r="2" spans="1:4" ht="12.75" customHeight="1">
      <c r="A2" s="53" t="s">
        <v>302</v>
      </c>
      <c r="B2" s="54"/>
      <c r="C2" s="55"/>
      <c r="D2" s="56"/>
    </row>
    <row r="3" spans="1:4" ht="12.75" customHeight="1">
      <c r="A3" s="57" t="s">
        <v>303</v>
      </c>
      <c r="B3" s="58" t="s">
        <v>304</v>
      </c>
      <c r="C3" s="58" t="s">
        <v>305</v>
      </c>
      <c r="D3" s="58" t="s">
        <v>306</v>
      </c>
    </row>
    <row r="4" spans="1:4" ht="12.75" customHeight="1">
      <c r="A4" s="41">
        <v>1</v>
      </c>
      <c r="B4" s="41" t="s">
        <v>307</v>
      </c>
      <c r="C4" s="41">
        <v>0</v>
      </c>
      <c r="D4" s="41"/>
    </row>
    <row r="5" spans="1:4" ht="12.75" customHeight="1">
      <c r="A5" s="41">
        <v>2</v>
      </c>
      <c r="B5" s="41" t="s">
        <v>308</v>
      </c>
      <c r="C5" s="41">
        <v>0</v>
      </c>
      <c r="D5" s="41"/>
    </row>
    <row r="6" spans="1:4" ht="12.75" customHeight="1">
      <c r="A6" s="41">
        <v>3</v>
      </c>
      <c r="B6" s="41" t="s">
        <v>309</v>
      </c>
      <c r="C6" s="41">
        <v>5</v>
      </c>
      <c r="D6" s="41">
        <f>+C6+D5+C5</f>
        <v>5</v>
      </c>
    </row>
    <row r="7" spans="1:4" ht="12.75" customHeight="1">
      <c r="A7" s="41">
        <v>4</v>
      </c>
      <c r="B7" s="41" t="s">
        <v>310</v>
      </c>
      <c r="C7" s="41">
        <v>20</v>
      </c>
      <c r="D7" s="41">
        <f t="shared" ref="D7:D14" si="0">+C7+D6</f>
        <v>25</v>
      </c>
    </row>
    <row r="8" spans="1:4" ht="12.75" customHeight="1">
      <c r="A8" s="41">
        <v>5</v>
      </c>
      <c r="B8" s="41" t="s">
        <v>311</v>
      </c>
      <c r="C8" s="41">
        <v>5</v>
      </c>
      <c r="D8" s="41">
        <f t="shared" si="0"/>
        <v>30</v>
      </c>
    </row>
    <row r="9" spans="1:4" ht="12.75" customHeight="1">
      <c r="A9" s="41">
        <v>6</v>
      </c>
      <c r="B9" s="41" t="s">
        <v>312</v>
      </c>
      <c r="C9" s="41">
        <v>3</v>
      </c>
      <c r="D9" s="41">
        <f t="shared" si="0"/>
        <v>33</v>
      </c>
    </row>
    <row r="10" spans="1:4" ht="12.75" customHeight="1">
      <c r="A10" s="41">
        <v>6</v>
      </c>
      <c r="B10" s="41" t="s">
        <v>313</v>
      </c>
      <c r="C10" s="41">
        <v>3</v>
      </c>
      <c r="D10" s="41">
        <f t="shared" si="0"/>
        <v>36</v>
      </c>
    </row>
    <row r="11" spans="1:4" ht="12.75" customHeight="1">
      <c r="A11" s="41"/>
      <c r="B11" s="41" t="s">
        <v>314</v>
      </c>
      <c r="C11" s="41">
        <v>2</v>
      </c>
      <c r="D11" s="41">
        <f t="shared" si="0"/>
        <v>38</v>
      </c>
    </row>
    <row r="12" spans="1:4" ht="12.75" customHeight="1">
      <c r="A12" s="41"/>
      <c r="B12" s="41" t="s">
        <v>315</v>
      </c>
      <c r="C12" s="41">
        <v>1</v>
      </c>
      <c r="D12" s="41">
        <f t="shared" si="0"/>
        <v>39</v>
      </c>
    </row>
    <row r="13" spans="1:4" ht="12.75" customHeight="1">
      <c r="A13" s="41">
        <v>7</v>
      </c>
      <c r="B13" s="41" t="s">
        <v>316</v>
      </c>
      <c r="C13" s="41">
        <v>12</v>
      </c>
      <c r="D13" s="41">
        <f t="shared" si="0"/>
        <v>51</v>
      </c>
    </row>
    <row r="14" spans="1:4" ht="12.75" customHeight="1">
      <c r="A14" s="41">
        <v>7</v>
      </c>
      <c r="B14" s="41" t="s">
        <v>317</v>
      </c>
      <c r="C14" s="41">
        <v>1</v>
      </c>
      <c r="D14" s="41">
        <f t="shared" si="0"/>
        <v>52</v>
      </c>
    </row>
    <row r="15" spans="1:4" ht="12.75" customHeight="1">
      <c r="A15" s="45"/>
      <c r="B15" s="45"/>
      <c r="C15" s="45"/>
      <c r="D15" s="45"/>
    </row>
    <row r="16" spans="1:4" ht="12.75" customHeight="1">
      <c r="A16" s="59" t="s">
        <v>318</v>
      </c>
      <c r="B16" s="54"/>
      <c r="C16" s="55"/>
      <c r="D16" s="56"/>
    </row>
    <row r="17" spans="1:4" ht="12.75" customHeight="1">
      <c r="A17" s="57" t="s">
        <v>303</v>
      </c>
      <c r="B17" s="58" t="s">
        <v>304</v>
      </c>
      <c r="C17" s="58" t="s">
        <v>305</v>
      </c>
      <c r="D17" s="58" t="s">
        <v>306</v>
      </c>
    </row>
    <row r="18" spans="1:4" ht="12.75" customHeight="1">
      <c r="A18" s="41">
        <v>1</v>
      </c>
      <c r="B18" s="41" t="s">
        <v>307</v>
      </c>
      <c r="C18" s="41">
        <v>0</v>
      </c>
      <c r="D18" s="41"/>
    </row>
    <row r="19" spans="1:4" ht="12.75" customHeight="1">
      <c r="A19" s="41">
        <v>2</v>
      </c>
      <c r="B19" s="41" t="s">
        <v>308</v>
      </c>
      <c r="C19" s="41">
        <v>0</v>
      </c>
      <c r="D19" s="41"/>
    </row>
    <row r="20" spans="1:4" ht="12.75" customHeight="1">
      <c r="A20" s="41">
        <v>3</v>
      </c>
      <c r="B20" s="41" t="s">
        <v>309</v>
      </c>
      <c r="C20" s="41">
        <v>0</v>
      </c>
      <c r="D20" s="41">
        <f>+C20+D19+C19</f>
        <v>0</v>
      </c>
    </row>
    <row r="21" spans="1:4" ht="12.75" customHeight="1">
      <c r="A21" s="41">
        <v>4</v>
      </c>
      <c r="B21" s="41" t="s">
        <v>319</v>
      </c>
      <c r="C21" s="41">
        <v>4</v>
      </c>
      <c r="D21" s="41">
        <f t="shared" ref="D21:D23" si="1">+C21+D20</f>
        <v>4</v>
      </c>
    </row>
    <row r="22" spans="1:4" ht="12.75" customHeight="1">
      <c r="A22" s="41">
        <v>5</v>
      </c>
      <c r="B22" s="41" t="s">
        <v>316</v>
      </c>
      <c r="C22" s="41">
        <v>2</v>
      </c>
      <c r="D22" s="41">
        <f t="shared" si="1"/>
        <v>6</v>
      </c>
    </row>
    <row r="23" spans="1:4" ht="12.75" customHeight="1">
      <c r="A23" s="41">
        <v>6</v>
      </c>
      <c r="B23" s="41" t="s">
        <v>317</v>
      </c>
      <c r="C23" s="41">
        <v>1</v>
      </c>
      <c r="D23" s="41">
        <f t="shared" si="1"/>
        <v>7</v>
      </c>
    </row>
    <row r="24" spans="1:4" ht="12.75" customHeight="1"/>
    <row r="25" spans="1:4" ht="12.75" customHeight="1"/>
    <row r="26" spans="1:4" ht="12.75" customHeight="1">
      <c r="A26" s="59" t="s">
        <v>320</v>
      </c>
      <c r="B26" s="54"/>
      <c r="C26" s="55"/>
      <c r="D26" s="56"/>
    </row>
    <row r="27" spans="1:4" ht="12.75" customHeight="1">
      <c r="A27" s="57" t="s">
        <v>303</v>
      </c>
      <c r="B27" s="58" t="s">
        <v>304</v>
      </c>
      <c r="C27" s="58" t="s">
        <v>305</v>
      </c>
      <c r="D27" s="58" t="s">
        <v>306</v>
      </c>
    </row>
    <row r="28" spans="1:4" ht="12.75" customHeight="1">
      <c r="A28" s="41">
        <v>1</v>
      </c>
      <c r="B28" s="41" t="s">
        <v>307</v>
      </c>
      <c r="C28" s="41">
        <v>0</v>
      </c>
      <c r="D28" s="41"/>
    </row>
    <row r="29" spans="1:4" ht="12.75" customHeight="1">
      <c r="A29" s="41">
        <v>2</v>
      </c>
      <c r="B29" s="41" t="s">
        <v>308</v>
      </c>
      <c r="C29" s="41">
        <v>0</v>
      </c>
      <c r="D29" s="41"/>
    </row>
    <row r="30" spans="1:4" ht="12.75" customHeight="1">
      <c r="A30" s="41">
        <v>3</v>
      </c>
      <c r="B30" s="41" t="s">
        <v>309</v>
      </c>
      <c r="C30" s="41">
        <v>0</v>
      </c>
      <c r="D30" s="41">
        <f>+C30+D29+C29</f>
        <v>0</v>
      </c>
    </row>
    <row r="31" spans="1:4" ht="12.75" customHeight="1">
      <c r="A31" s="41">
        <v>4</v>
      </c>
      <c r="B31" s="41" t="s">
        <v>319</v>
      </c>
      <c r="C31" s="41">
        <v>26</v>
      </c>
      <c r="D31" s="41">
        <f t="shared" ref="D31:D33" si="2">+C31+D30</f>
        <v>26</v>
      </c>
    </row>
    <row r="32" spans="1:4" ht="12.75" customHeight="1">
      <c r="A32" s="41">
        <v>5</v>
      </c>
      <c r="B32" s="41" t="s">
        <v>316</v>
      </c>
      <c r="C32" s="41">
        <v>2</v>
      </c>
      <c r="D32" s="41">
        <f t="shared" si="2"/>
        <v>28</v>
      </c>
    </row>
    <row r="33" spans="1:4" ht="12.75" customHeight="1">
      <c r="A33" s="41">
        <v>6</v>
      </c>
      <c r="B33" s="41" t="s">
        <v>317</v>
      </c>
      <c r="C33" s="41">
        <v>1</v>
      </c>
      <c r="D33" s="41">
        <f t="shared" si="2"/>
        <v>29</v>
      </c>
    </row>
    <row r="34" spans="1:4" ht="12.75" customHeight="1"/>
    <row r="35" spans="1:4" ht="12.75" customHeight="1"/>
    <row r="36" spans="1:4" ht="12.75" customHeight="1"/>
    <row r="37" spans="1:4" ht="12.75" customHeight="1"/>
    <row r="38" spans="1:4" ht="12.75" customHeight="1"/>
    <row r="39" spans="1:4" ht="12.75" customHeight="1"/>
    <row r="40" spans="1:4" ht="12.75" customHeight="1"/>
    <row r="41" spans="1:4" ht="12.75" customHeight="1"/>
    <row r="42" spans="1:4" ht="12.75" customHeight="1"/>
    <row r="43" spans="1:4" ht="12.75" customHeight="1"/>
    <row r="44" spans="1:4" ht="12.75" customHeight="1"/>
    <row r="45" spans="1:4" ht="12.75" customHeight="1"/>
    <row r="46" spans="1:4" ht="12.75" customHeight="1"/>
    <row r="47" spans="1:4" ht="12.75" customHeight="1"/>
    <row r="48" spans="1:4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1000"/>
  <sheetViews>
    <sheetView workbookViewId="0"/>
  </sheetViews>
  <sheetFormatPr defaultColWidth="14.3984375" defaultRowHeight="15" customHeight="1"/>
  <cols>
    <col min="1" max="2" width="6.59765625" customWidth="1"/>
    <col min="3" max="3" width="31.69921875" customWidth="1"/>
    <col min="4" max="4" width="18" customWidth="1"/>
    <col min="5" max="5" width="28.69921875" customWidth="1"/>
    <col min="6" max="6" width="14" customWidth="1"/>
    <col min="7" max="7" width="17.296875" customWidth="1"/>
    <col min="8" max="8" width="20.8984375" customWidth="1"/>
    <col min="9" max="9" width="10.09765625" customWidth="1"/>
    <col min="10" max="10" width="9.09765625" customWidth="1"/>
    <col min="11" max="11" width="21.296875" customWidth="1"/>
    <col min="12" max="26" width="8.69921875" customWidth="1"/>
  </cols>
  <sheetData>
    <row r="1" spans="1:26" ht="73.5" customHeight="1">
      <c r="A1" s="680" t="s">
        <v>321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3.75" customHeight="1">
      <c r="A2" s="60"/>
      <c r="B2" s="60"/>
      <c r="C2" s="61"/>
      <c r="D2" s="61"/>
      <c r="E2" s="61"/>
      <c r="F2" s="61"/>
      <c r="G2" s="62"/>
      <c r="H2" s="63"/>
      <c r="I2" s="64"/>
      <c r="J2" s="64"/>
      <c r="K2" s="64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6" ht="28.5" customHeight="1">
      <c r="A3" s="681" t="s">
        <v>322</v>
      </c>
      <c r="B3" s="662"/>
      <c r="C3" s="662"/>
      <c r="D3" s="662"/>
      <c r="E3" s="662"/>
      <c r="F3" s="662"/>
      <c r="G3" s="662"/>
      <c r="H3" s="662"/>
      <c r="I3" s="662"/>
      <c r="J3" s="662"/>
      <c r="K3" s="66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spans="1:26" ht="36" customHeight="1">
      <c r="A4" s="682" t="s">
        <v>323</v>
      </c>
      <c r="B4" s="662"/>
      <c r="C4" s="662"/>
      <c r="D4" s="662"/>
      <c r="E4" s="662"/>
      <c r="F4" s="662"/>
      <c r="G4" s="662"/>
      <c r="H4" s="662"/>
      <c r="I4" s="662"/>
      <c r="J4" s="662"/>
      <c r="K4" s="66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 ht="21" customHeight="1">
      <c r="A5" s="683" t="s">
        <v>324</v>
      </c>
      <c r="B5" s="675"/>
      <c r="C5" s="675"/>
      <c r="D5" s="675"/>
      <c r="E5" s="675"/>
      <c r="F5" s="675"/>
      <c r="G5" s="675"/>
      <c r="H5" s="65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spans="1:26" ht="45.75" customHeight="1">
      <c r="A6" s="66" t="s">
        <v>303</v>
      </c>
      <c r="B6" s="67"/>
      <c r="C6" s="68" t="s">
        <v>325</v>
      </c>
      <c r="D6" s="68" t="s">
        <v>326</v>
      </c>
      <c r="E6" s="68" t="s">
        <v>327</v>
      </c>
      <c r="F6" s="66" t="s">
        <v>328</v>
      </c>
      <c r="G6" s="69" t="s">
        <v>329</v>
      </c>
      <c r="H6" s="67" t="s">
        <v>330</v>
      </c>
      <c r="I6" s="684" t="s">
        <v>331</v>
      </c>
      <c r="J6" s="664"/>
      <c r="K6" s="66" t="s">
        <v>332</v>
      </c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16.5" hidden="1" customHeight="1">
      <c r="A7" s="70" t="s">
        <v>333</v>
      </c>
      <c r="B7" s="70"/>
      <c r="C7" s="70" t="s">
        <v>334</v>
      </c>
      <c r="D7" s="70"/>
      <c r="E7" s="70"/>
      <c r="F7" s="70" t="s">
        <v>335</v>
      </c>
      <c r="G7" s="71" t="s">
        <v>336</v>
      </c>
      <c r="H7" s="70" t="s">
        <v>337</v>
      </c>
      <c r="I7" s="679" t="s">
        <v>338</v>
      </c>
      <c r="J7" s="673"/>
      <c r="K7" s="72" t="s">
        <v>339</v>
      </c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spans="1:26" ht="19.5" customHeight="1">
      <c r="A8" s="38">
        <v>1</v>
      </c>
      <c r="B8" s="18" t="s">
        <v>340</v>
      </c>
      <c r="C8" s="73" t="s">
        <v>341</v>
      </c>
      <c r="D8" s="74" t="s">
        <v>342</v>
      </c>
      <c r="E8" s="74" t="s">
        <v>343</v>
      </c>
      <c r="F8" s="75">
        <v>14</v>
      </c>
      <c r="G8" s="76">
        <f>ROUND(10*2*12*7.85*F8,0)</f>
        <v>26376</v>
      </c>
      <c r="H8" s="77">
        <v>16550</v>
      </c>
      <c r="I8" s="663">
        <f t="shared" ref="I8:I45" si="0">+ROUND(H8/1.1,2)</f>
        <v>15045.45</v>
      </c>
      <c r="J8" s="664"/>
      <c r="K8" s="78">
        <f t="shared" ref="K8:K45" si="1">+ROUND(G8*I8,0)</f>
        <v>396838789</v>
      </c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 ht="19.5" customHeight="1">
      <c r="A9" s="38">
        <v>2</v>
      </c>
      <c r="B9" s="18" t="s">
        <v>344</v>
      </c>
      <c r="C9" s="73" t="s">
        <v>345</v>
      </c>
      <c r="D9" s="74" t="s">
        <v>342</v>
      </c>
      <c r="E9" s="74" t="s">
        <v>343</v>
      </c>
      <c r="F9" s="75">
        <v>22</v>
      </c>
      <c r="G9" s="76">
        <f>ROUND(6*2*12*7.85*F9,0)</f>
        <v>24869</v>
      </c>
      <c r="H9" s="77">
        <v>16550</v>
      </c>
      <c r="I9" s="663">
        <f t="shared" si="0"/>
        <v>15045.45</v>
      </c>
      <c r="J9" s="664"/>
      <c r="K9" s="78">
        <f t="shared" si="1"/>
        <v>374165296</v>
      </c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6" ht="19.5" customHeight="1">
      <c r="A10" s="38">
        <v>3</v>
      </c>
      <c r="B10" s="18" t="s">
        <v>100</v>
      </c>
      <c r="C10" s="73" t="s">
        <v>346</v>
      </c>
      <c r="D10" s="74" t="s">
        <v>342</v>
      </c>
      <c r="E10" s="74" t="s">
        <v>343</v>
      </c>
      <c r="F10" s="75">
        <v>1</v>
      </c>
      <c r="G10" s="76">
        <f>ROUND(12*2*6*7.85*F10,0)</f>
        <v>1130</v>
      </c>
      <c r="H10" s="77">
        <v>16550</v>
      </c>
      <c r="I10" s="663">
        <f t="shared" si="0"/>
        <v>15045.45</v>
      </c>
      <c r="J10" s="664"/>
      <c r="K10" s="78">
        <f t="shared" si="1"/>
        <v>17001359</v>
      </c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19.5" customHeight="1">
      <c r="A11" s="38">
        <v>4</v>
      </c>
      <c r="B11" s="18" t="s">
        <v>94</v>
      </c>
      <c r="C11" s="73" t="s">
        <v>341</v>
      </c>
      <c r="D11" s="74" t="s">
        <v>97</v>
      </c>
      <c r="E11" s="74" t="s">
        <v>343</v>
      </c>
      <c r="F11" s="75">
        <v>1.5</v>
      </c>
      <c r="G11" s="76">
        <f>ROUND(10*2*12*7.85*F11,0)</f>
        <v>2826</v>
      </c>
      <c r="H11" s="77">
        <v>17550</v>
      </c>
      <c r="I11" s="663">
        <f t="shared" si="0"/>
        <v>15954.55</v>
      </c>
      <c r="J11" s="664"/>
      <c r="K11" s="78">
        <f t="shared" si="1"/>
        <v>45087558</v>
      </c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1:26" ht="19.5" customHeight="1">
      <c r="A12" s="38">
        <v>5</v>
      </c>
      <c r="B12" s="18" t="s">
        <v>98</v>
      </c>
      <c r="C12" s="73" t="s">
        <v>346</v>
      </c>
      <c r="D12" s="74" t="s">
        <v>97</v>
      </c>
      <c r="E12" s="74" t="s">
        <v>343</v>
      </c>
      <c r="F12" s="75">
        <v>1</v>
      </c>
      <c r="G12" s="76">
        <f>ROUND(12*2*6*7.85*F12,0)</f>
        <v>1130</v>
      </c>
      <c r="H12" s="77">
        <v>17550</v>
      </c>
      <c r="I12" s="663">
        <f t="shared" si="0"/>
        <v>15954.55</v>
      </c>
      <c r="J12" s="664"/>
      <c r="K12" s="78">
        <f t="shared" si="1"/>
        <v>18028642</v>
      </c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1:26" ht="19.5" customHeight="1">
      <c r="A13" s="38">
        <v>6</v>
      </c>
      <c r="B13" s="18" t="s">
        <v>101</v>
      </c>
      <c r="C13" s="73" t="s">
        <v>347</v>
      </c>
      <c r="D13" s="74" t="s">
        <v>97</v>
      </c>
      <c r="E13" s="74" t="s">
        <v>343</v>
      </c>
      <c r="F13" s="75">
        <v>1</v>
      </c>
      <c r="G13" s="76">
        <f>ROUND(16*2*6*7.85*F13,0)</f>
        <v>1507</v>
      </c>
      <c r="H13" s="77">
        <v>17550</v>
      </c>
      <c r="I13" s="663">
        <f t="shared" si="0"/>
        <v>15954.55</v>
      </c>
      <c r="J13" s="664"/>
      <c r="K13" s="78">
        <f t="shared" si="1"/>
        <v>24043507</v>
      </c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1:26" ht="19.5" customHeight="1">
      <c r="A14" s="38">
        <v>7</v>
      </c>
      <c r="B14" s="18" t="s">
        <v>103</v>
      </c>
      <c r="C14" s="73" t="s">
        <v>348</v>
      </c>
      <c r="D14" s="74" t="s">
        <v>97</v>
      </c>
      <c r="E14" s="74" t="s">
        <v>343</v>
      </c>
      <c r="F14" s="75">
        <v>5</v>
      </c>
      <c r="G14" s="76">
        <f>ROUND(20*2*12*7.85*F14,0)</f>
        <v>18840</v>
      </c>
      <c r="H14" s="77">
        <v>17550</v>
      </c>
      <c r="I14" s="663">
        <f t="shared" si="0"/>
        <v>15954.55</v>
      </c>
      <c r="J14" s="664"/>
      <c r="K14" s="78">
        <f t="shared" si="1"/>
        <v>300583722</v>
      </c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spans="1:26" ht="19.5" customHeight="1">
      <c r="A15" s="38">
        <v>8</v>
      </c>
      <c r="B15" s="18" t="s">
        <v>105</v>
      </c>
      <c r="C15" s="73" t="s">
        <v>349</v>
      </c>
      <c r="D15" s="74" t="s">
        <v>97</v>
      </c>
      <c r="E15" s="74" t="s">
        <v>343</v>
      </c>
      <c r="F15" s="75">
        <v>3.5</v>
      </c>
      <c r="G15" s="76">
        <f>ROUND(22*2*12*7.85*F15,0)</f>
        <v>14507</v>
      </c>
      <c r="H15" s="77">
        <v>18050</v>
      </c>
      <c r="I15" s="663">
        <f t="shared" si="0"/>
        <v>16409.09</v>
      </c>
      <c r="J15" s="664"/>
      <c r="K15" s="78">
        <f t="shared" si="1"/>
        <v>238046669</v>
      </c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spans="1:26" ht="19.5" customHeight="1">
      <c r="A16" s="38">
        <v>9</v>
      </c>
      <c r="B16" s="18" t="s">
        <v>107</v>
      </c>
      <c r="C16" s="73" t="s">
        <v>350</v>
      </c>
      <c r="D16" s="74" t="s">
        <v>97</v>
      </c>
      <c r="E16" s="74" t="s">
        <v>343</v>
      </c>
      <c r="F16" s="75">
        <v>1</v>
      </c>
      <c r="G16" s="76">
        <f>ROUND(25*2*6*7.85*F16,0)</f>
        <v>2355</v>
      </c>
      <c r="H16" s="77">
        <v>18050</v>
      </c>
      <c r="I16" s="663">
        <f t="shared" si="0"/>
        <v>16409.09</v>
      </c>
      <c r="J16" s="664"/>
      <c r="K16" s="78">
        <f t="shared" si="1"/>
        <v>38643407</v>
      </c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spans="1:26" ht="19.5" customHeight="1">
      <c r="A17" s="38">
        <v>10</v>
      </c>
      <c r="B17" s="18" t="s">
        <v>109</v>
      </c>
      <c r="C17" s="73" t="s">
        <v>351</v>
      </c>
      <c r="D17" s="74" t="s">
        <v>97</v>
      </c>
      <c r="E17" s="74" t="s">
        <v>343</v>
      </c>
      <c r="F17" s="75">
        <v>1</v>
      </c>
      <c r="G17" s="76">
        <f>ROUND(28*2*6*7.85*F17,0)</f>
        <v>2638</v>
      </c>
      <c r="H17" s="77">
        <v>18050</v>
      </c>
      <c r="I17" s="663">
        <f t="shared" si="0"/>
        <v>16409.09</v>
      </c>
      <c r="J17" s="664"/>
      <c r="K17" s="78">
        <f t="shared" si="1"/>
        <v>43287179</v>
      </c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ht="19.5" customHeight="1">
      <c r="A18" s="38">
        <v>11</v>
      </c>
      <c r="B18" s="18" t="s">
        <v>111</v>
      </c>
      <c r="C18" s="73" t="s">
        <v>352</v>
      </c>
      <c r="D18" s="74" t="s">
        <v>97</v>
      </c>
      <c r="E18" s="74" t="s">
        <v>343</v>
      </c>
      <c r="F18" s="75">
        <v>1</v>
      </c>
      <c r="G18" s="76">
        <f>ROUND(32*2*6*7.85*F18,0)</f>
        <v>3014</v>
      </c>
      <c r="H18" s="77">
        <v>18050</v>
      </c>
      <c r="I18" s="663">
        <f t="shared" si="0"/>
        <v>16409.09</v>
      </c>
      <c r="J18" s="664"/>
      <c r="K18" s="78">
        <f t="shared" si="1"/>
        <v>49456997</v>
      </c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ht="19.5" customHeight="1">
      <c r="A19" s="38">
        <v>12</v>
      </c>
      <c r="B19" s="18" t="s">
        <v>113</v>
      </c>
      <c r="C19" s="73" t="s">
        <v>353</v>
      </c>
      <c r="D19" s="74" t="s">
        <v>60</v>
      </c>
      <c r="E19" s="74" t="s">
        <v>354</v>
      </c>
      <c r="F19" s="75">
        <v>9</v>
      </c>
      <c r="G19" s="26">
        <f>ROUND(13.4*12*F19,2)</f>
        <v>1447.2</v>
      </c>
      <c r="H19" s="77">
        <v>24050</v>
      </c>
      <c r="I19" s="663">
        <f t="shared" si="0"/>
        <v>21863.64</v>
      </c>
      <c r="J19" s="664"/>
      <c r="K19" s="78">
        <f t="shared" si="1"/>
        <v>31641060</v>
      </c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ht="19.5" customHeight="1">
      <c r="A20" s="38">
        <v>13</v>
      </c>
      <c r="B20" s="18" t="s">
        <v>117</v>
      </c>
      <c r="C20" s="73" t="s">
        <v>355</v>
      </c>
      <c r="D20" s="74" t="s">
        <v>60</v>
      </c>
      <c r="E20" s="74" t="s">
        <v>356</v>
      </c>
      <c r="F20" s="75">
        <v>7</v>
      </c>
      <c r="G20" s="26">
        <f t="shared" ref="G20:G21" si="2">ROUND(18.6*12*F20,2)</f>
        <v>1562.4</v>
      </c>
      <c r="H20" s="77">
        <v>18550</v>
      </c>
      <c r="I20" s="663">
        <f t="shared" si="0"/>
        <v>16863.64</v>
      </c>
      <c r="J20" s="664"/>
      <c r="K20" s="78">
        <f t="shared" si="1"/>
        <v>26347751</v>
      </c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ht="30" customHeight="1">
      <c r="A21" s="38">
        <v>14</v>
      </c>
      <c r="B21" s="18" t="s">
        <v>119</v>
      </c>
      <c r="C21" s="73" t="s">
        <v>357</v>
      </c>
      <c r="D21" s="74" t="s">
        <v>60</v>
      </c>
      <c r="E21" s="74" t="s">
        <v>343</v>
      </c>
      <c r="F21" s="75">
        <v>54</v>
      </c>
      <c r="G21" s="26">
        <f t="shared" si="2"/>
        <v>12052.8</v>
      </c>
      <c r="H21" s="77">
        <v>18550</v>
      </c>
      <c r="I21" s="663">
        <f t="shared" si="0"/>
        <v>16863.64</v>
      </c>
      <c r="J21" s="664"/>
      <c r="K21" s="78">
        <f t="shared" si="1"/>
        <v>203254080</v>
      </c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ht="30" customHeight="1">
      <c r="A22" s="38">
        <v>15</v>
      </c>
      <c r="B22" s="18" t="s">
        <v>121</v>
      </c>
      <c r="C22" s="73" t="s">
        <v>358</v>
      </c>
      <c r="D22" s="74" t="s">
        <v>60</v>
      </c>
      <c r="E22" s="74" t="s">
        <v>354</v>
      </c>
      <c r="F22" s="75">
        <v>24</v>
      </c>
      <c r="G22" s="26">
        <f>ROUND(24.6*12*F22,2)</f>
        <v>7084.8</v>
      </c>
      <c r="H22" s="77">
        <v>24050</v>
      </c>
      <c r="I22" s="663">
        <f t="shared" si="0"/>
        <v>21863.64</v>
      </c>
      <c r="J22" s="664"/>
      <c r="K22" s="78">
        <f t="shared" si="1"/>
        <v>154899517</v>
      </c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30" customHeight="1">
      <c r="A23" s="38">
        <v>16</v>
      </c>
      <c r="B23" s="18" t="s">
        <v>123</v>
      </c>
      <c r="C23" s="73" t="s">
        <v>359</v>
      </c>
      <c r="D23" s="74" t="s">
        <v>60</v>
      </c>
      <c r="E23" s="74" t="s">
        <v>354</v>
      </c>
      <c r="F23" s="75">
        <v>7</v>
      </c>
      <c r="G23" s="26">
        <f>ROUND(30.3*12*F23,2)</f>
        <v>2545.1999999999998</v>
      </c>
      <c r="H23" s="77">
        <v>24550</v>
      </c>
      <c r="I23" s="663">
        <f t="shared" si="0"/>
        <v>22318.18</v>
      </c>
      <c r="J23" s="664"/>
      <c r="K23" s="78">
        <f t="shared" si="1"/>
        <v>56804232</v>
      </c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ht="16.5" customHeight="1">
      <c r="A24" s="38">
        <v>17</v>
      </c>
      <c r="B24" s="18" t="s">
        <v>125</v>
      </c>
      <c r="C24" s="73" t="s">
        <v>360</v>
      </c>
      <c r="D24" s="74" t="s">
        <v>60</v>
      </c>
      <c r="E24" s="74" t="s">
        <v>354</v>
      </c>
      <c r="F24" s="75">
        <v>3</v>
      </c>
      <c r="G24" s="26">
        <f>ROUND(34.6*12*F24,2)</f>
        <v>1245.5999999999999</v>
      </c>
      <c r="H24" s="77">
        <v>24550</v>
      </c>
      <c r="I24" s="663">
        <f t="shared" si="0"/>
        <v>22318.18</v>
      </c>
      <c r="J24" s="664"/>
      <c r="K24" s="78">
        <f t="shared" si="1"/>
        <v>27799525</v>
      </c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ht="16.5" customHeight="1">
      <c r="A25" s="38">
        <v>18</v>
      </c>
      <c r="B25" s="18" t="s">
        <v>127</v>
      </c>
      <c r="C25" s="73" t="s">
        <v>361</v>
      </c>
      <c r="D25" s="74" t="s">
        <v>60</v>
      </c>
      <c r="E25" s="74" t="s">
        <v>356</v>
      </c>
      <c r="F25" s="75">
        <v>2</v>
      </c>
      <c r="G25" s="76">
        <f>ROUND(31.5*12*F25,2)</f>
        <v>756</v>
      </c>
      <c r="H25" s="77">
        <v>20850</v>
      </c>
      <c r="I25" s="663">
        <f t="shared" si="0"/>
        <v>18954.55</v>
      </c>
      <c r="J25" s="664"/>
      <c r="K25" s="78">
        <f t="shared" si="1"/>
        <v>14329640</v>
      </c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ht="16.5" customHeight="1">
      <c r="A26" s="38">
        <v>19</v>
      </c>
      <c r="B26" s="18" t="s">
        <v>130</v>
      </c>
      <c r="C26" s="73" t="s">
        <v>362</v>
      </c>
      <c r="D26" s="74" t="s">
        <v>60</v>
      </c>
      <c r="E26" s="74" t="s">
        <v>356</v>
      </c>
      <c r="F26" s="75">
        <v>1</v>
      </c>
      <c r="G26" s="76">
        <f>ROUND(30.6*12*F26,2)</f>
        <v>367.2</v>
      </c>
      <c r="H26" s="77">
        <v>20950</v>
      </c>
      <c r="I26" s="663">
        <f t="shared" si="0"/>
        <v>19045.45</v>
      </c>
      <c r="J26" s="664"/>
      <c r="K26" s="78">
        <f t="shared" si="1"/>
        <v>6993489</v>
      </c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ht="16.5" customHeight="1">
      <c r="A27" s="38">
        <v>20</v>
      </c>
      <c r="B27" s="18" t="s">
        <v>132</v>
      </c>
      <c r="C27" s="73" t="s">
        <v>363</v>
      </c>
      <c r="D27" s="74" t="s">
        <v>60</v>
      </c>
      <c r="E27" s="74" t="s">
        <v>356</v>
      </c>
      <c r="F27" s="75">
        <v>11</v>
      </c>
      <c r="G27" s="76">
        <f>ROUND(44.1*12*F27,2)</f>
        <v>5821.2</v>
      </c>
      <c r="H27" s="77">
        <v>20950</v>
      </c>
      <c r="I27" s="663">
        <f t="shared" si="0"/>
        <v>19045.45</v>
      </c>
      <c r="J27" s="664"/>
      <c r="K27" s="78">
        <f t="shared" si="1"/>
        <v>110867374</v>
      </c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ht="16.5" customHeight="1">
      <c r="A28" s="38">
        <v>21</v>
      </c>
      <c r="B28" s="18" t="s">
        <v>134</v>
      </c>
      <c r="C28" s="73" t="s">
        <v>364</v>
      </c>
      <c r="D28" s="74" t="s">
        <v>60</v>
      </c>
      <c r="E28" s="74" t="s">
        <v>356</v>
      </c>
      <c r="F28" s="75">
        <v>7.5</v>
      </c>
      <c r="G28" s="76">
        <f>ROUND(29.6*12*F28,20)</f>
        <v>2664</v>
      </c>
      <c r="H28" s="77">
        <v>20850</v>
      </c>
      <c r="I28" s="663">
        <f t="shared" si="0"/>
        <v>18954.55</v>
      </c>
      <c r="J28" s="664"/>
      <c r="K28" s="78">
        <f t="shared" si="1"/>
        <v>50494921</v>
      </c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ht="16.5" customHeight="1">
      <c r="A29" s="38">
        <v>22</v>
      </c>
      <c r="B29" s="18" t="s">
        <v>136</v>
      </c>
      <c r="C29" s="73" t="s">
        <v>365</v>
      </c>
      <c r="D29" s="74" t="s">
        <v>60</v>
      </c>
      <c r="E29" s="74" t="s">
        <v>356</v>
      </c>
      <c r="F29" s="75">
        <v>5.5</v>
      </c>
      <c r="G29" s="76">
        <f>ROUND(36.7*12*F29,2)</f>
        <v>2422.1999999999998</v>
      </c>
      <c r="H29" s="77">
        <v>20850</v>
      </c>
      <c r="I29" s="663">
        <f t="shared" si="0"/>
        <v>18954.55</v>
      </c>
      <c r="J29" s="664"/>
      <c r="K29" s="78">
        <f t="shared" si="1"/>
        <v>45911711</v>
      </c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ht="16.5" customHeight="1">
      <c r="A30" s="38">
        <v>23</v>
      </c>
      <c r="B30" s="18" t="s">
        <v>138</v>
      </c>
      <c r="C30" s="73" t="s">
        <v>366</v>
      </c>
      <c r="D30" s="74" t="s">
        <v>60</v>
      </c>
      <c r="E30" s="74" t="s">
        <v>356</v>
      </c>
      <c r="F30" s="75">
        <v>3</v>
      </c>
      <c r="G30" s="76">
        <f>ROUND(181.26*F30,0)</f>
        <v>544</v>
      </c>
      <c r="H30" s="77">
        <v>17350</v>
      </c>
      <c r="I30" s="663">
        <f t="shared" si="0"/>
        <v>15772.73</v>
      </c>
      <c r="J30" s="664"/>
      <c r="K30" s="78">
        <f t="shared" si="1"/>
        <v>8580365</v>
      </c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ht="16.5" customHeight="1">
      <c r="A31" s="38">
        <v>24</v>
      </c>
      <c r="B31" s="18" t="s">
        <v>141</v>
      </c>
      <c r="C31" s="73" t="s">
        <v>367</v>
      </c>
      <c r="D31" s="74" t="s">
        <v>60</v>
      </c>
      <c r="E31" s="74" t="s">
        <v>356</v>
      </c>
      <c r="F31" s="75">
        <v>1</v>
      </c>
      <c r="G31" s="76">
        <f>64.44*F31</f>
        <v>64.44</v>
      </c>
      <c r="H31" s="77">
        <v>17350</v>
      </c>
      <c r="I31" s="663">
        <f t="shared" si="0"/>
        <v>15772.73</v>
      </c>
      <c r="J31" s="664"/>
      <c r="K31" s="78">
        <f t="shared" si="1"/>
        <v>1016395</v>
      </c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ht="16.5" customHeight="1">
      <c r="A32" s="79">
        <v>25</v>
      </c>
      <c r="B32" s="80" t="s">
        <v>143</v>
      </c>
      <c r="C32" s="81" t="s">
        <v>368</v>
      </c>
      <c r="D32" s="74" t="s">
        <v>60</v>
      </c>
      <c r="E32" s="74" t="s">
        <v>343</v>
      </c>
      <c r="F32" s="75">
        <v>1</v>
      </c>
      <c r="G32" s="76">
        <f>238.5*F32</f>
        <v>238.5</v>
      </c>
      <c r="H32" s="77">
        <v>18550</v>
      </c>
      <c r="I32" s="663">
        <f t="shared" si="0"/>
        <v>16863.64</v>
      </c>
      <c r="J32" s="664"/>
      <c r="K32" s="78">
        <f t="shared" si="1"/>
        <v>4021978</v>
      </c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ht="30" customHeight="1">
      <c r="A33" s="79">
        <v>26</v>
      </c>
      <c r="B33" s="80" t="s">
        <v>145</v>
      </c>
      <c r="C33" s="81" t="s">
        <v>369</v>
      </c>
      <c r="D33" s="74" t="s">
        <v>60</v>
      </c>
      <c r="E33" s="74" t="s">
        <v>356</v>
      </c>
      <c r="F33" s="75">
        <v>3</v>
      </c>
      <c r="G33" s="26">
        <f>ROUND(276.66*F33,2)</f>
        <v>829.98</v>
      </c>
      <c r="H33" s="77">
        <v>19550</v>
      </c>
      <c r="I33" s="663">
        <f t="shared" si="0"/>
        <v>17772.73</v>
      </c>
      <c r="J33" s="664"/>
      <c r="K33" s="78">
        <f t="shared" si="1"/>
        <v>14751010</v>
      </c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ht="16.5" customHeight="1">
      <c r="A34" s="38">
        <v>27</v>
      </c>
      <c r="B34" s="18" t="s">
        <v>147</v>
      </c>
      <c r="C34" s="73" t="s">
        <v>370</v>
      </c>
      <c r="D34" s="74" t="s">
        <v>60</v>
      </c>
      <c r="E34" s="74" t="s">
        <v>356</v>
      </c>
      <c r="F34" s="75">
        <v>1</v>
      </c>
      <c r="G34" s="76">
        <f>35.49*F34</f>
        <v>35.49</v>
      </c>
      <c r="H34" s="77">
        <v>17050</v>
      </c>
      <c r="I34" s="663">
        <f t="shared" si="0"/>
        <v>15500</v>
      </c>
      <c r="J34" s="664"/>
      <c r="K34" s="78">
        <f t="shared" si="1"/>
        <v>550095</v>
      </c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ht="16.5" customHeight="1">
      <c r="A35" s="38">
        <v>28</v>
      </c>
      <c r="B35" s="18" t="s">
        <v>151</v>
      </c>
      <c r="C35" s="73" t="s">
        <v>371</v>
      </c>
      <c r="D35" s="74" t="s">
        <v>60</v>
      </c>
      <c r="E35" s="74" t="s">
        <v>356</v>
      </c>
      <c r="F35" s="75">
        <v>7</v>
      </c>
      <c r="G35" s="76">
        <v>288.47000000000003</v>
      </c>
      <c r="H35" s="77">
        <v>17050</v>
      </c>
      <c r="I35" s="663">
        <f t="shared" si="0"/>
        <v>15500</v>
      </c>
      <c r="J35" s="664"/>
      <c r="K35" s="78">
        <f t="shared" si="1"/>
        <v>4471285</v>
      </c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ht="16.5" customHeight="1">
      <c r="A36" s="79">
        <v>29</v>
      </c>
      <c r="B36" s="80" t="s">
        <v>153</v>
      </c>
      <c r="C36" s="81" t="s">
        <v>372</v>
      </c>
      <c r="D36" s="74" t="s">
        <v>60</v>
      </c>
      <c r="E36" s="74" t="s">
        <v>356</v>
      </c>
      <c r="F36" s="75">
        <v>1</v>
      </c>
      <c r="G36" s="76">
        <v>54.19</v>
      </c>
      <c r="H36" s="77">
        <v>17050</v>
      </c>
      <c r="I36" s="663">
        <f t="shared" si="0"/>
        <v>15500</v>
      </c>
      <c r="J36" s="664"/>
      <c r="K36" s="78">
        <f t="shared" si="1"/>
        <v>839945</v>
      </c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ht="19.5" customHeight="1">
      <c r="A37" s="38">
        <v>30</v>
      </c>
      <c r="B37" s="18" t="s">
        <v>155</v>
      </c>
      <c r="C37" s="73" t="s">
        <v>373</v>
      </c>
      <c r="D37" s="74" t="s">
        <v>60</v>
      </c>
      <c r="E37" s="74" t="s">
        <v>356</v>
      </c>
      <c r="F37" s="75">
        <v>12</v>
      </c>
      <c r="G37" s="26">
        <f>ROUND(162.18*F37,2)</f>
        <v>1946.16</v>
      </c>
      <c r="H37" s="77">
        <v>17350</v>
      </c>
      <c r="I37" s="663">
        <f t="shared" si="0"/>
        <v>15772.73</v>
      </c>
      <c r="J37" s="664"/>
      <c r="K37" s="78">
        <f t="shared" si="1"/>
        <v>30696256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ht="16.5" customHeight="1">
      <c r="A38" s="38">
        <v>31</v>
      </c>
      <c r="B38" s="18" t="s">
        <v>157</v>
      </c>
      <c r="C38" s="73" t="s">
        <v>374</v>
      </c>
      <c r="D38" s="74" t="s">
        <v>60</v>
      </c>
      <c r="E38" s="74" t="s">
        <v>356</v>
      </c>
      <c r="F38" s="75">
        <v>6</v>
      </c>
      <c r="G38" s="76">
        <v>597.59999999999991</v>
      </c>
      <c r="H38" s="77">
        <v>17350</v>
      </c>
      <c r="I38" s="663">
        <f t="shared" si="0"/>
        <v>15772.73</v>
      </c>
      <c r="J38" s="664"/>
      <c r="K38" s="78">
        <f t="shared" si="1"/>
        <v>9425783</v>
      </c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ht="16.5" customHeight="1">
      <c r="A39" s="38">
        <v>32</v>
      </c>
      <c r="B39" s="18" t="s">
        <v>159</v>
      </c>
      <c r="C39" s="73" t="s">
        <v>375</v>
      </c>
      <c r="D39" s="74" t="s">
        <v>60</v>
      </c>
      <c r="E39" s="74" t="s">
        <v>356</v>
      </c>
      <c r="F39" s="75">
        <v>10</v>
      </c>
      <c r="G39" s="76">
        <v>577.65</v>
      </c>
      <c r="H39" s="77">
        <v>17350</v>
      </c>
      <c r="I39" s="663">
        <f t="shared" si="0"/>
        <v>15772.73</v>
      </c>
      <c r="J39" s="664"/>
      <c r="K39" s="78">
        <f t="shared" si="1"/>
        <v>9111117</v>
      </c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ht="16.5" customHeight="1">
      <c r="A40" s="38">
        <v>33</v>
      </c>
      <c r="B40" s="18" t="s">
        <v>183</v>
      </c>
      <c r="C40" s="73" t="s">
        <v>376</v>
      </c>
      <c r="D40" s="74" t="s">
        <v>185</v>
      </c>
      <c r="E40" s="74" t="s">
        <v>377</v>
      </c>
      <c r="F40" s="75">
        <v>1</v>
      </c>
      <c r="G40" s="76">
        <v>3.6990000000000003</v>
      </c>
      <c r="H40" s="77">
        <v>18850</v>
      </c>
      <c r="I40" s="663">
        <f t="shared" si="0"/>
        <v>17136.36</v>
      </c>
      <c r="J40" s="664"/>
      <c r="K40" s="78">
        <f t="shared" si="1"/>
        <v>63387</v>
      </c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ht="16.5" customHeight="1">
      <c r="A41" s="38">
        <v>34</v>
      </c>
      <c r="B41" s="18" t="s">
        <v>186</v>
      </c>
      <c r="C41" s="73" t="s">
        <v>378</v>
      </c>
      <c r="D41" s="74" t="s">
        <v>185</v>
      </c>
      <c r="E41" s="74" t="s">
        <v>377</v>
      </c>
      <c r="F41" s="75">
        <v>1</v>
      </c>
      <c r="G41" s="76">
        <v>5.3265600000000006</v>
      </c>
      <c r="H41" s="77">
        <v>18850</v>
      </c>
      <c r="I41" s="663">
        <f t="shared" si="0"/>
        <v>17136.36</v>
      </c>
      <c r="J41" s="664"/>
      <c r="K41" s="78">
        <f t="shared" si="1"/>
        <v>91278</v>
      </c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ht="14.25" customHeight="1">
      <c r="A42" s="38">
        <v>35</v>
      </c>
      <c r="B42" s="18" t="s">
        <v>188</v>
      </c>
      <c r="C42" s="73" t="s">
        <v>379</v>
      </c>
      <c r="D42" s="74" t="s">
        <v>185</v>
      </c>
      <c r="E42" s="74" t="s">
        <v>377</v>
      </c>
      <c r="F42" s="75">
        <v>1</v>
      </c>
      <c r="G42" s="76">
        <v>7.2500400000000003</v>
      </c>
      <c r="H42" s="77">
        <v>18850</v>
      </c>
      <c r="I42" s="663">
        <f t="shared" si="0"/>
        <v>17136.36</v>
      </c>
      <c r="J42" s="664"/>
      <c r="K42" s="78">
        <f t="shared" si="1"/>
        <v>124239</v>
      </c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ht="14.25" customHeight="1">
      <c r="A43" s="38">
        <v>36</v>
      </c>
      <c r="B43" s="18" t="s">
        <v>190</v>
      </c>
      <c r="C43" s="73" t="s">
        <v>380</v>
      </c>
      <c r="D43" s="74" t="s">
        <v>185</v>
      </c>
      <c r="E43" s="74" t="s">
        <v>377</v>
      </c>
      <c r="F43" s="75">
        <v>1</v>
      </c>
      <c r="G43" s="76">
        <v>9.4694400000000005</v>
      </c>
      <c r="H43" s="77">
        <v>18850</v>
      </c>
      <c r="I43" s="663">
        <f t="shared" si="0"/>
        <v>17136.36</v>
      </c>
      <c r="J43" s="664"/>
      <c r="K43" s="78">
        <f t="shared" si="1"/>
        <v>162272</v>
      </c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ht="14.25" customHeight="1">
      <c r="A44" s="38">
        <v>37</v>
      </c>
      <c r="B44" s="18" t="s">
        <v>192</v>
      </c>
      <c r="C44" s="73" t="s">
        <v>381</v>
      </c>
      <c r="D44" s="74" t="s">
        <v>185</v>
      </c>
      <c r="E44" s="74" t="s">
        <v>377</v>
      </c>
      <c r="F44" s="75">
        <v>1</v>
      </c>
      <c r="G44" s="76">
        <v>14.8</v>
      </c>
      <c r="H44" s="77">
        <v>18850</v>
      </c>
      <c r="I44" s="663">
        <f t="shared" si="0"/>
        <v>17136.36</v>
      </c>
      <c r="J44" s="664"/>
      <c r="K44" s="78">
        <f t="shared" si="1"/>
        <v>253618</v>
      </c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ht="16.5" customHeight="1">
      <c r="A45" s="38">
        <v>38</v>
      </c>
      <c r="B45" s="18" t="s">
        <v>194</v>
      </c>
      <c r="C45" s="73" t="s">
        <v>382</v>
      </c>
      <c r="D45" s="74" t="s">
        <v>185</v>
      </c>
      <c r="E45" s="74" t="s">
        <v>377</v>
      </c>
      <c r="F45" s="75">
        <v>1</v>
      </c>
      <c r="G45" s="76">
        <v>53.41</v>
      </c>
      <c r="H45" s="77">
        <v>19250</v>
      </c>
      <c r="I45" s="663">
        <f t="shared" si="0"/>
        <v>17500</v>
      </c>
      <c r="J45" s="664"/>
      <c r="K45" s="78">
        <f t="shared" si="1"/>
        <v>934675</v>
      </c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ht="14.25" customHeight="1">
      <c r="A46" s="665" t="s">
        <v>383</v>
      </c>
      <c r="B46" s="666"/>
      <c r="C46" s="664"/>
      <c r="D46" s="82"/>
      <c r="E46" s="82"/>
      <c r="F46" s="83">
        <f t="shared" ref="F46:G46" si="3">SUBTOTAL(9,F8:F45)</f>
        <v>234</v>
      </c>
      <c r="G46" s="84">
        <f t="shared" si="3"/>
        <v>142431.03503999999</v>
      </c>
      <c r="H46" s="667" t="s">
        <v>384</v>
      </c>
      <c r="I46" s="666"/>
      <c r="J46" s="664"/>
      <c r="K46" s="85">
        <f>SUBTOTAL(9,K8:K45)</f>
        <v>2359620123</v>
      </c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 ht="17.25" customHeight="1">
      <c r="A47" s="668" t="s">
        <v>385</v>
      </c>
      <c r="B47" s="666"/>
      <c r="C47" s="666"/>
      <c r="D47" s="666"/>
      <c r="E47" s="666"/>
      <c r="F47" s="664"/>
      <c r="G47" s="669" t="s">
        <v>386</v>
      </c>
      <c r="H47" s="666"/>
      <c r="I47" s="666"/>
      <c r="J47" s="664"/>
      <c r="K47" s="86">
        <f>ROUND(K46*0.1,0)</f>
        <v>235962012</v>
      </c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ht="17.25" customHeight="1">
      <c r="A48" s="670" t="s">
        <v>387</v>
      </c>
      <c r="B48" s="666"/>
      <c r="C48" s="666"/>
      <c r="D48" s="666"/>
      <c r="E48" s="666"/>
      <c r="F48" s="666"/>
      <c r="G48" s="666"/>
      <c r="H48" s="666"/>
      <c r="I48" s="666"/>
      <c r="J48" s="664"/>
      <c r="K48" s="85">
        <f>SUM(K46:K47)</f>
        <v>2595582135</v>
      </c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 ht="5.25" customHeight="1">
      <c r="A49" s="671" t="s">
        <v>388</v>
      </c>
      <c r="B49" s="672"/>
      <c r="C49" s="673"/>
      <c r="D49" s="677" t="e">
        <f ca="1">+_xll.VND(K48)</f>
        <v>#NAME?</v>
      </c>
      <c r="E49" s="672"/>
      <c r="F49" s="672"/>
      <c r="G49" s="672"/>
      <c r="H49" s="672"/>
      <c r="I49" s="672"/>
      <c r="J49" s="672"/>
      <c r="K49" s="673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ht="15.75" customHeight="1">
      <c r="A50" s="674"/>
      <c r="B50" s="675"/>
      <c r="C50" s="676"/>
      <c r="D50" s="674"/>
      <c r="E50" s="675"/>
      <c r="F50" s="675"/>
      <c r="G50" s="675"/>
      <c r="H50" s="675"/>
      <c r="I50" s="675"/>
      <c r="J50" s="675"/>
      <c r="K50" s="676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ht="3" customHeight="1">
      <c r="A51" s="52"/>
      <c r="B51" s="52"/>
      <c r="C51" s="52"/>
      <c r="D51" s="52"/>
      <c r="E51" s="52"/>
      <c r="F51" s="52"/>
      <c r="G51" s="87"/>
      <c r="H51" s="65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1:26" ht="3" customHeight="1">
      <c r="A52" s="678" t="s">
        <v>389</v>
      </c>
      <c r="B52" s="662"/>
      <c r="C52" s="662"/>
      <c r="D52" s="662"/>
      <c r="E52" s="662"/>
      <c r="F52" s="662"/>
      <c r="G52" s="662"/>
      <c r="H52" s="662"/>
      <c r="I52" s="662"/>
      <c r="J52" s="662"/>
      <c r="K52" s="66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ht="23.25" customHeight="1">
      <c r="A53" s="662"/>
      <c r="B53" s="662"/>
      <c r="C53" s="662"/>
      <c r="D53" s="662"/>
      <c r="E53" s="662"/>
      <c r="F53" s="662"/>
      <c r="G53" s="662"/>
      <c r="H53" s="662"/>
      <c r="I53" s="662"/>
      <c r="J53" s="662"/>
      <c r="K53" s="66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 ht="45" customHeight="1">
      <c r="A54" s="662"/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ht="15.75" customHeight="1">
      <c r="A55" s="52"/>
      <c r="B55" s="52"/>
      <c r="C55" s="52"/>
      <c r="D55" s="52"/>
      <c r="E55" s="52"/>
      <c r="F55" s="52"/>
      <c r="G55" s="87"/>
      <c r="H55" s="65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ht="22.5" customHeight="1">
      <c r="A56" s="52"/>
      <c r="B56" s="52"/>
      <c r="C56" s="661" t="s">
        <v>390</v>
      </c>
      <c r="D56" s="662"/>
      <c r="E56" s="662"/>
      <c r="F56" s="88"/>
      <c r="G56" s="661" t="s">
        <v>391</v>
      </c>
      <c r="H56" s="662"/>
      <c r="I56" s="662"/>
      <c r="J56" s="662"/>
      <c r="K56" s="66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ht="15.75" customHeight="1">
      <c r="A57" s="52"/>
      <c r="B57" s="52"/>
      <c r="C57" s="52"/>
      <c r="D57" s="52"/>
      <c r="E57" s="52"/>
      <c r="F57" s="52"/>
      <c r="G57" s="87"/>
      <c r="H57" s="65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 ht="15.75" customHeight="1">
      <c r="A58" s="52"/>
      <c r="B58" s="52"/>
      <c r="C58" s="52"/>
      <c r="D58" s="52"/>
      <c r="E58" s="52"/>
      <c r="F58" s="52"/>
      <c r="G58" s="87"/>
      <c r="H58" s="65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ht="15.75" customHeight="1">
      <c r="A59" s="52"/>
      <c r="B59" s="52"/>
      <c r="C59" s="52"/>
      <c r="D59" s="52"/>
      <c r="E59" s="52"/>
      <c r="F59" s="52"/>
      <c r="G59" s="87"/>
      <c r="H59" s="65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ht="15.75" customHeight="1">
      <c r="A60" s="52"/>
      <c r="B60" s="52"/>
      <c r="C60" s="52"/>
      <c r="D60" s="52"/>
      <c r="E60" s="52"/>
      <c r="F60" s="52"/>
      <c r="G60" s="87"/>
      <c r="H60" s="65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1:26" ht="15.75" customHeight="1">
      <c r="A61" s="52"/>
      <c r="B61" s="52"/>
      <c r="C61" s="52"/>
      <c r="D61" s="52"/>
      <c r="E61" s="52"/>
      <c r="F61" s="52"/>
      <c r="G61" s="87"/>
      <c r="H61" s="65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ht="15.75" customHeight="1">
      <c r="A62" s="52"/>
      <c r="B62" s="52"/>
      <c r="C62" s="52"/>
      <c r="D62" s="52"/>
      <c r="E62" s="52"/>
      <c r="F62" s="52"/>
      <c r="G62" s="87"/>
      <c r="H62" s="65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spans="1:26" ht="15.75" customHeight="1">
      <c r="A63" s="52"/>
      <c r="B63" s="52"/>
      <c r="C63" s="52"/>
      <c r="D63" s="52"/>
      <c r="E63" s="52"/>
      <c r="F63" s="52"/>
      <c r="G63" s="87"/>
      <c r="H63" s="65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1:26" ht="15.75" customHeight="1">
      <c r="A64" s="52"/>
      <c r="B64" s="52"/>
      <c r="C64" s="52"/>
      <c r="D64" s="52"/>
      <c r="E64" s="52"/>
      <c r="F64" s="52"/>
      <c r="G64" s="87"/>
      <c r="H64" s="65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spans="1:26" ht="15.75" customHeight="1">
      <c r="A65" s="52"/>
      <c r="B65" s="52"/>
      <c r="C65" s="52"/>
      <c r="D65" s="52"/>
      <c r="E65" s="52"/>
      <c r="F65" s="52"/>
      <c r="G65" s="87"/>
      <c r="H65" s="65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 ht="15.75" customHeight="1">
      <c r="A66" s="52"/>
      <c r="B66" s="52"/>
      <c r="C66" s="52"/>
      <c r="D66" s="52"/>
      <c r="E66" s="52"/>
      <c r="F66" s="52"/>
      <c r="G66" s="87"/>
      <c r="H66" s="65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spans="1:26" ht="15.75" customHeight="1">
      <c r="A67" s="52"/>
      <c r="B67" s="52"/>
      <c r="C67" s="52"/>
      <c r="D67" s="52"/>
      <c r="E67" s="52"/>
      <c r="F67" s="52"/>
      <c r="G67" s="87"/>
      <c r="H67" s="65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spans="1:26" ht="15.75" customHeight="1">
      <c r="A68" s="52"/>
      <c r="B68" s="52"/>
      <c r="C68" s="52"/>
      <c r="D68" s="52"/>
      <c r="E68" s="52"/>
      <c r="F68" s="52"/>
      <c r="G68" s="87"/>
      <c r="H68" s="65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spans="1:26" ht="15.75" customHeight="1">
      <c r="A69" s="52"/>
      <c r="B69" s="52"/>
      <c r="C69" s="52"/>
      <c r="D69" s="52"/>
      <c r="E69" s="52"/>
      <c r="F69" s="52"/>
      <c r="G69" s="87"/>
      <c r="H69" s="65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spans="1:26" ht="15.75" customHeight="1">
      <c r="A70" s="52"/>
      <c r="B70" s="52"/>
      <c r="C70" s="52"/>
      <c r="D70" s="52"/>
      <c r="E70" s="52"/>
      <c r="F70" s="52"/>
      <c r="G70" s="87"/>
      <c r="H70" s="65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spans="1:26" ht="15.75" customHeight="1">
      <c r="A71" s="52"/>
      <c r="B71" s="52"/>
      <c r="C71" s="52"/>
      <c r="D71" s="52"/>
      <c r="E71" s="52"/>
      <c r="F71" s="52"/>
      <c r="G71" s="87"/>
      <c r="H71" s="65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spans="1:26" ht="15.75" customHeight="1">
      <c r="A72" s="52"/>
      <c r="B72" s="52"/>
      <c r="C72" s="52"/>
      <c r="D72" s="52"/>
      <c r="E72" s="52"/>
      <c r="F72" s="52"/>
      <c r="G72" s="87"/>
      <c r="H72" s="65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spans="1:26" ht="15.75" customHeight="1">
      <c r="A73" s="52"/>
      <c r="B73" s="52"/>
      <c r="C73" s="52"/>
      <c r="D73" s="52"/>
      <c r="E73" s="52"/>
      <c r="F73" s="52"/>
      <c r="G73" s="87"/>
      <c r="H73" s="65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spans="1:26" ht="15.75" customHeight="1">
      <c r="A74" s="52"/>
      <c r="B74" s="52"/>
      <c r="C74" s="52"/>
      <c r="D74" s="52"/>
      <c r="E74" s="52"/>
      <c r="F74" s="52"/>
      <c r="G74" s="87"/>
      <c r="H74" s="65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spans="1:26" ht="15.75" customHeight="1">
      <c r="A75" s="52"/>
      <c r="B75" s="52"/>
      <c r="C75" s="52"/>
      <c r="D75" s="52"/>
      <c r="E75" s="52"/>
      <c r="F75" s="52"/>
      <c r="G75" s="87"/>
      <c r="H75" s="65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spans="1:26" ht="15.75" customHeight="1">
      <c r="A76" s="52"/>
      <c r="B76" s="52"/>
      <c r="C76" s="52"/>
      <c r="D76" s="52"/>
      <c r="E76" s="52"/>
      <c r="F76" s="52"/>
      <c r="G76" s="87"/>
      <c r="H76" s="65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spans="1:26" ht="15.75" customHeight="1">
      <c r="A77" s="52"/>
      <c r="B77" s="52"/>
      <c r="C77" s="52"/>
      <c r="D77" s="52"/>
      <c r="E77" s="52"/>
      <c r="F77" s="52"/>
      <c r="G77" s="87"/>
      <c r="H77" s="65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spans="1:26" ht="15.75" customHeight="1">
      <c r="A78" s="52"/>
      <c r="B78" s="52"/>
      <c r="C78" s="52"/>
      <c r="D78" s="52"/>
      <c r="E78" s="52"/>
      <c r="F78" s="52"/>
      <c r="G78" s="87"/>
      <c r="H78" s="65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spans="1:26" ht="15.75" customHeight="1">
      <c r="A79" s="52"/>
      <c r="B79" s="52"/>
      <c r="C79" s="52"/>
      <c r="D79" s="52"/>
      <c r="E79" s="52"/>
      <c r="F79" s="52"/>
      <c r="G79" s="87"/>
      <c r="H79" s="65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spans="1:26" ht="15.75" customHeight="1">
      <c r="A80" s="52"/>
      <c r="B80" s="52"/>
      <c r="C80" s="52"/>
      <c r="D80" s="52"/>
      <c r="E80" s="52"/>
      <c r="F80" s="52"/>
      <c r="G80" s="87"/>
      <c r="H80" s="65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spans="1:26" ht="15.75" customHeight="1">
      <c r="A81" s="52"/>
      <c r="B81" s="52"/>
      <c r="C81" s="52"/>
      <c r="D81" s="52"/>
      <c r="E81" s="52"/>
      <c r="F81" s="52"/>
      <c r="G81" s="87"/>
      <c r="H81" s="65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spans="1:26" ht="15.75" customHeight="1">
      <c r="A82" s="52"/>
      <c r="B82" s="52"/>
      <c r="C82" s="52"/>
      <c r="D82" s="52"/>
      <c r="E82" s="52"/>
      <c r="F82" s="52"/>
      <c r="G82" s="87"/>
      <c r="H82" s="65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spans="1:26" ht="15.75" customHeight="1">
      <c r="A83" s="52"/>
      <c r="B83" s="52"/>
      <c r="C83" s="52"/>
      <c r="D83" s="52"/>
      <c r="E83" s="52"/>
      <c r="F83" s="52"/>
      <c r="G83" s="87"/>
      <c r="H83" s="65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spans="1:26" ht="15.75" customHeight="1">
      <c r="A84" s="52"/>
      <c r="B84" s="52"/>
      <c r="C84" s="52"/>
      <c r="D84" s="52"/>
      <c r="E84" s="52"/>
      <c r="F84" s="52"/>
      <c r="G84" s="87"/>
      <c r="H84" s="65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spans="1:26" ht="15.75" customHeight="1">
      <c r="A85" s="52"/>
      <c r="B85" s="52"/>
      <c r="C85" s="52"/>
      <c r="D85" s="52"/>
      <c r="E85" s="52"/>
      <c r="F85" s="52"/>
      <c r="G85" s="87"/>
      <c r="H85" s="65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spans="1:26" ht="15.75" customHeight="1">
      <c r="A86" s="52"/>
      <c r="B86" s="52"/>
      <c r="C86" s="52"/>
      <c r="D86" s="52"/>
      <c r="E86" s="52"/>
      <c r="F86" s="52"/>
      <c r="G86" s="87"/>
      <c r="H86" s="65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spans="1:26" ht="15.75" customHeight="1">
      <c r="A87" s="52"/>
      <c r="B87" s="52"/>
      <c r="C87" s="52"/>
      <c r="D87" s="52"/>
      <c r="E87" s="52"/>
      <c r="F87" s="52"/>
      <c r="G87" s="87"/>
      <c r="H87" s="65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spans="1:26" ht="15.75" customHeight="1">
      <c r="A88" s="52"/>
      <c r="B88" s="52"/>
      <c r="C88" s="52"/>
      <c r="D88" s="52"/>
      <c r="E88" s="52"/>
      <c r="F88" s="52"/>
      <c r="G88" s="87"/>
      <c r="H88" s="65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spans="1:26" ht="15.75" customHeight="1">
      <c r="A89" s="52"/>
      <c r="B89" s="52"/>
      <c r="C89" s="52"/>
      <c r="D89" s="52"/>
      <c r="E89" s="52"/>
      <c r="F89" s="52"/>
      <c r="G89" s="87"/>
      <c r="H89" s="65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spans="1:26" ht="15.75" customHeight="1">
      <c r="A90" s="52"/>
      <c r="B90" s="52"/>
      <c r="C90" s="52"/>
      <c r="D90" s="52"/>
      <c r="E90" s="52"/>
      <c r="F90" s="52"/>
      <c r="G90" s="87"/>
      <c r="H90" s="65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spans="1:26" ht="15.75" customHeight="1">
      <c r="A91" s="52"/>
      <c r="B91" s="52"/>
      <c r="C91" s="52"/>
      <c r="D91" s="52"/>
      <c r="E91" s="52"/>
      <c r="F91" s="52"/>
      <c r="G91" s="87"/>
      <c r="H91" s="65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spans="1:26" ht="15.75" customHeight="1">
      <c r="A92" s="52"/>
      <c r="B92" s="52"/>
      <c r="C92" s="52"/>
      <c r="D92" s="52"/>
      <c r="E92" s="52"/>
      <c r="F92" s="52"/>
      <c r="G92" s="87"/>
      <c r="H92" s="65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spans="1:26" ht="15.75" customHeight="1">
      <c r="A93" s="52"/>
      <c r="B93" s="52"/>
      <c r="C93" s="52"/>
      <c r="D93" s="52"/>
      <c r="E93" s="52"/>
      <c r="F93" s="52"/>
      <c r="G93" s="87"/>
      <c r="H93" s="65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spans="1:26" ht="15.75" customHeight="1">
      <c r="A94" s="52"/>
      <c r="B94" s="52"/>
      <c r="C94" s="52"/>
      <c r="D94" s="52"/>
      <c r="E94" s="52"/>
      <c r="F94" s="52"/>
      <c r="G94" s="87"/>
      <c r="H94" s="65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spans="1:26" ht="15.75" customHeight="1">
      <c r="A95" s="52"/>
      <c r="B95" s="52"/>
      <c r="C95" s="52"/>
      <c r="D95" s="52"/>
      <c r="E95" s="52"/>
      <c r="F95" s="52"/>
      <c r="G95" s="87"/>
      <c r="H95" s="65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spans="1:26" ht="15.75" customHeight="1">
      <c r="A96" s="52"/>
      <c r="B96" s="52"/>
      <c r="C96" s="52"/>
      <c r="D96" s="52"/>
      <c r="E96" s="52"/>
      <c r="F96" s="52"/>
      <c r="G96" s="87"/>
      <c r="H96" s="65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spans="1:26" ht="15.75" customHeight="1">
      <c r="A97" s="52"/>
      <c r="B97" s="52"/>
      <c r="C97" s="52"/>
      <c r="D97" s="52"/>
      <c r="E97" s="52"/>
      <c r="F97" s="52"/>
      <c r="G97" s="87"/>
      <c r="H97" s="65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spans="1:26" ht="15.75" customHeight="1">
      <c r="A98" s="52"/>
      <c r="B98" s="52"/>
      <c r="C98" s="52"/>
      <c r="D98" s="52"/>
      <c r="E98" s="52"/>
      <c r="F98" s="52"/>
      <c r="G98" s="87"/>
      <c r="H98" s="65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spans="1:26" ht="15.75" customHeight="1">
      <c r="A99" s="52"/>
      <c r="B99" s="52"/>
      <c r="C99" s="52"/>
      <c r="D99" s="52"/>
      <c r="E99" s="52"/>
      <c r="F99" s="52"/>
      <c r="G99" s="87"/>
      <c r="H99" s="65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spans="1:26" ht="15.75" customHeight="1">
      <c r="A100" s="52"/>
      <c r="B100" s="52"/>
      <c r="C100" s="52"/>
      <c r="D100" s="52"/>
      <c r="E100" s="52"/>
      <c r="F100" s="52"/>
      <c r="G100" s="87"/>
      <c r="H100" s="65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spans="1:26" ht="15.75" customHeight="1">
      <c r="A101" s="52"/>
      <c r="B101" s="52"/>
      <c r="C101" s="52"/>
      <c r="D101" s="52"/>
      <c r="E101" s="52"/>
      <c r="F101" s="52"/>
      <c r="G101" s="87"/>
      <c r="H101" s="65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spans="1:26" ht="15.75" customHeight="1">
      <c r="A102" s="52"/>
      <c r="B102" s="52"/>
      <c r="C102" s="52"/>
      <c r="D102" s="52"/>
      <c r="E102" s="52"/>
      <c r="F102" s="52"/>
      <c r="G102" s="87"/>
      <c r="H102" s="65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spans="1:26" ht="15.75" customHeight="1">
      <c r="A103" s="52"/>
      <c r="B103" s="52"/>
      <c r="C103" s="52"/>
      <c r="D103" s="52"/>
      <c r="E103" s="52"/>
      <c r="F103" s="52"/>
      <c r="G103" s="87"/>
      <c r="H103" s="65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spans="1:26" ht="15.75" customHeight="1">
      <c r="A104" s="52"/>
      <c r="B104" s="52"/>
      <c r="C104" s="52"/>
      <c r="D104" s="52"/>
      <c r="E104" s="52"/>
      <c r="F104" s="52"/>
      <c r="G104" s="87"/>
      <c r="H104" s="65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spans="1:26" ht="15.75" customHeight="1">
      <c r="A105" s="52"/>
      <c r="B105" s="52"/>
      <c r="C105" s="52"/>
      <c r="D105" s="52"/>
      <c r="E105" s="52"/>
      <c r="F105" s="52"/>
      <c r="G105" s="87"/>
      <c r="H105" s="65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spans="1:26" ht="15.75" customHeight="1">
      <c r="A106" s="52"/>
      <c r="B106" s="52"/>
      <c r="C106" s="52"/>
      <c r="D106" s="52"/>
      <c r="E106" s="52"/>
      <c r="F106" s="52"/>
      <c r="G106" s="87"/>
      <c r="H106" s="65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spans="1:26" ht="15.75" customHeight="1">
      <c r="A107" s="52"/>
      <c r="B107" s="52"/>
      <c r="C107" s="52"/>
      <c r="D107" s="52"/>
      <c r="E107" s="52"/>
      <c r="F107" s="52"/>
      <c r="G107" s="87"/>
      <c r="H107" s="65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spans="1:26" ht="15.75" customHeight="1">
      <c r="A108" s="52"/>
      <c r="B108" s="52"/>
      <c r="C108" s="52"/>
      <c r="D108" s="52"/>
      <c r="E108" s="52"/>
      <c r="F108" s="52"/>
      <c r="G108" s="87"/>
      <c r="H108" s="65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spans="1:26" ht="15.75" customHeight="1">
      <c r="A109" s="52"/>
      <c r="B109" s="52"/>
      <c r="C109" s="52"/>
      <c r="D109" s="52"/>
      <c r="E109" s="52"/>
      <c r="F109" s="52"/>
      <c r="G109" s="87"/>
      <c r="H109" s="65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spans="1:26" ht="15.75" customHeight="1">
      <c r="A110" s="52"/>
      <c r="B110" s="52"/>
      <c r="C110" s="52"/>
      <c r="D110" s="52"/>
      <c r="E110" s="52"/>
      <c r="F110" s="52"/>
      <c r="G110" s="87"/>
      <c r="H110" s="65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spans="1:26" ht="15.75" customHeight="1">
      <c r="A111" s="52"/>
      <c r="B111" s="52"/>
      <c r="C111" s="52"/>
      <c r="D111" s="52"/>
      <c r="E111" s="52"/>
      <c r="F111" s="52"/>
      <c r="G111" s="87"/>
      <c r="H111" s="65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spans="1:26" ht="15.75" customHeight="1">
      <c r="A112" s="52"/>
      <c r="B112" s="52"/>
      <c r="C112" s="52"/>
      <c r="D112" s="52"/>
      <c r="E112" s="52"/>
      <c r="F112" s="52"/>
      <c r="G112" s="87"/>
      <c r="H112" s="65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spans="1:26" ht="15.75" customHeight="1">
      <c r="A113" s="52"/>
      <c r="B113" s="52"/>
      <c r="C113" s="52"/>
      <c r="D113" s="52"/>
      <c r="E113" s="52"/>
      <c r="F113" s="52"/>
      <c r="G113" s="87"/>
      <c r="H113" s="65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spans="1:26" ht="15.75" customHeight="1">
      <c r="A114" s="52"/>
      <c r="B114" s="52"/>
      <c r="C114" s="52"/>
      <c r="D114" s="52"/>
      <c r="E114" s="52"/>
      <c r="F114" s="52"/>
      <c r="G114" s="87"/>
      <c r="H114" s="65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spans="1:26" ht="15.75" customHeight="1">
      <c r="A115" s="52"/>
      <c r="B115" s="52"/>
      <c r="C115" s="52"/>
      <c r="D115" s="52"/>
      <c r="E115" s="52"/>
      <c r="F115" s="52"/>
      <c r="G115" s="87"/>
      <c r="H115" s="65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spans="1:26" ht="15.75" customHeight="1">
      <c r="A116" s="52"/>
      <c r="B116" s="52"/>
      <c r="C116" s="52"/>
      <c r="D116" s="52"/>
      <c r="E116" s="52"/>
      <c r="F116" s="52"/>
      <c r="G116" s="87"/>
      <c r="H116" s="65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spans="1:26" ht="15.75" customHeight="1">
      <c r="A117" s="52"/>
      <c r="B117" s="52"/>
      <c r="C117" s="52"/>
      <c r="D117" s="52"/>
      <c r="E117" s="52"/>
      <c r="F117" s="52"/>
      <c r="G117" s="87"/>
      <c r="H117" s="65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spans="1:26" ht="15.75" customHeight="1">
      <c r="A118" s="52"/>
      <c r="B118" s="52"/>
      <c r="C118" s="52"/>
      <c r="D118" s="52"/>
      <c r="E118" s="52"/>
      <c r="F118" s="52"/>
      <c r="G118" s="87"/>
      <c r="H118" s="65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spans="1:26" ht="15.75" customHeight="1">
      <c r="A119" s="52"/>
      <c r="B119" s="52"/>
      <c r="C119" s="52"/>
      <c r="D119" s="52"/>
      <c r="E119" s="52"/>
      <c r="F119" s="52"/>
      <c r="G119" s="87"/>
      <c r="H119" s="65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spans="1:26" ht="15.75" customHeight="1">
      <c r="A120" s="52"/>
      <c r="B120" s="52"/>
      <c r="C120" s="52"/>
      <c r="D120" s="52"/>
      <c r="E120" s="52"/>
      <c r="F120" s="52"/>
      <c r="G120" s="87"/>
      <c r="H120" s="65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spans="1:26" ht="15.75" customHeight="1">
      <c r="A121" s="52"/>
      <c r="B121" s="52"/>
      <c r="C121" s="52"/>
      <c r="D121" s="52"/>
      <c r="E121" s="52"/>
      <c r="F121" s="52"/>
      <c r="G121" s="87"/>
      <c r="H121" s="65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spans="1:26" ht="15.75" customHeight="1">
      <c r="A122" s="52"/>
      <c r="B122" s="52"/>
      <c r="C122" s="52"/>
      <c r="D122" s="52"/>
      <c r="E122" s="52"/>
      <c r="F122" s="52"/>
      <c r="G122" s="87"/>
      <c r="H122" s="65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spans="1:26" ht="15.75" customHeight="1">
      <c r="A123" s="52"/>
      <c r="B123" s="52"/>
      <c r="C123" s="52"/>
      <c r="D123" s="52"/>
      <c r="E123" s="52"/>
      <c r="F123" s="52"/>
      <c r="G123" s="87"/>
      <c r="H123" s="65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spans="1:26" ht="15.75" customHeight="1">
      <c r="A124" s="52"/>
      <c r="B124" s="52"/>
      <c r="C124" s="52"/>
      <c r="D124" s="52"/>
      <c r="E124" s="52"/>
      <c r="F124" s="52"/>
      <c r="G124" s="87"/>
      <c r="H124" s="65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spans="1:26" ht="15.75" customHeight="1">
      <c r="A125" s="52"/>
      <c r="B125" s="52"/>
      <c r="C125" s="52"/>
      <c r="D125" s="52"/>
      <c r="E125" s="52"/>
      <c r="F125" s="52"/>
      <c r="G125" s="87"/>
      <c r="H125" s="65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spans="1:26" ht="15.75" customHeight="1">
      <c r="A126" s="52"/>
      <c r="B126" s="52"/>
      <c r="C126" s="52"/>
      <c r="D126" s="52"/>
      <c r="E126" s="52"/>
      <c r="F126" s="52"/>
      <c r="G126" s="87"/>
      <c r="H126" s="65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spans="1:26" ht="15.75" customHeight="1">
      <c r="A127" s="52"/>
      <c r="B127" s="52"/>
      <c r="C127" s="52"/>
      <c r="D127" s="52"/>
      <c r="E127" s="52"/>
      <c r="F127" s="52"/>
      <c r="G127" s="87"/>
      <c r="H127" s="65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spans="1:26" ht="15.75" customHeight="1">
      <c r="A128" s="52"/>
      <c r="B128" s="52"/>
      <c r="C128" s="52"/>
      <c r="D128" s="52"/>
      <c r="E128" s="52"/>
      <c r="F128" s="52"/>
      <c r="G128" s="87"/>
      <c r="H128" s="65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spans="1:26" ht="15.75" customHeight="1">
      <c r="A129" s="52"/>
      <c r="B129" s="52"/>
      <c r="C129" s="52"/>
      <c r="D129" s="52"/>
      <c r="E129" s="52"/>
      <c r="F129" s="52"/>
      <c r="G129" s="87"/>
      <c r="H129" s="65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spans="1:26" ht="15.75" customHeight="1">
      <c r="A130" s="52"/>
      <c r="B130" s="52"/>
      <c r="C130" s="52"/>
      <c r="D130" s="52"/>
      <c r="E130" s="52"/>
      <c r="F130" s="52"/>
      <c r="G130" s="87"/>
      <c r="H130" s="65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spans="1:26" ht="15.75" customHeight="1">
      <c r="A131" s="52"/>
      <c r="B131" s="52"/>
      <c r="C131" s="52"/>
      <c r="D131" s="52"/>
      <c r="E131" s="52"/>
      <c r="F131" s="52"/>
      <c r="G131" s="87"/>
      <c r="H131" s="65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spans="1:26" ht="15.75" customHeight="1">
      <c r="A132" s="52"/>
      <c r="B132" s="52"/>
      <c r="C132" s="52"/>
      <c r="D132" s="52"/>
      <c r="E132" s="52"/>
      <c r="F132" s="52"/>
      <c r="G132" s="87"/>
      <c r="H132" s="65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spans="1:26" ht="15.75" customHeight="1">
      <c r="A133" s="52"/>
      <c r="B133" s="52"/>
      <c r="C133" s="52"/>
      <c r="D133" s="52"/>
      <c r="E133" s="52"/>
      <c r="F133" s="52"/>
      <c r="G133" s="87"/>
      <c r="H133" s="65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spans="1:26" ht="15.75" customHeight="1">
      <c r="A134" s="52"/>
      <c r="B134" s="52"/>
      <c r="C134" s="52"/>
      <c r="D134" s="52"/>
      <c r="E134" s="52"/>
      <c r="F134" s="52"/>
      <c r="G134" s="87"/>
      <c r="H134" s="65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spans="1:26" ht="15.75" customHeight="1">
      <c r="A135" s="52"/>
      <c r="B135" s="52"/>
      <c r="C135" s="52"/>
      <c r="D135" s="52"/>
      <c r="E135" s="52"/>
      <c r="F135" s="52"/>
      <c r="G135" s="87"/>
      <c r="H135" s="65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spans="1:26" ht="15.75" customHeight="1">
      <c r="A136" s="52"/>
      <c r="B136" s="52"/>
      <c r="C136" s="52"/>
      <c r="D136" s="52"/>
      <c r="E136" s="52"/>
      <c r="F136" s="52"/>
      <c r="G136" s="87"/>
      <c r="H136" s="65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spans="1:26" ht="15.75" customHeight="1">
      <c r="A137" s="52"/>
      <c r="B137" s="52"/>
      <c r="C137" s="52"/>
      <c r="D137" s="52"/>
      <c r="E137" s="52"/>
      <c r="F137" s="52"/>
      <c r="G137" s="87"/>
      <c r="H137" s="65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spans="1:26" ht="15.75" customHeight="1">
      <c r="A138" s="52"/>
      <c r="B138" s="52"/>
      <c r="C138" s="52"/>
      <c r="D138" s="52"/>
      <c r="E138" s="52"/>
      <c r="F138" s="52"/>
      <c r="G138" s="87"/>
      <c r="H138" s="65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spans="1:26" ht="15.75" customHeight="1">
      <c r="A139" s="52"/>
      <c r="B139" s="52"/>
      <c r="C139" s="52"/>
      <c r="D139" s="52"/>
      <c r="E139" s="52"/>
      <c r="F139" s="52"/>
      <c r="G139" s="87"/>
      <c r="H139" s="65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spans="1:26" ht="15.75" customHeight="1">
      <c r="A140" s="52"/>
      <c r="B140" s="52"/>
      <c r="C140" s="52"/>
      <c r="D140" s="52"/>
      <c r="E140" s="52"/>
      <c r="F140" s="52"/>
      <c r="G140" s="87"/>
      <c r="H140" s="65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spans="1:26" ht="15.75" customHeight="1">
      <c r="A141" s="52"/>
      <c r="B141" s="52"/>
      <c r="C141" s="52"/>
      <c r="D141" s="52"/>
      <c r="E141" s="52"/>
      <c r="F141" s="52"/>
      <c r="G141" s="87"/>
      <c r="H141" s="65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spans="1:26" ht="15.75" customHeight="1">
      <c r="A142" s="52"/>
      <c r="B142" s="52"/>
      <c r="C142" s="52"/>
      <c r="D142" s="52"/>
      <c r="E142" s="52"/>
      <c r="F142" s="52"/>
      <c r="G142" s="87"/>
      <c r="H142" s="65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spans="1:26" ht="15.75" customHeight="1">
      <c r="A143" s="52"/>
      <c r="B143" s="52"/>
      <c r="C143" s="52"/>
      <c r="D143" s="52"/>
      <c r="E143" s="52"/>
      <c r="F143" s="52"/>
      <c r="G143" s="87"/>
      <c r="H143" s="65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spans="1:26" ht="15.75" customHeight="1">
      <c r="A144" s="52"/>
      <c r="B144" s="52"/>
      <c r="C144" s="52"/>
      <c r="D144" s="52"/>
      <c r="E144" s="52"/>
      <c r="F144" s="52"/>
      <c r="G144" s="87"/>
      <c r="H144" s="65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spans="1:26" ht="15.75" customHeight="1">
      <c r="A145" s="52"/>
      <c r="B145" s="52"/>
      <c r="C145" s="52"/>
      <c r="D145" s="52"/>
      <c r="E145" s="52"/>
      <c r="F145" s="52"/>
      <c r="G145" s="87"/>
      <c r="H145" s="65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spans="1:26" ht="15.75" customHeight="1">
      <c r="A146" s="52"/>
      <c r="B146" s="52"/>
      <c r="C146" s="52"/>
      <c r="D146" s="52"/>
      <c r="E146" s="52"/>
      <c r="F146" s="52"/>
      <c r="G146" s="87"/>
      <c r="H146" s="65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spans="1:26" ht="15.75" customHeight="1">
      <c r="A147" s="52"/>
      <c r="B147" s="52"/>
      <c r="C147" s="52"/>
      <c r="D147" s="52"/>
      <c r="E147" s="52"/>
      <c r="F147" s="52"/>
      <c r="G147" s="87"/>
      <c r="H147" s="65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spans="1:26" ht="15.75" customHeight="1">
      <c r="A148" s="52"/>
      <c r="B148" s="52"/>
      <c r="C148" s="52"/>
      <c r="D148" s="52"/>
      <c r="E148" s="52"/>
      <c r="F148" s="52"/>
      <c r="G148" s="87"/>
      <c r="H148" s="65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spans="1:26" ht="15.75" customHeight="1">
      <c r="A149" s="52"/>
      <c r="B149" s="52"/>
      <c r="C149" s="52"/>
      <c r="D149" s="52"/>
      <c r="E149" s="52"/>
      <c r="F149" s="52"/>
      <c r="G149" s="87"/>
      <c r="H149" s="65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spans="1:26" ht="15.75" customHeight="1">
      <c r="A150" s="52"/>
      <c r="B150" s="52"/>
      <c r="C150" s="52"/>
      <c r="D150" s="52"/>
      <c r="E150" s="52"/>
      <c r="F150" s="52"/>
      <c r="G150" s="87"/>
      <c r="H150" s="65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spans="1:26" ht="15.75" customHeight="1">
      <c r="A151" s="52"/>
      <c r="B151" s="52"/>
      <c r="C151" s="52"/>
      <c r="D151" s="52"/>
      <c r="E151" s="52"/>
      <c r="F151" s="52"/>
      <c r="G151" s="87"/>
      <c r="H151" s="65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spans="1:26" ht="15.75" customHeight="1">
      <c r="A152" s="52"/>
      <c r="B152" s="52"/>
      <c r="C152" s="52"/>
      <c r="D152" s="52"/>
      <c r="E152" s="52"/>
      <c r="F152" s="52"/>
      <c r="G152" s="87"/>
      <c r="H152" s="65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spans="1:26" ht="15.75" customHeight="1">
      <c r="A153" s="52"/>
      <c r="B153" s="52"/>
      <c r="C153" s="52"/>
      <c r="D153" s="52"/>
      <c r="E153" s="52"/>
      <c r="F153" s="52"/>
      <c r="G153" s="87"/>
      <c r="H153" s="65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spans="1:26" ht="15.75" customHeight="1">
      <c r="A154" s="52"/>
      <c r="B154" s="52"/>
      <c r="C154" s="52"/>
      <c r="D154" s="52"/>
      <c r="E154" s="52"/>
      <c r="F154" s="52"/>
      <c r="G154" s="87"/>
      <c r="H154" s="65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spans="1:26" ht="15.75" customHeight="1">
      <c r="A155" s="52"/>
      <c r="B155" s="52"/>
      <c r="C155" s="52"/>
      <c r="D155" s="52"/>
      <c r="E155" s="52"/>
      <c r="F155" s="52"/>
      <c r="G155" s="87"/>
      <c r="H155" s="65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spans="1:26" ht="15.75" customHeight="1">
      <c r="A156" s="52"/>
      <c r="B156" s="52"/>
      <c r="C156" s="52"/>
      <c r="D156" s="52"/>
      <c r="E156" s="52"/>
      <c r="F156" s="52"/>
      <c r="G156" s="87"/>
      <c r="H156" s="65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spans="1:26" ht="15.75" customHeight="1">
      <c r="A157" s="52"/>
      <c r="B157" s="52"/>
      <c r="C157" s="52"/>
      <c r="D157" s="52"/>
      <c r="E157" s="52"/>
      <c r="F157" s="52"/>
      <c r="G157" s="87"/>
      <c r="H157" s="65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spans="1:26" ht="15.75" customHeight="1">
      <c r="A158" s="52"/>
      <c r="B158" s="52"/>
      <c r="C158" s="52"/>
      <c r="D158" s="52"/>
      <c r="E158" s="52"/>
      <c r="F158" s="52"/>
      <c r="G158" s="87"/>
      <c r="H158" s="65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spans="1:26" ht="15.75" customHeight="1">
      <c r="A159" s="52"/>
      <c r="B159" s="52"/>
      <c r="C159" s="52"/>
      <c r="D159" s="52"/>
      <c r="E159" s="52"/>
      <c r="F159" s="52"/>
      <c r="G159" s="87"/>
      <c r="H159" s="65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spans="1:26" ht="15.75" customHeight="1">
      <c r="A160" s="52"/>
      <c r="B160" s="52"/>
      <c r="C160" s="52"/>
      <c r="D160" s="52"/>
      <c r="E160" s="52"/>
      <c r="F160" s="52"/>
      <c r="G160" s="87"/>
      <c r="H160" s="65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spans="1:26" ht="15.75" customHeight="1">
      <c r="A161" s="52"/>
      <c r="B161" s="52"/>
      <c r="C161" s="52"/>
      <c r="D161" s="52"/>
      <c r="E161" s="52"/>
      <c r="F161" s="52"/>
      <c r="G161" s="87"/>
      <c r="H161" s="65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spans="1:26" ht="15.75" customHeight="1">
      <c r="A162" s="52"/>
      <c r="B162" s="52"/>
      <c r="C162" s="52"/>
      <c r="D162" s="52"/>
      <c r="E162" s="52"/>
      <c r="F162" s="52"/>
      <c r="G162" s="87"/>
      <c r="H162" s="65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spans="1:26" ht="15.75" customHeight="1">
      <c r="A163" s="52"/>
      <c r="B163" s="52"/>
      <c r="C163" s="52"/>
      <c r="D163" s="52"/>
      <c r="E163" s="52"/>
      <c r="F163" s="52"/>
      <c r="G163" s="87"/>
      <c r="H163" s="65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spans="1:26" ht="15.75" customHeight="1">
      <c r="A164" s="52"/>
      <c r="B164" s="52"/>
      <c r="C164" s="52"/>
      <c r="D164" s="52"/>
      <c r="E164" s="52"/>
      <c r="F164" s="52"/>
      <c r="G164" s="87"/>
      <c r="H164" s="65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spans="1:26" ht="15.75" customHeight="1">
      <c r="A165" s="52"/>
      <c r="B165" s="52"/>
      <c r="C165" s="52"/>
      <c r="D165" s="52"/>
      <c r="E165" s="52"/>
      <c r="F165" s="52"/>
      <c r="G165" s="87"/>
      <c r="H165" s="65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spans="1:26" ht="15.75" customHeight="1">
      <c r="A166" s="52"/>
      <c r="B166" s="52"/>
      <c r="C166" s="52"/>
      <c r="D166" s="52"/>
      <c r="E166" s="52"/>
      <c r="F166" s="52"/>
      <c r="G166" s="87"/>
      <c r="H166" s="65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spans="1:26" ht="15.75" customHeight="1">
      <c r="A167" s="52"/>
      <c r="B167" s="52"/>
      <c r="C167" s="52"/>
      <c r="D167" s="52"/>
      <c r="E167" s="52"/>
      <c r="F167" s="52"/>
      <c r="G167" s="87"/>
      <c r="H167" s="65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spans="1:26" ht="15.75" customHeight="1">
      <c r="A168" s="52"/>
      <c r="B168" s="52"/>
      <c r="C168" s="52"/>
      <c r="D168" s="52"/>
      <c r="E168" s="52"/>
      <c r="F168" s="52"/>
      <c r="G168" s="87"/>
      <c r="H168" s="65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spans="1:26" ht="15.75" customHeight="1">
      <c r="A169" s="52"/>
      <c r="B169" s="52"/>
      <c r="C169" s="52"/>
      <c r="D169" s="52"/>
      <c r="E169" s="52"/>
      <c r="F169" s="52"/>
      <c r="G169" s="87"/>
      <c r="H169" s="65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spans="1:26" ht="15.75" customHeight="1">
      <c r="A170" s="52"/>
      <c r="B170" s="52"/>
      <c r="C170" s="52"/>
      <c r="D170" s="52"/>
      <c r="E170" s="52"/>
      <c r="F170" s="52"/>
      <c r="G170" s="87"/>
      <c r="H170" s="65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spans="1:26" ht="15.75" customHeight="1">
      <c r="A171" s="52"/>
      <c r="B171" s="52"/>
      <c r="C171" s="52"/>
      <c r="D171" s="52"/>
      <c r="E171" s="52"/>
      <c r="F171" s="52"/>
      <c r="G171" s="87"/>
      <c r="H171" s="65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spans="1:26" ht="15.75" customHeight="1">
      <c r="A172" s="52"/>
      <c r="B172" s="52"/>
      <c r="C172" s="52"/>
      <c r="D172" s="52"/>
      <c r="E172" s="52"/>
      <c r="F172" s="52"/>
      <c r="G172" s="87"/>
      <c r="H172" s="65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spans="1:26" ht="15.75" customHeight="1">
      <c r="A173" s="52"/>
      <c r="B173" s="52"/>
      <c r="C173" s="52"/>
      <c r="D173" s="52"/>
      <c r="E173" s="52"/>
      <c r="F173" s="52"/>
      <c r="G173" s="87"/>
      <c r="H173" s="65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spans="1:26" ht="15.75" customHeight="1">
      <c r="A174" s="52"/>
      <c r="B174" s="52"/>
      <c r="C174" s="52"/>
      <c r="D174" s="52"/>
      <c r="E174" s="52"/>
      <c r="F174" s="52"/>
      <c r="G174" s="87"/>
      <c r="H174" s="65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spans="1:26" ht="15.75" customHeight="1">
      <c r="A175" s="52"/>
      <c r="B175" s="52"/>
      <c r="C175" s="52"/>
      <c r="D175" s="52"/>
      <c r="E175" s="52"/>
      <c r="F175" s="52"/>
      <c r="G175" s="87"/>
      <c r="H175" s="65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spans="1:26" ht="15.75" customHeight="1">
      <c r="A176" s="52"/>
      <c r="B176" s="52"/>
      <c r="C176" s="52"/>
      <c r="D176" s="52"/>
      <c r="E176" s="52"/>
      <c r="F176" s="52"/>
      <c r="G176" s="87"/>
      <c r="H176" s="65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spans="1:26" ht="15.75" customHeight="1">
      <c r="A177" s="52"/>
      <c r="B177" s="52"/>
      <c r="C177" s="52"/>
      <c r="D177" s="52"/>
      <c r="E177" s="52"/>
      <c r="F177" s="52"/>
      <c r="G177" s="87"/>
      <c r="H177" s="65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spans="1:26" ht="15.75" customHeight="1">
      <c r="A178" s="52"/>
      <c r="B178" s="52"/>
      <c r="C178" s="52"/>
      <c r="D178" s="52"/>
      <c r="E178" s="52"/>
      <c r="F178" s="52"/>
      <c r="G178" s="87"/>
      <c r="H178" s="65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spans="1:26" ht="15.75" customHeight="1">
      <c r="A179" s="52"/>
      <c r="B179" s="52"/>
      <c r="C179" s="52"/>
      <c r="D179" s="52"/>
      <c r="E179" s="52"/>
      <c r="F179" s="52"/>
      <c r="G179" s="87"/>
      <c r="H179" s="65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spans="1:26" ht="15.75" customHeight="1">
      <c r="A180" s="52"/>
      <c r="B180" s="52"/>
      <c r="C180" s="52"/>
      <c r="D180" s="52"/>
      <c r="E180" s="52"/>
      <c r="F180" s="52"/>
      <c r="G180" s="87"/>
      <c r="H180" s="65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spans="1:26" ht="15.75" customHeight="1">
      <c r="A181" s="52"/>
      <c r="B181" s="52"/>
      <c r="C181" s="52"/>
      <c r="D181" s="52"/>
      <c r="E181" s="52"/>
      <c r="F181" s="52"/>
      <c r="G181" s="87"/>
      <c r="H181" s="65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spans="1:26" ht="15.75" customHeight="1">
      <c r="A182" s="52"/>
      <c r="B182" s="52"/>
      <c r="C182" s="52"/>
      <c r="D182" s="52"/>
      <c r="E182" s="52"/>
      <c r="F182" s="52"/>
      <c r="G182" s="87"/>
      <c r="H182" s="65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spans="1:26" ht="15.75" customHeight="1">
      <c r="A183" s="52"/>
      <c r="B183" s="52"/>
      <c r="C183" s="52"/>
      <c r="D183" s="52"/>
      <c r="E183" s="52"/>
      <c r="F183" s="52"/>
      <c r="G183" s="87"/>
      <c r="H183" s="65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spans="1:26" ht="15.75" customHeight="1">
      <c r="A184" s="52"/>
      <c r="B184" s="52"/>
      <c r="C184" s="52"/>
      <c r="D184" s="52"/>
      <c r="E184" s="52"/>
      <c r="F184" s="52"/>
      <c r="G184" s="87"/>
      <c r="H184" s="65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spans="1:26" ht="15.75" customHeight="1">
      <c r="A185" s="52"/>
      <c r="B185" s="52"/>
      <c r="C185" s="52"/>
      <c r="D185" s="52"/>
      <c r="E185" s="52"/>
      <c r="F185" s="52"/>
      <c r="G185" s="87"/>
      <c r="H185" s="65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spans="1:26" ht="15.75" customHeight="1">
      <c r="A186" s="52"/>
      <c r="B186" s="52"/>
      <c r="C186" s="52"/>
      <c r="D186" s="52"/>
      <c r="E186" s="52"/>
      <c r="F186" s="52"/>
      <c r="G186" s="87"/>
      <c r="H186" s="65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spans="1:26" ht="15.75" customHeight="1">
      <c r="A187" s="52"/>
      <c r="B187" s="52"/>
      <c r="C187" s="52"/>
      <c r="D187" s="52"/>
      <c r="E187" s="52"/>
      <c r="F187" s="52"/>
      <c r="G187" s="87"/>
      <c r="H187" s="65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spans="1:26" ht="15.75" customHeight="1">
      <c r="A188" s="52"/>
      <c r="B188" s="52"/>
      <c r="C188" s="52"/>
      <c r="D188" s="52"/>
      <c r="E188" s="52"/>
      <c r="F188" s="52"/>
      <c r="G188" s="87"/>
      <c r="H188" s="65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spans="1:26" ht="15.75" customHeight="1">
      <c r="A189" s="52"/>
      <c r="B189" s="52"/>
      <c r="C189" s="52"/>
      <c r="D189" s="52"/>
      <c r="E189" s="52"/>
      <c r="F189" s="52"/>
      <c r="G189" s="87"/>
      <c r="H189" s="65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spans="1:26" ht="15.75" customHeight="1">
      <c r="A190" s="52"/>
      <c r="B190" s="52"/>
      <c r="C190" s="52"/>
      <c r="D190" s="52"/>
      <c r="E190" s="52"/>
      <c r="F190" s="52"/>
      <c r="G190" s="87"/>
      <c r="H190" s="65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spans="1:26" ht="15.75" customHeight="1">
      <c r="A191" s="52"/>
      <c r="B191" s="52"/>
      <c r="C191" s="52"/>
      <c r="D191" s="52"/>
      <c r="E191" s="52"/>
      <c r="F191" s="52"/>
      <c r="G191" s="87"/>
      <c r="H191" s="65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spans="1:26" ht="15.75" customHeight="1">
      <c r="A192" s="52"/>
      <c r="B192" s="52"/>
      <c r="C192" s="52"/>
      <c r="D192" s="52"/>
      <c r="E192" s="52"/>
      <c r="F192" s="52"/>
      <c r="G192" s="87"/>
      <c r="H192" s="65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spans="1:26" ht="15.75" customHeight="1">
      <c r="A193" s="52"/>
      <c r="B193" s="52"/>
      <c r="C193" s="52"/>
      <c r="D193" s="52"/>
      <c r="E193" s="52"/>
      <c r="F193" s="52"/>
      <c r="G193" s="87"/>
      <c r="H193" s="65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spans="1:26" ht="15.75" customHeight="1">
      <c r="A194" s="52"/>
      <c r="B194" s="52"/>
      <c r="C194" s="52"/>
      <c r="D194" s="52"/>
      <c r="E194" s="52"/>
      <c r="F194" s="52"/>
      <c r="G194" s="87"/>
      <c r="H194" s="65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spans="1:26" ht="15.75" customHeight="1">
      <c r="A195" s="52"/>
      <c r="B195" s="52"/>
      <c r="C195" s="52"/>
      <c r="D195" s="52"/>
      <c r="E195" s="52"/>
      <c r="F195" s="52"/>
      <c r="G195" s="87"/>
      <c r="H195" s="65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spans="1:26" ht="15.75" customHeight="1">
      <c r="A196" s="52"/>
      <c r="B196" s="52"/>
      <c r="C196" s="52"/>
      <c r="D196" s="52"/>
      <c r="E196" s="52"/>
      <c r="F196" s="52"/>
      <c r="G196" s="87"/>
      <c r="H196" s="65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spans="1:26" ht="15.75" customHeight="1">
      <c r="A197" s="52"/>
      <c r="B197" s="52"/>
      <c r="C197" s="52"/>
      <c r="D197" s="52"/>
      <c r="E197" s="52"/>
      <c r="F197" s="52"/>
      <c r="G197" s="87"/>
      <c r="H197" s="65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spans="1:26" ht="15.75" customHeight="1">
      <c r="A198" s="52"/>
      <c r="B198" s="52"/>
      <c r="C198" s="52"/>
      <c r="D198" s="52"/>
      <c r="E198" s="52"/>
      <c r="F198" s="52"/>
      <c r="G198" s="87"/>
      <c r="H198" s="65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spans="1:26" ht="15.75" customHeight="1">
      <c r="A199" s="52"/>
      <c r="B199" s="52"/>
      <c r="C199" s="52"/>
      <c r="D199" s="52"/>
      <c r="E199" s="52"/>
      <c r="F199" s="52"/>
      <c r="G199" s="87"/>
      <c r="H199" s="65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spans="1:26" ht="15.75" customHeight="1">
      <c r="A200" s="52"/>
      <c r="B200" s="52"/>
      <c r="C200" s="52"/>
      <c r="D200" s="52"/>
      <c r="E200" s="52"/>
      <c r="F200" s="52"/>
      <c r="G200" s="87"/>
      <c r="H200" s="65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spans="1:26" ht="15.75" customHeight="1">
      <c r="A201" s="52"/>
      <c r="B201" s="52"/>
      <c r="C201" s="52"/>
      <c r="D201" s="52"/>
      <c r="E201" s="52"/>
      <c r="F201" s="52"/>
      <c r="G201" s="87"/>
      <c r="H201" s="65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spans="1:26" ht="15.75" customHeight="1">
      <c r="A202" s="52"/>
      <c r="B202" s="52"/>
      <c r="C202" s="52"/>
      <c r="D202" s="52"/>
      <c r="E202" s="52"/>
      <c r="F202" s="52"/>
      <c r="G202" s="87"/>
      <c r="H202" s="65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spans="1:26" ht="15.75" customHeight="1">
      <c r="A203" s="52"/>
      <c r="B203" s="52"/>
      <c r="C203" s="52"/>
      <c r="D203" s="52"/>
      <c r="E203" s="52"/>
      <c r="F203" s="52"/>
      <c r="G203" s="87"/>
      <c r="H203" s="65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spans="1:26" ht="15.75" customHeight="1">
      <c r="A204" s="52"/>
      <c r="B204" s="52"/>
      <c r="C204" s="52"/>
      <c r="D204" s="52"/>
      <c r="E204" s="52"/>
      <c r="F204" s="52"/>
      <c r="G204" s="87"/>
      <c r="H204" s="65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spans="1:26" ht="15.75" customHeight="1">
      <c r="A205" s="52"/>
      <c r="B205" s="52"/>
      <c r="C205" s="52"/>
      <c r="D205" s="52"/>
      <c r="E205" s="52"/>
      <c r="F205" s="52"/>
      <c r="G205" s="87"/>
      <c r="H205" s="65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spans="1:26" ht="15.75" customHeight="1">
      <c r="A206" s="52"/>
      <c r="B206" s="52"/>
      <c r="C206" s="52"/>
      <c r="D206" s="52"/>
      <c r="E206" s="52"/>
      <c r="F206" s="52"/>
      <c r="G206" s="87"/>
      <c r="H206" s="65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spans="1:26" ht="15.75" customHeight="1">
      <c r="A207" s="52"/>
      <c r="B207" s="52"/>
      <c r="C207" s="52"/>
      <c r="D207" s="52"/>
      <c r="E207" s="52"/>
      <c r="F207" s="52"/>
      <c r="G207" s="87"/>
      <c r="H207" s="65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spans="1:26" ht="15.75" customHeight="1">
      <c r="A208" s="52"/>
      <c r="B208" s="52"/>
      <c r="C208" s="52"/>
      <c r="D208" s="52"/>
      <c r="E208" s="52"/>
      <c r="F208" s="52"/>
      <c r="G208" s="87"/>
      <c r="H208" s="65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spans="1:26" ht="15.75" customHeight="1">
      <c r="A209" s="52"/>
      <c r="B209" s="52"/>
      <c r="C209" s="52"/>
      <c r="D209" s="52"/>
      <c r="E209" s="52"/>
      <c r="F209" s="52"/>
      <c r="G209" s="87"/>
      <c r="H209" s="65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spans="1:26" ht="15.75" customHeight="1">
      <c r="A210" s="52"/>
      <c r="B210" s="52"/>
      <c r="C210" s="52"/>
      <c r="D210" s="52"/>
      <c r="E210" s="52"/>
      <c r="F210" s="52"/>
      <c r="G210" s="87"/>
      <c r="H210" s="65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spans="1:26" ht="15.75" customHeight="1">
      <c r="A211" s="52"/>
      <c r="B211" s="52"/>
      <c r="C211" s="52"/>
      <c r="D211" s="52"/>
      <c r="E211" s="52"/>
      <c r="F211" s="52"/>
      <c r="G211" s="87"/>
      <c r="H211" s="65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spans="1:26" ht="15.75" customHeight="1">
      <c r="A212" s="52"/>
      <c r="B212" s="52"/>
      <c r="C212" s="52"/>
      <c r="D212" s="52"/>
      <c r="E212" s="52"/>
      <c r="F212" s="52"/>
      <c r="G212" s="87"/>
      <c r="H212" s="65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spans="1:26" ht="15.75" customHeight="1">
      <c r="A213" s="52"/>
      <c r="B213" s="52"/>
      <c r="C213" s="52"/>
      <c r="D213" s="52"/>
      <c r="E213" s="52"/>
      <c r="F213" s="52"/>
      <c r="G213" s="87"/>
      <c r="H213" s="65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spans="1:26" ht="15.75" customHeight="1">
      <c r="A214" s="52"/>
      <c r="B214" s="52"/>
      <c r="C214" s="52"/>
      <c r="D214" s="52"/>
      <c r="E214" s="52"/>
      <c r="F214" s="52"/>
      <c r="G214" s="87"/>
      <c r="H214" s="65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spans="1:26" ht="15.75" customHeight="1">
      <c r="A215" s="52"/>
      <c r="B215" s="52"/>
      <c r="C215" s="52"/>
      <c r="D215" s="52"/>
      <c r="E215" s="52"/>
      <c r="F215" s="52"/>
      <c r="G215" s="87"/>
      <c r="H215" s="65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spans="1:26" ht="15.75" customHeight="1">
      <c r="A216" s="52"/>
      <c r="B216" s="52"/>
      <c r="C216" s="52"/>
      <c r="D216" s="52"/>
      <c r="E216" s="52"/>
      <c r="F216" s="52"/>
      <c r="G216" s="87"/>
      <c r="H216" s="65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spans="1:26" ht="15.75" customHeight="1">
      <c r="A217" s="52"/>
      <c r="B217" s="52"/>
      <c r="C217" s="52"/>
      <c r="D217" s="52"/>
      <c r="E217" s="52"/>
      <c r="F217" s="52"/>
      <c r="G217" s="87"/>
      <c r="H217" s="65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spans="1:26" ht="15.75" customHeight="1">
      <c r="A218" s="52"/>
      <c r="B218" s="52"/>
      <c r="C218" s="52"/>
      <c r="D218" s="52"/>
      <c r="E218" s="52"/>
      <c r="F218" s="52"/>
      <c r="G218" s="87"/>
      <c r="H218" s="65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spans="1:26" ht="15.75" customHeight="1">
      <c r="A219" s="52"/>
      <c r="B219" s="52"/>
      <c r="C219" s="52"/>
      <c r="D219" s="52"/>
      <c r="E219" s="52"/>
      <c r="F219" s="52"/>
      <c r="G219" s="87"/>
      <c r="H219" s="65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spans="1:26" ht="15.75" customHeight="1">
      <c r="A220" s="52"/>
      <c r="B220" s="52"/>
      <c r="C220" s="52"/>
      <c r="D220" s="52"/>
      <c r="E220" s="52"/>
      <c r="F220" s="52"/>
      <c r="G220" s="87"/>
      <c r="H220" s="65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spans="1:26" ht="15.75" customHeight="1">
      <c r="A221" s="52"/>
      <c r="B221" s="52"/>
      <c r="C221" s="52"/>
      <c r="D221" s="52"/>
      <c r="E221" s="52"/>
      <c r="F221" s="52"/>
      <c r="G221" s="87"/>
      <c r="H221" s="65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spans="1:26" ht="15.75" customHeight="1">
      <c r="A222" s="52"/>
      <c r="B222" s="52"/>
      <c r="C222" s="52"/>
      <c r="D222" s="52"/>
      <c r="E222" s="52"/>
      <c r="F222" s="52"/>
      <c r="G222" s="87"/>
      <c r="H222" s="65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spans="1:26" ht="15.75" customHeight="1">
      <c r="A223" s="52"/>
      <c r="B223" s="52"/>
      <c r="C223" s="52"/>
      <c r="D223" s="52"/>
      <c r="E223" s="52"/>
      <c r="F223" s="52"/>
      <c r="G223" s="87"/>
      <c r="H223" s="65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spans="1:26" ht="15.75" customHeight="1">
      <c r="A224" s="52"/>
      <c r="B224" s="52"/>
      <c r="C224" s="52"/>
      <c r="D224" s="52"/>
      <c r="E224" s="52"/>
      <c r="F224" s="52"/>
      <c r="G224" s="87"/>
      <c r="H224" s="65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spans="1:26" ht="15.75" customHeight="1">
      <c r="A225" s="52"/>
      <c r="B225" s="52"/>
      <c r="C225" s="52"/>
      <c r="D225" s="52"/>
      <c r="E225" s="52"/>
      <c r="F225" s="52"/>
      <c r="G225" s="87"/>
      <c r="H225" s="65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spans="1:26" ht="15.75" customHeight="1">
      <c r="A226" s="52"/>
      <c r="B226" s="52"/>
      <c r="C226" s="52"/>
      <c r="D226" s="52"/>
      <c r="E226" s="52"/>
      <c r="F226" s="52"/>
      <c r="G226" s="87"/>
      <c r="H226" s="65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spans="1:26" ht="15.75" customHeight="1">
      <c r="A227" s="52"/>
      <c r="B227" s="52"/>
      <c r="C227" s="52"/>
      <c r="D227" s="52"/>
      <c r="E227" s="52"/>
      <c r="F227" s="52"/>
      <c r="G227" s="87"/>
      <c r="H227" s="65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spans="1:26" ht="15.75" customHeight="1">
      <c r="A228" s="52"/>
      <c r="B228" s="52"/>
      <c r="C228" s="52"/>
      <c r="D228" s="52"/>
      <c r="E228" s="52"/>
      <c r="F228" s="52"/>
      <c r="G228" s="87"/>
      <c r="H228" s="65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spans="1:26" ht="15.75" customHeight="1">
      <c r="A229" s="52"/>
      <c r="B229" s="52"/>
      <c r="C229" s="52"/>
      <c r="D229" s="52"/>
      <c r="E229" s="52"/>
      <c r="F229" s="52"/>
      <c r="G229" s="87"/>
      <c r="H229" s="65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spans="1:26" ht="15.75" customHeight="1">
      <c r="A230" s="52"/>
      <c r="B230" s="52"/>
      <c r="C230" s="52"/>
      <c r="D230" s="52"/>
      <c r="E230" s="52"/>
      <c r="F230" s="52"/>
      <c r="G230" s="87"/>
      <c r="H230" s="65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spans="1:26" ht="15.75" customHeight="1">
      <c r="A231" s="52"/>
      <c r="B231" s="52"/>
      <c r="C231" s="52"/>
      <c r="D231" s="52"/>
      <c r="E231" s="52"/>
      <c r="F231" s="52"/>
      <c r="G231" s="87"/>
      <c r="H231" s="65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spans="1:26" ht="15.75" customHeight="1">
      <c r="A232" s="52"/>
      <c r="B232" s="52"/>
      <c r="C232" s="52"/>
      <c r="D232" s="52"/>
      <c r="E232" s="52"/>
      <c r="F232" s="52"/>
      <c r="G232" s="87"/>
      <c r="H232" s="65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spans="1:26" ht="15.75" customHeight="1">
      <c r="A233" s="52"/>
      <c r="B233" s="52"/>
      <c r="C233" s="52"/>
      <c r="D233" s="52"/>
      <c r="E233" s="52"/>
      <c r="F233" s="52"/>
      <c r="G233" s="87"/>
      <c r="H233" s="65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spans="1:26" ht="15.75" customHeight="1">
      <c r="A234" s="52"/>
      <c r="B234" s="52"/>
      <c r="C234" s="52"/>
      <c r="D234" s="52"/>
      <c r="E234" s="52"/>
      <c r="F234" s="52"/>
      <c r="G234" s="87"/>
      <c r="H234" s="65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spans="1:26" ht="15.75" customHeight="1">
      <c r="A235" s="52"/>
      <c r="B235" s="52"/>
      <c r="C235" s="52"/>
      <c r="D235" s="52"/>
      <c r="E235" s="52"/>
      <c r="F235" s="52"/>
      <c r="G235" s="87"/>
      <c r="H235" s="65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spans="1:26" ht="15.75" customHeight="1">
      <c r="A236" s="52"/>
      <c r="B236" s="52"/>
      <c r="C236" s="52"/>
      <c r="D236" s="52"/>
      <c r="E236" s="52"/>
      <c r="F236" s="52"/>
      <c r="G236" s="87"/>
      <c r="H236" s="65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spans="1:26" ht="15.75" customHeight="1">
      <c r="A237" s="52"/>
      <c r="B237" s="52"/>
      <c r="C237" s="52"/>
      <c r="D237" s="52"/>
      <c r="E237" s="52"/>
      <c r="F237" s="52"/>
      <c r="G237" s="87"/>
      <c r="H237" s="65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spans="1:26" ht="15.75" customHeight="1">
      <c r="A238" s="52"/>
      <c r="B238" s="52"/>
      <c r="C238" s="52"/>
      <c r="D238" s="52"/>
      <c r="E238" s="52"/>
      <c r="F238" s="52"/>
      <c r="G238" s="87"/>
      <c r="H238" s="65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spans="1:26" ht="15.75" customHeight="1">
      <c r="A239" s="52"/>
      <c r="B239" s="52"/>
      <c r="C239" s="52"/>
      <c r="D239" s="52"/>
      <c r="E239" s="52"/>
      <c r="F239" s="52"/>
      <c r="G239" s="87"/>
      <c r="H239" s="65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spans="1:26" ht="15.75" customHeight="1">
      <c r="A240" s="52"/>
      <c r="B240" s="52"/>
      <c r="C240" s="52"/>
      <c r="D240" s="52"/>
      <c r="E240" s="52"/>
      <c r="F240" s="52"/>
      <c r="G240" s="87"/>
      <c r="H240" s="65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spans="1:26" ht="15.75" customHeight="1">
      <c r="A241" s="52"/>
      <c r="B241" s="52"/>
      <c r="C241" s="52"/>
      <c r="D241" s="52"/>
      <c r="E241" s="52"/>
      <c r="F241" s="52"/>
      <c r="G241" s="87"/>
      <c r="H241" s="65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spans="1:26" ht="15.75" customHeight="1">
      <c r="A242" s="52"/>
      <c r="B242" s="52"/>
      <c r="C242" s="52"/>
      <c r="D242" s="52"/>
      <c r="E242" s="52"/>
      <c r="F242" s="52"/>
      <c r="G242" s="87"/>
      <c r="H242" s="65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spans="1:26" ht="15.75" customHeight="1">
      <c r="A243" s="52"/>
      <c r="B243" s="52"/>
      <c r="C243" s="52"/>
      <c r="D243" s="52"/>
      <c r="E243" s="52"/>
      <c r="F243" s="52"/>
      <c r="G243" s="87"/>
      <c r="H243" s="65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spans="1:26" ht="15.75" customHeight="1">
      <c r="A244" s="52"/>
      <c r="B244" s="52"/>
      <c r="C244" s="52"/>
      <c r="D244" s="52"/>
      <c r="E244" s="52"/>
      <c r="F244" s="52"/>
      <c r="G244" s="87"/>
      <c r="H244" s="65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spans="1:26" ht="15.75" customHeight="1">
      <c r="A245" s="52"/>
      <c r="B245" s="52"/>
      <c r="C245" s="52"/>
      <c r="D245" s="52"/>
      <c r="E245" s="52"/>
      <c r="F245" s="52"/>
      <c r="G245" s="87"/>
      <c r="H245" s="65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spans="1:26" ht="15.75" customHeight="1">
      <c r="A246" s="52"/>
      <c r="B246" s="52"/>
      <c r="C246" s="52"/>
      <c r="D246" s="52"/>
      <c r="E246" s="52"/>
      <c r="F246" s="52"/>
      <c r="G246" s="87"/>
      <c r="H246" s="65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spans="1:26" ht="15.75" customHeight="1">
      <c r="A247" s="52"/>
      <c r="B247" s="52"/>
      <c r="C247" s="52"/>
      <c r="D247" s="52"/>
      <c r="E247" s="52"/>
      <c r="F247" s="52"/>
      <c r="G247" s="87"/>
      <c r="H247" s="65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spans="1:26" ht="15.75" customHeight="1">
      <c r="A248" s="52"/>
      <c r="B248" s="52"/>
      <c r="C248" s="52"/>
      <c r="D248" s="52"/>
      <c r="E248" s="52"/>
      <c r="F248" s="52"/>
      <c r="G248" s="87"/>
      <c r="H248" s="65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spans="1:26" ht="15.75" customHeight="1">
      <c r="A249" s="52"/>
      <c r="B249" s="52"/>
      <c r="C249" s="52"/>
      <c r="D249" s="52"/>
      <c r="E249" s="52"/>
      <c r="F249" s="52"/>
      <c r="G249" s="87"/>
      <c r="H249" s="65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spans="1:26" ht="15.75" customHeight="1">
      <c r="A250" s="52"/>
      <c r="B250" s="52"/>
      <c r="C250" s="52"/>
      <c r="D250" s="52"/>
      <c r="E250" s="52"/>
      <c r="F250" s="52"/>
      <c r="G250" s="87"/>
      <c r="H250" s="65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spans="1:26" ht="15.75" customHeight="1">
      <c r="A251" s="52"/>
      <c r="B251" s="52"/>
      <c r="C251" s="52"/>
      <c r="D251" s="52"/>
      <c r="E251" s="52"/>
      <c r="F251" s="52"/>
      <c r="G251" s="87"/>
      <c r="H251" s="65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spans="1:26" ht="15.75" customHeight="1">
      <c r="A252" s="52"/>
      <c r="B252" s="52"/>
      <c r="C252" s="52"/>
      <c r="D252" s="52"/>
      <c r="E252" s="52"/>
      <c r="F252" s="52"/>
      <c r="G252" s="87"/>
      <c r="H252" s="65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spans="1:26" ht="15.75" customHeight="1">
      <c r="A253" s="52"/>
      <c r="B253" s="52"/>
      <c r="C253" s="52"/>
      <c r="D253" s="52"/>
      <c r="E253" s="52"/>
      <c r="F253" s="52"/>
      <c r="G253" s="87"/>
      <c r="H253" s="65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spans="1:26" ht="15.75" customHeight="1">
      <c r="A254" s="52"/>
      <c r="B254" s="52"/>
      <c r="C254" s="52"/>
      <c r="D254" s="52"/>
      <c r="E254" s="52"/>
      <c r="F254" s="52"/>
      <c r="G254" s="87"/>
      <c r="H254" s="65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spans="1:26" ht="15.75" customHeight="1">
      <c r="A255" s="52"/>
      <c r="B255" s="52"/>
      <c r="C255" s="52"/>
      <c r="D255" s="52"/>
      <c r="E255" s="52"/>
      <c r="F255" s="52"/>
      <c r="G255" s="87"/>
      <c r="H255" s="65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spans="1:26" ht="15.75" customHeight="1">
      <c r="A256" s="52"/>
      <c r="B256" s="52"/>
      <c r="C256" s="52"/>
      <c r="D256" s="52"/>
      <c r="E256" s="52"/>
      <c r="F256" s="52"/>
      <c r="G256" s="87"/>
      <c r="H256" s="65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6:G45" xr:uid="{00000000-0009-0000-0000-000002000000}"/>
  <mergeCells count="54">
    <mergeCell ref="A1:K1"/>
    <mergeCell ref="A3:K3"/>
    <mergeCell ref="A4:K4"/>
    <mergeCell ref="A5:G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A49:C50"/>
    <mergeCell ref="D49:K50"/>
    <mergeCell ref="A52:K54"/>
    <mergeCell ref="C56:E56"/>
    <mergeCell ref="G56:K56"/>
    <mergeCell ref="I44:J44"/>
    <mergeCell ref="I45:J45"/>
    <mergeCell ref="A46:C46"/>
    <mergeCell ref="H46:J46"/>
    <mergeCell ref="A47:F47"/>
    <mergeCell ref="G47:J47"/>
    <mergeCell ref="A48:J48"/>
  </mergeCells>
  <pageMargins left="0.94" right="0.19" top="0.17" bottom="0.17" header="0" footer="0"/>
  <pageSetup scale="8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1000"/>
  <sheetViews>
    <sheetView showGridLines="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F8" sqref="F8"/>
    </sheetView>
  </sheetViews>
  <sheetFormatPr defaultColWidth="14.3984375" defaultRowHeight="15" customHeight="1"/>
  <cols>
    <col min="1" max="1" width="7.3984375" customWidth="1"/>
    <col min="2" max="2" width="27.296875" customWidth="1"/>
    <col min="3" max="3" width="32.59765625" customWidth="1"/>
    <col min="4" max="4" width="18.296875" customWidth="1"/>
    <col min="5" max="5" width="8.09765625" customWidth="1"/>
    <col min="6" max="6" width="16.296875" customWidth="1"/>
    <col min="7" max="7" width="13.3984375" customWidth="1"/>
    <col min="8" max="8" width="17.296875" customWidth="1"/>
    <col min="9" max="9" width="13.8984375" customWidth="1"/>
    <col min="10" max="10" width="17" customWidth="1"/>
    <col min="11" max="11" width="13.09765625" customWidth="1"/>
    <col min="12" max="12" width="16.59765625" customWidth="1"/>
    <col min="13" max="13" width="12" customWidth="1"/>
    <col min="14" max="14" width="16.8984375" customWidth="1"/>
    <col min="15" max="15" width="17.8984375" customWidth="1"/>
    <col min="16" max="19" width="13" customWidth="1"/>
    <col min="20" max="20" width="11.3984375" customWidth="1"/>
    <col min="21" max="21" width="14.59765625" customWidth="1"/>
    <col min="22" max="22" width="14.296875" customWidth="1"/>
    <col min="23" max="27" width="13.69921875" customWidth="1"/>
    <col min="28" max="28" width="11.3984375" customWidth="1"/>
    <col min="29" max="29" width="12.8984375" customWidth="1"/>
    <col min="30" max="30" width="14.296875" customWidth="1"/>
    <col min="31" max="32" width="13.69921875" customWidth="1"/>
    <col min="33" max="33" width="13.8984375" customWidth="1"/>
    <col min="34" max="38" width="13.69921875" customWidth="1"/>
    <col min="39" max="39" width="28.59765625" customWidth="1"/>
  </cols>
  <sheetData>
    <row r="1" spans="1:39" ht="2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ht="22.5" customHeight="1">
      <c r="A2" s="4" t="s">
        <v>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ht="12.75" customHeight="1">
      <c r="A3" s="7" t="s">
        <v>7</v>
      </c>
      <c r="B3" s="8"/>
      <c r="C3" s="9">
        <f ca="1">TODAY()</f>
        <v>46086</v>
      </c>
      <c r="D3" s="10"/>
      <c r="E3" s="10"/>
      <c r="F3" s="10"/>
      <c r="G3" s="10"/>
      <c r="H3" s="10"/>
      <c r="I3" s="10"/>
      <c r="J3" s="10"/>
      <c r="K3" s="10"/>
      <c r="L3" s="10"/>
      <c r="M3" s="8"/>
      <c r="N3" s="8"/>
      <c r="O3" s="11"/>
      <c r="P3" s="8"/>
      <c r="Q3" s="8"/>
      <c r="R3" s="8"/>
      <c r="S3" s="8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spans="1:39" ht="37.5" customHeight="1">
      <c r="A4" s="700" t="s">
        <v>11</v>
      </c>
      <c r="B4" s="685" t="s">
        <v>12</v>
      </c>
      <c r="C4" s="702" t="s">
        <v>13</v>
      </c>
      <c r="D4" s="685" t="s">
        <v>14</v>
      </c>
      <c r="E4" s="685" t="s">
        <v>15</v>
      </c>
      <c r="F4" s="685" t="s">
        <v>16</v>
      </c>
      <c r="G4" s="687" t="s">
        <v>17</v>
      </c>
      <c r="H4" s="688"/>
      <c r="I4" s="687" t="s">
        <v>18</v>
      </c>
      <c r="J4" s="688"/>
      <c r="K4" s="687" t="s">
        <v>19</v>
      </c>
      <c r="L4" s="688"/>
      <c r="M4" s="694" t="s">
        <v>20</v>
      </c>
      <c r="N4" s="695"/>
      <c r="O4" s="696" t="s">
        <v>21</v>
      </c>
      <c r="P4" s="697" t="s">
        <v>22</v>
      </c>
      <c r="Q4" s="695"/>
      <c r="R4" s="698" t="s">
        <v>23</v>
      </c>
      <c r="S4" s="695"/>
      <c r="T4" s="699" t="s">
        <v>24</v>
      </c>
      <c r="U4" s="690"/>
      <c r="V4" s="690"/>
      <c r="W4" s="690"/>
      <c r="X4" s="690"/>
      <c r="Y4" s="690"/>
      <c r="Z4" s="690"/>
      <c r="AA4" s="691"/>
      <c r="AB4" s="689" t="s">
        <v>26</v>
      </c>
      <c r="AC4" s="690"/>
      <c r="AD4" s="690"/>
      <c r="AE4" s="690"/>
      <c r="AF4" s="690"/>
      <c r="AG4" s="690"/>
      <c r="AH4" s="690"/>
      <c r="AI4" s="690"/>
      <c r="AJ4" s="690"/>
      <c r="AK4" s="690"/>
      <c r="AL4" s="691"/>
      <c r="AM4" s="692" t="s">
        <v>27</v>
      </c>
    </row>
    <row r="5" spans="1:39" ht="51.75" customHeight="1">
      <c r="A5" s="701"/>
      <c r="B5" s="686"/>
      <c r="C5" s="686"/>
      <c r="D5" s="686"/>
      <c r="E5" s="686"/>
      <c r="F5" s="686"/>
      <c r="G5" s="12" t="s">
        <v>28</v>
      </c>
      <c r="H5" s="12" t="s">
        <v>29</v>
      </c>
      <c r="I5" s="12" t="s">
        <v>30</v>
      </c>
      <c r="J5" s="12" t="s">
        <v>29</v>
      </c>
      <c r="K5" s="12" t="s">
        <v>31</v>
      </c>
      <c r="L5" s="12" t="s">
        <v>32</v>
      </c>
      <c r="M5" s="12" t="s">
        <v>28</v>
      </c>
      <c r="N5" s="12" t="s">
        <v>32</v>
      </c>
      <c r="O5" s="686"/>
      <c r="P5" s="12" t="s">
        <v>28</v>
      </c>
      <c r="Q5" s="12" t="s">
        <v>32</v>
      </c>
      <c r="R5" s="12" t="s">
        <v>28</v>
      </c>
      <c r="S5" s="12" t="s">
        <v>32</v>
      </c>
      <c r="T5" s="12" t="s">
        <v>28</v>
      </c>
      <c r="U5" s="12" t="s">
        <v>33</v>
      </c>
      <c r="V5" s="12" t="s">
        <v>36</v>
      </c>
      <c r="W5" s="12" t="s">
        <v>37</v>
      </c>
      <c r="X5" s="12" t="s">
        <v>39</v>
      </c>
      <c r="Y5" s="12" t="s">
        <v>392</v>
      </c>
      <c r="Z5" s="12" t="s">
        <v>53</v>
      </c>
      <c r="AA5" s="12" t="s">
        <v>43</v>
      </c>
      <c r="AB5" s="12" t="s">
        <v>28</v>
      </c>
      <c r="AC5" s="12" t="s">
        <v>33</v>
      </c>
      <c r="AD5" s="12" t="s">
        <v>36</v>
      </c>
      <c r="AE5" s="12" t="s">
        <v>37</v>
      </c>
      <c r="AF5" s="12" t="s">
        <v>45</v>
      </c>
      <c r="AG5" s="12" t="s">
        <v>46</v>
      </c>
      <c r="AH5" s="12" t="s">
        <v>47</v>
      </c>
      <c r="AI5" s="12" t="s">
        <v>49</v>
      </c>
      <c r="AJ5" s="12" t="s">
        <v>52</v>
      </c>
      <c r="AK5" s="12" t="s">
        <v>53</v>
      </c>
      <c r="AL5" s="12" t="s">
        <v>43</v>
      </c>
      <c r="AM5" s="693"/>
    </row>
    <row r="6" spans="1:39" ht="15.75" customHeight="1">
      <c r="A6" s="89">
        <v>1</v>
      </c>
      <c r="B6" s="89">
        <v>2</v>
      </c>
      <c r="C6" s="89">
        <v>3</v>
      </c>
      <c r="D6" s="89">
        <v>4</v>
      </c>
      <c r="E6" s="89">
        <v>5</v>
      </c>
      <c r="F6" s="89">
        <v>6</v>
      </c>
      <c r="G6" s="89">
        <v>7</v>
      </c>
      <c r="H6" s="89">
        <v>8</v>
      </c>
      <c r="I6" s="89">
        <v>9</v>
      </c>
      <c r="J6" s="89">
        <v>10</v>
      </c>
      <c r="K6" s="89">
        <v>11</v>
      </c>
      <c r="L6" s="89">
        <v>12</v>
      </c>
      <c r="M6" s="89">
        <v>13</v>
      </c>
      <c r="N6" s="89">
        <v>14</v>
      </c>
      <c r="O6" s="90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>
        <v>15</v>
      </c>
    </row>
    <row r="7" spans="1:39" ht="12.75" customHeight="1">
      <c r="A7" s="13" t="s">
        <v>54</v>
      </c>
      <c r="B7" s="14" t="s">
        <v>55</v>
      </c>
      <c r="C7" s="15"/>
      <c r="D7" s="13"/>
      <c r="E7" s="13"/>
      <c r="F7" s="16"/>
      <c r="G7" s="47"/>
      <c r="H7" s="16">
        <f>SUM(H8:H86)</f>
        <v>447323.94</v>
      </c>
      <c r="I7" s="91"/>
      <c r="J7" s="16">
        <f>SUM(J8:J86)</f>
        <v>2826</v>
      </c>
      <c r="K7" s="92"/>
      <c r="L7" s="16">
        <f>SUM(L8:L86)</f>
        <v>493509.35017994791</v>
      </c>
      <c r="M7" s="93"/>
      <c r="N7" s="16">
        <f>SUM(N8:N86)</f>
        <v>496335.35017994791</v>
      </c>
      <c r="O7" s="17"/>
      <c r="P7" s="16"/>
      <c r="Q7" s="16"/>
      <c r="R7" s="16"/>
      <c r="S7" s="16"/>
      <c r="T7" s="94"/>
      <c r="U7" s="16">
        <f>SUM(U8:U86)</f>
        <v>452389.54138521751</v>
      </c>
      <c r="V7" s="34"/>
      <c r="W7" s="95"/>
      <c r="X7" s="95"/>
      <c r="Y7" s="34"/>
      <c r="Z7" s="34"/>
      <c r="AA7" s="34"/>
      <c r="AB7" s="94"/>
      <c r="AC7" s="16">
        <f>SUM(AC8:AC86)</f>
        <v>43945.80879473043</v>
      </c>
      <c r="AD7" s="34"/>
      <c r="AE7" s="95"/>
      <c r="AF7" s="95"/>
      <c r="AG7" s="95"/>
      <c r="AH7" s="95"/>
      <c r="AI7" s="95"/>
      <c r="AJ7" s="34"/>
      <c r="AK7" s="34"/>
      <c r="AL7" s="34"/>
      <c r="AM7" s="33" t="s">
        <v>56</v>
      </c>
    </row>
    <row r="8" spans="1:39" ht="12.75" customHeight="1">
      <c r="A8" s="18" t="s">
        <v>57</v>
      </c>
      <c r="B8" s="19" t="s">
        <v>58</v>
      </c>
      <c r="C8" s="20" t="s">
        <v>59</v>
      </c>
      <c r="D8" s="18" t="s">
        <v>60</v>
      </c>
      <c r="E8" s="18" t="s">
        <v>61</v>
      </c>
      <c r="F8" s="21">
        <v>78.5</v>
      </c>
      <c r="G8" s="22">
        <f>+H8/F8</f>
        <v>612.19898089171977</v>
      </c>
      <c r="H8" s="21">
        <f>1259.98+46797.64</f>
        <v>48057.62</v>
      </c>
      <c r="I8" s="23">
        <v>36</v>
      </c>
      <c r="J8" s="24">
        <v>2826</v>
      </c>
      <c r="K8" s="21">
        <v>650</v>
      </c>
      <c r="L8" s="25">
        <f t="shared" ref="L8:L86" si="0">+K8*F8</f>
        <v>51025</v>
      </c>
      <c r="M8" s="26">
        <f t="shared" ref="M8:N8" si="1">+K8+I8</f>
        <v>686</v>
      </c>
      <c r="N8" s="27">
        <f t="shared" si="1"/>
        <v>53851</v>
      </c>
      <c r="O8" s="96">
        <v>45316</v>
      </c>
      <c r="P8" s="28"/>
      <c r="Q8" s="28"/>
      <c r="R8" s="28">
        <f t="shared" ref="R8:S8" si="2">+M8-P8</f>
        <v>686</v>
      </c>
      <c r="S8" s="28">
        <f t="shared" si="2"/>
        <v>53851</v>
      </c>
      <c r="T8" s="97">
        <f t="shared" ref="T8:U8" si="3">+R8</f>
        <v>686</v>
      </c>
      <c r="U8" s="28">
        <f t="shared" si="3"/>
        <v>53851</v>
      </c>
      <c r="V8" s="28" t="s">
        <v>62</v>
      </c>
      <c r="W8" s="98">
        <v>45324</v>
      </c>
      <c r="X8" s="98">
        <f>+W8+'Dieu kien giao hang'!$C$21</f>
        <v>45328</v>
      </c>
      <c r="Y8" s="98">
        <f>+X8+'Dieu kien giao hang'!$C$22</f>
        <v>45330</v>
      </c>
      <c r="Z8" s="98"/>
      <c r="AA8" s="98"/>
      <c r="AB8" s="97"/>
      <c r="AC8" s="28"/>
      <c r="AD8" s="28"/>
      <c r="AE8" s="98"/>
      <c r="AF8" s="98"/>
      <c r="AG8" s="98"/>
      <c r="AH8" s="98"/>
      <c r="AI8" s="98"/>
      <c r="AJ8" s="98"/>
      <c r="AK8" s="98"/>
      <c r="AL8" s="98"/>
      <c r="AM8" s="99"/>
    </row>
    <row r="9" spans="1:39" ht="12.75" customHeight="1">
      <c r="A9" s="18" t="s">
        <v>63</v>
      </c>
      <c r="B9" s="19" t="s">
        <v>64</v>
      </c>
      <c r="C9" s="20" t="s">
        <v>65</v>
      </c>
      <c r="D9" s="18" t="s">
        <v>66</v>
      </c>
      <c r="E9" s="18" t="s">
        <v>61</v>
      </c>
      <c r="F9" s="21">
        <f t="shared" ref="F9:F83" si="4">+H9/G9</f>
        <v>11.895</v>
      </c>
      <c r="G9" s="22">
        <v>2220.0992013451032</v>
      </c>
      <c r="H9" s="21">
        <v>26408.080000000002</v>
      </c>
      <c r="I9" s="23"/>
      <c r="J9" s="24"/>
      <c r="K9" s="21">
        <v>2510</v>
      </c>
      <c r="L9" s="25">
        <f t="shared" si="0"/>
        <v>29856.45</v>
      </c>
      <c r="M9" s="26">
        <f t="shared" ref="M9:N9" si="5">+K9+I9</f>
        <v>2510</v>
      </c>
      <c r="N9" s="27">
        <f t="shared" si="5"/>
        <v>29856.45</v>
      </c>
      <c r="O9" s="100">
        <v>45371</v>
      </c>
      <c r="P9" s="28"/>
      <c r="Q9" s="28"/>
      <c r="R9" s="28">
        <f t="shared" ref="R9:S9" si="6">+M9-P9</f>
        <v>2510</v>
      </c>
      <c r="S9" s="28">
        <f t="shared" si="6"/>
        <v>29856.45</v>
      </c>
      <c r="T9" s="97"/>
      <c r="U9" s="28"/>
      <c r="V9" s="28"/>
      <c r="W9" s="28"/>
      <c r="X9" s="28"/>
      <c r="Y9" s="28"/>
      <c r="Z9" s="28"/>
      <c r="AA9" s="28"/>
      <c r="AB9" s="97">
        <f t="shared" ref="AB9:AC9" si="7">+R9</f>
        <v>2510</v>
      </c>
      <c r="AC9" s="28">
        <f t="shared" si="7"/>
        <v>29856.45</v>
      </c>
      <c r="AD9" s="28" t="s">
        <v>67</v>
      </c>
      <c r="AE9" s="98">
        <v>45323</v>
      </c>
      <c r="AF9" s="98">
        <f>+AE9+'Dieu kien giao hang'!$C$6</f>
        <v>45328</v>
      </c>
      <c r="AG9" s="98">
        <f>AF9+'Dieu kien giao hang'!$C$7</f>
        <v>45348</v>
      </c>
      <c r="AH9" s="98">
        <f>AG9+'Dieu kien giao hang'!$C$8</f>
        <v>45353</v>
      </c>
      <c r="AI9" s="98">
        <f>AH9+'Dieu kien giao hang'!$C$10</f>
        <v>45356</v>
      </c>
      <c r="AJ9" s="98">
        <f>AI9+'Dieu kien giao hang'!$C$13</f>
        <v>45368</v>
      </c>
      <c r="AK9" s="28"/>
      <c r="AL9" s="28"/>
      <c r="AM9" s="99"/>
    </row>
    <row r="10" spans="1:39" ht="12.75" customHeight="1">
      <c r="A10" s="18" t="s">
        <v>68</v>
      </c>
      <c r="B10" s="19" t="s">
        <v>64</v>
      </c>
      <c r="C10" s="20" t="s">
        <v>69</v>
      </c>
      <c r="D10" s="18" t="s">
        <v>66</v>
      </c>
      <c r="E10" s="18" t="s">
        <v>61</v>
      </c>
      <c r="F10" s="21">
        <f t="shared" si="4"/>
        <v>15.968595921832847</v>
      </c>
      <c r="G10" s="22">
        <v>736.67591424968475</v>
      </c>
      <c r="H10" s="21">
        <v>11763.68</v>
      </c>
      <c r="I10" s="23"/>
      <c r="J10" s="24"/>
      <c r="K10" s="21">
        <v>835</v>
      </c>
      <c r="L10" s="25">
        <f t="shared" si="0"/>
        <v>13333.777594730427</v>
      </c>
      <c r="M10" s="26">
        <f t="shared" ref="M10:N10" si="8">+K10+I10</f>
        <v>835</v>
      </c>
      <c r="N10" s="27">
        <f t="shared" si="8"/>
        <v>13333.777594730427</v>
      </c>
      <c r="O10" s="100">
        <v>45371</v>
      </c>
      <c r="P10" s="28"/>
      <c r="Q10" s="28"/>
      <c r="R10" s="28">
        <f t="shared" ref="R10:S10" si="9">+M10-P10</f>
        <v>835</v>
      </c>
      <c r="S10" s="28">
        <f t="shared" si="9"/>
        <v>13333.777594730427</v>
      </c>
      <c r="T10" s="97"/>
      <c r="U10" s="28"/>
      <c r="V10" s="28"/>
      <c r="W10" s="28"/>
      <c r="X10" s="28"/>
      <c r="Y10" s="28"/>
      <c r="Z10" s="28"/>
      <c r="AA10" s="28"/>
      <c r="AB10" s="97">
        <f t="shared" ref="AB10:AC10" si="10">+R10</f>
        <v>835</v>
      </c>
      <c r="AC10" s="28">
        <f t="shared" si="10"/>
        <v>13333.777594730427</v>
      </c>
      <c r="AD10" s="28" t="s">
        <v>67</v>
      </c>
      <c r="AE10" s="98">
        <v>45323</v>
      </c>
      <c r="AF10" s="98">
        <f>+AE10+'Dieu kien giao hang'!$C$6</f>
        <v>45328</v>
      </c>
      <c r="AG10" s="98">
        <f>AF10+'Dieu kien giao hang'!$C$7</f>
        <v>45348</v>
      </c>
      <c r="AH10" s="98">
        <f>AG10+'Dieu kien giao hang'!$C$8</f>
        <v>45353</v>
      </c>
      <c r="AI10" s="98">
        <f>AH10+'Dieu kien giao hang'!$C$10</f>
        <v>45356</v>
      </c>
      <c r="AJ10" s="98">
        <f>AI10+'Dieu kien giao hang'!$C$13</f>
        <v>45368</v>
      </c>
      <c r="AK10" s="28"/>
      <c r="AL10" s="28"/>
      <c r="AM10" s="99"/>
    </row>
    <row r="11" spans="1:39" ht="12.75" customHeight="1">
      <c r="A11" s="18" t="s">
        <v>70</v>
      </c>
      <c r="B11" s="19" t="s">
        <v>58</v>
      </c>
      <c r="C11" s="20" t="s">
        <v>71</v>
      </c>
      <c r="D11" s="18" t="s">
        <v>66</v>
      </c>
      <c r="E11" s="18" t="s">
        <v>61</v>
      </c>
      <c r="F11" s="21">
        <f t="shared" si="4"/>
        <v>23.55</v>
      </c>
      <c r="G11" s="22">
        <v>2.2573248407643312</v>
      </c>
      <c r="H11" s="21">
        <v>53.16</v>
      </c>
      <c r="I11" s="23"/>
      <c r="J11" s="24"/>
      <c r="K11" s="21">
        <v>3</v>
      </c>
      <c r="L11" s="25">
        <f t="shared" si="0"/>
        <v>70.650000000000006</v>
      </c>
      <c r="M11" s="26">
        <f t="shared" ref="M11:N11" si="11">+K11+I11</f>
        <v>3</v>
      </c>
      <c r="N11" s="27">
        <f t="shared" si="11"/>
        <v>70.650000000000006</v>
      </c>
      <c r="O11" s="100">
        <v>45371</v>
      </c>
      <c r="P11" s="28"/>
      <c r="Q11" s="28"/>
      <c r="R11" s="28">
        <f t="shared" ref="R11:S11" si="12">+M11-P11</f>
        <v>3</v>
      </c>
      <c r="S11" s="28">
        <f t="shared" si="12"/>
        <v>70.650000000000006</v>
      </c>
      <c r="T11" s="97"/>
      <c r="U11" s="28"/>
      <c r="V11" s="28"/>
      <c r="W11" s="28"/>
      <c r="X11" s="28"/>
      <c r="Y11" s="28"/>
      <c r="Z11" s="28"/>
      <c r="AA11" s="28"/>
      <c r="AB11" s="97">
        <f t="shared" ref="AB11:AC11" si="13">+R11</f>
        <v>3</v>
      </c>
      <c r="AC11" s="28">
        <f t="shared" si="13"/>
        <v>70.650000000000006</v>
      </c>
      <c r="AD11" s="28" t="s">
        <v>67</v>
      </c>
      <c r="AE11" s="98">
        <v>45323</v>
      </c>
      <c r="AF11" s="98">
        <f>+AE11+'Dieu kien giao hang'!$C$6</f>
        <v>45328</v>
      </c>
      <c r="AG11" s="98">
        <f>AF11+'Dieu kien giao hang'!$C$7</f>
        <v>45348</v>
      </c>
      <c r="AH11" s="98">
        <f>AG11+'Dieu kien giao hang'!$C$8</f>
        <v>45353</v>
      </c>
      <c r="AI11" s="98">
        <f>AH11+'Dieu kien giao hang'!$C$10</f>
        <v>45356</v>
      </c>
      <c r="AJ11" s="98">
        <f>AI11+'Dieu kien giao hang'!$C$13</f>
        <v>45368</v>
      </c>
      <c r="AK11" s="28"/>
      <c r="AL11" s="28"/>
      <c r="AM11" s="99"/>
    </row>
    <row r="12" spans="1:39" ht="12.75" customHeight="1">
      <c r="A12" s="18" t="s">
        <v>72</v>
      </c>
      <c r="B12" s="19" t="s">
        <v>58</v>
      </c>
      <c r="C12" s="20" t="s">
        <v>73</v>
      </c>
      <c r="D12" s="18" t="s">
        <v>74</v>
      </c>
      <c r="E12" s="18" t="s">
        <v>61</v>
      </c>
      <c r="F12" s="21">
        <f t="shared" si="4"/>
        <v>47.1</v>
      </c>
      <c r="G12" s="22">
        <v>7.2186836518046707E-2</v>
      </c>
      <c r="H12" s="21">
        <v>3.4</v>
      </c>
      <c r="I12" s="23"/>
      <c r="J12" s="24"/>
      <c r="K12" s="21">
        <v>1</v>
      </c>
      <c r="L12" s="25">
        <f t="shared" si="0"/>
        <v>47.1</v>
      </c>
      <c r="M12" s="26">
        <f t="shared" ref="M12:N12" si="14">+K12+I12</f>
        <v>1</v>
      </c>
      <c r="N12" s="27">
        <f t="shared" si="14"/>
        <v>47.1</v>
      </c>
      <c r="O12" s="100">
        <v>45371</v>
      </c>
      <c r="P12" s="28"/>
      <c r="Q12" s="28"/>
      <c r="R12" s="28">
        <f t="shared" ref="R12:S12" si="15">+M12-P12</f>
        <v>1</v>
      </c>
      <c r="S12" s="28">
        <f t="shared" si="15"/>
        <v>47.1</v>
      </c>
      <c r="T12" s="97"/>
      <c r="U12" s="28"/>
      <c r="V12" s="28"/>
      <c r="W12" s="28"/>
      <c r="X12" s="28"/>
      <c r="Y12" s="28"/>
      <c r="Z12" s="28"/>
      <c r="AA12" s="28"/>
      <c r="AB12" s="97">
        <f t="shared" ref="AB12:AC12" si="16">+R12</f>
        <v>1</v>
      </c>
      <c r="AC12" s="28">
        <f t="shared" si="16"/>
        <v>47.1</v>
      </c>
      <c r="AD12" s="28" t="s">
        <v>67</v>
      </c>
      <c r="AE12" s="98">
        <v>45323</v>
      </c>
      <c r="AF12" s="98">
        <f>+AE12+'Dieu kien giao hang'!$C$6</f>
        <v>45328</v>
      </c>
      <c r="AG12" s="98">
        <f>AF12+'Dieu kien giao hang'!$C$7</f>
        <v>45348</v>
      </c>
      <c r="AH12" s="98">
        <f>AG12+'Dieu kien giao hang'!$C$8</f>
        <v>45353</v>
      </c>
      <c r="AI12" s="98">
        <f>AH12+'Dieu kien giao hang'!$C$10</f>
        <v>45356</v>
      </c>
      <c r="AJ12" s="98">
        <f>AI12+'Dieu kien giao hang'!$C$13</f>
        <v>45368</v>
      </c>
      <c r="AK12" s="28"/>
      <c r="AL12" s="28"/>
      <c r="AM12" s="99"/>
    </row>
    <row r="13" spans="1:39" ht="12.75" customHeight="1">
      <c r="A13" s="18" t="s">
        <v>75</v>
      </c>
      <c r="B13" s="19" t="s">
        <v>58</v>
      </c>
      <c r="C13" s="20" t="s">
        <v>76</v>
      </c>
      <c r="D13" s="18" t="s">
        <v>60</v>
      </c>
      <c r="E13" s="18" t="s">
        <v>61</v>
      </c>
      <c r="F13" s="21">
        <f t="shared" si="4"/>
        <v>47.099999999999994</v>
      </c>
      <c r="G13" s="22">
        <v>1159.5244161358817</v>
      </c>
      <c r="H13" s="21">
        <v>54613.60000000002</v>
      </c>
      <c r="I13" s="23"/>
      <c r="J13" s="24"/>
      <c r="K13" s="21">
        <f>1.12*G13</f>
        <v>1298.6673460721877</v>
      </c>
      <c r="L13" s="25">
        <f t="shared" si="0"/>
        <v>61167.232000000033</v>
      </c>
      <c r="M13" s="26">
        <f t="shared" ref="M13:N13" si="17">+K13+I13</f>
        <v>1298.6673460721877</v>
      </c>
      <c r="N13" s="27">
        <f t="shared" si="17"/>
        <v>61167.232000000033</v>
      </c>
      <c r="O13" s="101">
        <v>45338</v>
      </c>
      <c r="P13" s="28"/>
      <c r="Q13" s="28"/>
      <c r="R13" s="28">
        <f t="shared" ref="R13:S13" si="18">+M13-P13</f>
        <v>1298.6673460721877</v>
      </c>
      <c r="S13" s="28">
        <f t="shared" si="18"/>
        <v>61167.232000000033</v>
      </c>
      <c r="T13" s="97">
        <f t="shared" ref="T13:U13" si="19">+R13</f>
        <v>1298.6673460721877</v>
      </c>
      <c r="U13" s="28">
        <f t="shared" si="19"/>
        <v>61167.232000000033</v>
      </c>
      <c r="V13" s="28" t="s">
        <v>62</v>
      </c>
      <c r="W13" s="98">
        <v>45324</v>
      </c>
      <c r="X13" s="98">
        <f>+W13+'Dieu kien giao hang'!$C$21</f>
        <v>45328</v>
      </c>
      <c r="Y13" s="98">
        <f>+X13+'Dieu kien giao hang'!$C$22</f>
        <v>45330</v>
      </c>
      <c r="Z13" s="98"/>
      <c r="AA13" s="98"/>
      <c r="AB13" s="97"/>
      <c r="AC13" s="28"/>
      <c r="AD13" s="28"/>
      <c r="AE13" s="98"/>
      <c r="AF13" s="98"/>
      <c r="AG13" s="98"/>
      <c r="AH13" s="98"/>
      <c r="AI13" s="98"/>
      <c r="AJ13" s="98"/>
      <c r="AK13" s="98"/>
      <c r="AL13" s="98"/>
      <c r="AM13" s="99"/>
    </row>
    <row r="14" spans="1:39" ht="12.75" customHeight="1">
      <c r="A14" s="18" t="s">
        <v>77</v>
      </c>
      <c r="B14" s="19" t="s">
        <v>78</v>
      </c>
      <c r="C14" s="20" t="s">
        <v>79</v>
      </c>
      <c r="D14" s="18" t="s">
        <v>60</v>
      </c>
      <c r="E14" s="18" t="s">
        <v>61</v>
      </c>
      <c r="F14" s="21">
        <f t="shared" si="4"/>
        <v>47.1</v>
      </c>
      <c r="G14" s="22">
        <v>216</v>
      </c>
      <c r="H14" s="21">
        <v>10173.6</v>
      </c>
      <c r="I14" s="23"/>
      <c r="J14" s="24"/>
      <c r="K14" s="21">
        <f t="shared" ref="K14:K19" si="20">1.08*G14</f>
        <v>233.28000000000003</v>
      </c>
      <c r="L14" s="25">
        <f t="shared" si="0"/>
        <v>10987.488000000001</v>
      </c>
      <c r="M14" s="26">
        <f t="shared" ref="M14:N14" si="21">+K14+I14</f>
        <v>233.28000000000003</v>
      </c>
      <c r="N14" s="27">
        <f t="shared" si="21"/>
        <v>10987.488000000001</v>
      </c>
      <c r="O14" s="101">
        <v>45338</v>
      </c>
      <c r="P14" s="28"/>
      <c r="Q14" s="28"/>
      <c r="R14" s="28">
        <f t="shared" ref="R14:S14" si="22">+M14-P14</f>
        <v>233.28000000000003</v>
      </c>
      <c r="S14" s="28">
        <f t="shared" si="22"/>
        <v>10987.488000000001</v>
      </c>
      <c r="T14" s="97">
        <f t="shared" ref="T14:U14" si="23">+R14</f>
        <v>233.28000000000003</v>
      </c>
      <c r="U14" s="28">
        <f t="shared" si="23"/>
        <v>10987.488000000001</v>
      </c>
      <c r="V14" s="28" t="s">
        <v>62</v>
      </c>
      <c r="W14" s="98">
        <v>45324</v>
      </c>
      <c r="X14" s="98">
        <f>+W14+'Dieu kien giao hang'!$C$21</f>
        <v>45328</v>
      </c>
      <c r="Y14" s="98">
        <f>+X14+'Dieu kien giao hang'!$C$22</f>
        <v>45330</v>
      </c>
      <c r="Z14" s="98"/>
      <c r="AA14" s="98"/>
      <c r="AB14" s="97"/>
      <c r="AC14" s="28"/>
      <c r="AD14" s="28"/>
      <c r="AE14" s="98"/>
      <c r="AF14" s="98"/>
      <c r="AG14" s="98"/>
      <c r="AH14" s="98"/>
      <c r="AI14" s="98"/>
      <c r="AJ14" s="98"/>
      <c r="AK14" s="98"/>
      <c r="AL14" s="98"/>
      <c r="AM14" s="99"/>
    </row>
    <row r="15" spans="1:39" ht="12.75" customHeight="1">
      <c r="A15" s="18" t="s">
        <v>80</v>
      </c>
      <c r="B15" s="19" t="s">
        <v>78</v>
      </c>
      <c r="C15" s="20" t="s">
        <v>81</v>
      </c>
      <c r="D15" s="18" t="s">
        <v>60</v>
      </c>
      <c r="E15" s="18" t="s">
        <v>61</v>
      </c>
      <c r="F15" s="21">
        <f t="shared" si="4"/>
        <v>47.1</v>
      </c>
      <c r="G15" s="22">
        <v>408</v>
      </c>
      <c r="H15" s="21">
        <v>19216.8</v>
      </c>
      <c r="I15" s="23"/>
      <c r="J15" s="24"/>
      <c r="K15" s="21">
        <f t="shared" si="20"/>
        <v>440.64000000000004</v>
      </c>
      <c r="L15" s="25">
        <f t="shared" si="0"/>
        <v>20754.144000000004</v>
      </c>
      <c r="M15" s="26">
        <f t="shared" ref="M15:N15" si="24">+K15+I15</f>
        <v>440.64000000000004</v>
      </c>
      <c r="N15" s="27">
        <f t="shared" si="24"/>
        <v>20754.144000000004</v>
      </c>
      <c r="O15" s="101">
        <v>45338</v>
      </c>
      <c r="P15" s="28"/>
      <c r="Q15" s="28"/>
      <c r="R15" s="28">
        <f t="shared" ref="R15:S15" si="25">+M15-P15</f>
        <v>440.64000000000004</v>
      </c>
      <c r="S15" s="28">
        <f t="shared" si="25"/>
        <v>20754.144000000004</v>
      </c>
      <c r="T15" s="97">
        <f t="shared" ref="T15:U15" si="26">+R15</f>
        <v>440.64000000000004</v>
      </c>
      <c r="U15" s="28">
        <f t="shared" si="26"/>
        <v>20754.144000000004</v>
      </c>
      <c r="V15" s="28" t="s">
        <v>62</v>
      </c>
      <c r="W15" s="98">
        <v>45324</v>
      </c>
      <c r="X15" s="98">
        <f>+W15+'Dieu kien giao hang'!$C$21</f>
        <v>45328</v>
      </c>
      <c r="Y15" s="98">
        <f>+X15+'Dieu kien giao hang'!$C$22</f>
        <v>45330</v>
      </c>
      <c r="Z15" s="98"/>
      <c r="AA15" s="98"/>
      <c r="AB15" s="97"/>
      <c r="AC15" s="28"/>
      <c r="AD15" s="28"/>
      <c r="AE15" s="98"/>
      <c r="AF15" s="98"/>
      <c r="AG15" s="98"/>
      <c r="AH15" s="98"/>
      <c r="AI15" s="98"/>
      <c r="AJ15" s="98"/>
      <c r="AK15" s="98"/>
      <c r="AL15" s="98"/>
      <c r="AM15" s="99"/>
    </row>
    <row r="16" spans="1:39" ht="12.75" customHeight="1">
      <c r="A16" s="18" t="s">
        <v>82</v>
      </c>
      <c r="B16" s="19" t="s">
        <v>78</v>
      </c>
      <c r="C16" s="20" t="s">
        <v>83</v>
      </c>
      <c r="D16" s="18" t="s">
        <v>60</v>
      </c>
      <c r="E16" s="18" t="s">
        <v>61</v>
      </c>
      <c r="F16" s="21">
        <f t="shared" si="4"/>
        <v>47.1</v>
      </c>
      <c r="G16" s="22">
        <v>720</v>
      </c>
      <c r="H16" s="21">
        <v>33912</v>
      </c>
      <c r="I16" s="23"/>
      <c r="J16" s="24"/>
      <c r="K16" s="21">
        <f t="shared" si="20"/>
        <v>777.6</v>
      </c>
      <c r="L16" s="25">
        <f t="shared" si="0"/>
        <v>36624.959999999999</v>
      </c>
      <c r="M16" s="26">
        <f t="shared" ref="M16:N16" si="27">+K16+I16</f>
        <v>777.6</v>
      </c>
      <c r="N16" s="27">
        <f t="shared" si="27"/>
        <v>36624.959999999999</v>
      </c>
      <c r="O16" s="101">
        <v>45338</v>
      </c>
      <c r="P16" s="28"/>
      <c r="Q16" s="28"/>
      <c r="R16" s="28">
        <f t="shared" ref="R16:S16" si="28">+M16-P16</f>
        <v>777.6</v>
      </c>
      <c r="S16" s="28">
        <f t="shared" si="28"/>
        <v>36624.959999999999</v>
      </c>
      <c r="T16" s="97">
        <f t="shared" ref="T16:U16" si="29">+R16</f>
        <v>777.6</v>
      </c>
      <c r="U16" s="28">
        <f t="shared" si="29"/>
        <v>36624.959999999999</v>
      </c>
      <c r="V16" s="28" t="s">
        <v>62</v>
      </c>
      <c r="W16" s="98">
        <v>45324</v>
      </c>
      <c r="X16" s="98">
        <f>+W16+'Dieu kien giao hang'!$C$21</f>
        <v>45328</v>
      </c>
      <c r="Y16" s="98">
        <f>+X16+'Dieu kien giao hang'!$C$22</f>
        <v>45330</v>
      </c>
      <c r="Z16" s="98"/>
      <c r="AA16" s="98"/>
      <c r="AB16" s="97"/>
      <c r="AC16" s="28"/>
      <c r="AD16" s="28"/>
      <c r="AE16" s="98"/>
      <c r="AF16" s="98"/>
      <c r="AG16" s="98"/>
      <c r="AH16" s="98"/>
      <c r="AI16" s="98"/>
      <c r="AJ16" s="98"/>
      <c r="AK16" s="98"/>
      <c r="AL16" s="98"/>
      <c r="AM16" s="99"/>
    </row>
    <row r="17" spans="1:39" ht="12.75" customHeight="1">
      <c r="A17" s="18" t="s">
        <v>84</v>
      </c>
      <c r="B17" s="19" t="s">
        <v>78</v>
      </c>
      <c r="C17" s="20" t="s">
        <v>85</v>
      </c>
      <c r="D17" s="18" t="s">
        <v>60</v>
      </c>
      <c r="E17" s="18" t="s">
        <v>61</v>
      </c>
      <c r="F17" s="21">
        <f t="shared" si="4"/>
        <v>62.8</v>
      </c>
      <c r="G17" s="22">
        <v>232</v>
      </c>
      <c r="H17" s="21">
        <v>14569.599999999999</v>
      </c>
      <c r="I17" s="23"/>
      <c r="J17" s="24"/>
      <c r="K17" s="21">
        <f t="shared" si="20"/>
        <v>250.56</v>
      </c>
      <c r="L17" s="25">
        <f t="shared" si="0"/>
        <v>15735.168</v>
      </c>
      <c r="M17" s="26">
        <f t="shared" ref="M17:N17" si="30">+K17+I17</f>
        <v>250.56</v>
      </c>
      <c r="N17" s="27">
        <f t="shared" si="30"/>
        <v>15735.168</v>
      </c>
      <c r="O17" s="101">
        <v>45338</v>
      </c>
      <c r="P17" s="28"/>
      <c r="Q17" s="28"/>
      <c r="R17" s="28">
        <f t="shared" ref="R17:S17" si="31">+M17-P17</f>
        <v>250.56</v>
      </c>
      <c r="S17" s="28">
        <f t="shared" si="31"/>
        <v>15735.168</v>
      </c>
      <c r="T17" s="97">
        <f t="shared" ref="T17:U17" si="32">+R17</f>
        <v>250.56</v>
      </c>
      <c r="U17" s="28">
        <f t="shared" si="32"/>
        <v>15735.168</v>
      </c>
      <c r="V17" s="28" t="s">
        <v>62</v>
      </c>
      <c r="W17" s="98">
        <v>45324</v>
      </c>
      <c r="X17" s="98">
        <f>+W17+'Dieu kien giao hang'!$C$21</f>
        <v>45328</v>
      </c>
      <c r="Y17" s="98">
        <f>+X17+'Dieu kien giao hang'!$C$22</f>
        <v>45330</v>
      </c>
      <c r="Z17" s="98"/>
      <c r="AA17" s="98"/>
      <c r="AB17" s="97"/>
      <c r="AC17" s="28"/>
      <c r="AD17" s="28"/>
      <c r="AE17" s="98"/>
      <c r="AF17" s="98"/>
      <c r="AG17" s="98"/>
      <c r="AH17" s="98"/>
      <c r="AI17" s="98"/>
      <c r="AJ17" s="98"/>
      <c r="AK17" s="98"/>
      <c r="AL17" s="98"/>
      <c r="AM17" s="99"/>
    </row>
    <row r="18" spans="1:39" ht="12.75" customHeight="1">
      <c r="A18" s="18" t="s">
        <v>86</v>
      </c>
      <c r="B18" s="19" t="s">
        <v>78</v>
      </c>
      <c r="C18" s="20" t="s">
        <v>87</v>
      </c>
      <c r="D18" s="18" t="s">
        <v>60</v>
      </c>
      <c r="E18" s="18" t="s">
        <v>61</v>
      </c>
      <c r="F18" s="21">
        <f t="shared" si="4"/>
        <v>62.8</v>
      </c>
      <c r="G18" s="22">
        <v>140</v>
      </c>
      <c r="H18" s="21">
        <v>8792</v>
      </c>
      <c r="I18" s="23"/>
      <c r="J18" s="24"/>
      <c r="K18" s="21">
        <f t="shared" si="20"/>
        <v>151.20000000000002</v>
      </c>
      <c r="L18" s="25">
        <f t="shared" si="0"/>
        <v>9495.36</v>
      </c>
      <c r="M18" s="26">
        <f t="shared" ref="M18:N18" si="33">+K18+I18</f>
        <v>151.20000000000002</v>
      </c>
      <c r="N18" s="27">
        <f t="shared" si="33"/>
        <v>9495.36</v>
      </c>
      <c r="O18" s="101">
        <v>45338</v>
      </c>
      <c r="P18" s="28"/>
      <c r="Q18" s="28"/>
      <c r="R18" s="28">
        <f t="shared" ref="R18:S18" si="34">+M18-P18</f>
        <v>151.20000000000002</v>
      </c>
      <c r="S18" s="28">
        <f t="shared" si="34"/>
        <v>9495.36</v>
      </c>
      <c r="T18" s="97">
        <f t="shared" ref="T18:U18" si="35">+R18</f>
        <v>151.20000000000002</v>
      </c>
      <c r="U18" s="28">
        <f t="shared" si="35"/>
        <v>9495.36</v>
      </c>
      <c r="V18" s="28" t="s">
        <v>62</v>
      </c>
      <c r="W18" s="98">
        <v>45324</v>
      </c>
      <c r="X18" s="98">
        <f>+W18+'Dieu kien giao hang'!$C$21</f>
        <v>45328</v>
      </c>
      <c r="Y18" s="98">
        <f>+X18+'Dieu kien giao hang'!$C$22</f>
        <v>45330</v>
      </c>
      <c r="Z18" s="98"/>
      <c r="AA18" s="98"/>
      <c r="AB18" s="97"/>
      <c r="AC18" s="28"/>
      <c r="AD18" s="28"/>
      <c r="AE18" s="98"/>
      <c r="AF18" s="98"/>
      <c r="AG18" s="98"/>
      <c r="AH18" s="98"/>
      <c r="AI18" s="98"/>
      <c r="AJ18" s="98"/>
      <c r="AK18" s="98"/>
      <c r="AL18" s="98"/>
      <c r="AM18" s="99"/>
    </row>
    <row r="19" spans="1:39" ht="12.75" customHeight="1">
      <c r="A19" s="18" t="s">
        <v>88</v>
      </c>
      <c r="B19" s="19" t="s">
        <v>78</v>
      </c>
      <c r="C19" s="20" t="s">
        <v>89</v>
      </c>
      <c r="D19" s="18" t="s">
        <v>60</v>
      </c>
      <c r="E19" s="18" t="s">
        <v>61</v>
      </c>
      <c r="F19" s="21">
        <f t="shared" si="4"/>
        <v>62.8</v>
      </c>
      <c r="G19" s="22">
        <v>240</v>
      </c>
      <c r="H19" s="21">
        <v>15072</v>
      </c>
      <c r="I19" s="23"/>
      <c r="J19" s="24"/>
      <c r="K19" s="21">
        <f t="shared" si="20"/>
        <v>259.20000000000005</v>
      </c>
      <c r="L19" s="25">
        <f t="shared" si="0"/>
        <v>16277.760000000002</v>
      </c>
      <c r="M19" s="26">
        <f t="shared" ref="M19:N19" si="36">+K19+I19</f>
        <v>259.20000000000005</v>
      </c>
      <c r="N19" s="27">
        <f t="shared" si="36"/>
        <v>16277.760000000002</v>
      </c>
      <c r="O19" s="101">
        <v>45338</v>
      </c>
      <c r="P19" s="28"/>
      <c r="Q19" s="28"/>
      <c r="R19" s="28">
        <f t="shared" ref="R19:S19" si="37">+M19-P19</f>
        <v>259.20000000000005</v>
      </c>
      <c r="S19" s="28">
        <f t="shared" si="37"/>
        <v>16277.760000000002</v>
      </c>
      <c r="T19" s="97">
        <f t="shared" ref="T19:U19" si="38">+R19</f>
        <v>259.20000000000005</v>
      </c>
      <c r="U19" s="28">
        <f t="shared" si="38"/>
        <v>16277.760000000002</v>
      </c>
      <c r="V19" s="28" t="s">
        <v>62</v>
      </c>
      <c r="W19" s="98">
        <v>45324</v>
      </c>
      <c r="X19" s="98">
        <f>+W19+'Dieu kien giao hang'!$C$21</f>
        <v>45328</v>
      </c>
      <c r="Y19" s="98">
        <f>+X19+'Dieu kien giao hang'!$C$22</f>
        <v>45330</v>
      </c>
      <c r="Z19" s="98"/>
      <c r="AA19" s="98"/>
      <c r="AB19" s="97"/>
      <c r="AC19" s="28"/>
      <c r="AD19" s="28"/>
      <c r="AE19" s="98"/>
      <c r="AF19" s="98"/>
      <c r="AG19" s="98"/>
      <c r="AH19" s="98"/>
      <c r="AI19" s="98"/>
      <c r="AJ19" s="98"/>
      <c r="AK19" s="98"/>
      <c r="AL19" s="98"/>
      <c r="AM19" s="99"/>
    </row>
    <row r="20" spans="1:39" ht="12.75" customHeight="1">
      <c r="A20" s="18" t="s">
        <v>90</v>
      </c>
      <c r="B20" s="19" t="s">
        <v>58</v>
      </c>
      <c r="C20" s="20" t="s">
        <v>91</v>
      </c>
      <c r="D20" s="18" t="s">
        <v>60</v>
      </c>
      <c r="E20" s="18" t="s">
        <v>61</v>
      </c>
      <c r="F20" s="21">
        <f t="shared" si="4"/>
        <v>62.8</v>
      </c>
      <c r="G20" s="22">
        <v>140</v>
      </c>
      <c r="H20" s="21">
        <v>8792</v>
      </c>
      <c r="I20" s="23"/>
      <c r="J20" s="24"/>
      <c r="K20" s="21">
        <f t="shared" ref="K20:K30" si="39">1.12*G20</f>
        <v>156.80000000000001</v>
      </c>
      <c r="L20" s="25">
        <f t="shared" si="0"/>
        <v>9847.0400000000009</v>
      </c>
      <c r="M20" s="26">
        <f t="shared" ref="M20:N20" si="40">+K20+I20</f>
        <v>156.80000000000001</v>
      </c>
      <c r="N20" s="27">
        <f t="shared" si="40"/>
        <v>9847.0400000000009</v>
      </c>
      <c r="O20" s="101">
        <v>45338</v>
      </c>
      <c r="P20" s="28"/>
      <c r="Q20" s="28"/>
      <c r="R20" s="28">
        <f t="shared" ref="R20:S20" si="41">+M20-P20</f>
        <v>156.80000000000001</v>
      </c>
      <c r="S20" s="28">
        <f t="shared" si="41"/>
        <v>9847.0400000000009</v>
      </c>
      <c r="T20" s="97">
        <f t="shared" ref="T20:U20" si="42">+R20</f>
        <v>156.80000000000001</v>
      </c>
      <c r="U20" s="28">
        <f t="shared" si="42"/>
        <v>9847.0400000000009</v>
      </c>
      <c r="V20" s="28" t="s">
        <v>62</v>
      </c>
      <c r="W20" s="98">
        <v>45324</v>
      </c>
      <c r="X20" s="98">
        <f>+W20+'Dieu kien giao hang'!$C$21</f>
        <v>45328</v>
      </c>
      <c r="Y20" s="98">
        <f>+X20+'Dieu kien giao hang'!$C$22</f>
        <v>45330</v>
      </c>
      <c r="Z20" s="98"/>
      <c r="AA20" s="98"/>
      <c r="AB20" s="97"/>
      <c r="AC20" s="28"/>
      <c r="AD20" s="28"/>
      <c r="AE20" s="98"/>
      <c r="AF20" s="98"/>
      <c r="AG20" s="98"/>
      <c r="AH20" s="98"/>
      <c r="AI20" s="98"/>
      <c r="AJ20" s="98"/>
      <c r="AK20" s="98"/>
      <c r="AL20" s="98"/>
      <c r="AM20" s="99"/>
    </row>
    <row r="21" spans="1:39" ht="12.75" customHeight="1">
      <c r="A21" s="18" t="s">
        <v>92</v>
      </c>
      <c r="B21" s="19" t="s">
        <v>58</v>
      </c>
      <c r="C21" s="20" t="s">
        <v>93</v>
      </c>
      <c r="D21" s="18" t="s">
        <v>74</v>
      </c>
      <c r="E21" s="18" t="s">
        <v>61</v>
      </c>
      <c r="F21" s="21">
        <f t="shared" si="4"/>
        <v>78.499999999999986</v>
      </c>
      <c r="G21" s="22">
        <v>0.41579617834394911</v>
      </c>
      <c r="H21" s="21">
        <v>32.64</v>
      </c>
      <c r="I21" s="23"/>
      <c r="J21" s="24"/>
      <c r="K21" s="21">
        <f t="shared" si="39"/>
        <v>0.46569171974522305</v>
      </c>
      <c r="L21" s="25">
        <f t="shared" si="0"/>
        <v>36.556800000000003</v>
      </c>
      <c r="M21" s="26">
        <f t="shared" ref="M21:N21" si="43">+K21+I21</f>
        <v>0.46569171974522305</v>
      </c>
      <c r="N21" s="27">
        <f t="shared" si="43"/>
        <v>36.556800000000003</v>
      </c>
      <c r="O21" s="100">
        <v>45371</v>
      </c>
      <c r="P21" s="28"/>
      <c r="Q21" s="28"/>
      <c r="R21" s="28">
        <f t="shared" ref="R21:S21" si="44">+M21-P21</f>
        <v>0.46569171974522305</v>
      </c>
      <c r="S21" s="28">
        <f t="shared" si="44"/>
        <v>36.556800000000003</v>
      </c>
      <c r="T21" s="97"/>
      <c r="U21" s="28"/>
      <c r="V21" s="28"/>
      <c r="W21" s="28"/>
      <c r="X21" s="28"/>
      <c r="Y21" s="28"/>
      <c r="Z21" s="28"/>
      <c r="AA21" s="28"/>
      <c r="AB21" s="97">
        <f t="shared" ref="AB21:AC21" si="45">+R21</f>
        <v>0.46569171974522305</v>
      </c>
      <c r="AC21" s="28">
        <f t="shared" si="45"/>
        <v>36.556800000000003</v>
      </c>
      <c r="AD21" s="28" t="s">
        <v>67</v>
      </c>
      <c r="AE21" s="98">
        <v>45323</v>
      </c>
      <c r="AF21" s="98">
        <f>+AE21+'Dieu kien giao hang'!$C$6</f>
        <v>45328</v>
      </c>
      <c r="AG21" s="98">
        <f>AF21+'Dieu kien giao hang'!$C$7</f>
        <v>45348</v>
      </c>
      <c r="AH21" s="98">
        <f>AG21+'Dieu kien giao hang'!$C$8</f>
        <v>45353</v>
      </c>
      <c r="AI21" s="98">
        <f>AH21+'Dieu kien giao hang'!$C$10</f>
        <v>45356</v>
      </c>
      <c r="AJ21" s="98">
        <f>AI21+'Dieu kien giao hang'!$C$13</f>
        <v>45368</v>
      </c>
      <c r="AK21" s="28"/>
      <c r="AL21" s="28"/>
      <c r="AM21" s="99"/>
    </row>
    <row r="22" spans="1:39" ht="12.75" customHeight="1">
      <c r="A22" s="18" t="s">
        <v>94</v>
      </c>
      <c r="B22" s="19" t="s">
        <v>58</v>
      </c>
      <c r="C22" s="20" t="s">
        <v>95</v>
      </c>
      <c r="D22" s="18" t="s">
        <v>96</v>
      </c>
      <c r="E22" s="18" t="s">
        <v>61</v>
      </c>
      <c r="F22" s="21">
        <f t="shared" si="4"/>
        <v>78.5</v>
      </c>
      <c r="G22" s="22">
        <v>48.524840764331223</v>
      </c>
      <c r="H22" s="21">
        <v>3809.2000000000007</v>
      </c>
      <c r="I22" s="23"/>
      <c r="J22" s="24"/>
      <c r="K22" s="21">
        <f t="shared" si="39"/>
        <v>54.347821656050975</v>
      </c>
      <c r="L22" s="25">
        <f t="shared" si="0"/>
        <v>4266.3040000000019</v>
      </c>
      <c r="M22" s="26">
        <f t="shared" ref="M22:N22" si="46">+K22+I22</f>
        <v>54.347821656050975</v>
      </c>
      <c r="N22" s="27">
        <f t="shared" si="46"/>
        <v>4266.3040000000019</v>
      </c>
      <c r="O22" s="101">
        <v>45338</v>
      </c>
      <c r="P22" s="28"/>
      <c r="Q22" s="28"/>
      <c r="R22" s="28">
        <f t="shared" ref="R22:S22" si="47">+M22-P22</f>
        <v>54.347821656050975</v>
      </c>
      <c r="S22" s="28">
        <f t="shared" si="47"/>
        <v>4266.3040000000019</v>
      </c>
      <c r="T22" s="97">
        <f t="shared" ref="T22:U22" si="48">+R22</f>
        <v>54.347821656050975</v>
      </c>
      <c r="U22" s="28">
        <f t="shared" si="48"/>
        <v>4266.3040000000019</v>
      </c>
      <c r="V22" s="28" t="s">
        <v>62</v>
      </c>
      <c r="W22" s="98">
        <v>45324</v>
      </c>
      <c r="X22" s="98">
        <f>+W22+'Dieu kien giao hang'!$C$21</f>
        <v>45328</v>
      </c>
      <c r="Y22" s="98">
        <f>+X22+'Dieu kien giao hang'!$C$22</f>
        <v>45330</v>
      </c>
      <c r="Z22" s="98"/>
      <c r="AA22" s="98"/>
      <c r="AB22" s="97"/>
      <c r="AC22" s="28"/>
      <c r="AD22" s="28"/>
      <c r="AE22" s="98"/>
      <c r="AF22" s="98"/>
      <c r="AG22" s="98"/>
      <c r="AH22" s="98"/>
      <c r="AI22" s="98"/>
      <c r="AJ22" s="98"/>
      <c r="AK22" s="98"/>
      <c r="AL22" s="98"/>
      <c r="AM22" s="99"/>
    </row>
    <row r="23" spans="1:39" ht="12.75" customHeight="1">
      <c r="A23" s="18" t="s">
        <v>98</v>
      </c>
      <c r="B23" s="19" t="s">
        <v>58</v>
      </c>
      <c r="C23" s="20" t="s">
        <v>99</v>
      </c>
      <c r="D23" s="18" t="s">
        <v>96</v>
      </c>
      <c r="E23" s="18" t="s">
        <v>61</v>
      </c>
      <c r="F23" s="21">
        <f t="shared" si="4"/>
        <v>94.199999999999989</v>
      </c>
      <c r="G23" s="22">
        <v>1.0292993630573248</v>
      </c>
      <c r="H23" s="21">
        <v>96.96</v>
      </c>
      <c r="I23" s="23"/>
      <c r="J23" s="24"/>
      <c r="K23" s="21">
        <f t="shared" si="39"/>
        <v>1.1528152866242038</v>
      </c>
      <c r="L23" s="25">
        <f t="shared" si="0"/>
        <v>108.59519999999999</v>
      </c>
      <c r="M23" s="26">
        <f t="shared" ref="M23:N23" si="49">+K23+I23</f>
        <v>1.1528152866242038</v>
      </c>
      <c r="N23" s="27">
        <f t="shared" si="49"/>
        <v>108.59519999999999</v>
      </c>
      <c r="O23" s="101">
        <v>45338</v>
      </c>
      <c r="P23" s="28"/>
      <c r="Q23" s="28"/>
      <c r="R23" s="28">
        <f t="shared" ref="R23:S23" si="50">+M23-P23</f>
        <v>1.1528152866242038</v>
      </c>
      <c r="S23" s="28">
        <f t="shared" si="50"/>
        <v>108.59519999999999</v>
      </c>
      <c r="T23" s="97">
        <f t="shared" ref="T23:U23" si="51">+R23</f>
        <v>1.1528152866242038</v>
      </c>
      <c r="U23" s="28">
        <f t="shared" si="51"/>
        <v>108.59519999999999</v>
      </c>
      <c r="V23" s="28" t="s">
        <v>62</v>
      </c>
      <c r="W23" s="98">
        <v>45324</v>
      </c>
      <c r="X23" s="98">
        <f>+W23+'Dieu kien giao hang'!$C$21</f>
        <v>45328</v>
      </c>
      <c r="Y23" s="98">
        <f>+X23+'Dieu kien giao hang'!$C$22</f>
        <v>45330</v>
      </c>
      <c r="Z23" s="98"/>
      <c r="AA23" s="98"/>
      <c r="AB23" s="97"/>
      <c r="AC23" s="28"/>
      <c r="AD23" s="28"/>
      <c r="AE23" s="98"/>
      <c r="AF23" s="98"/>
      <c r="AG23" s="98"/>
      <c r="AH23" s="98"/>
      <c r="AI23" s="98"/>
      <c r="AJ23" s="98"/>
      <c r="AK23" s="98"/>
      <c r="AL23" s="98"/>
      <c r="AM23" s="99"/>
    </row>
    <row r="24" spans="1:39" ht="12.75" customHeight="1">
      <c r="A24" s="18" t="s">
        <v>100</v>
      </c>
      <c r="B24" s="19" t="s">
        <v>58</v>
      </c>
      <c r="C24" s="20" t="s">
        <v>99</v>
      </c>
      <c r="D24" s="18" t="s">
        <v>60</v>
      </c>
      <c r="E24" s="18" t="s">
        <v>61</v>
      </c>
      <c r="F24" s="21">
        <f t="shared" si="4"/>
        <v>94.2</v>
      </c>
      <c r="G24" s="22">
        <v>8.8276008492568998</v>
      </c>
      <c r="H24" s="21">
        <v>831.56</v>
      </c>
      <c r="I24" s="23"/>
      <c r="J24" s="24"/>
      <c r="K24" s="21">
        <f t="shared" si="39"/>
        <v>9.8869129511677283</v>
      </c>
      <c r="L24" s="25">
        <f t="shared" si="0"/>
        <v>931.34720000000004</v>
      </c>
      <c r="M24" s="26">
        <f t="shared" ref="M24:N24" si="52">+K24+I24</f>
        <v>9.8869129511677283</v>
      </c>
      <c r="N24" s="27">
        <f t="shared" si="52"/>
        <v>931.34720000000004</v>
      </c>
      <c r="O24" s="101">
        <v>45338</v>
      </c>
      <c r="P24" s="28"/>
      <c r="Q24" s="28"/>
      <c r="R24" s="28">
        <f t="shared" ref="R24:S24" si="53">+M24-P24</f>
        <v>9.8869129511677283</v>
      </c>
      <c r="S24" s="28">
        <f t="shared" si="53"/>
        <v>931.34720000000004</v>
      </c>
      <c r="T24" s="97">
        <f t="shared" ref="T24:U24" si="54">+R24</f>
        <v>9.8869129511677283</v>
      </c>
      <c r="U24" s="28">
        <f t="shared" si="54"/>
        <v>931.34720000000004</v>
      </c>
      <c r="V24" s="28" t="s">
        <v>62</v>
      </c>
      <c r="W24" s="98">
        <v>45324</v>
      </c>
      <c r="X24" s="98">
        <f>+W24+'Dieu kien giao hang'!$C$21</f>
        <v>45328</v>
      </c>
      <c r="Y24" s="98">
        <f>+X24+'Dieu kien giao hang'!$C$22</f>
        <v>45330</v>
      </c>
      <c r="Z24" s="98"/>
      <c r="AA24" s="98"/>
      <c r="AB24" s="97"/>
      <c r="AC24" s="28"/>
      <c r="AD24" s="28"/>
      <c r="AE24" s="98"/>
      <c r="AF24" s="98"/>
      <c r="AG24" s="98"/>
      <c r="AH24" s="98"/>
      <c r="AI24" s="98"/>
      <c r="AJ24" s="98"/>
      <c r="AK24" s="98"/>
      <c r="AL24" s="98"/>
      <c r="AM24" s="99"/>
    </row>
    <row r="25" spans="1:39" ht="12.75" customHeight="1">
      <c r="A25" s="18" t="s">
        <v>101</v>
      </c>
      <c r="B25" s="19" t="s">
        <v>58</v>
      </c>
      <c r="C25" s="20" t="s">
        <v>102</v>
      </c>
      <c r="D25" s="18" t="s">
        <v>96</v>
      </c>
      <c r="E25" s="18" t="s">
        <v>61</v>
      </c>
      <c r="F25" s="21">
        <f t="shared" si="4"/>
        <v>125.6</v>
      </c>
      <c r="G25" s="22">
        <v>12.253503184713376</v>
      </c>
      <c r="H25" s="21">
        <v>1539.04</v>
      </c>
      <c r="I25" s="23"/>
      <c r="J25" s="24"/>
      <c r="K25" s="21">
        <f t="shared" si="39"/>
        <v>13.723923566878982</v>
      </c>
      <c r="L25" s="25">
        <f t="shared" si="0"/>
        <v>1723.7248</v>
      </c>
      <c r="M25" s="26">
        <f t="shared" ref="M25:N25" si="55">+K25+I25</f>
        <v>13.723923566878982</v>
      </c>
      <c r="N25" s="27">
        <f t="shared" si="55"/>
        <v>1723.7248</v>
      </c>
      <c r="O25" s="101">
        <v>45338</v>
      </c>
      <c r="P25" s="28"/>
      <c r="Q25" s="28"/>
      <c r="R25" s="28">
        <f t="shared" ref="R25:S25" si="56">+M25-P25</f>
        <v>13.723923566878982</v>
      </c>
      <c r="S25" s="28">
        <f t="shared" si="56"/>
        <v>1723.7248</v>
      </c>
      <c r="T25" s="97">
        <f t="shared" ref="T25:U25" si="57">+R25</f>
        <v>13.723923566878982</v>
      </c>
      <c r="U25" s="28">
        <f t="shared" si="57"/>
        <v>1723.7248</v>
      </c>
      <c r="V25" s="28" t="s">
        <v>62</v>
      </c>
      <c r="W25" s="98">
        <v>45324</v>
      </c>
      <c r="X25" s="98">
        <f>+W25+'Dieu kien giao hang'!$C$21</f>
        <v>45328</v>
      </c>
      <c r="Y25" s="98">
        <f>+X25+'Dieu kien giao hang'!$C$22</f>
        <v>45330</v>
      </c>
      <c r="Z25" s="98"/>
      <c r="AA25" s="98"/>
      <c r="AB25" s="97"/>
      <c r="AC25" s="28"/>
      <c r="AD25" s="28"/>
      <c r="AE25" s="98"/>
      <c r="AF25" s="98"/>
      <c r="AG25" s="98"/>
      <c r="AH25" s="98"/>
      <c r="AI25" s="98"/>
      <c r="AJ25" s="98"/>
      <c r="AK25" s="98"/>
      <c r="AL25" s="98"/>
      <c r="AM25" s="99"/>
    </row>
    <row r="26" spans="1:39" ht="12.75" customHeight="1">
      <c r="A26" s="18" t="s">
        <v>103</v>
      </c>
      <c r="B26" s="19" t="s">
        <v>58</v>
      </c>
      <c r="C26" s="20" t="s">
        <v>104</v>
      </c>
      <c r="D26" s="18" t="s">
        <v>96</v>
      </c>
      <c r="E26" s="18" t="s">
        <v>61</v>
      </c>
      <c r="F26" s="21">
        <f t="shared" si="4"/>
        <v>157</v>
      </c>
      <c r="G26" s="22">
        <v>208.22420382165606</v>
      </c>
      <c r="H26" s="21">
        <v>32691.200000000001</v>
      </c>
      <c r="I26" s="23"/>
      <c r="J26" s="24"/>
      <c r="K26" s="21">
        <f t="shared" si="39"/>
        <v>233.21110828025482</v>
      </c>
      <c r="L26" s="25">
        <f t="shared" si="0"/>
        <v>36614.144000000008</v>
      </c>
      <c r="M26" s="26">
        <f t="shared" ref="M26:N26" si="58">+K26+I26</f>
        <v>233.21110828025482</v>
      </c>
      <c r="N26" s="27">
        <f t="shared" si="58"/>
        <v>36614.144000000008</v>
      </c>
      <c r="O26" s="101">
        <v>45338</v>
      </c>
      <c r="P26" s="28"/>
      <c r="Q26" s="28"/>
      <c r="R26" s="28">
        <f t="shared" ref="R26:S26" si="59">+M26-P26</f>
        <v>233.21110828025482</v>
      </c>
      <c r="S26" s="28">
        <f t="shared" si="59"/>
        <v>36614.144000000008</v>
      </c>
      <c r="T26" s="97">
        <f t="shared" ref="T26:U26" si="60">+R26</f>
        <v>233.21110828025482</v>
      </c>
      <c r="U26" s="28">
        <f t="shared" si="60"/>
        <v>36614.144000000008</v>
      </c>
      <c r="V26" s="28" t="s">
        <v>62</v>
      </c>
      <c r="W26" s="98">
        <v>45324</v>
      </c>
      <c r="X26" s="98">
        <f>+W26+'Dieu kien giao hang'!$C$21</f>
        <v>45328</v>
      </c>
      <c r="Y26" s="98">
        <f>+X26+'Dieu kien giao hang'!$C$22</f>
        <v>45330</v>
      </c>
      <c r="Z26" s="98"/>
      <c r="AA26" s="98"/>
      <c r="AB26" s="97"/>
      <c r="AC26" s="28"/>
      <c r="AD26" s="28"/>
      <c r="AE26" s="98"/>
      <c r="AF26" s="98"/>
      <c r="AG26" s="98"/>
      <c r="AH26" s="98"/>
      <c r="AI26" s="98"/>
      <c r="AJ26" s="98"/>
      <c r="AK26" s="98"/>
      <c r="AL26" s="98"/>
      <c r="AM26" s="99"/>
    </row>
    <row r="27" spans="1:39" ht="12.75" customHeight="1">
      <c r="A27" s="18" t="s">
        <v>105</v>
      </c>
      <c r="B27" s="19" t="s">
        <v>58</v>
      </c>
      <c r="C27" s="20" t="s">
        <v>106</v>
      </c>
      <c r="D27" s="18" t="s">
        <v>96</v>
      </c>
      <c r="E27" s="18" t="s">
        <v>61</v>
      </c>
      <c r="F27" s="21">
        <f t="shared" si="4"/>
        <v>172.7</v>
      </c>
      <c r="G27" s="22">
        <v>148.54105385060799</v>
      </c>
      <c r="H27" s="21">
        <v>25653.040000000001</v>
      </c>
      <c r="I27" s="23"/>
      <c r="J27" s="24"/>
      <c r="K27" s="21">
        <f t="shared" si="39"/>
        <v>166.36598031268096</v>
      </c>
      <c r="L27" s="25">
        <f t="shared" si="0"/>
        <v>28731.4048</v>
      </c>
      <c r="M27" s="26">
        <f t="shared" ref="M27:N27" si="61">+K27+I27</f>
        <v>166.36598031268096</v>
      </c>
      <c r="N27" s="27">
        <f t="shared" si="61"/>
        <v>28731.4048</v>
      </c>
      <c r="O27" s="101">
        <v>45338</v>
      </c>
      <c r="P27" s="28"/>
      <c r="Q27" s="28"/>
      <c r="R27" s="28">
        <f t="shared" ref="R27:S27" si="62">+M27-P27</f>
        <v>166.36598031268096</v>
      </c>
      <c r="S27" s="28">
        <f t="shared" si="62"/>
        <v>28731.4048</v>
      </c>
      <c r="T27" s="97">
        <f t="shared" ref="T27:U27" si="63">+R27</f>
        <v>166.36598031268096</v>
      </c>
      <c r="U27" s="28">
        <f t="shared" si="63"/>
        <v>28731.4048</v>
      </c>
      <c r="V27" s="28" t="s">
        <v>62</v>
      </c>
      <c r="W27" s="98">
        <v>45324</v>
      </c>
      <c r="X27" s="98">
        <f>+W27+'Dieu kien giao hang'!$C$21</f>
        <v>45328</v>
      </c>
      <c r="Y27" s="98">
        <f>+X27+'Dieu kien giao hang'!$C$22</f>
        <v>45330</v>
      </c>
      <c r="Z27" s="98"/>
      <c r="AA27" s="98"/>
      <c r="AB27" s="97"/>
      <c r="AC27" s="28"/>
      <c r="AD27" s="28"/>
      <c r="AE27" s="98"/>
      <c r="AF27" s="98"/>
      <c r="AG27" s="98"/>
      <c r="AH27" s="98"/>
      <c r="AI27" s="98"/>
      <c r="AJ27" s="98"/>
      <c r="AK27" s="98"/>
      <c r="AL27" s="98"/>
      <c r="AM27" s="99"/>
    </row>
    <row r="28" spans="1:39" ht="12.75" customHeight="1">
      <c r="A28" s="18" t="s">
        <v>107</v>
      </c>
      <c r="B28" s="19" t="s">
        <v>58</v>
      </c>
      <c r="C28" s="20" t="s">
        <v>108</v>
      </c>
      <c r="D28" s="18" t="s">
        <v>96</v>
      </c>
      <c r="E28" s="18" t="s">
        <v>61</v>
      </c>
      <c r="F28" s="21">
        <f t="shared" si="4"/>
        <v>196.25</v>
      </c>
      <c r="G28" s="22">
        <v>4.4857070063694264</v>
      </c>
      <c r="H28" s="21">
        <v>880.31999999999994</v>
      </c>
      <c r="I28" s="23"/>
      <c r="J28" s="24"/>
      <c r="K28" s="21">
        <f t="shared" si="39"/>
        <v>5.0239918471337583</v>
      </c>
      <c r="L28" s="25">
        <f t="shared" si="0"/>
        <v>985.9584000000001</v>
      </c>
      <c r="M28" s="26">
        <f t="shared" ref="M28:N28" si="64">+K28+I28</f>
        <v>5.0239918471337583</v>
      </c>
      <c r="N28" s="27">
        <f t="shared" si="64"/>
        <v>985.9584000000001</v>
      </c>
      <c r="O28" s="101">
        <v>45338</v>
      </c>
      <c r="P28" s="28"/>
      <c r="Q28" s="28"/>
      <c r="R28" s="28">
        <f t="shared" ref="R28:S28" si="65">+M28-P28</f>
        <v>5.0239918471337583</v>
      </c>
      <c r="S28" s="28">
        <f t="shared" si="65"/>
        <v>985.9584000000001</v>
      </c>
      <c r="T28" s="97">
        <f t="shared" ref="T28:U28" si="66">+R28</f>
        <v>5.0239918471337583</v>
      </c>
      <c r="U28" s="28">
        <f t="shared" si="66"/>
        <v>985.9584000000001</v>
      </c>
      <c r="V28" s="28" t="s">
        <v>62</v>
      </c>
      <c r="W28" s="98">
        <v>45324</v>
      </c>
      <c r="X28" s="98">
        <f>+W28+'Dieu kien giao hang'!$C$21</f>
        <v>45328</v>
      </c>
      <c r="Y28" s="98">
        <f>+X28+'Dieu kien giao hang'!$C$22</f>
        <v>45330</v>
      </c>
      <c r="Z28" s="98"/>
      <c r="AA28" s="98"/>
      <c r="AB28" s="97"/>
      <c r="AC28" s="28"/>
      <c r="AD28" s="28"/>
      <c r="AE28" s="98"/>
      <c r="AF28" s="98"/>
      <c r="AG28" s="98"/>
      <c r="AH28" s="98"/>
      <c r="AI28" s="98"/>
      <c r="AJ28" s="98"/>
      <c r="AK28" s="98"/>
      <c r="AL28" s="98"/>
      <c r="AM28" s="99"/>
    </row>
    <row r="29" spans="1:39" ht="12.75" customHeight="1">
      <c r="A29" s="18" t="s">
        <v>109</v>
      </c>
      <c r="B29" s="19" t="s">
        <v>58</v>
      </c>
      <c r="C29" s="20" t="s">
        <v>110</v>
      </c>
      <c r="D29" s="18" t="s">
        <v>96</v>
      </c>
      <c r="E29" s="18" t="s">
        <v>61</v>
      </c>
      <c r="F29" s="21">
        <f t="shared" si="4"/>
        <v>219.79999999999995</v>
      </c>
      <c r="G29" s="22">
        <v>5.0999090081892628</v>
      </c>
      <c r="H29" s="21">
        <v>1120.9599999999998</v>
      </c>
      <c r="I29" s="23"/>
      <c r="J29" s="24"/>
      <c r="K29" s="21">
        <f t="shared" si="39"/>
        <v>5.7118980891719753</v>
      </c>
      <c r="L29" s="25">
        <f t="shared" si="0"/>
        <v>1255.4751999999999</v>
      </c>
      <c r="M29" s="26">
        <f t="shared" ref="M29:N29" si="67">+K29+I29</f>
        <v>5.7118980891719753</v>
      </c>
      <c r="N29" s="27">
        <f t="shared" si="67"/>
        <v>1255.4751999999999</v>
      </c>
      <c r="O29" s="101">
        <v>45338</v>
      </c>
      <c r="P29" s="28"/>
      <c r="Q29" s="28"/>
      <c r="R29" s="28">
        <f t="shared" ref="R29:S29" si="68">+M29-P29</f>
        <v>5.7118980891719753</v>
      </c>
      <c r="S29" s="28">
        <f t="shared" si="68"/>
        <v>1255.4751999999999</v>
      </c>
      <c r="T29" s="97">
        <f t="shared" ref="T29:U29" si="69">+R29</f>
        <v>5.7118980891719753</v>
      </c>
      <c r="U29" s="28">
        <f t="shared" si="69"/>
        <v>1255.4751999999999</v>
      </c>
      <c r="V29" s="28" t="s">
        <v>62</v>
      </c>
      <c r="W29" s="98">
        <v>45324</v>
      </c>
      <c r="X29" s="98">
        <f>+W29+'Dieu kien giao hang'!$C$21</f>
        <v>45328</v>
      </c>
      <c r="Y29" s="98">
        <f>+X29+'Dieu kien giao hang'!$C$22</f>
        <v>45330</v>
      </c>
      <c r="Z29" s="98"/>
      <c r="AA29" s="98"/>
      <c r="AB29" s="97"/>
      <c r="AC29" s="28"/>
      <c r="AD29" s="28"/>
      <c r="AE29" s="98"/>
      <c r="AF29" s="98"/>
      <c r="AG29" s="98"/>
      <c r="AH29" s="98"/>
      <c r="AI29" s="98"/>
      <c r="AJ29" s="98"/>
      <c r="AK29" s="98"/>
      <c r="AL29" s="98"/>
      <c r="AM29" s="99"/>
    </row>
    <row r="30" spans="1:39" ht="12.75" customHeight="1">
      <c r="A30" s="18" t="s">
        <v>111</v>
      </c>
      <c r="B30" s="19" t="s">
        <v>58</v>
      </c>
      <c r="C30" s="20" t="s">
        <v>112</v>
      </c>
      <c r="D30" s="18" t="s">
        <v>96</v>
      </c>
      <c r="E30" s="18" t="s">
        <v>61</v>
      </c>
      <c r="F30" s="21">
        <f t="shared" si="4"/>
        <v>251.2</v>
      </c>
      <c r="G30" s="22">
        <v>7.6261146496815302</v>
      </c>
      <c r="H30" s="21">
        <v>1915.6800000000003</v>
      </c>
      <c r="I30" s="23"/>
      <c r="J30" s="24"/>
      <c r="K30" s="21">
        <f t="shared" si="39"/>
        <v>8.5412484076433142</v>
      </c>
      <c r="L30" s="25">
        <f t="shared" si="0"/>
        <v>2145.5616000000005</v>
      </c>
      <c r="M30" s="26">
        <f t="shared" ref="M30:N30" si="70">+K30+I30</f>
        <v>8.5412484076433142</v>
      </c>
      <c r="N30" s="27">
        <f t="shared" si="70"/>
        <v>2145.5616000000005</v>
      </c>
      <c r="O30" s="101">
        <v>45338</v>
      </c>
      <c r="P30" s="28"/>
      <c r="Q30" s="28"/>
      <c r="R30" s="28">
        <f t="shared" ref="R30:S30" si="71">+M30-P30</f>
        <v>8.5412484076433142</v>
      </c>
      <c r="S30" s="28">
        <f t="shared" si="71"/>
        <v>2145.5616000000005</v>
      </c>
      <c r="T30" s="97">
        <f t="shared" ref="T30:U30" si="72">+R30</f>
        <v>8.5412484076433142</v>
      </c>
      <c r="U30" s="28">
        <f t="shared" si="72"/>
        <v>2145.5616000000005</v>
      </c>
      <c r="V30" s="28" t="s">
        <v>62</v>
      </c>
      <c r="W30" s="98">
        <v>45324</v>
      </c>
      <c r="X30" s="98">
        <f>+W30+'Dieu kien giao hang'!$C$21</f>
        <v>45328</v>
      </c>
      <c r="Y30" s="98">
        <f>+X30+'Dieu kien giao hang'!$C$22</f>
        <v>45330</v>
      </c>
      <c r="Z30" s="98"/>
      <c r="AA30" s="98"/>
      <c r="AB30" s="97"/>
      <c r="AC30" s="28"/>
      <c r="AD30" s="28"/>
      <c r="AE30" s="98"/>
      <c r="AF30" s="98"/>
      <c r="AG30" s="98"/>
      <c r="AH30" s="98"/>
      <c r="AI30" s="98"/>
      <c r="AJ30" s="98"/>
      <c r="AK30" s="98"/>
      <c r="AL30" s="98"/>
      <c r="AM30" s="99"/>
    </row>
    <row r="31" spans="1:39" ht="12.75" customHeight="1">
      <c r="A31" s="18" t="s">
        <v>113</v>
      </c>
      <c r="B31" s="19" t="s">
        <v>114</v>
      </c>
      <c r="C31" s="20" t="s">
        <v>115</v>
      </c>
      <c r="D31" s="18" t="s">
        <v>60</v>
      </c>
      <c r="E31" s="18" t="s">
        <v>116</v>
      </c>
      <c r="F31" s="21">
        <f t="shared" si="4"/>
        <v>12.511672735061033</v>
      </c>
      <c r="G31" s="22">
        <v>373.52000000000004</v>
      </c>
      <c r="H31" s="21">
        <v>4673.3599999999979</v>
      </c>
      <c r="I31" s="23"/>
      <c r="J31" s="24"/>
      <c r="K31" s="21">
        <f t="shared" ref="K31:K67" si="73">1.06*G31</f>
        <v>395.93120000000005</v>
      </c>
      <c r="L31" s="25">
        <f t="shared" si="0"/>
        <v>4953.761599999998</v>
      </c>
      <c r="M31" s="26">
        <f t="shared" ref="M31:N31" si="74">+K31+I31</f>
        <v>395.93120000000005</v>
      </c>
      <c r="N31" s="27">
        <f t="shared" si="74"/>
        <v>4953.761599999998</v>
      </c>
      <c r="O31" s="101">
        <v>45338</v>
      </c>
      <c r="P31" s="28"/>
      <c r="Q31" s="28"/>
      <c r="R31" s="28">
        <f t="shared" ref="R31:S31" si="75">+M31-P31</f>
        <v>395.93120000000005</v>
      </c>
      <c r="S31" s="28">
        <f t="shared" si="75"/>
        <v>4953.761599999998</v>
      </c>
      <c r="T31" s="97">
        <f t="shared" ref="T31:U31" si="76">+R31</f>
        <v>395.93120000000005</v>
      </c>
      <c r="U31" s="28">
        <f t="shared" si="76"/>
        <v>4953.761599999998</v>
      </c>
      <c r="V31" s="28" t="s">
        <v>62</v>
      </c>
      <c r="W31" s="98">
        <v>45324</v>
      </c>
      <c r="X31" s="98">
        <f>+W31+'Dieu kien giao hang'!$C$21</f>
        <v>45328</v>
      </c>
      <c r="Y31" s="98">
        <f>+X31+'Dieu kien giao hang'!$C$22</f>
        <v>45330</v>
      </c>
      <c r="Z31" s="98"/>
      <c r="AA31" s="98"/>
      <c r="AB31" s="97"/>
      <c r="AC31" s="28"/>
      <c r="AD31" s="28"/>
      <c r="AE31" s="98"/>
      <c r="AF31" s="98"/>
      <c r="AG31" s="98"/>
      <c r="AH31" s="98"/>
      <c r="AI31" s="98"/>
      <c r="AJ31" s="98"/>
      <c r="AK31" s="98"/>
      <c r="AL31" s="98"/>
      <c r="AM31" s="99"/>
    </row>
    <row r="32" spans="1:39" ht="12.75" customHeight="1">
      <c r="A32" s="18" t="s">
        <v>117</v>
      </c>
      <c r="B32" s="19" t="s">
        <v>114</v>
      </c>
      <c r="C32" s="20" t="s">
        <v>118</v>
      </c>
      <c r="D32" s="18" t="s">
        <v>60</v>
      </c>
      <c r="E32" s="18" t="s">
        <v>116</v>
      </c>
      <c r="F32" s="21">
        <f t="shared" si="4"/>
        <v>18.612227628517026</v>
      </c>
      <c r="G32" s="22">
        <v>151.26400000000001</v>
      </c>
      <c r="H32" s="21">
        <v>2815.3599999999997</v>
      </c>
      <c r="I32" s="23"/>
      <c r="J32" s="24"/>
      <c r="K32" s="21">
        <f t="shared" si="73"/>
        <v>160.33984000000001</v>
      </c>
      <c r="L32" s="25">
        <f t="shared" si="0"/>
        <v>2984.2815999999993</v>
      </c>
      <c r="M32" s="26">
        <f t="shared" ref="M32:N32" si="77">+K32+I32</f>
        <v>160.33984000000001</v>
      </c>
      <c r="N32" s="27">
        <f t="shared" si="77"/>
        <v>2984.2815999999993</v>
      </c>
      <c r="O32" s="101">
        <v>45338</v>
      </c>
      <c r="P32" s="28"/>
      <c r="Q32" s="28"/>
      <c r="R32" s="28">
        <f t="shared" ref="R32:S32" si="78">+M32-P32</f>
        <v>160.33984000000001</v>
      </c>
      <c r="S32" s="28">
        <f t="shared" si="78"/>
        <v>2984.2815999999993</v>
      </c>
      <c r="T32" s="97">
        <f t="shared" ref="T32:U32" si="79">+R32</f>
        <v>160.33984000000001</v>
      </c>
      <c r="U32" s="28">
        <f t="shared" si="79"/>
        <v>2984.2815999999993</v>
      </c>
      <c r="V32" s="28" t="s">
        <v>62</v>
      </c>
      <c r="W32" s="98">
        <v>45324</v>
      </c>
      <c r="X32" s="98">
        <f>+W32+'Dieu kien giao hang'!$C$21</f>
        <v>45328</v>
      </c>
      <c r="Y32" s="98">
        <f>+X32+'Dieu kien giao hang'!$C$22</f>
        <v>45330</v>
      </c>
      <c r="Z32" s="98"/>
      <c r="AA32" s="98"/>
      <c r="AB32" s="97"/>
      <c r="AC32" s="28"/>
      <c r="AD32" s="28"/>
      <c r="AE32" s="98"/>
      <c r="AF32" s="98"/>
      <c r="AG32" s="98"/>
      <c r="AH32" s="98"/>
      <c r="AI32" s="98"/>
      <c r="AJ32" s="98"/>
      <c r="AK32" s="98"/>
      <c r="AL32" s="98"/>
      <c r="AM32" s="99"/>
    </row>
    <row r="33" spans="1:39" ht="12.75" customHeight="1">
      <c r="A33" s="18" t="s">
        <v>119</v>
      </c>
      <c r="B33" s="19" t="s">
        <v>114</v>
      </c>
      <c r="C33" s="20" t="s">
        <v>120</v>
      </c>
      <c r="D33" s="18" t="s">
        <v>60</v>
      </c>
      <c r="E33" s="18" t="s">
        <v>116</v>
      </c>
      <c r="F33" s="21">
        <f t="shared" si="4"/>
        <v>20.123097321665341</v>
      </c>
      <c r="G33" s="22">
        <v>1508.4</v>
      </c>
      <c r="H33" s="21">
        <v>30353.680000000004</v>
      </c>
      <c r="I33" s="23"/>
      <c r="J33" s="24"/>
      <c r="K33" s="21">
        <f t="shared" si="73"/>
        <v>1598.9040000000002</v>
      </c>
      <c r="L33" s="25">
        <f t="shared" si="0"/>
        <v>32174.900800000007</v>
      </c>
      <c r="M33" s="26">
        <f t="shared" ref="M33:N33" si="80">+K33+I33</f>
        <v>1598.9040000000002</v>
      </c>
      <c r="N33" s="27">
        <f t="shared" si="80"/>
        <v>32174.900800000007</v>
      </c>
      <c r="O33" s="101">
        <v>45338</v>
      </c>
      <c r="P33" s="28"/>
      <c r="Q33" s="28"/>
      <c r="R33" s="28">
        <f t="shared" ref="R33:S33" si="81">+M33-P33</f>
        <v>1598.9040000000002</v>
      </c>
      <c r="S33" s="28">
        <f t="shared" si="81"/>
        <v>32174.900800000007</v>
      </c>
      <c r="T33" s="97">
        <f t="shared" ref="T33:U33" si="82">+R33</f>
        <v>1598.9040000000002</v>
      </c>
      <c r="U33" s="28">
        <f t="shared" si="82"/>
        <v>32174.900800000007</v>
      </c>
      <c r="V33" s="28" t="s">
        <v>62</v>
      </c>
      <c r="W33" s="98">
        <v>45324</v>
      </c>
      <c r="X33" s="98">
        <f>+W33+'Dieu kien giao hang'!$C$21</f>
        <v>45328</v>
      </c>
      <c r="Y33" s="98">
        <f>+X33+'Dieu kien giao hang'!$C$22</f>
        <v>45330</v>
      </c>
      <c r="Z33" s="98"/>
      <c r="AA33" s="98"/>
      <c r="AB33" s="97"/>
      <c r="AC33" s="28"/>
      <c r="AD33" s="28"/>
      <c r="AE33" s="98"/>
      <c r="AF33" s="98"/>
      <c r="AG33" s="98"/>
      <c r="AH33" s="98"/>
      <c r="AI33" s="98"/>
      <c r="AJ33" s="98"/>
      <c r="AK33" s="98"/>
      <c r="AL33" s="98"/>
      <c r="AM33" s="99"/>
    </row>
    <row r="34" spans="1:39" ht="12.75" customHeight="1">
      <c r="A34" s="18" t="s">
        <v>121</v>
      </c>
      <c r="B34" s="19" t="s">
        <v>114</v>
      </c>
      <c r="C34" s="20" t="s">
        <v>122</v>
      </c>
      <c r="D34" s="18" t="s">
        <v>60</v>
      </c>
      <c r="E34" s="18" t="s">
        <v>116</v>
      </c>
      <c r="F34" s="21">
        <f t="shared" si="4"/>
        <v>22.773663268566121</v>
      </c>
      <c r="G34" s="22">
        <v>550.89599999999996</v>
      </c>
      <c r="H34" s="21">
        <v>12545.92</v>
      </c>
      <c r="I34" s="23"/>
      <c r="J34" s="24"/>
      <c r="K34" s="21">
        <f t="shared" si="73"/>
        <v>583.94975999999997</v>
      </c>
      <c r="L34" s="25">
        <f t="shared" si="0"/>
        <v>13298.675200000001</v>
      </c>
      <c r="M34" s="26">
        <f t="shared" ref="M34:N34" si="83">+K34+I34</f>
        <v>583.94975999999997</v>
      </c>
      <c r="N34" s="27">
        <f t="shared" si="83"/>
        <v>13298.675200000001</v>
      </c>
      <c r="O34" s="101">
        <v>45338</v>
      </c>
      <c r="P34" s="28"/>
      <c r="Q34" s="28"/>
      <c r="R34" s="28">
        <f t="shared" ref="R34:S34" si="84">+M34-P34</f>
        <v>583.94975999999997</v>
      </c>
      <c r="S34" s="28">
        <f t="shared" si="84"/>
        <v>13298.675200000001</v>
      </c>
      <c r="T34" s="97">
        <f t="shared" ref="T34:U34" si="85">+R34</f>
        <v>583.94975999999997</v>
      </c>
      <c r="U34" s="28">
        <f t="shared" si="85"/>
        <v>13298.675200000001</v>
      </c>
      <c r="V34" s="28" t="s">
        <v>62</v>
      </c>
      <c r="W34" s="98">
        <v>45324</v>
      </c>
      <c r="X34" s="98">
        <f>+W34+'Dieu kien giao hang'!$C$21</f>
        <v>45328</v>
      </c>
      <c r="Y34" s="98">
        <f>+X34+'Dieu kien giao hang'!$C$22</f>
        <v>45330</v>
      </c>
      <c r="Z34" s="98"/>
      <c r="AA34" s="98"/>
      <c r="AB34" s="97"/>
      <c r="AC34" s="28"/>
      <c r="AD34" s="28"/>
      <c r="AE34" s="98"/>
      <c r="AF34" s="98"/>
      <c r="AG34" s="98"/>
      <c r="AH34" s="98"/>
      <c r="AI34" s="98"/>
      <c r="AJ34" s="98"/>
      <c r="AK34" s="98"/>
      <c r="AL34" s="98"/>
      <c r="AM34" s="99"/>
    </row>
    <row r="35" spans="1:39" ht="12.75" customHeight="1">
      <c r="A35" s="18" t="s">
        <v>123</v>
      </c>
      <c r="B35" s="19" t="s">
        <v>114</v>
      </c>
      <c r="C35" s="20" t="s">
        <v>124</v>
      </c>
      <c r="D35" s="18" t="s">
        <v>60</v>
      </c>
      <c r="E35" s="18" t="s">
        <v>116</v>
      </c>
      <c r="F35" s="21">
        <f t="shared" si="4"/>
        <v>30.341182626896909</v>
      </c>
      <c r="G35" s="22">
        <v>152.88</v>
      </c>
      <c r="H35" s="21">
        <v>4638.5599999999995</v>
      </c>
      <c r="I35" s="23"/>
      <c r="J35" s="24"/>
      <c r="K35" s="21">
        <f t="shared" si="73"/>
        <v>162.05279999999999</v>
      </c>
      <c r="L35" s="25">
        <f t="shared" si="0"/>
        <v>4916.873599999999</v>
      </c>
      <c r="M35" s="26">
        <f t="shared" ref="M35:N35" si="86">+K35+I35</f>
        <v>162.05279999999999</v>
      </c>
      <c r="N35" s="27">
        <f t="shared" si="86"/>
        <v>4916.873599999999</v>
      </c>
      <c r="O35" s="101">
        <v>45338</v>
      </c>
      <c r="P35" s="28"/>
      <c r="Q35" s="28"/>
      <c r="R35" s="28">
        <f t="shared" ref="R35:S35" si="87">+M35-P35</f>
        <v>162.05279999999999</v>
      </c>
      <c r="S35" s="28">
        <f t="shared" si="87"/>
        <v>4916.873599999999</v>
      </c>
      <c r="T35" s="97">
        <f t="shared" ref="T35:U35" si="88">+R35</f>
        <v>162.05279999999999</v>
      </c>
      <c r="U35" s="28">
        <f t="shared" si="88"/>
        <v>4916.873599999999</v>
      </c>
      <c r="V35" s="28" t="s">
        <v>62</v>
      </c>
      <c r="W35" s="98">
        <v>45324</v>
      </c>
      <c r="X35" s="98">
        <f>+W35+'Dieu kien giao hang'!$C$21</f>
        <v>45328</v>
      </c>
      <c r="Y35" s="98">
        <f>+X35+'Dieu kien giao hang'!$C$22</f>
        <v>45330</v>
      </c>
      <c r="Z35" s="98"/>
      <c r="AA35" s="98"/>
      <c r="AB35" s="97"/>
      <c r="AC35" s="28"/>
      <c r="AD35" s="28"/>
      <c r="AE35" s="98"/>
      <c r="AF35" s="98"/>
      <c r="AG35" s="98"/>
      <c r="AH35" s="98"/>
      <c r="AI35" s="98"/>
      <c r="AJ35" s="98"/>
      <c r="AK35" s="98"/>
      <c r="AL35" s="98"/>
      <c r="AM35" s="99"/>
    </row>
    <row r="36" spans="1:39" ht="12.75" customHeight="1">
      <c r="A36" s="18" t="s">
        <v>125</v>
      </c>
      <c r="B36" s="19" t="s">
        <v>114</v>
      </c>
      <c r="C36" s="20" t="s">
        <v>126</v>
      </c>
      <c r="D36" s="18" t="s">
        <v>60</v>
      </c>
      <c r="E36" s="18" t="s">
        <v>116</v>
      </c>
      <c r="F36" s="21">
        <f t="shared" si="4"/>
        <v>34.59462715335502</v>
      </c>
      <c r="G36" s="22">
        <v>66.408000000000001</v>
      </c>
      <c r="H36" s="21">
        <v>2297.36</v>
      </c>
      <c r="I36" s="23"/>
      <c r="J36" s="24"/>
      <c r="K36" s="21">
        <f t="shared" si="73"/>
        <v>70.392480000000006</v>
      </c>
      <c r="L36" s="25">
        <f t="shared" si="0"/>
        <v>2435.2016000000003</v>
      </c>
      <c r="M36" s="26">
        <f t="shared" ref="M36:N36" si="89">+K36+I36</f>
        <v>70.392480000000006</v>
      </c>
      <c r="N36" s="27">
        <f t="shared" si="89"/>
        <v>2435.2016000000003</v>
      </c>
      <c r="O36" s="101">
        <v>45338</v>
      </c>
      <c r="P36" s="28"/>
      <c r="Q36" s="28"/>
      <c r="R36" s="28">
        <f t="shared" ref="R36:S36" si="90">+M36-P36</f>
        <v>70.392480000000006</v>
      </c>
      <c r="S36" s="28">
        <f t="shared" si="90"/>
        <v>2435.2016000000003</v>
      </c>
      <c r="T36" s="97">
        <f t="shared" ref="T36:U36" si="91">+R36</f>
        <v>70.392480000000006</v>
      </c>
      <c r="U36" s="28">
        <f t="shared" si="91"/>
        <v>2435.2016000000003</v>
      </c>
      <c r="V36" s="28" t="s">
        <v>62</v>
      </c>
      <c r="W36" s="98">
        <v>45324</v>
      </c>
      <c r="X36" s="98">
        <f>+W36+'Dieu kien giao hang'!$C$21</f>
        <v>45328</v>
      </c>
      <c r="Y36" s="98">
        <f>+X36+'Dieu kien giao hang'!$C$22</f>
        <v>45330</v>
      </c>
      <c r="Z36" s="98"/>
      <c r="AA36" s="98"/>
      <c r="AB36" s="97"/>
      <c r="AC36" s="28"/>
      <c r="AD36" s="28"/>
      <c r="AE36" s="98"/>
      <c r="AF36" s="98"/>
      <c r="AG36" s="98"/>
      <c r="AH36" s="98"/>
      <c r="AI36" s="98"/>
      <c r="AJ36" s="98"/>
      <c r="AK36" s="98"/>
      <c r="AL36" s="98"/>
      <c r="AM36" s="99"/>
    </row>
    <row r="37" spans="1:39" ht="12.75" customHeight="1">
      <c r="A37" s="18" t="s">
        <v>127</v>
      </c>
      <c r="B37" s="19" t="s">
        <v>128</v>
      </c>
      <c r="C37" s="20" t="s">
        <v>129</v>
      </c>
      <c r="D37" s="18" t="s">
        <v>60</v>
      </c>
      <c r="E37" s="18" t="s">
        <v>116</v>
      </c>
      <c r="F37" s="21">
        <f t="shared" si="4"/>
        <v>24.855967078189302</v>
      </c>
      <c r="G37" s="22">
        <v>19.439999999999998</v>
      </c>
      <c r="H37" s="21">
        <v>483.2</v>
      </c>
      <c r="I37" s="23"/>
      <c r="J37" s="24"/>
      <c r="K37" s="21">
        <f t="shared" si="73"/>
        <v>20.606399999999997</v>
      </c>
      <c r="L37" s="25">
        <f t="shared" si="0"/>
        <v>512.19200000000001</v>
      </c>
      <c r="M37" s="26">
        <f t="shared" ref="M37:N37" si="92">+K37+I37</f>
        <v>20.606399999999997</v>
      </c>
      <c r="N37" s="27">
        <f t="shared" si="92"/>
        <v>512.19200000000001</v>
      </c>
      <c r="O37" s="101">
        <v>45338</v>
      </c>
      <c r="P37" s="28"/>
      <c r="Q37" s="28"/>
      <c r="R37" s="28">
        <f t="shared" ref="R37:S37" si="93">+M37-P37</f>
        <v>20.606399999999997</v>
      </c>
      <c r="S37" s="28">
        <f t="shared" si="93"/>
        <v>512.19200000000001</v>
      </c>
      <c r="T37" s="97">
        <f t="shared" ref="T37:U37" si="94">+R37</f>
        <v>20.606399999999997</v>
      </c>
      <c r="U37" s="28">
        <f t="shared" si="94"/>
        <v>512.19200000000001</v>
      </c>
      <c r="V37" s="28" t="s">
        <v>62</v>
      </c>
      <c r="W37" s="98">
        <v>45324</v>
      </c>
      <c r="X37" s="98">
        <f>+W37+'Dieu kien giao hang'!$C$21</f>
        <v>45328</v>
      </c>
      <c r="Y37" s="98">
        <f>+X37+'Dieu kien giao hang'!$C$22</f>
        <v>45330</v>
      </c>
      <c r="Z37" s="98"/>
      <c r="AA37" s="98"/>
      <c r="AB37" s="97"/>
      <c r="AC37" s="28"/>
      <c r="AD37" s="28"/>
      <c r="AE37" s="98"/>
      <c r="AF37" s="98"/>
      <c r="AG37" s="98"/>
      <c r="AH37" s="98"/>
      <c r="AI37" s="98"/>
      <c r="AJ37" s="98"/>
      <c r="AK37" s="98"/>
      <c r="AL37" s="98"/>
      <c r="AM37" s="99"/>
    </row>
    <row r="38" spans="1:39" ht="12.75" customHeight="1">
      <c r="A38" s="18" t="s">
        <v>130</v>
      </c>
      <c r="B38" s="19" t="s">
        <v>128</v>
      </c>
      <c r="C38" s="20" t="s">
        <v>131</v>
      </c>
      <c r="D38" s="18" t="s">
        <v>60</v>
      </c>
      <c r="E38" s="18" t="s">
        <v>116</v>
      </c>
      <c r="F38" s="21">
        <f t="shared" si="4"/>
        <v>30.612113402061855</v>
      </c>
      <c r="G38" s="22">
        <v>6.2080000000000002</v>
      </c>
      <c r="H38" s="21">
        <v>190.04</v>
      </c>
      <c r="I38" s="23"/>
      <c r="J38" s="24"/>
      <c r="K38" s="21">
        <f t="shared" si="73"/>
        <v>6.5804800000000006</v>
      </c>
      <c r="L38" s="25">
        <f t="shared" si="0"/>
        <v>201.44240000000002</v>
      </c>
      <c r="M38" s="26">
        <f t="shared" ref="M38:N38" si="95">+K38+I38</f>
        <v>6.5804800000000006</v>
      </c>
      <c r="N38" s="27">
        <f t="shared" si="95"/>
        <v>201.44240000000002</v>
      </c>
      <c r="O38" s="101">
        <v>45338</v>
      </c>
      <c r="P38" s="28"/>
      <c r="Q38" s="28"/>
      <c r="R38" s="28">
        <f t="shared" ref="R38:S38" si="96">+M38-P38</f>
        <v>6.5804800000000006</v>
      </c>
      <c r="S38" s="28">
        <f t="shared" si="96"/>
        <v>201.44240000000002</v>
      </c>
      <c r="T38" s="97">
        <f t="shared" ref="T38:U38" si="97">+R38</f>
        <v>6.5804800000000006</v>
      </c>
      <c r="U38" s="28">
        <f t="shared" si="97"/>
        <v>201.44240000000002</v>
      </c>
      <c r="V38" s="28" t="s">
        <v>62</v>
      </c>
      <c r="W38" s="98">
        <v>45324</v>
      </c>
      <c r="X38" s="98">
        <f>+W38+'Dieu kien giao hang'!$C$21</f>
        <v>45328</v>
      </c>
      <c r="Y38" s="98">
        <f>+X38+'Dieu kien giao hang'!$C$22</f>
        <v>45330</v>
      </c>
      <c r="Z38" s="98"/>
      <c r="AA38" s="98"/>
      <c r="AB38" s="97"/>
      <c r="AC38" s="28"/>
      <c r="AD38" s="28"/>
      <c r="AE38" s="98"/>
      <c r="AF38" s="98"/>
      <c r="AG38" s="98"/>
      <c r="AH38" s="98"/>
      <c r="AI38" s="98"/>
      <c r="AJ38" s="98"/>
      <c r="AK38" s="98"/>
      <c r="AL38" s="98"/>
      <c r="AM38" s="99"/>
    </row>
    <row r="39" spans="1:39" ht="12.75" customHeight="1">
      <c r="A39" s="18" t="s">
        <v>132</v>
      </c>
      <c r="B39" s="19" t="s">
        <v>128</v>
      </c>
      <c r="C39" s="20" t="s">
        <v>133</v>
      </c>
      <c r="D39" s="18" t="s">
        <v>60</v>
      </c>
      <c r="E39" s="18" t="s">
        <v>116</v>
      </c>
      <c r="F39" s="21">
        <f t="shared" si="4"/>
        <v>44.145859590557627</v>
      </c>
      <c r="G39" s="22">
        <v>234.85599999999997</v>
      </c>
      <c r="H39" s="21">
        <v>10367.92</v>
      </c>
      <c r="I39" s="23"/>
      <c r="J39" s="24"/>
      <c r="K39" s="21">
        <f t="shared" si="73"/>
        <v>248.94735999999997</v>
      </c>
      <c r="L39" s="25">
        <f t="shared" si="0"/>
        <v>10989.995200000001</v>
      </c>
      <c r="M39" s="26">
        <f t="shared" ref="M39:N39" si="98">+K39+I39</f>
        <v>248.94735999999997</v>
      </c>
      <c r="N39" s="27">
        <f t="shared" si="98"/>
        <v>10989.995200000001</v>
      </c>
      <c r="O39" s="101">
        <v>45338</v>
      </c>
      <c r="P39" s="28"/>
      <c r="Q39" s="28"/>
      <c r="R39" s="28">
        <f t="shared" ref="R39:S39" si="99">+M39-P39</f>
        <v>248.94735999999997</v>
      </c>
      <c r="S39" s="28">
        <f t="shared" si="99"/>
        <v>10989.995200000001</v>
      </c>
      <c r="T39" s="97">
        <f t="shared" ref="T39:U39" si="100">+R39</f>
        <v>248.94735999999997</v>
      </c>
      <c r="U39" s="28">
        <f t="shared" si="100"/>
        <v>10989.995200000001</v>
      </c>
      <c r="V39" s="28" t="s">
        <v>62</v>
      </c>
      <c r="W39" s="98">
        <v>45324</v>
      </c>
      <c r="X39" s="98">
        <f>+W39+'Dieu kien giao hang'!$C$21</f>
        <v>45328</v>
      </c>
      <c r="Y39" s="98">
        <f>+X39+'Dieu kien giao hang'!$C$22</f>
        <v>45330</v>
      </c>
      <c r="Z39" s="98"/>
      <c r="AA39" s="98"/>
      <c r="AB39" s="97"/>
      <c r="AC39" s="28"/>
      <c r="AD39" s="28"/>
      <c r="AE39" s="98"/>
      <c r="AF39" s="98"/>
      <c r="AG39" s="98"/>
      <c r="AH39" s="98"/>
      <c r="AI39" s="98"/>
      <c r="AJ39" s="98"/>
      <c r="AK39" s="98"/>
      <c r="AL39" s="98"/>
      <c r="AM39" s="99"/>
    </row>
    <row r="40" spans="1:39" ht="12.75" customHeight="1">
      <c r="A40" s="18" t="s">
        <v>134</v>
      </c>
      <c r="B40" s="19" t="s">
        <v>128</v>
      </c>
      <c r="C40" s="20" t="s">
        <v>135</v>
      </c>
      <c r="D40" s="18" t="s">
        <v>60</v>
      </c>
      <c r="E40" s="18" t="s">
        <v>116</v>
      </c>
      <c r="F40" s="21">
        <f t="shared" si="4"/>
        <v>29.561880945376092</v>
      </c>
      <c r="G40" s="22">
        <v>163.15199999999999</v>
      </c>
      <c r="H40" s="21">
        <v>4823.08</v>
      </c>
      <c r="I40" s="23"/>
      <c r="J40" s="24"/>
      <c r="K40" s="21">
        <f t="shared" si="73"/>
        <v>172.94111999999998</v>
      </c>
      <c r="L40" s="25">
        <f t="shared" si="0"/>
        <v>5112.4647999999997</v>
      </c>
      <c r="M40" s="26">
        <f t="shared" ref="M40:N40" si="101">+K40+I40</f>
        <v>172.94111999999998</v>
      </c>
      <c r="N40" s="27">
        <f t="shared" si="101"/>
        <v>5112.4647999999997</v>
      </c>
      <c r="O40" s="101">
        <v>45338</v>
      </c>
      <c r="P40" s="28"/>
      <c r="Q40" s="28"/>
      <c r="R40" s="28">
        <f t="shared" ref="R40:S40" si="102">+M40-P40</f>
        <v>172.94111999999998</v>
      </c>
      <c r="S40" s="28">
        <f t="shared" si="102"/>
        <v>5112.4647999999997</v>
      </c>
      <c r="T40" s="97">
        <f t="shared" ref="T40:U40" si="103">+R40</f>
        <v>172.94111999999998</v>
      </c>
      <c r="U40" s="28">
        <f t="shared" si="103"/>
        <v>5112.4647999999997</v>
      </c>
      <c r="V40" s="28" t="s">
        <v>62</v>
      </c>
      <c r="W40" s="98">
        <v>45324</v>
      </c>
      <c r="X40" s="98">
        <f>+W40+'Dieu kien giao hang'!$C$21</f>
        <v>45328</v>
      </c>
      <c r="Y40" s="98">
        <f>+X40+'Dieu kien giao hang'!$C$22</f>
        <v>45330</v>
      </c>
      <c r="Z40" s="98"/>
      <c r="AA40" s="98"/>
      <c r="AB40" s="97"/>
      <c r="AC40" s="28"/>
      <c r="AD40" s="28"/>
      <c r="AE40" s="98"/>
      <c r="AF40" s="98"/>
      <c r="AG40" s="98"/>
      <c r="AH40" s="98"/>
      <c r="AI40" s="98"/>
      <c r="AJ40" s="98"/>
      <c r="AK40" s="98"/>
      <c r="AL40" s="98"/>
      <c r="AM40" s="99"/>
    </row>
    <row r="41" spans="1:39" ht="12.75" customHeight="1">
      <c r="A41" s="18" t="s">
        <v>136</v>
      </c>
      <c r="B41" s="19" t="s">
        <v>128</v>
      </c>
      <c r="C41" s="20" t="s">
        <v>137</v>
      </c>
      <c r="D41" s="18" t="s">
        <v>60</v>
      </c>
      <c r="E41" s="18" t="s">
        <v>116</v>
      </c>
      <c r="F41" s="21">
        <f t="shared" si="4"/>
        <v>35.582917503726271</v>
      </c>
      <c r="G41" s="22">
        <v>123.44799999999999</v>
      </c>
      <c r="H41" s="21">
        <v>4392.6400000000003</v>
      </c>
      <c r="I41" s="23"/>
      <c r="J41" s="24"/>
      <c r="K41" s="21">
        <f t="shared" si="73"/>
        <v>130.85488000000001</v>
      </c>
      <c r="L41" s="25">
        <f t="shared" si="0"/>
        <v>4656.1984000000011</v>
      </c>
      <c r="M41" s="26">
        <f t="shared" ref="M41:N41" si="104">+K41+I41</f>
        <v>130.85488000000001</v>
      </c>
      <c r="N41" s="27">
        <f t="shared" si="104"/>
        <v>4656.1984000000011</v>
      </c>
      <c r="O41" s="101">
        <v>45338</v>
      </c>
      <c r="P41" s="28"/>
      <c r="Q41" s="28"/>
      <c r="R41" s="28">
        <f t="shared" ref="R41:S41" si="105">+M41-P41</f>
        <v>130.85488000000001</v>
      </c>
      <c r="S41" s="28">
        <f t="shared" si="105"/>
        <v>4656.1984000000011</v>
      </c>
      <c r="T41" s="97">
        <f t="shared" ref="T41:U41" si="106">+R41</f>
        <v>130.85488000000001</v>
      </c>
      <c r="U41" s="28">
        <f t="shared" si="106"/>
        <v>4656.1984000000011</v>
      </c>
      <c r="V41" s="28" t="s">
        <v>62</v>
      </c>
      <c r="W41" s="98">
        <v>45324</v>
      </c>
      <c r="X41" s="98">
        <f>+W41+'Dieu kien giao hang'!$C$21</f>
        <v>45328</v>
      </c>
      <c r="Y41" s="98">
        <f>+X41+'Dieu kien giao hang'!$C$22</f>
        <v>45330</v>
      </c>
      <c r="Z41" s="98"/>
      <c r="AA41" s="98"/>
      <c r="AB41" s="97"/>
      <c r="AC41" s="28"/>
      <c r="AD41" s="28"/>
      <c r="AE41" s="98"/>
      <c r="AF41" s="98"/>
      <c r="AG41" s="98"/>
      <c r="AH41" s="98"/>
      <c r="AI41" s="98"/>
      <c r="AJ41" s="98"/>
      <c r="AK41" s="98"/>
      <c r="AL41" s="98"/>
      <c r="AM41" s="99"/>
    </row>
    <row r="42" spans="1:39" ht="12.75" customHeight="1">
      <c r="A42" s="18" t="s">
        <v>138</v>
      </c>
      <c r="B42" s="19" t="s">
        <v>139</v>
      </c>
      <c r="C42" s="20" t="s">
        <v>140</v>
      </c>
      <c r="D42" s="18" t="s">
        <v>60</v>
      </c>
      <c r="E42" s="18" t="s">
        <v>116</v>
      </c>
      <c r="F42" s="21">
        <f t="shared" si="4"/>
        <v>12.74434719183078</v>
      </c>
      <c r="G42" s="22">
        <v>65.808000000000007</v>
      </c>
      <c r="H42" s="21">
        <v>838.68000000000006</v>
      </c>
      <c r="I42" s="23"/>
      <c r="J42" s="24"/>
      <c r="K42" s="21">
        <f t="shared" si="73"/>
        <v>69.75648000000001</v>
      </c>
      <c r="L42" s="25">
        <f t="shared" si="0"/>
        <v>889.00080000000014</v>
      </c>
      <c r="M42" s="26">
        <f t="shared" ref="M42:N42" si="107">+K42+I42</f>
        <v>69.75648000000001</v>
      </c>
      <c r="N42" s="27">
        <f t="shared" si="107"/>
        <v>889.00080000000014</v>
      </c>
      <c r="O42" s="101">
        <v>45338</v>
      </c>
      <c r="P42" s="28"/>
      <c r="Q42" s="28"/>
      <c r="R42" s="28">
        <f t="shared" ref="R42:S42" si="108">+M42-P42</f>
        <v>69.75648000000001</v>
      </c>
      <c r="S42" s="28">
        <f t="shared" si="108"/>
        <v>889.00080000000014</v>
      </c>
      <c r="T42" s="97">
        <f t="shared" ref="T42:U42" si="109">+R42</f>
        <v>69.75648000000001</v>
      </c>
      <c r="U42" s="28">
        <f t="shared" si="109"/>
        <v>889.00080000000014</v>
      </c>
      <c r="V42" s="28" t="s">
        <v>62</v>
      </c>
      <c r="W42" s="98">
        <v>45324</v>
      </c>
      <c r="X42" s="98">
        <f>+W42+'Dieu kien giao hang'!$C$21</f>
        <v>45328</v>
      </c>
      <c r="Y42" s="98">
        <f>+X42+'Dieu kien giao hang'!$C$22</f>
        <v>45330</v>
      </c>
      <c r="Z42" s="98"/>
      <c r="AA42" s="98"/>
      <c r="AB42" s="97"/>
      <c r="AC42" s="28"/>
      <c r="AD42" s="28"/>
      <c r="AE42" s="98"/>
      <c r="AF42" s="98"/>
      <c r="AG42" s="98"/>
      <c r="AH42" s="98"/>
      <c r="AI42" s="98"/>
      <c r="AJ42" s="98"/>
      <c r="AK42" s="98"/>
      <c r="AL42" s="98"/>
      <c r="AM42" s="99"/>
    </row>
    <row r="43" spans="1:39" ht="12.75" customHeight="1">
      <c r="A43" s="18" t="s">
        <v>141</v>
      </c>
      <c r="B43" s="19" t="s">
        <v>139</v>
      </c>
      <c r="C43" s="20" t="s">
        <v>142</v>
      </c>
      <c r="D43" s="18" t="s">
        <v>60</v>
      </c>
      <c r="E43" s="18" t="s">
        <v>116</v>
      </c>
      <c r="F43" s="21">
        <f t="shared" si="4"/>
        <v>10.700000000000001</v>
      </c>
      <c r="G43" s="22">
        <v>1.2</v>
      </c>
      <c r="H43" s="21">
        <v>12.84</v>
      </c>
      <c r="I43" s="23"/>
      <c r="J43" s="24"/>
      <c r="K43" s="21">
        <f t="shared" si="73"/>
        <v>1.272</v>
      </c>
      <c r="L43" s="25">
        <f t="shared" si="0"/>
        <v>13.610400000000002</v>
      </c>
      <c r="M43" s="26">
        <f t="shared" ref="M43:N43" si="110">+K43+I43</f>
        <v>1.272</v>
      </c>
      <c r="N43" s="27">
        <f t="shared" si="110"/>
        <v>13.610400000000002</v>
      </c>
      <c r="O43" s="101">
        <v>45338</v>
      </c>
      <c r="P43" s="28"/>
      <c r="Q43" s="28"/>
      <c r="R43" s="28">
        <f t="shared" ref="R43:S43" si="111">+M43-P43</f>
        <v>1.272</v>
      </c>
      <c r="S43" s="28">
        <f t="shared" si="111"/>
        <v>13.610400000000002</v>
      </c>
      <c r="T43" s="97">
        <f t="shared" ref="T43:U43" si="112">+R43</f>
        <v>1.272</v>
      </c>
      <c r="U43" s="28">
        <f t="shared" si="112"/>
        <v>13.610400000000002</v>
      </c>
      <c r="V43" s="28" t="s">
        <v>62</v>
      </c>
      <c r="W43" s="98">
        <v>45324</v>
      </c>
      <c r="X43" s="98">
        <f>+W43+'Dieu kien giao hang'!$C$21</f>
        <v>45328</v>
      </c>
      <c r="Y43" s="98">
        <f>+X43+'Dieu kien giao hang'!$C$22</f>
        <v>45330</v>
      </c>
      <c r="Z43" s="98"/>
      <c r="AA43" s="98"/>
      <c r="AB43" s="97"/>
      <c r="AC43" s="28"/>
      <c r="AD43" s="28"/>
      <c r="AE43" s="98"/>
      <c r="AF43" s="98"/>
      <c r="AG43" s="98"/>
      <c r="AH43" s="98"/>
      <c r="AI43" s="98"/>
      <c r="AJ43" s="98"/>
      <c r="AK43" s="98"/>
      <c r="AL43" s="98"/>
      <c r="AM43" s="99"/>
    </row>
    <row r="44" spans="1:39" ht="12.75" customHeight="1">
      <c r="A44" s="18" t="s">
        <v>143</v>
      </c>
      <c r="B44" s="19" t="s">
        <v>139</v>
      </c>
      <c r="C44" s="20" t="s">
        <v>144</v>
      </c>
      <c r="D44" s="18" t="s">
        <v>60</v>
      </c>
      <c r="E44" s="18" t="s">
        <v>116</v>
      </c>
      <c r="F44" s="21">
        <f t="shared" si="4"/>
        <v>17.851929092805005</v>
      </c>
      <c r="G44" s="22">
        <v>15.344000000000001</v>
      </c>
      <c r="H44" s="21">
        <v>273.92</v>
      </c>
      <c r="I44" s="23"/>
      <c r="J44" s="24"/>
      <c r="K44" s="21">
        <f t="shared" si="73"/>
        <v>16.264640000000004</v>
      </c>
      <c r="L44" s="25">
        <f t="shared" si="0"/>
        <v>290.35520000000008</v>
      </c>
      <c r="M44" s="26">
        <f t="shared" ref="M44:N44" si="113">+K44+I44</f>
        <v>16.264640000000004</v>
      </c>
      <c r="N44" s="27">
        <f t="shared" si="113"/>
        <v>290.35520000000008</v>
      </c>
      <c r="O44" s="101">
        <v>45338</v>
      </c>
      <c r="P44" s="28"/>
      <c r="Q44" s="28"/>
      <c r="R44" s="28">
        <f t="shared" ref="R44:S44" si="114">+M44-P44</f>
        <v>16.264640000000004</v>
      </c>
      <c r="S44" s="28">
        <f t="shared" si="114"/>
        <v>290.35520000000008</v>
      </c>
      <c r="T44" s="97">
        <f t="shared" ref="T44:U44" si="115">+R44</f>
        <v>16.264640000000004</v>
      </c>
      <c r="U44" s="28">
        <f t="shared" si="115"/>
        <v>290.35520000000008</v>
      </c>
      <c r="V44" s="28" t="s">
        <v>62</v>
      </c>
      <c r="W44" s="98">
        <v>45324</v>
      </c>
      <c r="X44" s="98">
        <f>+W44+'Dieu kien giao hang'!$C$21</f>
        <v>45328</v>
      </c>
      <c r="Y44" s="98">
        <f>+X44+'Dieu kien giao hang'!$C$22</f>
        <v>45330</v>
      </c>
      <c r="Z44" s="98"/>
      <c r="AA44" s="98"/>
      <c r="AB44" s="97"/>
      <c r="AC44" s="28"/>
      <c r="AD44" s="28"/>
      <c r="AE44" s="98"/>
      <c r="AF44" s="98"/>
      <c r="AG44" s="98"/>
      <c r="AH44" s="98"/>
      <c r="AI44" s="98"/>
      <c r="AJ44" s="98"/>
      <c r="AK44" s="98"/>
      <c r="AL44" s="98"/>
      <c r="AM44" s="99"/>
    </row>
    <row r="45" spans="1:39" ht="12.75" customHeight="1">
      <c r="A45" s="18" t="s">
        <v>145</v>
      </c>
      <c r="B45" s="19" t="s">
        <v>139</v>
      </c>
      <c r="C45" s="20" t="s">
        <v>146</v>
      </c>
      <c r="D45" s="18" t="s">
        <v>60</v>
      </c>
      <c r="E45" s="18" t="s">
        <v>116</v>
      </c>
      <c r="F45" s="21">
        <f t="shared" si="4"/>
        <v>16.435805778969318</v>
      </c>
      <c r="G45" s="22">
        <v>53.712000000000003</v>
      </c>
      <c r="H45" s="21">
        <v>882.80000000000007</v>
      </c>
      <c r="I45" s="23"/>
      <c r="J45" s="24"/>
      <c r="K45" s="21">
        <f t="shared" si="73"/>
        <v>56.934720000000006</v>
      </c>
      <c r="L45" s="25">
        <f t="shared" si="0"/>
        <v>935.76800000000014</v>
      </c>
      <c r="M45" s="26">
        <f t="shared" ref="M45:N45" si="116">+K45+I45</f>
        <v>56.934720000000006</v>
      </c>
      <c r="N45" s="27">
        <f t="shared" si="116"/>
        <v>935.76800000000014</v>
      </c>
      <c r="O45" s="101">
        <v>45338</v>
      </c>
      <c r="P45" s="28"/>
      <c r="Q45" s="28"/>
      <c r="R45" s="28">
        <f t="shared" ref="R45:S45" si="117">+M45-P45</f>
        <v>56.934720000000006</v>
      </c>
      <c r="S45" s="28">
        <f t="shared" si="117"/>
        <v>935.76800000000014</v>
      </c>
      <c r="T45" s="97">
        <f t="shared" ref="T45:U45" si="118">+R45</f>
        <v>56.934720000000006</v>
      </c>
      <c r="U45" s="28">
        <f t="shared" si="118"/>
        <v>935.76800000000014</v>
      </c>
      <c r="V45" s="28" t="s">
        <v>62</v>
      </c>
      <c r="W45" s="98">
        <v>45324</v>
      </c>
      <c r="X45" s="98">
        <f>+W45+'Dieu kien giao hang'!$C$21</f>
        <v>45328</v>
      </c>
      <c r="Y45" s="98">
        <f>+X45+'Dieu kien giao hang'!$C$22</f>
        <v>45330</v>
      </c>
      <c r="Z45" s="98"/>
      <c r="AA45" s="98"/>
      <c r="AB45" s="97"/>
      <c r="AC45" s="28"/>
      <c r="AD45" s="28"/>
      <c r="AE45" s="98"/>
      <c r="AF45" s="98"/>
      <c r="AG45" s="98"/>
      <c r="AH45" s="98"/>
      <c r="AI45" s="98"/>
      <c r="AJ45" s="98"/>
      <c r="AK45" s="98"/>
      <c r="AL45" s="98"/>
      <c r="AM45" s="99"/>
    </row>
    <row r="46" spans="1:39" ht="12.75" customHeight="1">
      <c r="A46" s="18" t="s">
        <v>147</v>
      </c>
      <c r="B46" s="19" t="s">
        <v>139</v>
      </c>
      <c r="C46" s="20" t="s">
        <v>148</v>
      </c>
      <c r="D46" s="18" t="s">
        <v>60</v>
      </c>
      <c r="E46" s="18" t="s">
        <v>116</v>
      </c>
      <c r="F46" s="21">
        <f t="shared" si="4"/>
        <v>5.9119830328738079</v>
      </c>
      <c r="G46" s="22">
        <v>7.5439999999999996</v>
      </c>
      <c r="H46" s="21">
        <v>44.6</v>
      </c>
      <c r="I46" s="23"/>
      <c r="J46" s="24"/>
      <c r="K46" s="21">
        <f t="shared" si="73"/>
        <v>7.9966400000000002</v>
      </c>
      <c r="L46" s="25">
        <f t="shared" si="0"/>
        <v>47.27600000000001</v>
      </c>
      <c r="M46" s="26">
        <f t="shared" ref="M46:N46" si="119">+K46+I46</f>
        <v>7.9966400000000002</v>
      </c>
      <c r="N46" s="27">
        <f t="shared" si="119"/>
        <v>47.27600000000001</v>
      </c>
      <c r="O46" s="101">
        <v>45338</v>
      </c>
      <c r="P46" s="28"/>
      <c r="Q46" s="28"/>
      <c r="R46" s="28">
        <f t="shared" ref="R46:S46" si="120">+M46-P46</f>
        <v>7.9966400000000002</v>
      </c>
      <c r="S46" s="28">
        <f t="shared" si="120"/>
        <v>47.27600000000001</v>
      </c>
      <c r="T46" s="97">
        <f t="shared" ref="T46:U46" si="121">+R46</f>
        <v>7.9966400000000002</v>
      </c>
      <c r="U46" s="28">
        <f t="shared" si="121"/>
        <v>47.27600000000001</v>
      </c>
      <c r="V46" s="28" t="s">
        <v>62</v>
      </c>
      <c r="W46" s="98">
        <v>45324</v>
      </c>
      <c r="X46" s="98">
        <f>+W46+'Dieu kien giao hang'!$C$21</f>
        <v>45328</v>
      </c>
      <c r="Y46" s="98">
        <f>+X46+'Dieu kien giao hang'!$C$22</f>
        <v>45330</v>
      </c>
      <c r="Z46" s="98"/>
      <c r="AA46" s="98"/>
      <c r="AB46" s="97"/>
      <c r="AC46" s="28"/>
      <c r="AD46" s="28"/>
      <c r="AE46" s="98"/>
      <c r="AF46" s="98"/>
      <c r="AG46" s="98"/>
      <c r="AH46" s="98"/>
      <c r="AI46" s="98"/>
      <c r="AJ46" s="98"/>
      <c r="AK46" s="98"/>
      <c r="AL46" s="98"/>
      <c r="AM46" s="99"/>
    </row>
    <row r="47" spans="1:39" ht="12.75" customHeight="1">
      <c r="A47" s="18" t="s">
        <v>149</v>
      </c>
      <c r="B47" s="19" t="s">
        <v>139</v>
      </c>
      <c r="C47" s="20" t="s">
        <v>150</v>
      </c>
      <c r="D47" s="18" t="s">
        <v>60</v>
      </c>
      <c r="E47" s="18" t="s">
        <v>116</v>
      </c>
      <c r="F47" s="21">
        <f t="shared" si="4"/>
        <v>7.6585655008891544</v>
      </c>
      <c r="G47" s="22">
        <v>26.991999999999994</v>
      </c>
      <c r="H47" s="21">
        <v>206.72</v>
      </c>
      <c r="I47" s="23"/>
      <c r="J47" s="24"/>
      <c r="K47" s="21">
        <f t="shared" si="73"/>
        <v>28.611519999999995</v>
      </c>
      <c r="L47" s="25">
        <f t="shared" si="0"/>
        <v>219.12320000000003</v>
      </c>
      <c r="M47" s="26">
        <f t="shared" ref="M47:N47" si="122">+K47+I47</f>
        <v>28.611519999999995</v>
      </c>
      <c r="N47" s="27">
        <f t="shared" si="122"/>
        <v>219.12320000000003</v>
      </c>
      <c r="O47" s="101">
        <v>45338</v>
      </c>
      <c r="P47" s="28"/>
      <c r="Q47" s="28"/>
      <c r="R47" s="28">
        <f t="shared" ref="R47:S47" si="123">+M47-P47</f>
        <v>28.611519999999995</v>
      </c>
      <c r="S47" s="28">
        <f t="shared" si="123"/>
        <v>219.12320000000003</v>
      </c>
      <c r="T47" s="97">
        <f t="shared" ref="T47:U47" si="124">+R47</f>
        <v>28.611519999999995</v>
      </c>
      <c r="U47" s="28">
        <f t="shared" si="124"/>
        <v>219.12320000000003</v>
      </c>
      <c r="V47" s="28" t="s">
        <v>62</v>
      </c>
      <c r="W47" s="98">
        <v>45324</v>
      </c>
      <c r="X47" s="98">
        <f>+W47+'Dieu kien giao hang'!$C$21</f>
        <v>45328</v>
      </c>
      <c r="Y47" s="98">
        <f>+X47+'Dieu kien giao hang'!$C$22</f>
        <v>45330</v>
      </c>
      <c r="Z47" s="98"/>
      <c r="AA47" s="98"/>
      <c r="AB47" s="97"/>
      <c r="AC47" s="28"/>
      <c r="AD47" s="28"/>
      <c r="AE47" s="98"/>
      <c r="AF47" s="98"/>
      <c r="AG47" s="98"/>
      <c r="AH47" s="98"/>
      <c r="AI47" s="98"/>
      <c r="AJ47" s="98"/>
      <c r="AK47" s="98"/>
      <c r="AL47" s="98"/>
      <c r="AM47" s="99"/>
    </row>
    <row r="48" spans="1:39" ht="12.75" customHeight="1">
      <c r="A48" s="18" t="s">
        <v>151</v>
      </c>
      <c r="B48" s="19" t="s">
        <v>139</v>
      </c>
      <c r="C48" s="20" t="s">
        <v>152</v>
      </c>
      <c r="D48" s="18" t="s">
        <v>60</v>
      </c>
      <c r="E48" s="18" t="s">
        <v>116</v>
      </c>
      <c r="F48" s="21">
        <f t="shared" si="4"/>
        <v>6.850681198910082</v>
      </c>
      <c r="G48" s="22">
        <v>73.400000000000006</v>
      </c>
      <c r="H48" s="21">
        <v>502.84000000000003</v>
      </c>
      <c r="I48" s="23"/>
      <c r="J48" s="24"/>
      <c r="K48" s="21">
        <f t="shared" si="73"/>
        <v>77.804000000000016</v>
      </c>
      <c r="L48" s="25">
        <f t="shared" si="0"/>
        <v>533.01040000000012</v>
      </c>
      <c r="M48" s="26">
        <f t="shared" ref="M48:N48" si="125">+K48+I48</f>
        <v>77.804000000000016</v>
      </c>
      <c r="N48" s="27">
        <f t="shared" si="125"/>
        <v>533.01040000000012</v>
      </c>
      <c r="O48" s="101">
        <v>45338</v>
      </c>
      <c r="P48" s="28"/>
      <c r="Q48" s="28"/>
      <c r="R48" s="28">
        <f t="shared" ref="R48:S48" si="126">+M48-P48</f>
        <v>77.804000000000016</v>
      </c>
      <c r="S48" s="28">
        <f t="shared" si="126"/>
        <v>533.01040000000012</v>
      </c>
      <c r="T48" s="97">
        <f t="shared" ref="T48:U48" si="127">+R48</f>
        <v>77.804000000000016</v>
      </c>
      <c r="U48" s="28">
        <f t="shared" si="127"/>
        <v>533.01040000000012</v>
      </c>
      <c r="V48" s="28" t="s">
        <v>62</v>
      </c>
      <c r="W48" s="98">
        <v>45324</v>
      </c>
      <c r="X48" s="98">
        <f>+W48+'Dieu kien giao hang'!$C$21</f>
        <v>45328</v>
      </c>
      <c r="Y48" s="98">
        <f>+X48+'Dieu kien giao hang'!$C$22</f>
        <v>45330</v>
      </c>
      <c r="Z48" s="98"/>
      <c r="AA48" s="98"/>
      <c r="AB48" s="97"/>
      <c r="AC48" s="28"/>
      <c r="AD48" s="28"/>
      <c r="AE48" s="98"/>
      <c r="AF48" s="98"/>
      <c r="AG48" s="98"/>
      <c r="AH48" s="98"/>
      <c r="AI48" s="98"/>
      <c r="AJ48" s="98"/>
      <c r="AK48" s="98"/>
      <c r="AL48" s="98"/>
      <c r="AM48" s="99"/>
    </row>
    <row r="49" spans="1:39" ht="12.75" customHeight="1">
      <c r="A49" s="18" t="s">
        <v>153</v>
      </c>
      <c r="B49" s="19" t="s">
        <v>139</v>
      </c>
      <c r="C49" s="20" t="s">
        <v>154</v>
      </c>
      <c r="D49" s="18" t="s">
        <v>60</v>
      </c>
      <c r="E49" s="18" t="s">
        <v>116</v>
      </c>
      <c r="F49" s="21">
        <f t="shared" si="4"/>
        <v>9.9640546369518326</v>
      </c>
      <c r="G49" s="22">
        <v>11.128</v>
      </c>
      <c r="H49" s="21">
        <v>110.88</v>
      </c>
      <c r="I49" s="23"/>
      <c r="J49" s="24"/>
      <c r="K49" s="21">
        <f t="shared" si="73"/>
        <v>11.795680000000001</v>
      </c>
      <c r="L49" s="25">
        <f t="shared" si="0"/>
        <v>117.53279999999999</v>
      </c>
      <c r="M49" s="26">
        <f t="shared" ref="M49:N49" si="128">+K49+I49</f>
        <v>11.795680000000001</v>
      </c>
      <c r="N49" s="27">
        <f t="shared" si="128"/>
        <v>117.53279999999999</v>
      </c>
      <c r="O49" s="101">
        <v>45338</v>
      </c>
      <c r="P49" s="28"/>
      <c r="Q49" s="28"/>
      <c r="R49" s="28">
        <f t="shared" ref="R49:S49" si="129">+M49-P49</f>
        <v>11.795680000000001</v>
      </c>
      <c r="S49" s="28">
        <f t="shared" si="129"/>
        <v>117.53279999999999</v>
      </c>
      <c r="T49" s="97">
        <f t="shared" ref="T49:U49" si="130">+R49</f>
        <v>11.795680000000001</v>
      </c>
      <c r="U49" s="28">
        <f t="shared" si="130"/>
        <v>117.53279999999999</v>
      </c>
      <c r="V49" s="28" t="s">
        <v>62</v>
      </c>
      <c r="W49" s="98">
        <v>45324</v>
      </c>
      <c r="X49" s="98">
        <f>+W49+'Dieu kien giao hang'!$C$21</f>
        <v>45328</v>
      </c>
      <c r="Y49" s="98">
        <f>+X49+'Dieu kien giao hang'!$C$22</f>
        <v>45330</v>
      </c>
      <c r="Z49" s="98"/>
      <c r="AA49" s="98"/>
      <c r="AB49" s="97"/>
      <c r="AC49" s="28"/>
      <c r="AD49" s="28"/>
      <c r="AE49" s="98"/>
      <c r="AF49" s="98"/>
      <c r="AG49" s="98"/>
      <c r="AH49" s="98"/>
      <c r="AI49" s="98"/>
      <c r="AJ49" s="98"/>
      <c r="AK49" s="98"/>
      <c r="AL49" s="98"/>
      <c r="AM49" s="99"/>
    </row>
    <row r="50" spans="1:39" ht="12.75" customHeight="1">
      <c r="A50" s="18" t="s">
        <v>155</v>
      </c>
      <c r="B50" s="19" t="s">
        <v>139</v>
      </c>
      <c r="C50" s="20" t="s">
        <v>156</v>
      </c>
      <c r="D50" s="18" t="s">
        <v>60</v>
      </c>
      <c r="E50" s="18" t="s">
        <v>116</v>
      </c>
      <c r="F50" s="21">
        <f t="shared" si="4"/>
        <v>13.347169584310905</v>
      </c>
      <c r="G50" s="22">
        <v>265.9679999999999</v>
      </c>
      <c r="H50" s="21">
        <v>3549.9200000000014</v>
      </c>
      <c r="I50" s="23"/>
      <c r="J50" s="24"/>
      <c r="K50" s="21">
        <f t="shared" si="73"/>
        <v>281.9260799999999</v>
      </c>
      <c r="L50" s="25">
        <f t="shared" si="0"/>
        <v>3762.9152000000013</v>
      </c>
      <c r="M50" s="26">
        <f t="shared" ref="M50:N50" si="131">+K50+I50</f>
        <v>281.9260799999999</v>
      </c>
      <c r="N50" s="27">
        <f t="shared" si="131"/>
        <v>3762.9152000000013</v>
      </c>
      <c r="O50" s="101">
        <v>45338</v>
      </c>
      <c r="P50" s="28"/>
      <c r="Q50" s="28"/>
      <c r="R50" s="28">
        <f t="shared" ref="R50:S50" si="132">+M50-P50</f>
        <v>281.9260799999999</v>
      </c>
      <c r="S50" s="28">
        <f t="shared" si="132"/>
        <v>3762.9152000000013</v>
      </c>
      <c r="T50" s="97">
        <f t="shared" ref="T50:U50" si="133">+R50</f>
        <v>281.9260799999999</v>
      </c>
      <c r="U50" s="28">
        <f t="shared" si="133"/>
        <v>3762.9152000000013</v>
      </c>
      <c r="V50" s="28" t="s">
        <v>62</v>
      </c>
      <c r="W50" s="98">
        <v>45324</v>
      </c>
      <c r="X50" s="98">
        <f>+W50+'Dieu kien giao hang'!$C$21</f>
        <v>45328</v>
      </c>
      <c r="Y50" s="98">
        <f>+X50+'Dieu kien giao hang'!$C$22</f>
        <v>45330</v>
      </c>
      <c r="Z50" s="98"/>
      <c r="AA50" s="98"/>
      <c r="AB50" s="97"/>
      <c r="AC50" s="28"/>
      <c r="AD50" s="28"/>
      <c r="AE50" s="98"/>
      <c r="AF50" s="98"/>
      <c r="AG50" s="98"/>
      <c r="AH50" s="98"/>
      <c r="AI50" s="98"/>
      <c r="AJ50" s="98"/>
      <c r="AK50" s="98"/>
      <c r="AL50" s="98"/>
      <c r="AM50" s="99"/>
    </row>
    <row r="51" spans="1:39" ht="12.75" customHeight="1">
      <c r="A51" s="18" t="s">
        <v>157</v>
      </c>
      <c r="B51" s="19" t="s">
        <v>139</v>
      </c>
      <c r="C51" s="20" t="s">
        <v>158</v>
      </c>
      <c r="D51" s="18" t="s">
        <v>60</v>
      </c>
      <c r="E51" s="18" t="s">
        <v>116</v>
      </c>
      <c r="F51" s="21">
        <f t="shared" si="4"/>
        <v>8.279359031824292</v>
      </c>
      <c r="G51" s="22">
        <v>142.78400000000002</v>
      </c>
      <c r="H51" s="21">
        <v>1182.1599999999999</v>
      </c>
      <c r="I51" s="23"/>
      <c r="J51" s="24"/>
      <c r="K51" s="21">
        <f t="shared" si="73"/>
        <v>151.35104000000004</v>
      </c>
      <c r="L51" s="25">
        <f t="shared" si="0"/>
        <v>1253.0896</v>
      </c>
      <c r="M51" s="26">
        <f t="shared" ref="M51:N51" si="134">+K51+I51</f>
        <v>151.35104000000004</v>
      </c>
      <c r="N51" s="27">
        <f t="shared" si="134"/>
        <v>1253.0896</v>
      </c>
      <c r="O51" s="101">
        <v>45338</v>
      </c>
      <c r="P51" s="28"/>
      <c r="Q51" s="28"/>
      <c r="R51" s="28">
        <f t="shared" ref="R51:S51" si="135">+M51-P51</f>
        <v>151.35104000000004</v>
      </c>
      <c r="S51" s="28">
        <f t="shared" si="135"/>
        <v>1253.0896</v>
      </c>
      <c r="T51" s="97">
        <f t="shared" ref="T51:U51" si="136">+R51</f>
        <v>151.35104000000004</v>
      </c>
      <c r="U51" s="28">
        <f t="shared" si="136"/>
        <v>1253.0896</v>
      </c>
      <c r="V51" s="28" t="s">
        <v>62</v>
      </c>
      <c r="W51" s="98">
        <v>45324</v>
      </c>
      <c r="X51" s="98">
        <f>+W51+'Dieu kien giao hang'!$C$21</f>
        <v>45328</v>
      </c>
      <c r="Y51" s="98">
        <f>+X51+'Dieu kien giao hang'!$C$22</f>
        <v>45330</v>
      </c>
      <c r="Z51" s="98"/>
      <c r="AA51" s="98"/>
      <c r="AB51" s="97"/>
      <c r="AC51" s="28"/>
      <c r="AD51" s="28"/>
      <c r="AE51" s="98"/>
      <c r="AF51" s="98"/>
      <c r="AG51" s="98"/>
      <c r="AH51" s="98"/>
      <c r="AI51" s="98"/>
      <c r="AJ51" s="98"/>
      <c r="AK51" s="98"/>
      <c r="AL51" s="98"/>
      <c r="AM51" s="99"/>
    </row>
    <row r="52" spans="1:39" ht="12.75" customHeight="1">
      <c r="A52" s="18" t="s">
        <v>159</v>
      </c>
      <c r="B52" s="19" t="s">
        <v>139</v>
      </c>
      <c r="C52" s="20" t="s">
        <v>160</v>
      </c>
      <c r="D52" s="18" t="s">
        <v>60</v>
      </c>
      <c r="E52" s="18" t="s">
        <v>116</v>
      </c>
      <c r="F52" s="21">
        <f t="shared" si="4"/>
        <v>9.5901077039171287</v>
      </c>
      <c r="G52" s="22">
        <v>116.61600000000003</v>
      </c>
      <c r="H52" s="21">
        <v>1118.3600000000001</v>
      </c>
      <c r="I52" s="23"/>
      <c r="J52" s="24"/>
      <c r="K52" s="21">
        <f t="shared" si="73"/>
        <v>123.61296000000003</v>
      </c>
      <c r="L52" s="25">
        <f t="shared" si="0"/>
        <v>1185.4616000000001</v>
      </c>
      <c r="M52" s="26">
        <f t="shared" ref="M52:N52" si="137">+K52+I52</f>
        <v>123.61296000000003</v>
      </c>
      <c r="N52" s="27">
        <f t="shared" si="137"/>
        <v>1185.4616000000001</v>
      </c>
      <c r="O52" s="101">
        <v>45338</v>
      </c>
      <c r="P52" s="28"/>
      <c r="Q52" s="28"/>
      <c r="R52" s="28">
        <f t="shared" ref="R52:S52" si="138">+M52-P52</f>
        <v>123.61296000000003</v>
      </c>
      <c r="S52" s="28">
        <f t="shared" si="138"/>
        <v>1185.4616000000001</v>
      </c>
      <c r="T52" s="97">
        <f t="shared" ref="T52:U52" si="139">+R52</f>
        <v>123.61296000000003</v>
      </c>
      <c r="U52" s="28">
        <f t="shared" si="139"/>
        <v>1185.4616000000001</v>
      </c>
      <c r="V52" s="28" t="s">
        <v>62</v>
      </c>
      <c r="W52" s="98">
        <v>45324</v>
      </c>
      <c r="X52" s="98">
        <f>+W52+'Dieu kien giao hang'!$C$21</f>
        <v>45328</v>
      </c>
      <c r="Y52" s="98">
        <f>+X52+'Dieu kien giao hang'!$C$22</f>
        <v>45330</v>
      </c>
      <c r="Z52" s="98"/>
      <c r="AA52" s="98"/>
      <c r="AB52" s="97"/>
      <c r="AC52" s="28"/>
      <c r="AD52" s="28"/>
      <c r="AE52" s="98"/>
      <c r="AF52" s="98"/>
      <c r="AG52" s="98"/>
      <c r="AH52" s="98"/>
      <c r="AI52" s="98"/>
      <c r="AJ52" s="98"/>
      <c r="AK52" s="98"/>
      <c r="AL52" s="98"/>
      <c r="AM52" s="99"/>
    </row>
    <row r="53" spans="1:39" ht="12.75" customHeight="1">
      <c r="A53" s="18" t="s">
        <v>161</v>
      </c>
      <c r="B53" s="19" t="s">
        <v>162</v>
      </c>
      <c r="C53" s="20" t="s">
        <v>163</v>
      </c>
      <c r="D53" s="18" t="s">
        <v>164</v>
      </c>
      <c r="E53" s="18" t="s">
        <v>116</v>
      </c>
      <c r="F53" s="21">
        <f t="shared" si="4"/>
        <v>5.1938958707360863</v>
      </c>
      <c r="G53" s="22">
        <v>22.28</v>
      </c>
      <c r="H53" s="21">
        <v>115.72</v>
      </c>
      <c r="I53" s="23"/>
      <c r="J53" s="24"/>
      <c r="K53" s="21">
        <f t="shared" si="73"/>
        <v>23.616800000000001</v>
      </c>
      <c r="L53" s="25">
        <f t="shared" si="0"/>
        <v>122.6632</v>
      </c>
      <c r="M53" s="26">
        <f t="shared" ref="M53:N53" si="140">+K53+I53</f>
        <v>23.616800000000001</v>
      </c>
      <c r="N53" s="27">
        <f t="shared" si="140"/>
        <v>122.6632</v>
      </c>
      <c r="O53" s="100">
        <v>45371</v>
      </c>
      <c r="P53" s="28"/>
      <c r="Q53" s="28"/>
      <c r="R53" s="28">
        <f t="shared" ref="R53:S53" si="141">+M53-P53</f>
        <v>23.616800000000001</v>
      </c>
      <c r="S53" s="28">
        <f t="shared" si="141"/>
        <v>122.6632</v>
      </c>
      <c r="T53" s="97"/>
      <c r="U53" s="28"/>
      <c r="V53" s="28"/>
      <c r="W53" s="28"/>
      <c r="X53" s="28"/>
      <c r="Y53" s="28"/>
      <c r="Z53" s="28"/>
      <c r="AA53" s="28"/>
      <c r="AB53" s="97">
        <f t="shared" ref="AB53:AC53" si="142">+R53</f>
        <v>23.616800000000001</v>
      </c>
      <c r="AC53" s="28">
        <f t="shared" si="142"/>
        <v>122.6632</v>
      </c>
      <c r="AD53" s="28" t="s">
        <v>67</v>
      </c>
      <c r="AE53" s="98">
        <v>45323</v>
      </c>
      <c r="AF53" s="98">
        <f>+AE53+'Dieu kien giao hang'!$C$6</f>
        <v>45328</v>
      </c>
      <c r="AG53" s="98">
        <f>AF53+'Dieu kien giao hang'!$C$7</f>
        <v>45348</v>
      </c>
      <c r="AH53" s="98">
        <f>AG53+'Dieu kien giao hang'!$C$8</f>
        <v>45353</v>
      </c>
      <c r="AI53" s="98">
        <f>AH53+'Dieu kien giao hang'!$C$10</f>
        <v>45356</v>
      </c>
      <c r="AJ53" s="98">
        <f>AI53+'Dieu kien giao hang'!$C$13</f>
        <v>45368</v>
      </c>
      <c r="AK53" s="28"/>
      <c r="AL53" s="28"/>
      <c r="AM53" s="99"/>
    </row>
    <row r="54" spans="1:39" ht="12.75" customHeight="1">
      <c r="A54" s="18" t="s">
        <v>165</v>
      </c>
      <c r="B54" s="19" t="s">
        <v>162</v>
      </c>
      <c r="C54" s="20" t="s">
        <v>163</v>
      </c>
      <c r="D54" s="18" t="s">
        <v>166</v>
      </c>
      <c r="E54" s="18" t="s">
        <v>116</v>
      </c>
      <c r="F54" s="21">
        <f t="shared" si="4"/>
        <v>5.3510638297872353</v>
      </c>
      <c r="G54" s="22">
        <v>11.28</v>
      </c>
      <c r="H54" s="21">
        <v>60.360000000000007</v>
      </c>
      <c r="I54" s="23"/>
      <c r="J54" s="24"/>
      <c r="K54" s="21">
        <f t="shared" si="73"/>
        <v>11.956799999999999</v>
      </c>
      <c r="L54" s="25">
        <f t="shared" si="0"/>
        <v>63.981600000000014</v>
      </c>
      <c r="M54" s="26">
        <f t="shared" ref="M54:N54" si="143">+K54+I54</f>
        <v>11.956799999999999</v>
      </c>
      <c r="N54" s="27">
        <f t="shared" si="143"/>
        <v>63.981600000000014</v>
      </c>
      <c r="O54" s="100">
        <v>45371</v>
      </c>
      <c r="P54" s="28"/>
      <c r="Q54" s="28"/>
      <c r="R54" s="28">
        <f t="shared" ref="R54:S54" si="144">+M54-P54</f>
        <v>11.956799999999999</v>
      </c>
      <c r="S54" s="28">
        <f t="shared" si="144"/>
        <v>63.981600000000014</v>
      </c>
      <c r="T54" s="97"/>
      <c r="U54" s="28"/>
      <c r="V54" s="28"/>
      <c r="W54" s="28"/>
      <c r="X54" s="28"/>
      <c r="Y54" s="28"/>
      <c r="Z54" s="28"/>
      <c r="AA54" s="28"/>
      <c r="AB54" s="97">
        <f t="shared" ref="AB54:AC54" si="145">+R54</f>
        <v>11.956799999999999</v>
      </c>
      <c r="AC54" s="28">
        <f t="shared" si="145"/>
        <v>63.981600000000014</v>
      </c>
      <c r="AD54" s="28" t="s">
        <v>67</v>
      </c>
      <c r="AE54" s="98">
        <v>45323</v>
      </c>
      <c r="AF54" s="98">
        <f>+AE54+'Dieu kien giao hang'!$C$6</f>
        <v>45328</v>
      </c>
      <c r="AG54" s="98">
        <f>AF54+'Dieu kien giao hang'!$C$7</f>
        <v>45348</v>
      </c>
      <c r="AH54" s="98">
        <f>AG54+'Dieu kien giao hang'!$C$8</f>
        <v>45353</v>
      </c>
      <c r="AI54" s="98">
        <f>AH54+'Dieu kien giao hang'!$C$10</f>
        <v>45356</v>
      </c>
      <c r="AJ54" s="98">
        <f>AI54+'Dieu kien giao hang'!$C$13</f>
        <v>45368</v>
      </c>
      <c r="AK54" s="28"/>
      <c r="AL54" s="28"/>
      <c r="AM54" s="99"/>
    </row>
    <row r="55" spans="1:39" ht="12.75" customHeight="1">
      <c r="A55" s="18" t="s">
        <v>167</v>
      </c>
      <c r="B55" s="19" t="s">
        <v>162</v>
      </c>
      <c r="C55" s="20" t="s">
        <v>168</v>
      </c>
      <c r="D55" s="18" t="s">
        <v>166</v>
      </c>
      <c r="E55" s="18" t="s">
        <v>116</v>
      </c>
      <c r="F55" s="21">
        <f t="shared" si="4"/>
        <v>7.3287671232876725</v>
      </c>
      <c r="G55" s="22">
        <v>0.58399999999999996</v>
      </c>
      <c r="H55" s="21">
        <v>4.28</v>
      </c>
      <c r="I55" s="23"/>
      <c r="J55" s="24"/>
      <c r="K55" s="21">
        <f t="shared" si="73"/>
        <v>0.61904000000000003</v>
      </c>
      <c r="L55" s="25">
        <f t="shared" si="0"/>
        <v>4.5368000000000013</v>
      </c>
      <c r="M55" s="26">
        <f t="shared" ref="M55:N55" si="146">+K55+I55</f>
        <v>0.61904000000000003</v>
      </c>
      <c r="N55" s="27">
        <f t="shared" si="146"/>
        <v>4.5368000000000013</v>
      </c>
      <c r="O55" s="100">
        <v>45371</v>
      </c>
      <c r="P55" s="28"/>
      <c r="Q55" s="28"/>
      <c r="R55" s="28">
        <f t="shared" ref="R55:S55" si="147">+M55-P55</f>
        <v>0.61904000000000003</v>
      </c>
      <c r="S55" s="28">
        <f t="shared" si="147"/>
        <v>4.5368000000000013</v>
      </c>
      <c r="T55" s="97"/>
      <c r="U55" s="28"/>
      <c r="V55" s="28"/>
      <c r="W55" s="28"/>
      <c r="X55" s="28"/>
      <c r="Y55" s="28"/>
      <c r="Z55" s="28"/>
      <c r="AA55" s="28"/>
      <c r="AB55" s="97">
        <f t="shared" ref="AB55:AC55" si="148">+R55</f>
        <v>0.61904000000000003</v>
      </c>
      <c r="AC55" s="28">
        <f t="shared" si="148"/>
        <v>4.5368000000000013</v>
      </c>
      <c r="AD55" s="28" t="s">
        <v>67</v>
      </c>
      <c r="AE55" s="98">
        <v>45323</v>
      </c>
      <c r="AF55" s="98">
        <f>+AE55+'Dieu kien giao hang'!$C$6</f>
        <v>45328</v>
      </c>
      <c r="AG55" s="98">
        <f>AF55+'Dieu kien giao hang'!$C$7</f>
        <v>45348</v>
      </c>
      <c r="AH55" s="98">
        <f>AG55+'Dieu kien giao hang'!$C$8</f>
        <v>45353</v>
      </c>
      <c r="AI55" s="98">
        <f>AH55+'Dieu kien giao hang'!$C$10</f>
        <v>45356</v>
      </c>
      <c r="AJ55" s="98">
        <f>AI55+'Dieu kien giao hang'!$C$13</f>
        <v>45368</v>
      </c>
      <c r="AK55" s="28"/>
      <c r="AL55" s="28"/>
      <c r="AM55" s="99"/>
    </row>
    <row r="56" spans="1:39" ht="12.75" customHeight="1">
      <c r="A56" s="18" t="s">
        <v>169</v>
      </c>
      <c r="B56" s="19" t="s">
        <v>162</v>
      </c>
      <c r="C56" s="20" t="s">
        <v>170</v>
      </c>
      <c r="D56" s="18" t="s">
        <v>164</v>
      </c>
      <c r="E56" s="18" t="s">
        <v>116</v>
      </c>
      <c r="F56" s="21">
        <f t="shared" si="4"/>
        <v>11.004366812227074</v>
      </c>
      <c r="G56" s="22">
        <v>0.91600000000000004</v>
      </c>
      <c r="H56" s="21">
        <v>10.08</v>
      </c>
      <c r="I56" s="23"/>
      <c r="J56" s="24"/>
      <c r="K56" s="21">
        <f t="shared" si="73"/>
        <v>0.97096000000000005</v>
      </c>
      <c r="L56" s="25">
        <f t="shared" si="0"/>
        <v>10.684800000000001</v>
      </c>
      <c r="M56" s="26">
        <f t="shared" ref="M56:N56" si="149">+K56+I56</f>
        <v>0.97096000000000005</v>
      </c>
      <c r="N56" s="27">
        <f t="shared" si="149"/>
        <v>10.684800000000001</v>
      </c>
      <c r="O56" s="100">
        <v>45371</v>
      </c>
      <c r="P56" s="28"/>
      <c r="Q56" s="28"/>
      <c r="R56" s="28">
        <f t="shared" ref="R56:S56" si="150">+M56-P56</f>
        <v>0.97096000000000005</v>
      </c>
      <c r="S56" s="28">
        <f t="shared" si="150"/>
        <v>10.684800000000001</v>
      </c>
      <c r="T56" s="97"/>
      <c r="U56" s="28"/>
      <c r="V56" s="28"/>
      <c r="W56" s="28"/>
      <c r="X56" s="28"/>
      <c r="Y56" s="28"/>
      <c r="Z56" s="28"/>
      <c r="AA56" s="28"/>
      <c r="AB56" s="97">
        <f t="shared" ref="AB56:AC56" si="151">+R56</f>
        <v>0.97096000000000005</v>
      </c>
      <c r="AC56" s="28">
        <f t="shared" si="151"/>
        <v>10.684800000000001</v>
      </c>
      <c r="AD56" s="28" t="s">
        <v>67</v>
      </c>
      <c r="AE56" s="98">
        <v>45323</v>
      </c>
      <c r="AF56" s="98">
        <f>+AE56+'Dieu kien giao hang'!$C$6</f>
        <v>45328</v>
      </c>
      <c r="AG56" s="98">
        <f>AF56+'Dieu kien giao hang'!$C$7</f>
        <v>45348</v>
      </c>
      <c r="AH56" s="98">
        <f>AG56+'Dieu kien giao hang'!$C$8</f>
        <v>45353</v>
      </c>
      <c r="AI56" s="98">
        <f>AH56+'Dieu kien giao hang'!$C$10</f>
        <v>45356</v>
      </c>
      <c r="AJ56" s="98">
        <f>AI56+'Dieu kien giao hang'!$C$13</f>
        <v>45368</v>
      </c>
      <c r="AK56" s="28"/>
      <c r="AL56" s="28"/>
      <c r="AM56" s="99"/>
    </row>
    <row r="57" spans="1:39" ht="12.75" customHeight="1">
      <c r="A57" s="18" t="s">
        <v>171</v>
      </c>
      <c r="B57" s="19" t="s">
        <v>162</v>
      </c>
      <c r="C57" s="20" t="s">
        <v>172</v>
      </c>
      <c r="D57" s="18" t="s">
        <v>173</v>
      </c>
      <c r="E57" s="18" t="s">
        <v>116</v>
      </c>
      <c r="F57" s="21">
        <f t="shared" si="4"/>
        <v>14.849537037037038</v>
      </c>
      <c r="G57" s="22">
        <v>13.824</v>
      </c>
      <c r="H57" s="21">
        <v>205.28</v>
      </c>
      <c r="I57" s="23"/>
      <c r="J57" s="24"/>
      <c r="K57" s="21">
        <f t="shared" si="73"/>
        <v>14.65344</v>
      </c>
      <c r="L57" s="25">
        <f t="shared" si="0"/>
        <v>217.5968</v>
      </c>
      <c r="M57" s="26">
        <f t="shared" ref="M57:N57" si="152">+K57+I57</f>
        <v>14.65344</v>
      </c>
      <c r="N57" s="27">
        <f t="shared" si="152"/>
        <v>217.5968</v>
      </c>
      <c r="O57" s="101">
        <v>45338</v>
      </c>
      <c r="P57" s="28"/>
      <c r="Q57" s="28"/>
      <c r="R57" s="28">
        <f t="shared" ref="R57:S57" si="153">+M57-P57</f>
        <v>14.65344</v>
      </c>
      <c r="S57" s="28">
        <f t="shared" si="153"/>
        <v>217.5968</v>
      </c>
      <c r="T57" s="97"/>
      <c r="U57" s="28"/>
      <c r="V57" s="28"/>
      <c r="W57" s="28"/>
      <c r="X57" s="28"/>
      <c r="Y57" s="28"/>
      <c r="Z57" s="28"/>
      <c r="AA57" s="28"/>
      <c r="AB57" s="97">
        <f t="shared" ref="AB57:AC57" si="154">+R57</f>
        <v>14.65344</v>
      </c>
      <c r="AC57" s="28">
        <f t="shared" si="154"/>
        <v>217.5968</v>
      </c>
      <c r="AD57" s="28" t="s">
        <v>67</v>
      </c>
      <c r="AE57" s="98">
        <v>45323</v>
      </c>
      <c r="AF57" s="98">
        <f>+AE57+'Dieu kien giao hang'!$C$6</f>
        <v>45328</v>
      </c>
      <c r="AG57" s="98">
        <f>AF57+'Dieu kien giao hang'!$C$7</f>
        <v>45348</v>
      </c>
      <c r="AH57" s="98">
        <f>AG57+'Dieu kien giao hang'!$C$8</f>
        <v>45353</v>
      </c>
      <c r="AI57" s="98">
        <f>AH57+'Dieu kien giao hang'!$C$10</f>
        <v>45356</v>
      </c>
      <c r="AJ57" s="98">
        <f>AI57+'Dieu kien giao hang'!$C$13</f>
        <v>45368</v>
      </c>
      <c r="AK57" s="28"/>
      <c r="AL57" s="28"/>
      <c r="AM57" s="99"/>
    </row>
    <row r="58" spans="1:39" ht="12.75" customHeight="1">
      <c r="A58" s="18" t="s">
        <v>174</v>
      </c>
      <c r="B58" s="19" t="s">
        <v>162</v>
      </c>
      <c r="C58" s="20" t="s">
        <v>175</v>
      </c>
      <c r="D58" s="18" t="s">
        <v>166</v>
      </c>
      <c r="E58" s="18" t="s">
        <v>116</v>
      </c>
      <c r="F58" s="21">
        <f t="shared" si="4"/>
        <v>16.190476190476193</v>
      </c>
      <c r="G58" s="22">
        <v>1.4279999999999999</v>
      </c>
      <c r="H58" s="21">
        <v>23.12</v>
      </c>
      <c r="I58" s="23"/>
      <c r="J58" s="24"/>
      <c r="K58" s="21">
        <f t="shared" si="73"/>
        <v>1.5136799999999999</v>
      </c>
      <c r="L58" s="25">
        <f t="shared" si="0"/>
        <v>24.507200000000005</v>
      </c>
      <c r="M58" s="26">
        <f t="shared" ref="M58:N58" si="155">+K58+I58</f>
        <v>1.5136799999999999</v>
      </c>
      <c r="N58" s="27">
        <f t="shared" si="155"/>
        <v>24.507200000000005</v>
      </c>
      <c r="O58" s="100">
        <v>45371</v>
      </c>
      <c r="P58" s="28"/>
      <c r="Q58" s="28"/>
      <c r="R58" s="28">
        <f t="shared" ref="R58:S58" si="156">+M58-P58</f>
        <v>1.5136799999999999</v>
      </c>
      <c r="S58" s="28">
        <f t="shared" si="156"/>
        <v>24.507200000000005</v>
      </c>
      <c r="T58" s="97"/>
      <c r="U58" s="28"/>
      <c r="V58" s="28"/>
      <c r="W58" s="28"/>
      <c r="X58" s="28"/>
      <c r="Y58" s="28"/>
      <c r="Z58" s="28"/>
      <c r="AA58" s="28"/>
      <c r="AB58" s="97">
        <f t="shared" ref="AB58:AC58" si="157">+R58</f>
        <v>1.5136799999999999</v>
      </c>
      <c r="AC58" s="28">
        <f t="shared" si="157"/>
        <v>24.507200000000005</v>
      </c>
      <c r="AD58" s="28" t="s">
        <v>67</v>
      </c>
      <c r="AE58" s="98">
        <v>45323</v>
      </c>
      <c r="AF58" s="98">
        <f>+AE58+'Dieu kien giao hang'!$C$6</f>
        <v>45328</v>
      </c>
      <c r="AG58" s="98">
        <f>AF58+'Dieu kien giao hang'!$C$7</f>
        <v>45348</v>
      </c>
      <c r="AH58" s="98">
        <f>AG58+'Dieu kien giao hang'!$C$8</f>
        <v>45353</v>
      </c>
      <c r="AI58" s="98">
        <f>AH58+'Dieu kien giao hang'!$C$10</f>
        <v>45356</v>
      </c>
      <c r="AJ58" s="98">
        <f>AI58+'Dieu kien giao hang'!$C$13</f>
        <v>45368</v>
      </c>
      <c r="AK58" s="28"/>
      <c r="AL58" s="28"/>
      <c r="AM58" s="99"/>
    </row>
    <row r="59" spans="1:39" ht="12.75" customHeight="1">
      <c r="A59" s="18" t="s">
        <v>176</v>
      </c>
      <c r="B59" s="19" t="s">
        <v>162</v>
      </c>
      <c r="C59" s="20" t="s">
        <v>177</v>
      </c>
      <c r="D59" s="18" t="s">
        <v>164</v>
      </c>
      <c r="E59" s="18" t="s">
        <v>116</v>
      </c>
      <c r="F59" s="21">
        <f t="shared" si="4"/>
        <v>26.02510460251046</v>
      </c>
      <c r="G59" s="22">
        <v>2.8679999999999999</v>
      </c>
      <c r="H59" s="21">
        <v>74.64</v>
      </c>
      <c r="I59" s="23"/>
      <c r="J59" s="24"/>
      <c r="K59" s="21">
        <f t="shared" si="73"/>
        <v>3.0400800000000001</v>
      </c>
      <c r="L59" s="25">
        <f t="shared" si="0"/>
        <v>79.118400000000008</v>
      </c>
      <c r="M59" s="26">
        <f t="shared" ref="M59:N59" si="158">+K59+I59</f>
        <v>3.0400800000000001</v>
      </c>
      <c r="N59" s="27">
        <f t="shared" si="158"/>
        <v>79.118400000000008</v>
      </c>
      <c r="O59" s="100">
        <v>45371</v>
      </c>
      <c r="P59" s="28"/>
      <c r="Q59" s="28"/>
      <c r="R59" s="28">
        <f t="shared" ref="R59:S59" si="159">+M59-P59</f>
        <v>3.0400800000000001</v>
      </c>
      <c r="S59" s="28">
        <f t="shared" si="159"/>
        <v>79.118400000000008</v>
      </c>
      <c r="T59" s="97"/>
      <c r="U59" s="28"/>
      <c r="V59" s="28"/>
      <c r="W59" s="28"/>
      <c r="X59" s="28"/>
      <c r="Y59" s="28"/>
      <c r="Z59" s="28"/>
      <c r="AA59" s="28"/>
      <c r="AB59" s="97">
        <f t="shared" ref="AB59:AC59" si="160">+R59</f>
        <v>3.0400800000000001</v>
      </c>
      <c r="AC59" s="28">
        <f t="shared" si="160"/>
        <v>79.118400000000008</v>
      </c>
      <c r="AD59" s="28" t="s">
        <v>67</v>
      </c>
      <c r="AE59" s="98">
        <v>45323</v>
      </c>
      <c r="AF59" s="98">
        <f>+AE59+'Dieu kien giao hang'!$C$6</f>
        <v>45328</v>
      </c>
      <c r="AG59" s="98">
        <f>AF59+'Dieu kien giao hang'!$C$7</f>
        <v>45348</v>
      </c>
      <c r="AH59" s="98">
        <f>AG59+'Dieu kien giao hang'!$C$8</f>
        <v>45353</v>
      </c>
      <c r="AI59" s="98">
        <f>AH59+'Dieu kien giao hang'!$C$10</f>
        <v>45356</v>
      </c>
      <c r="AJ59" s="98">
        <f>AI59+'Dieu kien giao hang'!$C$13</f>
        <v>45368</v>
      </c>
      <c r="AK59" s="28"/>
      <c r="AL59" s="28"/>
      <c r="AM59" s="99"/>
    </row>
    <row r="60" spans="1:39" ht="12.75" customHeight="1">
      <c r="A60" s="18" t="s">
        <v>178</v>
      </c>
      <c r="B60" s="19" t="s">
        <v>162</v>
      </c>
      <c r="C60" s="20" t="s">
        <v>177</v>
      </c>
      <c r="D60" s="18" t="s">
        <v>166</v>
      </c>
      <c r="E60" s="18" t="s">
        <v>116</v>
      </c>
      <c r="F60" s="21">
        <f t="shared" si="4"/>
        <v>26.22668579626972</v>
      </c>
      <c r="G60" s="22">
        <v>2.7880000000000003</v>
      </c>
      <c r="H60" s="21">
        <v>73.11999999999999</v>
      </c>
      <c r="I60" s="23"/>
      <c r="J60" s="24"/>
      <c r="K60" s="21">
        <f t="shared" si="73"/>
        <v>2.9552800000000006</v>
      </c>
      <c r="L60" s="25">
        <f t="shared" si="0"/>
        <v>77.507199999999997</v>
      </c>
      <c r="M60" s="26">
        <f t="shared" ref="M60:N60" si="161">+K60+I60</f>
        <v>2.9552800000000006</v>
      </c>
      <c r="N60" s="27">
        <f t="shared" si="161"/>
        <v>77.507199999999997</v>
      </c>
      <c r="O60" s="100">
        <v>45371</v>
      </c>
      <c r="P60" s="28"/>
      <c r="Q60" s="28"/>
      <c r="R60" s="28">
        <f t="shared" ref="R60:S60" si="162">+M60-P60</f>
        <v>2.9552800000000006</v>
      </c>
      <c r="S60" s="28">
        <f t="shared" si="162"/>
        <v>77.507199999999997</v>
      </c>
      <c r="T60" s="97"/>
      <c r="U60" s="28"/>
      <c r="V60" s="28"/>
      <c r="W60" s="28"/>
      <c r="X60" s="28"/>
      <c r="Y60" s="28"/>
      <c r="Z60" s="28"/>
      <c r="AA60" s="28"/>
      <c r="AB60" s="97">
        <f t="shared" ref="AB60:AC60" si="163">+R60</f>
        <v>2.9552800000000006</v>
      </c>
      <c r="AC60" s="28">
        <f t="shared" si="163"/>
        <v>77.507199999999997</v>
      </c>
      <c r="AD60" s="28" t="s">
        <v>67</v>
      </c>
      <c r="AE60" s="98">
        <v>45323</v>
      </c>
      <c r="AF60" s="98">
        <f>+AE60+'Dieu kien giao hang'!$C$6</f>
        <v>45328</v>
      </c>
      <c r="AG60" s="98">
        <f>AF60+'Dieu kien giao hang'!$C$7</f>
        <v>45348</v>
      </c>
      <c r="AH60" s="98">
        <f>AG60+'Dieu kien giao hang'!$C$8</f>
        <v>45353</v>
      </c>
      <c r="AI60" s="98">
        <f>AH60+'Dieu kien giao hang'!$C$10</f>
        <v>45356</v>
      </c>
      <c r="AJ60" s="98">
        <f>AI60+'Dieu kien giao hang'!$C$13</f>
        <v>45368</v>
      </c>
      <c r="AK60" s="28"/>
      <c r="AL60" s="28"/>
      <c r="AM60" s="99"/>
    </row>
    <row r="61" spans="1:39" ht="12.75" customHeight="1">
      <c r="A61" s="18" t="s">
        <v>179</v>
      </c>
      <c r="B61" s="19" t="s">
        <v>180</v>
      </c>
      <c r="C61" s="20" t="s">
        <v>181</v>
      </c>
      <c r="D61" s="18" t="s">
        <v>182</v>
      </c>
      <c r="E61" s="18" t="s">
        <v>116</v>
      </c>
      <c r="F61" s="21">
        <f t="shared" si="4"/>
        <v>4.3715846994535528E-3</v>
      </c>
      <c r="G61" s="22">
        <v>146.39999999999998</v>
      </c>
      <c r="H61" s="21">
        <v>0.64</v>
      </c>
      <c r="I61" s="23"/>
      <c r="J61" s="24"/>
      <c r="K61" s="21">
        <f t="shared" si="73"/>
        <v>155.184</v>
      </c>
      <c r="L61" s="25">
        <f t="shared" si="0"/>
        <v>0.67840000000000011</v>
      </c>
      <c r="M61" s="26">
        <f t="shared" ref="M61:N61" si="164">+K61+I61</f>
        <v>155.184</v>
      </c>
      <c r="N61" s="27">
        <f t="shared" si="164"/>
        <v>0.67840000000000011</v>
      </c>
      <c r="O61" s="100">
        <v>45371</v>
      </c>
      <c r="P61" s="28"/>
      <c r="Q61" s="28"/>
      <c r="R61" s="28">
        <f t="shared" ref="R61:S61" si="165">+M61-P61</f>
        <v>155.184</v>
      </c>
      <c r="S61" s="28">
        <f t="shared" si="165"/>
        <v>0.67840000000000011</v>
      </c>
      <c r="T61" s="97"/>
      <c r="U61" s="28"/>
      <c r="V61" s="28"/>
      <c r="W61" s="28"/>
      <c r="X61" s="28"/>
      <c r="Y61" s="28"/>
      <c r="Z61" s="28"/>
      <c r="AA61" s="28"/>
      <c r="AB61" s="97">
        <f t="shared" ref="AB61:AC61" si="166">+R61</f>
        <v>155.184</v>
      </c>
      <c r="AC61" s="28">
        <f t="shared" si="166"/>
        <v>0.67840000000000011</v>
      </c>
      <c r="AD61" s="28" t="s">
        <v>67</v>
      </c>
      <c r="AE61" s="98">
        <v>45323</v>
      </c>
      <c r="AF61" s="98">
        <f>+AE61+'Dieu kien giao hang'!$C$6</f>
        <v>45328</v>
      </c>
      <c r="AG61" s="98">
        <f>AF61+'Dieu kien giao hang'!$C$7</f>
        <v>45348</v>
      </c>
      <c r="AH61" s="98">
        <f>AG61+'Dieu kien giao hang'!$C$8</f>
        <v>45353</v>
      </c>
      <c r="AI61" s="98">
        <f>AH61+'Dieu kien giao hang'!$C$10</f>
        <v>45356</v>
      </c>
      <c r="AJ61" s="98">
        <f>AI61+'Dieu kien giao hang'!$C$13</f>
        <v>45368</v>
      </c>
      <c r="AK61" s="28"/>
      <c r="AL61" s="28"/>
      <c r="AM61" s="99"/>
    </row>
    <row r="62" spans="1:39" ht="12.75" customHeight="1">
      <c r="A62" s="18" t="s">
        <v>183</v>
      </c>
      <c r="B62" s="19" t="s">
        <v>180</v>
      </c>
      <c r="C62" s="20" t="s">
        <v>184</v>
      </c>
      <c r="D62" s="18" t="s">
        <v>60</v>
      </c>
      <c r="E62" s="18" t="s">
        <v>116</v>
      </c>
      <c r="F62" s="21">
        <f t="shared" si="4"/>
        <v>0.55147058823529416</v>
      </c>
      <c r="G62" s="22">
        <v>9.7919999999999998</v>
      </c>
      <c r="H62" s="21">
        <v>5.4</v>
      </c>
      <c r="I62" s="23"/>
      <c r="J62" s="24"/>
      <c r="K62" s="21">
        <f t="shared" si="73"/>
        <v>10.379520000000001</v>
      </c>
      <c r="L62" s="25">
        <f t="shared" si="0"/>
        <v>5.7240000000000011</v>
      </c>
      <c r="M62" s="26">
        <f t="shared" ref="M62:N62" si="167">+K62+I62</f>
        <v>10.379520000000001</v>
      </c>
      <c r="N62" s="27">
        <f t="shared" si="167"/>
        <v>5.7240000000000011</v>
      </c>
      <c r="O62" s="101">
        <v>45338</v>
      </c>
      <c r="P62" s="28"/>
      <c r="Q62" s="28"/>
      <c r="R62" s="28">
        <f t="shared" ref="R62:S62" si="168">+M62-P62</f>
        <v>10.379520000000001</v>
      </c>
      <c r="S62" s="28">
        <f t="shared" si="168"/>
        <v>5.7240000000000011</v>
      </c>
      <c r="T62" s="97">
        <f t="shared" ref="T62:U62" si="169">+R62</f>
        <v>10.379520000000001</v>
      </c>
      <c r="U62" s="28">
        <f t="shared" si="169"/>
        <v>5.7240000000000011</v>
      </c>
      <c r="V62" s="28" t="s">
        <v>62</v>
      </c>
      <c r="W62" s="98">
        <v>45324</v>
      </c>
      <c r="X62" s="98">
        <f>+W62+'Dieu kien giao hang'!$C$21</f>
        <v>45328</v>
      </c>
      <c r="Y62" s="98">
        <f>+X62+'Dieu kien giao hang'!$C$22</f>
        <v>45330</v>
      </c>
      <c r="Z62" s="98"/>
      <c r="AA62" s="98"/>
      <c r="AB62" s="97"/>
      <c r="AC62" s="28"/>
      <c r="AD62" s="28"/>
      <c r="AE62" s="98"/>
      <c r="AF62" s="98"/>
      <c r="AG62" s="98"/>
      <c r="AH62" s="98"/>
      <c r="AI62" s="98"/>
      <c r="AJ62" s="98"/>
      <c r="AK62" s="98"/>
      <c r="AL62" s="98"/>
      <c r="AM62" s="99"/>
    </row>
    <row r="63" spans="1:39" ht="12.75" customHeight="1">
      <c r="A63" s="18" t="s">
        <v>186</v>
      </c>
      <c r="B63" s="19" t="s">
        <v>180</v>
      </c>
      <c r="C63" s="20" t="s">
        <v>187</v>
      </c>
      <c r="D63" s="18" t="s">
        <v>60</v>
      </c>
      <c r="E63" s="18" t="s">
        <v>116</v>
      </c>
      <c r="F63" s="21">
        <f t="shared" si="4"/>
        <v>0.78431372549019607</v>
      </c>
      <c r="G63" s="22">
        <v>2.04</v>
      </c>
      <c r="H63" s="21">
        <v>1.6</v>
      </c>
      <c r="I63" s="23"/>
      <c r="J63" s="24"/>
      <c r="K63" s="21">
        <f t="shared" si="73"/>
        <v>2.1624000000000003</v>
      </c>
      <c r="L63" s="25">
        <f t="shared" si="0"/>
        <v>1.6960000000000002</v>
      </c>
      <c r="M63" s="26">
        <f t="shared" ref="M63:N63" si="170">+K63+I63</f>
        <v>2.1624000000000003</v>
      </c>
      <c r="N63" s="27">
        <f t="shared" si="170"/>
        <v>1.6960000000000002</v>
      </c>
      <c r="O63" s="101">
        <v>45338</v>
      </c>
      <c r="P63" s="28"/>
      <c r="Q63" s="28"/>
      <c r="R63" s="28">
        <f t="shared" ref="R63:S63" si="171">+M63-P63</f>
        <v>2.1624000000000003</v>
      </c>
      <c r="S63" s="28">
        <f t="shared" si="171"/>
        <v>1.6960000000000002</v>
      </c>
      <c r="T63" s="97">
        <f t="shared" ref="T63:U63" si="172">+R63</f>
        <v>2.1624000000000003</v>
      </c>
      <c r="U63" s="28">
        <f t="shared" si="172"/>
        <v>1.6960000000000002</v>
      </c>
      <c r="V63" s="28" t="s">
        <v>62</v>
      </c>
      <c r="W63" s="98">
        <v>45324</v>
      </c>
      <c r="X63" s="98">
        <f>+W63+'Dieu kien giao hang'!$C$21</f>
        <v>45328</v>
      </c>
      <c r="Y63" s="98">
        <f>+X63+'Dieu kien giao hang'!$C$22</f>
        <v>45330</v>
      </c>
      <c r="Z63" s="98"/>
      <c r="AA63" s="98"/>
      <c r="AB63" s="97"/>
      <c r="AC63" s="28"/>
      <c r="AD63" s="28"/>
      <c r="AE63" s="98"/>
      <c r="AF63" s="98"/>
      <c r="AG63" s="98"/>
      <c r="AH63" s="98"/>
      <c r="AI63" s="98"/>
      <c r="AJ63" s="98"/>
      <c r="AK63" s="98"/>
      <c r="AL63" s="98"/>
      <c r="AM63" s="99"/>
    </row>
    <row r="64" spans="1:39" ht="12.75" customHeight="1">
      <c r="A64" s="18" t="s">
        <v>188</v>
      </c>
      <c r="B64" s="19" t="s">
        <v>180</v>
      </c>
      <c r="C64" s="20" t="s">
        <v>189</v>
      </c>
      <c r="D64" s="18" t="s">
        <v>60</v>
      </c>
      <c r="E64" s="18" t="s">
        <v>116</v>
      </c>
      <c r="F64" s="21">
        <f t="shared" si="4"/>
        <v>0.9378531073446329</v>
      </c>
      <c r="G64" s="22">
        <v>10.62</v>
      </c>
      <c r="H64" s="21">
        <v>9.9600000000000009</v>
      </c>
      <c r="I64" s="23"/>
      <c r="J64" s="24"/>
      <c r="K64" s="21">
        <f t="shared" si="73"/>
        <v>11.257199999999999</v>
      </c>
      <c r="L64" s="25">
        <f t="shared" si="0"/>
        <v>10.557600000000001</v>
      </c>
      <c r="M64" s="26">
        <f t="shared" ref="M64:N64" si="173">+K64+I64</f>
        <v>11.257199999999999</v>
      </c>
      <c r="N64" s="27">
        <f t="shared" si="173"/>
        <v>10.557600000000001</v>
      </c>
      <c r="O64" s="101">
        <v>45338</v>
      </c>
      <c r="P64" s="28"/>
      <c r="Q64" s="28"/>
      <c r="R64" s="28">
        <f t="shared" ref="R64:S64" si="174">+M64-P64</f>
        <v>11.257199999999999</v>
      </c>
      <c r="S64" s="28">
        <f t="shared" si="174"/>
        <v>10.557600000000001</v>
      </c>
      <c r="T64" s="97">
        <f t="shared" ref="T64:U64" si="175">+R64</f>
        <v>11.257199999999999</v>
      </c>
      <c r="U64" s="28">
        <f t="shared" si="175"/>
        <v>10.557600000000001</v>
      </c>
      <c r="V64" s="28" t="s">
        <v>62</v>
      </c>
      <c r="W64" s="98">
        <v>45324</v>
      </c>
      <c r="X64" s="98">
        <f>+W64+'Dieu kien giao hang'!$C$21</f>
        <v>45328</v>
      </c>
      <c r="Y64" s="98">
        <f>+X64+'Dieu kien giao hang'!$C$22</f>
        <v>45330</v>
      </c>
      <c r="Z64" s="98"/>
      <c r="AA64" s="98"/>
      <c r="AB64" s="97"/>
      <c r="AC64" s="28"/>
      <c r="AD64" s="28"/>
      <c r="AE64" s="98"/>
      <c r="AF64" s="98"/>
      <c r="AG64" s="98"/>
      <c r="AH64" s="98"/>
      <c r="AI64" s="98"/>
      <c r="AJ64" s="98"/>
      <c r="AK64" s="98"/>
      <c r="AL64" s="98"/>
      <c r="AM64" s="99"/>
    </row>
    <row r="65" spans="1:39" ht="12.75" customHeight="1">
      <c r="A65" s="18" t="s">
        <v>190</v>
      </c>
      <c r="B65" s="19" t="s">
        <v>180</v>
      </c>
      <c r="C65" s="20" t="s">
        <v>191</v>
      </c>
      <c r="D65" s="18" t="s">
        <v>60</v>
      </c>
      <c r="E65" s="18" t="s">
        <v>116</v>
      </c>
      <c r="F65" s="21">
        <f t="shared" si="4"/>
        <v>1.4267676767676765</v>
      </c>
      <c r="G65" s="22">
        <v>9.5040000000000013</v>
      </c>
      <c r="H65" s="21">
        <v>13.559999999999999</v>
      </c>
      <c r="I65" s="23"/>
      <c r="J65" s="24"/>
      <c r="K65" s="21">
        <f t="shared" si="73"/>
        <v>10.074240000000001</v>
      </c>
      <c r="L65" s="25">
        <f t="shared" si="0"/>
        <v>14.3736</v>
      </c>
      <c r="M65" s="26">
        <f t="shared" ref="M65:N65" si="176">+K65+I65</f>
        <v>10.074240000000001</v>
      </c>
      <c r="N65" s="27">
        <f t="shared" si="176"/>
        <v>14.3736</v>
      </c>
      <c r="O65" s="101">
        <v>45338</v>
      </c>
      <c r="P65" s="28"/>
      <c r="Q65" s="28"/>
      <c r="R65" s="28">
        <f t="shared" ref="R65:S65" si="177">+M65-P65</f>
        <v>10.074240000000001</v>
      </c>
      <c r="S65" s="28">
        <f t="shared" si="177"/>
        <v>14.3736</v>
      </c>
      <c r="T65" s="97">
        <f t="shared" ref="T65:U65" si="178">+R65</f>
        <v>10.074240000000001</v>
      </c>
      <c r="U65" s="28">
        <f t="shared" si="178"/>
        <v>14.3736</v>
      </c>
      <c r="V65" s="28" t="s">
        <v>62</v>
      </c>
      <c r="W65" s="98">
        <v>45324</v>
      </c>
      <c r="X65" s="98">
        <f>+W65+'Dieu kien giao hang'!$C$21</f>
        <v>45328</v>
      </c>
      <c r="Y65" s="98">
        <f>+X65+'Dieu kien giao hang'!$C$22</f>
        <v>45330</v>
      </c>
      <c r="Z65" s="98"/>
      <c r="AA65" s="98"/>
      <c r="AB65" s="97"/>
      <c r="AC65" s="28"/>
      <c r="AD65" s="28"/>
      <c r="AE65" s="98"/>
      <c r="AF65" s="98"/>
      <c r="AG65" s="98"/>
      <c r="AH65" s="98"/>
      <c r="AI65" s="98"/>
      <c r="AJ65" s="98"/>
      <c r="AK65" s="98"/>
      <c r="AL65" s="98"/>
      <c r="AM65" s="99"/>
    </row>
    <row r="66" spans="1:39" ht="12.75" customHeight="1">
      <c r="A66" s="18" t="s">
        <v>192</v>
      </c>
      <c r="B66" s="19" t="s">
        <v>180</v>
      </c>
      <c r="C66" s="20" t="s">
        <v>193</v>
      </c>
      <c r="D66" s="18" t="s">
        <v>60</v>
      </c>
      <c r="E66" s="18" t="s">
        <v>116</v>
      </c>
      <c r="F66" s="21">
        <f t="shared" si="4"/>
        <v>2</v>
      </c>
      <c r="G66" s="22">
        <v>4.28</v>
      </c>
      <c r="H66" s="21">
        <v>8.56</v>
      </c>
      <c r="I66" s="23"/>
      <c r="J66" s="24"/>
      <c r="K66" s="21">
        <f t="shared" si="73"/>
        <v>4.5368000000000004</v>
      </c>
      <c r="L66" s="25">
        <f t="shared" si="0"/>
        <v>9.0736000000000008</v>
      </c>
      <c r="M66" s="26">
        <f t="shared" ref="M66:N66" si="179">+K66+I66</f>
        <v>4.5368000000000004</v>
      </c>
      <c r="N66" s="27">
        <f t="shared" si="179"/>
        <v>9.0736000000000008</v>
      </c>
      <c r="O66" s="101">
        <v>45338</v>
      </c>
      <c r="P66" s="28"/>
      <c r="Q66" s="28"/>
      <c r="R66" s="28">
        <f t="shared" ref="R66:S66" si="180">+M66-P66</f>
        <v>4.5368000000000004</v>
      </c>
      <c r="S66" s="28">
        <f t="shared" si="180"/>
        <v>9.0736000000000008</v>
      </c>
      <c r="T66" s="97">
        <f t="shared" ref="T66:U66" si="181">+R66</f>
        <v>4.5368000000000004</v>
      </c>
      <c r="U66" s="28">
        <f t="shared" si="181"/>
        <v>9.0736000000000008</v>
      </c>
      <c r="V66" s="28" t="s">
        <v>62</v>
      </c>
      <c r="W66" s="98">
        <v>45324</v>
      </c>
      <c r="X66" s="98">
        <f>+W66+'Dieu kien giao hang'!$C$21</f>
        <v>45328</v>
      </c>
      <c r="Y66" s="98">
        <f>+X66+'Dieu kien giao hang'!$C$22</f>
        <v>45330</v>
      </c>
      <c r="Z66" s="98"/>
      <c r="AA66" s="98"/>
      <c r="AB66" s="97"/>
      <c r="AC66" s="28"/>
      <c r="AD66" s="28"/>
      <c r="AE66" s="98"/>
      <c r="AF66" s="98"/>
      <c r="AG66" s="98"/>
      <c r="AH66" s="98"/>
      <c r="AI66" s="98"/>
      <c r="AJ66" s="98"/>
      <c r="AK66" s="98"/>
      <c r="AL66" s="98"/>
      <c r="AM66" s="99"/>
    </row>
    <row r="67" spans="1:39" ht="12.75" customHeight="1">
      <c r="A67" s="18" t="s">
        <v>194</v>
      </c>
      <c r="B67" s="19" t="s">
        <v>180</v>
      </c>
      <c r="C67" s="20" t="s">
        <v>195</v>
      </c>
      <c r="D67" s="18" t="s">
        <v>60</v>
      </c>
      <c r="E67" s="18" t="s">
        <v>116</v>
      </c>
      <c r="F67" s="21">
        <f t="shared" si="4"/>
        <v>8.3393177737881494</v>
      </c>
      <c r="G67" s="22">
        <v>13.368000000000002</v>
      </c>
      <c r="H67" s="21">
        <v>111.47999999999999</v>
      </c>
      <c r="I67" s="23"/>
      <c r="J67" s="24"/>
      <c r="K67" s="21">
        <f t="shared" si="73"/>
        <v>14.170080000000002</v>
      </c>
      <c r="L67" s="25">
        <f t="shared" si="0"/>
        <v>118.1688</v>
      </c>
      <c r="M67" s="26">
        <f t="shared" ref="M67:N67" si="182">+K67+I67</f>
        <v>14.170080000000002</v>
      </c>
      <c r="N67" s="27">
        <f t="shared" si="182"/>
        <v>118.1688</v>
      </c>
      <c r="O67" s="101">
        <v>45338</v>
      </c>
      <c r="P67" s="28"/>
      <c r="Q67" s="28"/>
      <c r="R67" s="28">
        <f t="shared" ref="R67:S67" si="183">+M67-P67</f>
        <v>14.170080000000002</v>
      </c>
      <c r="S67" s="28">
        <f t="shared" si="183"/>
        <v>118.1688</v>
      </c>
      <c r="T67" s="97">
        <f t="shared" ref="T67:U67" si="184">+R67</f>
        <v>14.170080000000002</v>
      </c>
      <c r="U67" s="28">
        <f t="shared" si="184"/>
        <v>118.1688</v>
      </c>
      <c r="V67" s="28" t="s">
        <v>62</v>
      </c>
      <c r="W67" s="98">
        <v>45324</v>
      </c>
      <c r="X67" s="98">
        <f>+W67+'Dieu kien giao hang'!$C$21</f>
        <v>45328</v>
      </c>
      <c r="Y67" s="98">
        <f>+X67+'Dieu kien giao hang'!$C$22</f>
        <v>45330</v>
      </c>
      <c r="Z67" s="98"/>
      <c r="AA67" s="98"/>
      <c r="AB67" s="97"/>
      <c r="AC67" s="28"/>
      <c r="AD67" s="28"/>
      <c r="AE67" s="98"/>
      <c r="AF67" s="98"/>
      <c r="AG67" s="98"/>
      <c r="AH67" s="98"/>
      <c r="AI67" s="98"/>
      <c r="AJ67" s="98"/>
      <c r="AK67" s="98"/>
      <c r="AL67" s="98"/>
      <c r="AM67" s="99"/>
    </row>
    <row r="68" spans="1:39" ht="12.75" customHeight="1">
      <c r="A68" s="18" t="s">
        <v>196</v>
      </c>
      <c r="B68" s="19" t="s">
        <v>197</v>
      </c>
      <c r="C68" s="20" t="s">
        <v>198</v>
      </c>
      <c r="D68" s="18" t="s">
        <v>199</v>
      </c>
      <c r="E68" s="18" t="s">
        <v>61</v>
      </c>
      <c r="F68" s="21">
        <f t="shared" si="4"/>
        <v>2.29</v>
      </c>
      <c r="G68" s="22">
        <v>34.934497816593883</v>
      </c>
      <c r="H68" s="21">
        <v>80</v>
      </c>
      <c r="I68" s="23"/>
      <c r="J68" s="24"/>
      <c r="K68" s="21">
        <f>1.12*G68</f>
        <v>39.126637554585152</v>
      </c>
      <c r="L68" s="25">
        <f t="shared" si="0"/>
        <v>89.6</v>
      </c>
      <c r="M68" s="26">
        <f t="shared" ref="M68:N68" si="185">+K68+I68</f>
        <v>39.126637554585152</v>
      </c>
      <c r="N68" s="27">
        <f t="shared" si="185"/>
        <v>89.6</v>
      </c>
      <c r="O68" s="102">
        <v>45392</v>
      </c>
      <c r="P68" s="28"/>
      <c r="Q68" s="28"/>
      <c r="R68" s="28">
        <f t="shared" ref="R68:S68" si="186">+M68-P68</f>
        <v>39.126637554585152</v>
      </c>
      <c r="S68" s="28">
        <f t="shared" si="186"/>
        <v>89.6</v>
      </c>
      <c r="T68" s="97">
        <f t="shared" ref="T68:U68" si="187">+R68</f>
        <v>39.126637554585152</v>
      </c>
      <c r="U68" s="28">
        <f t="shared" si="187"/>
        <v>89.6</v>
      </c>
      <c r="V68" s="28" t="s">
        <v>200</v>
      </c>
      <c r="W68" s="98">
        <v>45329</v>
      </c>
      <c r="X68" s="98">
        <f>+W68+'Dieu kien giao hang'!$C$31</f>
        <v>45355</v>
      </c>
      <c r="Y68" s="98">
        <f>+X68+'Dieu kien giao hang'!$C$32</f>
        <v>45357</v>
      </c>
      <c r="Z68" s="98"/>
      <c r="AA68" s="98"/>
      <c r="AB68" s="97"/>
      <c r="AC68" s="28"/>
      <c r="AD68" s="28"/>
      <c r="AE68" s="28"/>
      <c r="AF68" s="28"/>
      <c r="AG68" s="28"/>
      <c r="AH68" s="28"/>
      <c r="AI68" s="28"/>
      <c r="AJ68" s="28"/>
      <c r="AK68" s="98"/>
      <c r="AL68" s="98"/>
      <c r="AM68" s="99"/>
    </row>
    <row r="69" spans="1:39" ht="12.75" customHeight="1">
      <c r="A69" s="18" t="s">
        <v>201</v>
      </c>
      <c r="B69" s="19" t="s">
        <v>202</v>
      </c>
      <c r="C69" s="29" t="s">
        <v>203</v>
      </c>
      <c r="D69" s="18" t="s">
        <v>204</v>
      </c>
      <c r="E69" s="18" t="s">
        <v>205</v>
      </c>
      <c r="F69" s="21">
        <f t="shared" si="4"/>
        <v>6.3037974683544301E-2</v>
      </c>
      <c r="G69" s="22">
        <v>632</v>
      </c>
      <c r="H69" s="21">
        <v>39.839999999999996</v>
      </c>
      <c r="I69" s="23"/>
      <c r="J69" s="24"/>
      <c r="K69" s="21">
        <v>700</v>
      </c>
      <c r="L69" s="25">
        <f t="shared" si="0"/>
        <v>44.12658227848101</v>
      </c>
      <c r="M69" s="27">
        <f t="shared" ref="M69:N69" si="188">+K69+I69</f>
        <v>700</v>
      </c>
      <c r="N69" s="27">
        <f t="shared" si="188"/>
        <v>44.12658227848101</v>
      </c>
      <c r="O69" s="102">
        <v>45392</v>
      </c>
      <c r="P69" s="28"/>
      <c r="Q69" s="28"/>
      <c r="R69" s="28">
        <f t="shared" ref="R69:S69" si="189">+M69-P69</f>
        <v>700</v>
      </c>
      <c r="S69" s="28">
        <f t="shared" si="189"/>
        <v>44.12658227848101</v>
      </c>
      <c r="T69" s="97">
        <f t="shared" ref="T69:U69" si="190">+R69</f>
        <v>700</v>
      </c>
      <c r="U69" s="28">
        <f t="shared" si="190"/>
        <v>44.12658227848101</v>
      </c>
      <c r="V69" s="28" t="s">
        <v>200</v>
      </c>
      <c r="W69" s="98">
        <v>45329</v>
      </c>
      <c r="X69" s="98">
        <f>+W69+'Dieu kien giao hang'!$C$31</f>
        <v>45355</v>
      </c>
      <c r="Y69" s="98">
        <f>+X69+'Dieu kien giao hang'!$C$32</f>
        <v>45357</v>
      </c>
      <c r="Z69" s="98"/>
      <c r="AA69" s="98"/>
      <c r="AB69" s="97"/>
      <c r="AC69" s="28"/>
      <c r="AD69" s="28"/>
      <c r="AE69" s="28"/>
      <c r="AF69" s="28"/>
      <c r="AG69" s="28"/>
      <c r="AH69" s="28"/>
      <c r="AI69" s="28"/>
      <c r="AJ69" s="28"/>
      <c r="AK69" s="98"/>
      <c r="AL69" s="98"/>
      <c r="AM69" s="99"/>
    </row>
    <row r="70" spans="1:39" ht="12.75" customHeight="1">
      <c r="A70" s="18" t="s">
        <v>206</v>
      </c>
      <c r="B70" s="19" t="s">
        <v>207</v>
      </c>
      <c r="C70" s="20" t="s">
        <v>208</v>
      </c>
      <c r="D70" s="18" t="s">
        <v>209</v>
      </c>
      <c r="E70" s="18" t="s">
        <v>210</v>
      </c>
      <c r="F70" s="21">
        <f t="shared" si="4"/>
        <v>1.7299999999999998</v>
      </c>
      <c r="G70" s="22">
        <v>24</v>
      </c>
      <c r="H70" s="21">
        <v>41.519999999999996</v>
      </c>
      <c r="I70" s="23"/>
      <c r="J70" s="24"/>
      <c r="K70" s="21">
        <f t="shared" ref="K70:K79" si="191">+G70</f>
        <v>24</v>
      </c>
      <c r="L70" s="25">
        <f t="shared" si="0"/>
        <v>41.519999999999996</v>
      </c>
      <c r="M70" s="27">
        <f t="shared" ref="M70:N70" si="192">+K70+I70</f>
        <v>24</v>
      </c>
      <c r="N70" s="27">
        <f t="shared" si="192"/>
        <v>41.519999999999996</v>
      </c>
      <c r="O70" s="102">
        <v>45392</v>
      </c>
      <c r="P70" s="28"/>
      <c r="Q70" s="28"/>
      <c r="R70" s="28">
        <f t="shared" ref="R70:S70" si="193">+M70-P70</f>
        <v>24</v>
      </c>
      <c r="S70" s="28">
        <f t="shared" si="193"/>
        <v>41.519999999999996</v>
      </c>
      <c r="T70" s="97">
        <f t="shared" ref="T70:U70" si="194">+R70</f>
        <v>24</v>
      </c>
      <c r="U70" s="28">
        <f t="shared" si="194"/>
        <v>41.519999999999996</v>
      </c>
      <c r="V70" s="28" t="s">
        <v>200</v>
      </c>
      <c r="W70" s="98">
        <v>45329</v>
      </c>
      <c r="X70" s="98">
        <f>+W70+'Dieu kien giao hang'!$C$31</f>
        <v>45355</v>
      </c>
      <c r="Y70" s="98">
        <f>+X70+'Dieu kien giao hang'!$C$32</f>
        <v>45357</v>
      </c>
      <c r="Z70" s="98"/>
      <c r="AA70" s="98"/>
      <c r="AB70" s="97"/>
      <c r="AC70" s="28"/>
      <c r="AD70" s="28"/>
      <c r="AE70" s="28"/>
      <c r="AF70" s="28"/>
      <c r="AG70" s="28"/>
      <c r="AH70" s="28"/>
      <c r="AI70" s="28"/>
      <c r="AJ70" s="28"/>
      <c r="AK70" s="98"/>
      <c r="AL70" s="98"/>
      <c r="AM70" s="99"/>
    </row>
    <row r="71" spans="1:39" ht="12.75" customHeight="1">
      <c r="A71" s="18" t="s">
        <v>211</v>
      </c>
      <c r="B71" s="19" t="s">
        <v>212</v>
      </c>
      <c r="C71" s="20" t="s">
        <v>213</v>
      </c>
      <c r="D71" s="18" t="s">
        <v>209</v>
      </c>
      <c r="E71" s="18" t="s">
        <v>210</v>
      </c>
      <c r="F71" s="21">
        <f t="shared" si="4"/>
        <v>1.1059999999999999</v>
      </c>
      <c r="G71" s="22">
        <v>40</v>
      </c>
      <c r="H71" s="21">
        <v>44.239999999999995</v>
      </c>
      <c r="I71" s="23"/>
      <c r="J71" s="24"/>
      <c r="K71" s="21">
        <f t="shared" si="191"/>
        <v>40</v>
      </c>
      <c r="L71" s="25">
        <f t="shared" si="0"/>
        <v>44.239999999999995</v>
      </c>
      <c r="M71" s="27">
        <f t="shared" ref="M71:N71" si="195">+K71+I71</f>
        <v>40</v>
      </c>
      <c r="N71" s="27">
        <f t="shared" si="195"/>
        <v>44.239999999999995</v>
      </c>
      <c r="O71" s="102">
        <v>45392</v>
      </c>
      <c r="P71" s="28"/>
      <c r="Q71" s="28"/>
      <c r="R71" s="28">
        <f t="shared" ref="R71:S71" si="196">+M71-P71</f>
        <v>40</v>
      </c>
      <c r="S71" s="28">
        <f t="shared" si="196"/>
        <v>44.239999999999995</v>
      </c>
      <c r="T71" s="97">
        <f t="shared" ref="T71:U71" si="197">+R71</f>
        <v>40</v>
      </c>
      <c r="U71" s="28">
        <f t="shared" si="197"/>
        <v>44.239999999999995</v>
      </c>
      <c r="V71" s="28" t="s">
        <v>200</v>
      </c>
      <c r="W71" s="98">
        <v>45329</v>
      </c>
      <c r="X71" s="98">
        <f>+W71+'Dieu kien giao hang'!$C$31</f>
        <v>45355</v>
      </c>
      <c r="Y71" s="98">
        <f>+X71+'Dieu kien giao hang'!$C$32</f>
        <v>45357</v>
      </c>
      <c r="Z71" s="98"/>
      <c r="AA71" s="98"/>
      <c r="AB71" s="97"/>
      <c r="AC71" s="28"/>
      <c r="AD71" s="28"/>
      <c r="AE71" s="28"/>
      <c r="AF71" s="28"/>
      <c r="AG71" s="28"/>
      <c r="AH71" s="28"/>
      <c r="AI71" s="28"/>
      <c r="AJ71" s="28"/>
      <c r="AK71" s="98"/>
      <c r="AL71" s="98"/>
      <c r="AM71" s="99"/>
    </row>
    <row r="72" spans="1:39" ht="12.75" customHeight="1">
      <c r="A72" s="18" t="s">
        <v>214</v>
      </c>
      <c r="B72" s="19" t="s">
        <v>207</v>
      </c>
      <c r="C72" s="20" t="s">
        <v>215</v>
      </c>
      <c r="D72" s="18" t="s">
        <v>209</v>
      </c>
      <c r="E72" s="18" t="s">
        <v>210</v>
      </c>
      <c r="F72" s="21">
        <f t="shared" si="4"/>
        <v>3.94</v>
      </c>
      <c r="G72" s="22">
        <v>4</v>
      </c>
      <c r="H72" s="21">
        <v>15.76</v>
      </c>
      <c r="I72" s="23"/>
      <c r="J72" s="24"/>
      <c r="K72" s="21">
        <f t="shared" si="191"/>
        <v>4</v>
      </c>
      <c r="L72" s="25">
        <f t="shared" si="0"/>
        <v>15.76</v>
      </c>
      <c r="M72" s="27">
        <f t="shared" ref="M72:N72" si="198">+K72+I72</f>
        <v>4</v>
      </c>
      <c r="N72" s="27">
        <f t="shared" si="198"/>
        <v>15.76</v>
      </c>
      <c r="O72" s="102">
        <v>45392</v>
      </c>
      <c r="P72" s="28"/>
      <c r="Q72" s="28"/>
      <c r="R72" s="28">
        <f t="shared" ref="R72:S72" si="199">+M72-P72</f>
        <v>4</v>
      </c>
      <c r="S72" s="28">
        <f t="shared" si="199"/>
        <v>15.76</v>
      </c>
      <c r="T72" s="97">
        <f t="shared" ref="T72:U72" si="200">+R72</f>
        <v>4</v>
      </c>
      <c r="U72" s="28">
        <f t="shared" si="200"/>
        <v>15.76</v>
      </c>
      <c r="V72" s="28" t="s">
        <v>200</v>
      </c>
      <c r="W72" s="98">
        <v>45329</v>
      </c>
      <c r="X72" s="98">
        <f>+W72+'Dieu kien giao hang'!$C$31</f>
        <v>45355</v>
      </c>
      <c r="Y72" s="98">
        <f>+X72+'Dieu kien giao hang'!$C$32</f>
        <v>45357</v>
      </c>
      <c r="Z72" s="98"/>
      <c r="AA72" s="98"/>
      <c r="AB72" s="97"/>
      <c r="AC72" s="28"/>
      <c r="AD72" s="28"/>
      <c r="AE72" s="28"/>
      <c r="AF72" s="28"/>
      <c r="AG72" s="28"/>
      <c r="AH72" s="28"/>
      <c r="AI72" s="28"/>
      <c r="AJ72" s="28"/>
      <c r="AK72" s="98"/>
      <c r="AL72" s="98"/>
      <c r="AM72" s="99"/>
    </row>
    <row r="73" spans="1:39" ht="12.75" customHeight="1">
      <c r="A73" s="18" t="s">
        <v>216</v>
      </c>
      <c r="B73" s="19" t="s">
        <v>217</v>
      </c>
      <c r="C73" s="20" t="s">
        <v>218</v>
      </c>
      <c r="D73" s="18" t="s">
        <v>209</v>
      </c>
      <c r="E73" s="18" t="s">
        <v>210</v>
      </c>
      <c r="F73" s="21">
        <f t="shared" si="4"/>
        <v>7.42</v>
      </c>
      <c r="G73" s="22">
        <v>4</v>
      </c>
      <c r="H73" s="21">
        <v>29.68</v>
      </c>
      <c r="I73" s="23"/>
      <c r="J73" s="24"/>
      <c r="K73" s="21">
        <f t="shared" si="191"/>
        <v>4</v>
      </c>
      <c r="L73" s="25">
        <f t="shared" si="0"/>
        <v>29.68</v>
      </c>
      <c r="M73" s="27">
        <f t="shared" ref="M73:N73" si="201">+K73+I73</f>
        <v>4</v>
      </c>
      <c r="N73" s="27">
        <f t="shared" si="201"/>
        <v>29.68</v>
      </c>
      <c r="O73" s="102">
        <v>45392</v>
      </c>
      <c r="P73" s="28"/>
      <c r="Q73" s="28"/>
      <c r="R73" s="28">
        <f t="shared" ref="R73:S73" si="202">+M73-P73</f>
        <v>4</v>
      </c>
      <c r="S73" s="28">
        <f t="shared" si="202"/>
        <v>29.68</v>
      </c>
      <c r="T73" s="97">
        <f t="shared" ref="T73:U73" si="203">+R73</f>
        <v>4</v>
      </c>
      <c r="U73" s="28">
        <f t="shared" si="203"/>
        <v>29.68</v>
      </c>
      <c r="V73" s="28" t="s">
        <v>200</v>
      </c>
      <c r="W73" s="98">
        <v>45329</v>
      </c>
      <c r="X73" s="98">
        <f>+W73+'Dieu kien giao hang'!$C$31</f>
        <v>45355</v>
      </c>
      <c r="Y73" s="98">
        <f>+X73+'Dieu kien giao hang'!$C$32</f>
        <v>45357</v>
      </c>
      <c r="Z73" s="98"/>
      <c r="AA73" s="98"/>
      <c r="AB73" s="97"/>
      <c r="AC73" s="28"/>
      <c r="AD73" s="28"/>
      <c r="AE73" s="28"/>
      <c r="AF73" s="28"/>
      <c r="AG73" s="28"/>
      <c r="AH73" s="28"/>
      <c r="AI73" s="28"/>
      <c r="AJ73" s="28"/>
      <c r="AK73" s="98"/>
      <c r="AL73" s="98"/>
      <c r="AM73" s="99"/>
    </row>
    <row r="74" spans="1:39" ht="12.75" customHeight="1">
      <c r="A74" s="18" t="s">
        <v>219</v>
      </c>
      <c r="B74" s="19" t="s">
        <v>220</v>
      </c>
      <c r="C74" s="20" t="s">
        <v>221</v>
      </c>
      <c r="D74" s="18" t="s">
        <v>209</v>
      </c>
      <c r="E74" s="18" t="s">
        <v>210</v>
      </c>
      <c r="F74" s="21">
        <f t="shared" si="4"/>
        <v>5.69</v>
      </c>
      <c r="G74" s="22">
        <v>4</v>
      </c>
      <c r="H74" s="21">
        <v>22.76</v>
      </c>
      <c r="I74" s="23"/>
      <c r="J74" s="24"/>
      <c r="K74" s="21">
        <f t="shared" si="191"/>
        <v>4</v>
      </c>
      <c r="L74" s="25">
        <f t="shared" si="0"/>
        <v>22.76</v>
      </c>
      <c r="M74" s="27">
        <f t="shared" ref="M74:N74" si="204">+K74+I74</f>
        <v>4</v>
      </c>
      <c r="N74" s="27">
        <f t="shared" si="204"/>
        <v>22.76</v>
      </c>
      <c r="O74" s="102">
        <v>45392</v>
      </c>
      <c r="P74" s="28"/>
      <c r="Q74" s="28"/>
      <c r="R74" s="28">
        <f t="shared" ref="R74:S74" si="205">+M74-P74</f>
        <v>4</v>
      </c>
      <c r="S74" s="28">
        <f t="shared" si="205"/>
        <v>22.76</v>
      </c>
      <c r="T74" s="97">
        <f t="shared" ref="T74:U74" si="206">+R74</f>
        <v>4</v>
      </c>
      <c r="U74" s="28">
        <f t="shared" si="206"/>
        <v>22.76</v>
      </c>
      <c r="V74" s="28" t="s">
        <v>200</v>
      </c>
      <c r="W74" s="98">
        <v>45329</v>
      </c>
      <c r="X74" s="98">
        <f>+W74+'Dieu kien giao hang'!$C$31</f>
        <v>45355</v>
      </c>
      <c r="Y74" s="98">
        <f>+X74+'Dieu kien giao hang'!$C$32</f>
        <v>45357</v>
      </c>
      <c r="Z74" s="98"/>
      <c r="AA74" s="98"/>
      <c r="AB74" s="97"/>
      <c r="AC74" s="28"/>
      <c r="AD74" s="28"/>
      <c r="AE74" s="28"/>
      <c r="AF74" s="28"/>
      <c r="AG74" s="28"/>
      <c r="AH74" s="28"/>
      <c r="AI74" s="28"/>
      <c r="AJ74" s="28"/>
      <c r="AK74" s="98"/>
      <c r="AL74" s="98"/>
      <c r="AM74" s="99"/>
    </row>
    <row r="75" spans="1:39" ht="12.75" customHeight="1">
      <c r="A75" s="18" t="s">
        <v>222</v>
      </c>
      <c r="B75" s="19" t="s">
        <v>223</v>
      </c>
      <c r="C75" s="20" t="s">
        <v>224</v>
      </c>
      <c r="D75" s="18" t="s">
        <v>225</v>
      </c>
      <c r="E75" s="18" t="s">
        <v>210</v>
      </c>
      <c r="F75" s="21">
        <f t="shared" si="4"/>
        <v>0.04</v>
      </c>
      <c r="G75" s="22">
        <v>4</v>
      </c>
      <c r="H75" s="21">
        <v>0.16</v>
      </c>
      <c r="I75" s="23"/>
      <c r="J75" s="24"/>
      <c r="K75" s="21">
        <f t="shared" si="191"/>
        <v>4</v>
      </c>
      <c r="L75" s="25">
        <f t="shared" si="0"/>
        <v>0.16</v>
      </c>
      <c r="M75" s="27">
        <f t="shared" ref="M75:N75" si="207">+K75+I75</f>
        <v>4</v>
      </c>
      <c r="N75" s="27">
        <f t="shared" si="207"/>
        <v>0.16</v>
      </c>
      <c r="O75" s="102">
        <v>45392</v>
      </c>
      <c r="P75" s="28"/>
      <c r="Q75" s="28"/>
      <c r="R75" s="28">
        <f t="shared" ref="R75:S75" si="208">+M75-P75</f>
        <v>4</v>
      </c>
      <c r="S75" s="28">
        <f t="shared" si="208"/>
        <v>0.16</v>
      </c>
      <c r="T75" s="97">
        <f t="shared" ref="T75:U75" si="209">+R75</f>
        <v>4</v>
      </c>
      <c r="U75" s="28">
        <f t="shared" si="209"/>
        <v>0.16</v>
      </c>
      <c r="V75" s="28" t="s">
        <v>200</v>
      </c>
      <c r="W75" s="98">
        <v>45329</v>
      </c>
      <c r="X75" s="98">
        <f>+W75+'Dieu kien giao hang'!$C$31</f>
        <v>45355</v>
      </c>
      <c r="Y75" s="98">
        <f>+X75+'Dieu kien giao hang'!$C$32</f>
        <v>45357</v>
      </c>
      <c r="Z75" s="98"/>
      <c r="AA75" s="98"/>
      <c r="AB75" s="97"/>
      <c r="AC75" s="28"/>
      <c r="AD75" s="28"/>
      <c r="AE75" s="28"/>
      <c r="AF75" s="28"/>
      <c r="AG75" s="28"/>
      <c r="AH75" s="28"/>
      <c r="AI75" s="28"/>
      <c r="AJ75" s="28"/>
      <c r="AK75" s="98"/>
      <c r="AL75" s="98"/>
      <c r="AM75" s="99"/>
    </row>
    <row r="76" spans="1:39" ht="12.75" customHeight="1">
      <c r="A76" s="18" t="s">
        <v>226</v>
      </c>
      <c r="B76" s="19" t="s">
        <v>217</v>
      </c>
      <c r="C76" s="20" t="s">
        <v>227</v>
      </c>
      <c r="D76" s="18" t="s">
        <v>209</v>
      </c>
      <c r="E76" s="18" t="s">
        <v>210</v>
      </c>
      <c r="F76" s="21">
        <f t="shared" si="4"/>
        <v>12.07</v>
      </c>
      <c r="G76" s="22">
        <v>12</v>
      </c>
      <c r="H76" s="21">
        <v>144.84</v>
      </c>
      <c r="I76" s="23"/>
      <c r="J76" s="24"/>
      <c r="K76" s="21">
        <f t="shared" si="191"/>
        <v>12</v>
      </c>
      <c r="L76" s="25">
        <f t="shared" si="0"/>
        <v>144.84</v>
      </c>
      <c r="M76" s="27">
        <f t="shared" ref="M76:N76" si="210">+K76+I76</f>
        <v>12</v>
      </c>
      <c r="N76" s="27">
        <f t="shared" si="210"/>
        <v>144.84</v>
      </c>
      <c r="O76" s="102">
        <v>45392</v>
      </c>
      <c r="P76" s="28"/>
      <c r="Q76" s="28"/>
      <c r="R76" s="28">
        <f t="shared" ref="R76:S76" si="211">+M76-P76</f>
        <v>12</v>
      </c>
      <c r="S76" s="28">
        <f t="shared" si="211"/>
        <v>144.84</v>
      </c>
      <c r="T76" s="97">
        <f t="shared" ref="T76:U76" si="212">+R76</f>
        <v>12</v>
      </c>
      <c r="U76" s="28">
        <f t="shared" si="212"/>
        <v>144.84</v>
      </c>
      <c r="V76" s="28" t="s">
        <v>200</v>
      </c>
      <c r="W76" s="98">
        <v>45329</v>
      </c>
      <c r="X76" s="98">
        <f>+W76+'Dieu kien giao hang'!$C$31</f>
        <v>45355</v>
      </c>
      <c r="Y76" s="98">
        <f>+X76+'Dieu kien giao hang'!$C$32</f>
        <v>45357</v>
      </c>
      <c r="Z76" s="98"/>
      <c r="AA76" s="98"/>
      <c r="AB76" s="97"/>
      <c r="AC76" s="28"/>
      <c r="AD76" s="28"/>
      <c r="AE76" s="28"/>
      <c r="AF76" s="28"/>
      <c r="AG76" s="28"/>
      <c r="AH76" s="28"/>
      <c r="AI76" s="28"/>
      <c r="AJ76" s="28"/>
      <c r="AK76" s="98"/>
      <c r="AL76" s="98"/>
      <c r="AM76" s="99"/>
    </row>
    <row r="77" spans="1:39" ht="12.75" customHeight="1">
      <c r="A77" s="18" t="s">
        <v>228</v>
      </c>
      <c r="B77" s="19" t="s">
        <v>220</v>
      </c>
      <c r="C77" s="20" t="s">
        <v>229</v>
      </c>
      <c r="D77" s="18" t="s">
        <v>209</v>
      </c>
      <c r="E77" s="18" t="s">
        <v>210</v>
      </c>
      <c r="F77" s="21">
        <f t="shared" si="4"/>
        <v>8.1</v>
      </c>
      <c r="G77" s="22">
        <v>12</v>
      </c>
      <c r="H77" s="21">
        <v>97.199999999999989</v>
      </c>
      <c r="I77" s="23"/>
      <c r="J77" s="24"/>
      <c r="K77" s="21">
        <f t="shared" si="191"/>
        <v>12</v>
      </c>
      <c r="L77" s="25">
        <f t="shared" si="0"/>
        <v>97.199999999999989</v>
      </c>
      <c r="M77" s="27">
        <f t="shared" ref="M77:N77" si="213">+K77+I77</f>
        <v>12</v>
      </c>
      <c r="N77" s="27">
        <f t="shared" si="213"/>
        <v>97.199999999999989</v>
      </c>
      <c r="O77" s="102">
        <v>45392</v>
      </c>
      <c r="P77" s="28"/>
      <c r="Q77" s="28"/>
      <c r="R77" s="28">
        <f t="shared" ref="R77:S77" si="214">+M77-P77</f>
        <v>12</v>
      </c>
      <c r="S77" s="28">
        <f t="shared" si="214"/>
        <v>97.199999999999989</v>
      </c>
      <c r="T77" s="97">
        <f t="shared" ref="T77:U77" si="215">+R77</f>
        <v>12</v>
      </c>
      <c r="U77" s="28">
        <f t="shared" si="215"/>
        <v>97.199999999999989</v>
      </c>
      <c r="V77" s="28" t="s">
        <v>200</v>
      </c>
      <c r="W77" s="98">
        <v>45329</v>
      </c>
      <c r="X77" s="98">
        <f>+W77+'Dieu kien giao hang'!$C$31</f>
        <v>45355</v>
      </c>
      <c r="Y77" s="98">
        <f>+X77+'Dieu kien giao hang'!$C$32</f>
        <v>45357</v>
      </c>
      <c r="Z77" s="98"/>
      <c r="AA77" s="98"/>
      <c r="AB77" s="97"/>
      <c r="AC77" s="28"/>
      <c r="AD77" s="28"/>
      <c r="AE77" s="28"/>
      <c r="AF77" s="28"/>
      <c r="AG77" s="28"/>
      <c r="AH77" s="28"/>
      <c r="AI77" s="28"/>
      <c r="AJ77" s="28"/>
      <c r="AK77" s="98"/>
      <c r="AL77" s="98"/>
      <c r="AM77" s="99"/>
    </row>
    <row r="78" spans="1:39" ht="12.75" customHeight="1">
      <c r="A78" s="18" t="s">
        <v>230</v>
      </c>
      <c r="B78" s="19" t="s">
        <v>223</v>
      </c>
      <c r="C78" s="20" t="s">
        <v>231</v>
      </c>
      <c r="D78" s="18" t="s">
        <v>225</v>
      </c>
      <c r="E78" s="18" t="s">
        <v>210</v>
      </c>
      <c r="F78" s="21">
        <f t="shared" si="4"/>
        <v>5.000000000000001E-2</v>
      </c>
      <c r="G78" s="22">
        <v>12</v>
      </c>
      <c r="H78" s="21">
        <v>0.60000000000000009</v>
      </c>
      <c r="I78" s="23"/>
      <c r="J78" s="24"/>
      <c r="K78" s="21">
        <f t="shared" si="191"/>
        <v>12</v>
      </c>
      <c r="L78" s="25">
        <f t="shared" si="0"/>
        <v>0.60000000000000009</v>
      </c>
      <c r="M78" s="27">
        <f t="shared" ref="M78:N78" si="216">+K78+I78</f>
        <v>12</v>
      </c>
      <c r="N78" s="27">
        <f t="shared" si="216"/>
        <v>0.60000000000000009</v>
      </c>
      <c r="O78" s="102">
        <v>45392</v>
      </c>
      <c r="P78" s="28"/>
      <c r="Q78" s="28"/>
      <c r="R78" s="28">
        <f t="shared" ref="R78:S78" si="217">+M78-P78</f>
        <v>12</v>
      </c>
      <c r="S78" s="28">
        <f t="shared" si="217"/>
        <v>0.60000000000000009</v>
      </c>
      <c r="T78" s="97">
        <f t="shared" ref="T78:U78" si="218">+R78</f>
        <v>12</v>
      </c>
      <c r="U78" s="28">
        <f t="shared" si="218"/>
        <v>0.60000000000000009</v>
      </c>
      <c r="V78" s="28" t="s">
        <v>200</v>
      </c>
      <c r="W78" s="98">
        <v>45329</v>
      </c>
      <c r="X78" s="98">
        <f>+W78+'Dieu kien giao hang'!$C$31</f>
        <v>45355</v>
      </c>
      <c r="Y78" s="98">
        <f>+X78+'Dieu kien giao hang'!$C$32</f>
        <v>45357</v>
      </c>
      <c r="Z78" s="98"/>
      <c r="AA78" s="98"/>
      <c r="AB78" s="97"/>
      <c r="AC78" s="28"/>
      <c r="AD78" s="28"/>
      <c r="AE78" s="28"/>
      <c r="AF78" s="28"/>
      <c r="AG78" s="28"/>
      <c r="AH78" s="28"/>
      <c r="AI78" s="28"/>
      <c r="AJ78" s="28"/>
      <c r="AK78" s="98"/>
      <c r="AL78" s="98"/>
      <c r="AM78" s="99"/>
    </row>
    <row r="79" spans="1:39" ht="12.75" customHeight="1">
      <c r="A79" s="18" t="s">
        <v>232</v>
      </c>
      <c r="B79" s="19" t="s">
        <v>207</v>
      </c>
      <c r="C79" s="20" t="s">
        <v>233</v>
      </c>
      <c r="D79" s="18" t="s">
        <v>209</v>
      </c>
      <c r="E79" s="18" t="s">
        <v>210</v>
      </c>
      <c r="F79" s="21">
        <f t="shared" si="4"/>
        <v>0.88100000000000001</v>
      </c>
      <c r="G79" s="22">
        <v>40</v>
      </c>
      <c r="H79" s="21">
        <v>35.24</v>
      </c>
      <c r="I79" s="23"/>
      <c r="J79" s="24"/>
      <c r="K79" s="21">
        <f t="shared" si="191"/>
        <v>40</v>
      </c>
      <c r="L79" s="25">
        <f t="shared" si="0"/>
        <v>35.24</v>
      </c>
      <c r="M79" s="27">
        <f t="shared" ref="M79:N79" si="219">+K79+I79</f>
        <v>40</v>
      </c>
      <c r="N79" s="27">
        <f t="shared" si="219"/>
        <v>35.24</v>
      </c>
      <c r="O79" s="102">
        <v>45392</v>
      </c>
      <c r="P79" s="28"/>
      <c r="Q79" s="28"/>
      <c r="R79" s="28">
        <f t="shared" ref="R79:S79" si="220">+M79-P79</f>
        <v>40</v>
      </c>
      <c r="S79" s="28">
        <f t="shared" si="220"/>
        <v>35.24</v>
      </c>
      <c r="T79" s="97">
        <f t="shared" ref="T79:U79" si="221">+R79</f>
        <v>40</v>
      </c>
      <c r="U79" s="28">
        <f t="shared" si="221"/>
        <v>35.24</v>
      </c>
      <c r="V79" s="28" t="s">
        <v>200</v>
      </c>
      <c r="W79" s="98">
        <v>45329</v>
      </c>
      <c r="X79" s="98">
        <f>+W79+'Dieu kien giao hang'!$C$31</f>
        <v>45355</v>
      </c>
      <c r="Y79" s="98">
        <f>+X79+'Dieu kien giao hang'!$C$32</f>
        <v>45357</v>
      </c>
      <c r="Z79" s="98"/>
      <c r="AA79" s="98"/>
      <c r="AB79" s="97"/>
      <c r="AC79" s="28"/>
      <c r="AD79" s="28"/>
      <c r="AE79" s="28"/>
      <c r="AF79" s="28"/>
      <c r="AG79" s="28"/>
      <c r="AH79" s="28"/>
      <c r="AI79" s="28"/>
      <c r="AJ79" s="28"/>
      <c r="AK79" s="98"/>
      <c r="AL79" s="98"/>
      <c r="AM79" s="99"/>
    </row>
    <row r="80" spans="1:39" ht="12.75" customHeight="1">
      <c r="A80" s="18" t="s">
        <v>234</v>
      </c>
      <c r="B80" s="19" t="s">
        <v>235</v>
      </c>
      <c r="C80" s="29" t="s">
        <v>236</v>
      </c>
      <c r="D80" s="18" t="s">
        <v>237</v>
      </c>
      <c r="E80" s="18" t="s">
        <v>205</v>
      </c>
      <c r="F80" s="21">
        <f t="shared" si="4"/>
        <v>0.18145522388059701</v>
      </c>
      <c r="G80" s="22">
        <v>1072</v>
      </c>
      <c r="H80" s="21">
        <v>194.51999999999998</v>
      </c>
      <c r="I80" s="23"/>
      <c r="J80" s="24"/>
      <c r="K80" s="21">
        <v>1110</v>
      </c>
      <c r="L80" s="25">
        <f t="shared" si="0"/>
        <v>201.41529850746269</v>
      </c>
      <c r="M80" s="27">
        <f t="shared" ref="M80:N80" si="222">+K80+I80</f>
        <v>1110</v>
      </c>
      <c r="N80" s="27">
        <f t="shared" si="222"/>
        <v>201.41529850746269</v>
      </c>
      <c r="O80" s="102">
        <v>45392</v>
      </c>
      <c r="P80" s="28"/>
      <c r="Q80" s="28"/>
      <c r="R80" s="28">
        <f t="shared" ref="R80:S80" si="223">+M80-P80</f>
        <v>1110</v>
      </c>
      <c r="S80" s="28">
        <f t="shared" si="223"/>
        <v>201.41529850746269</v>
      </c>
      <c r="T80" s="97">
        <f t="shared" ref="T80:U80" si="224">+R80</f>
        <v>1110</v>
      </c>
      <c r="U80" s="28">
        <f t="shared" si="224"/>
        <v>201.41529850746269</v>
      </c>
      <c r="V80" s="28" t="s">
        <v>200</v>
      </c>
      <c r="W80" s="98">
        <v>45329</v>
      </c>
      <c r="X80" s="98">
        <f>+W80+'Dieu kien giao hang'!$C$31</f>
        <v>45355</v>
      </c>
      <c r="Y80" s="98">
        <f>+X80+'Dieu kien giao hang'!$C$32</f>
        <v>45357</v>
      </c>
      <c r="Z80" s="98"/>
      <c r="AA80" s="98"/>
      <c r="AB80" s="97"/>
      <c r="AC80" s="28"/>
      <c r="AD80" s="28"/>
      <c r="AE80" s="28"/>
      <c r="AF80" s="28"/>
      <c r="AG80" s="28"/>
      <c r="AH80" s="28"/>
      <c r="AI80" s="28"/>
      <c r="AJ80" s="28"/>
      <c r="AK80" s="98"/>
      <c r="AL80" s="98"/>
      <c r="AM80" s="99" t="s">
        <v>301</v>
      </c>
    </row>
    <row r="81" spans="1:39" ht="12.75" customHeight="1">
      <c r="A81" s="18" t="s">
        <v>238</v>
      </c>
      <c r="B81" s="19" t="s">
        <v>235</v>
      </c>
      <c r="C81" s="29" t="s">
        <v>239</v>
      </c>
      <c r="D81" s="18" t="s">
        <v>237</v>
      </c>
      <c r="E81" s="18" t="s">
        <v>205</v>
      </c>
      <c r="F81" s="21">
        <f t="shared" si="4"/>
        <v>0.158</v>
      </c>
      <c r="G81" s="22">
        <v>2840</v>
      </c>
      <c r="H81" s="21">
        <v>448.72</v>
      </c>
      <c r="I81" s="23"/>
      <c r="J81" s="24"/>
      <c r="K81" s="21">
        <v>2930</v>
      </c>
      <c r="L81" s="25">
        <f t="shared" si="0"/>
        <v>462.94</v>
      </c>
      <c r="M81" s="27">
        <f t="shared" ref="M81:N81" si="225">+K81+I81</f>
        <v>2930</v>
      </c>
      <c r="N81" s="27">
        <f t="shared" si="225"/>
        <v>462.94</v>
      </c>
      <c r="O81" s="102">
        <v>45392</v>
      </c>
      <c r="P81" s="28"/>
      <c r="Q81" s="28"/>
      <c r="R81" s="28">
        <f t="shared" ref="R81:S81" si="226">+M81-P81</f>
        <v>2930</v>
      </c>
      <c r="S81" s="28">
        <f t="shared" si="226"/>
        <v>462.94</v>
      </c>
      <c r="T81" s="97">
        <f t="shared" ref="T81:U81" si="227">+R81</f>
        <v>2930</v>
      </c>
      <c r="U81" s="28">
        <f t="shared" si="227"/>
        <v>462.94</v>
      </c>
      <c r="V81" s="28" t="s">
        <v>200</v>
      </c>
      <c r="W81" s="98">
        <v>45329</v>
      </c>
      <c r="X81" s="98">
        <f>+W81+'Dieu kien giao hang'!$C$31</f>
        <v>45355</v>
      </c>
      <c r="Y81" s="98">
        <f>+X81+'Dieu kien giao hang'!$C$32</f>
        <v>45357</v>
      </c>
      <c r="Z81" s="98"/>
      <c r="AA81" s="98"/>
      <c r="AB81" s="97"/>
      <c r="AC81" s="28"/>
      <c r="AD81" s="28"/>
      <c r="AE81" s="28"/>
      <c r="AF81" s="28"/>
      <c r="AG81" s="28"/>
      <c r="AH81" s="28"/>
      <c r="AI81" s="28"/>
      <c r="AJ81" s="28"/>
      <c r="AK81" s="98"/>
      <c r="AL81" s="98"/>
      <c r="AM81" s="99" t="s">
        <v>301</v>
      </c>
    </row>
    <row r="82" spans="1:39" ht="12.75" customHeight="1">
      <c r="A82" s="18" t="s">
        <v>240</v>
      </c>
      <c r="B82" s="19" t="s">
        <v>235</v>
      </c>
      <c r="C82" s="29" t="s">
        <v>241</v>
      </c>
      <c r="D82" s="18" t="s">
        <v>237</v>
      </c>
      <c r="E82" s="18" t="s">
        <v>205</v>
      </c>
      <c r="F82" s="21">
        <f t="shared" si="4"/>
        <v>0.27311175337186894</v>
      </c>
      <c r="G82" s="22">
        <v>4152</v>
      </c>
      <c r="H82" s="21">
        <v>1133.9599999999998</v>
      </c>
      <c r="I82" s="23"/>
      <c r="J82" s="24"/>
      <c r="K82" s="21">
        <v>4280</v>
      </c>
      <c r="L82" s="25">
        <f t="shared" si="0"/>
        <v>1168.9183044315992</v>
      </c>
      <c r="M82" s="27">
        <f t="shared" ref="M82:N82" si="228">+K82+I82</f>
        <v>4280</v>
      </c>
      <c r="N82" s="27">
        <f t="shared" si="228"/>
        <v>1168.9183044315992</v>
      </c>
      <c r="O82" s="102">
        <v>45392</v>
      </c>
      <c r="P82" s="28"/>
      <c r="Q82" s="28"/>
      <c r="R82" s="28">
        <f t="shared" ref="R82:S82" si="229">+M82-P82</f>
        <v>4280</v>
      </c>
      <c r="S82" s="28">
        <f t="shared" si="229"/>
        <v>1168.9183044315992</v>
      </c>
      <c r="T82" s="97">
        <f t="shared" ref="T82:U82" si="230">+R82</f>
        <v>4280</v>
      </c>
      <c r="U82" s="28">
        <f t="shared" si="230"/>
        <v>1168.9183044315992</v>
      </c>
      <c r="V82" s="28" t="s">
        <v>200</v>
      </c>
      <c r="W82" s="98">
        <v>45329</v>
      </c>
      <c r="X82" s="98">
        <f>+W82+'Dieu kien giao hang'!$C$31</f>
        <v>45355</v>
      </c>
      <c r="Y82" s="98">
        <f>+X82+'Dieu kien giao hang'!$C$32</f>
        <v>45357</v>
      </c>
      <c r="Z82" s="98"/>
      <c r="AA82" s="98"/>
      <c r="AB82" s="97"/>
      <c r="AC82" s="28"/>
      <c r="AD82" s="28"/>
      <c r="AE82" s="28"/>
      <c r="AF82" s="28"/>
      <c r="AG82" s="28"/>
      <c r="AH82" s="28"/>
      <c r="AI82" s="28"/>
      <c r="AJ82" s="28"/>
      <c r="AK82" s="98"/>
      <c r="AL82" s="98"/>
      <c r="AM82" s="99" t="s">
        <v>301</v>
      </c>
    </row>
    <row r="83" spans="1:39" ht="12.75" customHeight="1">
      <c r="A83" s="18" t="s">
        <v>242</v>
      </c>
      <c r="B83" s="19" t="s">
        <v>235</v>
      </c>
      <c r="C83" s="29" t="s">
        <v>243</v>
      </c>
      <c r="D83" s="18" t="s">
        <v>237</v>
      </c>
      <c r="E83" s="18" t="s">
        <v>205</v>
      </c>
      <c r="F83" s="21">
        <f t="shared" si="4"/>
        <v>0.20600000000000002</v>
      </c>
      <c r="G83" s="22">
        <v>20</v>
      </c>
      <c r="H83" s="21">
        <v>4.12</v>
      </c>
      <c r="I83" s="23"/>
      <c r="J83" s="24"/>
      <c r="K83" s="21">
        <v>25</v>
      </c>
      <c r="L83" s="25">
        <f t="shared" si="0"/>
        <v>5.15</v>
      </c>
      <c r="M83" s="27">
        <f t="shared" ref="M83:N83" si="231">+K83+I83</f>
        <v>25</v>
      </c>
      <c r="N83" s="27">
        <f t="shared" si="231"/>
        <v>5.15</v>
      </c>
      <c r="O83" s="102">
        <v>45392</v>
      </c>
      <c r="P83" s="28"/>
      <c r="Q83" s="28"/>
      <c r="R83" s="28">
        <f t="shared" ref="R83:S83" si="232">+M83-P83</f>
        <v>25</v>
      </c>
      <c r="S83" s="28">
        <f t="shared" si="232"/>
        <v>5.15</v>
      </c>
      <c r="T83" s="97">
        <f t="shared" ref="T83:U83" si="233">+R83</f>
        <v>25</v>
      </c>
      <c r="U83" s="28">
        <f t="shared" si="233"/>
        <v>5.15</v>
      </c>
      <c r="V83" s="28" t="s">
        <v>200</v>
      </c>
      <c r="W83" s="98">
        <v>45329</v>
      </c>
      <c r="X83" s="98">
        <f>+W83+'Dieu kien giao hang'!$C$31</f>
        <v>45355</v>
      </c>
      <c r="Y83" s="98">
        <f>+X83+'Dieu kien giao hang'!$C$32</f>
        <v>45357</v>
      </c>
      <c r="Z83" s="98"/>
      <c r="AA83" s="98"/>
      <c r="AB83" s="97"/>
      <c r="AC83" s="28"/>
      <c r="AD83" s="28"/>
      <c r="AE83" s="28"/>
      <c r="AF83" s="28"/>
      <c r="AG83" s="28"/>
      <c r="AH83" s="28"/>
      <c r="AI83" s="28"/>
      <c r="AJ83" s="28"/>
      <c r="AK83" s="98"/>
      <c r="AL83" s="98"/>
      <c r="AM83" s="99" t="s">
        <v>301</v>
      </c>
    </row>
    <row r="84" spans="1:39" ht="12.75" customHeight="1">
      <c r="A84" s="18" t="s">
        <v>244</v>
      </c>
      <c r="B84" s="19" t="s">
        <v>235</v>
      </c>
      <c r="C84" s="29" t="s">
        <v>245</v>
      </c>
      <c r="D84" s="18" t="s">
        <v>237</v>
      </c>
      <c r="E84" s="18" t="s">
        <v>205</v>
      </c>
      <c r="F84" s="21">
        <v>0.20749999999999999</v>
      </c>
      <c r="G84" s="22">
        <f>3800*4</f>
        <v>15200</v>
      </c>
      <c r="H84" s="21">
        <f>+G84*F84</f>
        <v>3154</v>
      </c>
      <c r="I84" s="23"/>
      <c r="J84" s="24"/>
      <c r="K84" s="21">
        <v>16000</v>
      </c>
      <c r="L84" s="25">
        <f t="shared" si="0"/>
        <v>3320</v>
      </c>
      <c r="M84" s="27">
        <f t="shared" ref="M84:N84" si="234">+K84+I84</f>
        <v>16000</v>
      </c>
      <c r="N84" s="27">
        <f t="shared" si="234"/>
        <v>3320</v>
      </c>
      <c r="O84" s="102">
        <v>45392</v>
      </c>
      <c r="P84" s="28"/>
      <c r="Q84" s="28"/>
      <c r="R84" s="28">
        <f t="shared" ref="R84:S84" si="235">+M84-P84</f>
        <v>16000</v>
      </c>
      <c r="S84" s="28">
        <f t="shared" si="235"/>
        <v>3320</v>
      </c>
      <c r="T84" s="97">
        <f t="shared" ref="T84:U84" si="236">+R84</f>
        <v>16000</v>
      </c>
      <c r="U84" s="28">
        <f t="shared" si="236"/>
        <v>3320</v>
      </c>
      <c r="V84" s="28" t="s">
        <v>200</v>
      </c>
      <c r="W84" s="98">
        <v>45329</v>
      </c>
      <c r="X84" s="98">
        <f>+W84+'Dieu kien giao hang'!$C$31</f>
        <v>45355</v>
      </c>
      <c r="Y84" s="98">
        <f>+X84+'Dieu kien giao hang'!$C$32</f>
        <v>45357</v>
      </c>
      <c r="Z84" s="98"/>
      <c r="AA84" s="98"/>
      <c r="AB84" s="97"/>
      <c r="AC84" s="28"/>
      <c r="AD84" s="28"/>
      <c r="AE84" s="28"/>
      <c r="AF84" s="28"/>
      <c r="AG84" s="28"/>
      <c r="AH84" s="28"/>
      <c r="AI84" s="28"/>
      <c r="AJ84" s="28"/>
      <c r="AK84" s="98"/>
      <c r="AL84" s="98"/>
      <c r="AM84" s="99" t="s">
        <v>301</v>
      </c>
    </row>
    <row r="85" spans="1:39" ht="12.75" customHeight="1">
      <c r="A85" s="18" t="s">
        <v>246</v>
      </c>
      <c r="B85" s="19" t="s">
        <v>247</v>
      </c>
      <c r="C85" s="20" t="s">
        <v>248</v>
      </c>
      <c r="D85" s="30" t="s">
        <v>249</v>
      </c>
      <c r="E85" s="18" t="s">
        <v>250</v>
      </c>
      <c r="F85" s="21">
        <f t="shared" ref="F85:F86" si="237">+H85/G85</f>
        <v>128</v>
      </c>
      <c r="G85" s="22">
        <v>56</v>
      </c>
      <c r="H85" s="21">
        <v>7168</v>
      </c>
      <c r="I85" s="23"/>
      <c r="J85" s="24"/>
      <c r="K85" s="21">
        <f t="shared" ref="K85:K86" si="238">+G85*1.25</f>
        <v>70</v>
      </c>
      <c r="L85" s="25">
        <f t="shared" si="0"/>
        <v>8960</v>
      </c>
      <c r="M85" s="26">
        <f t="shared" ref="M85:N85" si="239">+K85+I85</f>
        <v>70</v>
      </c>
      <c r="N85" s="27">
        <f t="shared" si="239"/>
        <v>8960</v>
      </c>
      <c r="O85" s="102">
        <v>45392</v>
      </c>
      <c r="P85" s="28"/>
      <c r="Q85" s="28"/>
      <c r="R85" s="28">
        <f t="shared" ref="R85:S85" si="240">+M85-P85</f>
        <v>70</v>
      </c>
      <c r="S85" s="28">
        <f t="shared" si="240"/>
        <v>8960</v>
      </c>
      <c r="T85" s="97">
        <f t="shared" ref="T85:U85" si="241">+R85</f>
        <v>70</v>
      </c>
      <c r="U85" s="28">
        <f t="shared" si="241"/>
        <v>8960</v>
      </c>
      <c r="V85" s="28" t="s">
        <v>200</v>
      </c>
      <c r="W85" s="98">
        <v>45329</v>
      </c>
      <c r="X85" s="98">
        <f>+W85+'Dieu kien giao hang'!$C$31</f>
        <v>45355</v>
      </c>
      <c r="Y85" s="98">
        <f>+X85+'Dieu kien giao hang'!$C$32</f>
        <v>45357</v>
      </c>
      <c r="Z85" s="98"/>
      <c r="AA85" s="98"/>
      <c r="AB85" s="97"/>
      <c r="AC85" s="28"/>
      <c r="AD85" s="28"/>
      <c r="AE85" s="28"/>
      <c r="AF85" s="28"/>
      <c r="AG85" s="28"/>
      <c r="AH85" s="28"/>
      <c r="AI85" s="28"/>
      <c r="AJ85" s="28"/>
      <c r="AK85" s="98"/>
      <c r="AL85" s="98"/>
      <c r="AM85" s="99"/>
    </row>
    <row r="86" spans="1:39" ht="12.75" customHeight="1">
      <c r="A86" s="18" t="s">
        <v>251</v>
      </c>
      <c r="B86" s="19" t="s">
        <v>247</v>
      </c>
      <c r="C86" s="20" t="s">
        <v>252</v>
      </c>
      <c r="D86" s="30" t="s">
        <v>249</v>
      </c>
      <c r="E86" s="18" t="s">
        <v>250</v>
      </c>
      <c r="F86" s="21">
        <f t="shared" si="237"/>
        <v>128</v>
      </c>
      <c r="G86" s="22">
        <v>216</v>
      </c>
      <c r="H86" s="21">
        <v>27648</v>
      </c>
      <c r="I86" s="23"/>
      <c r="J86" s="24"/>
      <c r="K86" s="21">
        <f t="shared" si="238"/>
        <v>270</v>
      </c>
      <c r="L86" s="25">
        <f t="shared" si="0"/>
        <v>34560</v>
      </c>
      <c r="M86" s="26">
        <f t="shared" ref="M86:N86" si="242">+K86+I86</f>
        <v>270</v>
      </c>
      <c r="N86" s="27">
        <f t="shared" si="242"/>
        <v>34560</v>
      </c>
      <c r="O86" s="102">
        <v>45392</v>
      </c>
      <c r="P86" s="28"/>
      <c r="Q86" s="28"/>
      <c r="R86" s="28">
        <f t="shared" ref="R86:S86" si="243">+M86-P86</f>
        <v>270</v>
      </c>
      <c r="S86" s="28">
        <f t="shared" si="243"/>
        <v>34560</v>
      </c>
      <c r="T86" s="97">
        <f t="shared" ref="T86:U86" si="244">+R86</f>
        <v>270</v>
      </c>
      <c r="U86" s="28">
        <f t="shared" si="244"/>
        <v>34560</v>
      </c>
      <c r="V86" s="28" t="s">
        <v>200</v>
      </c>
      <c r="W86" s="98">
        <v>45329</v>
      </c>
      <c r="X86" s="98">
        <f>+W86+'Dieu kien giao hang'!$C$31</f>
        <v>45355</v>
      </c>
      <c r="Y86" s="98">
        <f>+X86+'Dieu kien giao hang'!$C$32</f>
        <v>45357</v>
      </c>
      <c r="Z86" s="98"/>
      <c r="AA86" s="98"/>
      <c r="AB86" s="97"/>
      <c r="AC86" s="28"/>
      <c r="AD86" s="28"/>
      <c r="AE86" s="28"/>
      <c r="AF86" s="28"/>
      <c r="AG86" s="28"/>
      <c r="AH86" s="28"/>
      <c r="AI86" s="28"/>
      <c r="AJ86" s="28"/>
      <c r="AK86" s="98"/>
      <c r="AL86" s="98"/>
      <c r="AM86" s="99"/>
    </row>
    <row r="87" spans="1:39" ht="12.75" customHeight="1">
      <c r="A87" s="31" t="s">
        <v>255</v>
      </c>
      <c r="B87" s="32" t="s">
        <v>256</v>
      </c>
      <c r="C87" s="15"/>
      <c r="D87" s="33"/>
      <c r="E87" s="33"/>
      <c r="F87" s="34"/>
      <c r="G87" s="103"/>
      <c r="H87" s="34">
        <f>+SUM(H88:H101)</f>
        <v>46.52</v>
      </c>
      <c r="I87" s="104"/>
      <c r="J87" s="48"/>
      <c r="K87" s="34"/>
      <c r="L87" s="34">
        <f>+SUM(L88:L101)</f>
        <v>0</v>
      </c>
      <c r="M87" s="105"/>
      <c r="N87" s="34">
        <f>+SUM(N88:N101)</f>
        <v>0</v>
      </c>
      <c r="O87" s="35"/>
      <c r="P87" s="106"/>
      <c r="Q87" s="106"/>
      <c r="R87" s="107">
        <f t="shared" ref="R87:S87" si="245">+M87-P87</f>
        <v>0</v>
      </c>
      <c r="S87" s="107">
        <f t="shared" si="245"/>
        <v>0</v>
      </c>
      <c r="T87" s="108"/>
      <c r="U87" s="106"/>
      <c r="V87" s="106"/>
      <c r="W87" s="106"/>
      <c r="X87" s="106"/>
      <c r="Y87" s="106"/>
      <c r="Z87" s="106"/>
      <c r="AA87" s="106"/>
      <c r="AB87" s="108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  <c r="AM87" s="109"/>
    </row>
    <row r="88" spans="1:39" ht="12.75" customHeight="1">
      <c r="A88" s="18" t="s">
        <v>257</v>
      </c>
      <c r="B88" s="36" t="s">
        <v>258</v>
      </c>
      <c r="C88" s="37" t="s">
        <v>259</v>
      </c>
      <c r="D88" s="18" t="s">
        <v>260</v>
      </c>
      <c r="E88" s="38" t="s">
        <v>205</v>
      </c>
      <c r="F88" s="21"/>
      <c r="G88" s="22">
        <v>54</v>
      </c>
      <c r="H88" s="21"/>
      <c r="I88" s="23">
        <v>60</v>
      </c>
      <c r="J88" s="24"/>
      <c r="K88" s="21"/>
      <c r="L88" s="25"/>
      <c r="M88" s="26">
        <f t="shared" ref="M88:M101" si="246">+K88+I88</f>
        <v>60</v>
      </c>
      <c r="N88" s="27"/>
      <c r="O88" s="110">
        <v>45328</v>
      </c>
      <c r="P88" s="28"/>
      <c r="Q88" s="28"/>
      <c r="R88" s="28">
        <f t="shared" ref="R88:S88" si="247">+M88-P88</f>
        <v>60</v>
      </c>
      <c r="S88" s="28">
        <f t="shared" si="247"/>
        <v>0</v>
      </c>
      <c r="T88" s="97">
        <f t="shared" ref="T88:U88" si="248">+R88</f>
        <v>60</v>
      </c>
      <c r="U88" s="28">
        <f t="shared" si="248"/>
        <v>0</v>
      </c>
      <c r="V88" s="28" t="s">
        <v>200</v>
      </c>
      <c r="W88" s="98">
        <v>45329</v>
      </c>
      <c r="X88" s="98">
        <f>+W88+'Dieu kien giao hang'!$C$31</f>
        <v>45355</v>
      </c>
      <c r="Y88" s="98">
        <f>+X88+'Dieu kien giao hang'!$C$32</f>
        <v>45357</v>
      </c>
      <c r="Z88" s="98"/>
      <c r="AA88" s="98"/>
      <c r="AB88" s="97"/>
      <c r="AC88" s="28"/>
      <c r="AD88" s="28"/>
      <c r="AE88" s="28"/>
      <c r="AF88" s="28"/>
      <c r="AG88" s="28"/>
      <c r="AH88" s="28"/>
      <c r="AI88" s="28"/>
      <c r="AJ88" s="28"/>
      <c r="AK88" s="98"/>
      <c r="AL88" s="98"/>
      <c r="AM88" s="99" t="s">
        <v>261</v>
      </c>
    </row>
    <row r="89" spans="1:39" ht="12.75" customHeight="1">
      <c r="A89" s="18" t="s">
        <v>262</v>
      </c>
      <c r="B89" s="36" t="s">
        <v>263</v>
      </c>
      <c r="C89" s="37" t="s">
        <v>264</v>
      </c>
      <c r="D89" s="18" t="s">
        <v>199</v>
      </c>
      <c r="E89" s="38" t="s">
        <v>253</v>
      </c>
      <c r="F89" s="21"/>
      <c r="G89" s="39">
        <v>96</v>
      </c>
      <c r="H89" s="21">
        <v>5.4</v>
      </c>
      <c r="I89" s="23"/>
      <c r="J89" s="24"/>
      <c r="K89" s="21">
        <v>100</v>
      </c>
      <c r="L89" s="25"/>
      <c r="M89" s="26">
        <f t="shared" si="246"/>
        <v>100</v>
      </c>
      <c r="N89" s="27"/>
      <c r="O89" s="102">
        <v>45392</v>
      </c>
      <c r="P89" s="28"/>
      <c r="Q89" s="28"/>
      <c r="R89" s="28">
        <f t="shared" ref="R89:S89" si="249">+M89-P89</f>
        <v>100</v>
      </c>
      <c r="S89" s="28">
        <f t="shared" si="249"/>
        <v>0</v>
      </c>
      <c r="T89" s="97">
        <f t="shared" ref="T89:U89" si="250">+R89</f>
        <v>100</v>
      </c>
      <c r="U89" s="28">
        <f t="shared" si="250"/>
        <v>0</v>
      </c>
      <c r="V89" s="28" t="s">
        <v>200</v>
      </c>
      <c r="W89" s="98">
        <v>45329</v>
      </c>
      <c r="X89" s="98">
        <f>+W89+'Dieu kien giao hang'!$C$31</f>
        <v>45355</v>
      </c>
      <c r="Y89" s="98">
        <f>+X89+'Dieu kien giao hang'!$C$32</f>
        <v>45357</v>
      </c>
      <c r="Z89" s="98"/>
      <c r="AA89" s="98"/>
      <c r="AB89" s="97"/>
      <c r="AC89" s="28"/>
      <c r="AD89" s="28"/>
      <c r="AE89" s="28"/>
      <c r="AF89" s="28"/>
      <c r="AG89" s="28"/>
      <c r="AH89" s="28"/>
      <c r="AI89" s="28"/>
      <c r="AJ89" s="28"/>
      <c r="AK89" s="98"/>
      <c r="AL89" s="98"/>
      <c r="AM89" s="99"/>
    </row>
    <row r="90" spans="1:39" ht="12.75" customHeight="1">
      <c r="A90" s="18" t="s">
        <v>265</v>
      </c>
      <c r="B90" s="36" t="s">
        <v>266</v>
      </c>
      <c r="C90" s="37" t="s">
        <v>267</v>
      </c>
      <c r="D90" s="18" t="s">
        <v>199</v>
      </c>
      <c r="E90" s="38" t="s">
        <v>253</v>
      </c>
      <c r="F90" s="21"/>
      <c r="G90" s="39">
        <v>96</v>
      </c>
      <c r="H90" s="21">
        <v>0.48</v>
      </c>
      <c r="I90" s="23"/>
      <c r="J90" s="24"/>
      <c r="K90" s="21">
        <v>100</v>
      </c>
      <c r="L90" s="25"/>
      <c r="M90" s="26">
        <f t="shared" si="246"/>
        <v>100</v>
      </c>
      <c r="N90" s="27"/>
      <c r="O90" s="102">
        <v>45392</v>
      </c>
      <c r="P90" s="28"/>
      <c r="Q90" s="28"/>
      <c r="R90" s="28">
        <f t="shared" ref="R90:S90" si="251">+M90-P90</f>
        <v>100</v>
      </c>
      <c r="S90" s="28">
        <f t="shared" si="251"/>
        <v>0</v>
      </c>
      <c r="T90" s="97">
        <f t="shared" ref="T90:U90" si="252">+R90</f>
        <v>100</v>
      </c>
      <c r="U90" s="28">
        <f t="shared" si="252"/>
        <v>0</v>
      </c>
      <c r="V90" s="28" t="s">
        <v>200</v>
      </c>
      <c r="W90" s="98">
        <v>45329</v>
      </c>
      <c r="X90" s="98">
        <f>+W90+'Dieu kien giao hang'!$C$31</f>
        <v>45355</v>
      </c>
      <c r="Y90" s="98">
        <f>+X90+'Dieu kien giao hang'!$C$32</f>
        <v>45357</v>
      </c>
      <c r="Z90" s="98"/>
      <c r="AA90" s="98"/>
      <c r="AB90" s="97"/>
      <c r="AC90" s="28"/>
      <c r="AD90" s="28"/>
      <c r="AE90" s="28"/>
      <c r="AF90" s="28"/>
      <c r="AG90" s="28"/>
      <c r="AH90" s="28"/>
      <c r="AI90" s="28"/>
      <c r="AJ90" s="28"/>
      <c r="AK90" s="98"/>
      <c r="AL90" s="98"/>
      <c r="AM90" s="99"/>
    </row>
    <row r="91" spans="1:39" ht="12.75" customHeight="1">
      <c r="A91" s="18" t="s">
        <v>268</v>
      </c>
      <c r="B91" s="36" t="s">
        <v>269</v>
      </c>
      <c r="C91" s="37" t="s">
        <v>270</v>
      </c>
      <c r="D91" s="18" t="s">
        <v>199</v>
      </c>
      <c r="E91" s="38" t="s">
        <v>253</v>
      </c>
      <c r="F91" s="21"/>
      <c r="G91" s="39">
        <v>12</v>
      </c>
      <c r="H91" s="21">
        <v>3</v>
      </c>
      <c r="I91" s="23"/>
      <c r="J91" s="24"/>
      <c r="K91" s="21">
        <v>18</v>
      </c>
      <c r="L91" s="25"/>
      <c r="M91" s="26">
        <f t="shared" si="246"/>
        <v>18</v>
      </c>
      <c r="N91" s="27"/>
      <c r="O91" s="102">
        <v>45392</v>
      </c>
      <c r="P91" s="28"/>
      <c r="Q91" s="28"/>
      <c r="R91" s="28">
        <f t="shared" ref="R91:S91" si="253">+M91-P91</f>
        <v>18</v>
      </c>
      <c r="S91" s="28">
        <f t="shared" si="253"/>
        <v>0</v>
      </c>
      <c r="T91" s="97">
        <f t="shared" ref="T91:U91" si="254">+R91</f>
        <v>18</v>
      </c>
      <c r="U91" s="28">
        <f t="shared" si="254"/>
        <v>0</v>
      </c>
      <c r="V91" s="28" t="s">
        <v>200</v>
      </c>
      <c r="W91" s="98">
        <v>45329</v>
      </c>
      <c r="X91" s="98">
        <f>+W91+'Dieu kien giao hang'!$C$31</f>
        <v>45355</v>
      </c>
      <c r="Y91" s="98">
        <f>+X91+'Dieu kien giao hang'!$C$32</f>
        <v>45357</v>
      </c>
      <c r="Z91" s="98"/>
      <c r="AA91" s="98"/>
      <c r="AB91" s="97"/>
      <c r="AC91" s="28"/>
      <c r="AD91" s="28"/>
      <c r="AE91" s="28"/>
      <c r="AF91" s="28"/>
      <c r="AG91" s="28"/>
      <c r="AH91" s="28"/>
      <c r="AI91" s="28"/>
      <c r="AJ91" s="28"/>
      <c r="AK91" s="98"/>
      <c r="AL91" s="98"/>
      <c r="AM91" s="99"/>
    </row>
    <row r="92" spans="1:39" ht="12.75" customHeight="1">
      <c r="A92" s="18" t="s">
        <v>271</v>
      </c>
      <c r="B92" s="36" t="s">
        <v>272</v>
      </c>
      <c r="C92" s="37" t="s">
        <v>273</v>
      </c>
      <c r="D92" s="18" t="s">
        <v>199</v>
      </c>
      <c r="E92" s="38" t="s">
        <v>253</v>
      </c>
      <c r="F92" s="21"/>
      <c r="G92" s="39">
        <v>96</v>
      </c>
      <c r="H92" s="21">
        <v>0.60000000000000009</v>
      </c>
      <c r="I92" s="23"/>
      <c r="J92" s="24"/>
      <c r="K92" s="21">
        <v>100</v>
      </c>
      <c r="L92" s="25"/>
      <c r="M92" s="26">
        <f t="shared" si="246"/>
        <v>100</v>
      </c>
      <c r="N92" s="27"/>
      <c r="O92" s="102">
        <v>45392</v>
      </c>
      <c r="P92" s="28"/>
      <c r="Q92" s="28"/>
      <c r="R92" s="28">
        <f t="shared" ref="R92:S92" si="255">+M92-P92</f>
        <v>100</v>
      </c>
      <c r="S92" s="28">
        <f t="shared" si="255"/>
        <v>0</v>
      </c>
      <c r="T92" s="97">
        <f t="shared" ref="T92:U92" si="256">+R92</f>
        <v>100</v>
      </c>
      <c r="U92" s="28">
        <f t="shared" si="256"/>
        <v>0</v>
      </c>
      <c r="V92" s="28" t="s">
        <v>200</v>
      </c>
      <c r="W92" s="98">
        <v>45329</v>
      </c>
      <c r="X92" s="98">
        <f>+W92+'Dieu kien giao hang'!$C$31</f>
        <v>45355</v>
      </c>
      <c r="Y92" s="98">
        <f>+X92+'Dieu kien giao hang'!$C$32</f>
        <v>45357</v>
      </c>
      <c r="Z92" s="98"/>
      <c r="AA92" s="98"/>
      <c r="AB92" s="97"/>
      <c r="AC92" s="28"/>
      <c r="AD92" s="28"/>
      <c r="AE92" s="28"/>
      <c r="AF92" s="28"/>
      <c r="AG92" s="28"/>
      <c r="AH92" s="28"/>
      <c r="AI92" s="28"/>
      <c r="AJ92" s="28"/>
      <c r="AK92" s="98"/>
      <c r="AL92" s="98"/>
      <c r="AM92" s="99"/>
    </row>
    <row r="93" spans="1:39" ht="12.75" customHeight="1">
      <c r="A93" s="18" t="s">
        <v>274</v>
      </c>
      <c r="B93" s="36" t="s">
        <v>272</v>
      </c>
      <c r="C93" s="37" t="s">
        <v>275</v>
      </c>
      <c r="D93" s="18" t="s">
        <v>199</v>
      </c>
      <c r="E93" s="38" t="s">
        <v>253</v>
      </c>
      <c r="F93" s="21"/>
      <c r="G93" s="39">
        <v>96</v>
      </c>
      <c r="H93" s="21">
        <v>0.84000000000000008</v>
      </c>
      <c r="I93" s="23"/>
      <c r="J93" s="24"/>
      <c r="K93" s="21">
        <v>100</v>
      </c>
      <c r="L93" s="25"/>
      <c r="M93" s="26">
        <f t="shared" si="246"/>
        <v>100</v>
      </c>
      <c r="N93" s="27"/>
      <c r="O93" s="102">
        <v>45392</v>
      </c>
      <c r="P93" s="28"/>
      <c r="Q93" s="28"/>
      <c r="R93" s="28">
        <f t="shared" ref="R93:S93" si="257">+M93-P93</f>
        <v>100</v>
      </c>
      <c r="S93" s="28">
        <f t="shared" si="257"/>
        <v>0</v>
      </c>
      <c r="T93" s="97">
        <f t="shared" ref="T93:U93" si="258">+R93</f>
        <v>100</v>
      </c>
      <c r="U93" s="28">
        <f t="shared" si="258"/>
        <v>0</v>
      </c>
      <c r="V93" s="28" t="s">
        <v>200</v>
      </c>
      <c r="W93" s="98">
        <v>45329</v>
      </c>
      <c r="X93" s="98">
        <f>+W93+'Dieu kien giao hang'!$C$31</f>
        <v>45355</v>
      </c>
      <c r="Y93" s="98">
        <f>+X93+'Dieu kien giao hang'!$C$32</f>
        <v>45357</v>
      </c>
      <c r="Z93" s="98"/>
      <c r="AA93" s="98"/>
      <c r="AB93" s="97"/>
      <c r="AC93" s="28"/>
      <c r="AD93" s="28"/>
      <c r="AE93" s="28"/>
      <c r="AF93" s="28"/>
      <c r="AG93" s="28"/>
      <c r="AH93" s="28"/>
      <c r="AI93" s="28"/>
      <c r="AJ93" s="28"/>
      <c r="AK93" s="98"/>
      <c r="AL93" s="98"/>
      <c r="AM93" s="99"/>
    </row>
    <row r="94" spans="1:39" ht="12.75" customHeight="1">
      <c r="A94" s="18" t="s">
        <v>276</v>
      </c>
      <c r="B94" s="36" t="s">
        <v>277</v>
      </c>
      <c r="C94" s="37" t="s">
        <v>254</v>
      </c>
      <c r="D94" s="18" t="s">
        <v>278</v>
      </c>
      <c r="E94" s="38" t="s">
        <v>253</v>
      </c>
      <c r="F94" s="21"/>
      <c r="G94" s="39">
        <v>96</v>
      </c>
      <c r="H94" s="21">
        <v>4.92</v>
      </c>
      <c r="I94" s="23"/>
      <c r="J94" s="24"/>
      <c r="K94" s="21">
        <v>100</v>
      </c>
      <c r="L94" s="25"/>
      <c r="M94" s="26">
        <f t="shared" si="246"/>
        <v>100</v>
      </c>
      <c r="N94" s="27"/>
      <c r="O94" s="102">
        <v>45392</v>
      </c>
      <c r="P94" s="28"/>
      <c r="Q94" s="28"/>
      <c r="R94" s="28">
        <f t="shared" ref="R94:S94" si="259">+M94-P94</f>
        <v>100</v>
      </c>
      <c r="S94" s="28">
        <f t="shared" si="259"/>
        <v>0</v>
      </c>
      <c r="T94" s="97">
        <f t="shared" ref="T94:U94" si="260">+R94</f>
        <v>100</v>
      </c>
      <c r="U94" s="28">
        <f t="shared" si="260"/>
        <v>0</v>
      </c>
      <c r="V94" s="28" t="s">
        <v>200</v>
      </c>
      <c r="W94" s="98">
        <v>45329</v>
      </c>
      <c r="X94" s="98">
        <f>+W94+'Dieu kien giao hang'!$C$31</f>
        <v>45355</v>
      </c>
      <c r="Y94" s="98">
        <f>+X94+'Dieu kien giao hang'!$C$32</f>
        <v>45357</v>
      </c>
      <c r="Z94" s="98"/>
      <c r="AA94" s="98"/>
      <c r="AB94" s="97"/>
      <c r="AC94" s="28"/>
      <c r="AD94" s="28"/>
      <c r="AE94" s="28"/>
      <c r="AF94" s="28"/>
      <c r="AG94" s="28"/>
      <c r="AH94" s="28"/>
      <c r="AI94" s="28"/>
      <c r="AJ94" s="28"/>
      <c r="AK94" s="98"/>
      <c r="AL94" s="98"/>
      <c r="AM94" s="99"/>
    </row>
    <row r="95" spans="1:39" ht="12.75" customHeight="1">
      <c r="A95" s="18" t="s">
        <v>279</v>
      </c>
      <c r="B95" s="36" t="s">
        <v>280</v>
      </c>
      <c r="C95" s="40" t="s">
        <v>281</v>
      </c>
      <c r="D95" s="18" t="s">
        <v>282</v>
      </c>
      <c r="E95" s="38" t="s">
        <v>116</v>
      </c>
      <c r="F95" s="21"/>
      <c r="G95" s="39">
        <v>20.8</v>
      </c>
      <c r="H95" s="21">
        <v>2.08</v>
      </c>
      <c r="I95" s="23"/>
      <c r="J95" s="24"/>
      <c r="K95" s="21">
        <v>30</v>
      </c>
      <c r="L95" s="25"/>
      <c r="M95" s="26">
        <f t="shared" si="246"/>
        <v>30</v>
      </c>
      <c r="N95" s="27"/>
      <c r="O95" s="102">
        <v>45392</v>
      </c>
      <c r="P95" s="28"/>
      <c r="Q95" s="28"/>
      <c r="R95" s="28">
        <f t="shared" ref="R95:S95" si="261">+M95-P95</f>
        <v>30</v>
      </c>
      <c r="S95" s="28">
        <f t="shared" si="261"/>
        <v>0</v>
      </c>
      <c r="T95" s="97">
        <f t="shared" ref="T95:U95" si="262">+R95</f>
        <v>30</v>
      </c>
      <c r="U95" s="28">
        <f t="shared" si="262"/>
        <v>0</v>
      </c>
      <c r="V95" s="28" t="s">
        <v>200</v>
      </c>
      <c r="W95" s="98">
        <v>45329</v>
      </c>
      <c r="X95" s="98">
        <f>+W95+'Dieu kien giao hang'!$C$31</f>
        <v>45355</v>
      </c>
      <c r="Y95" s="98">
        <f>+X95+'Dieu kien giao hang'!$C$32</f>
        <v>45357</v>
      </c>
      <c r="Z95" s="98"/>
      <c r="AA95" s="98"/>
      <c r="AB95" s="97"/>
      <c r="AC95" s="28"/>
      <c r="AD95" s="28"/>
      <c r="AE95" s="28"/>
      <c r="AF95" s="28"/>
      <c r="AG95" s="28"/>
      <c r="AH95" s="28"/>
      <c r="AI95" s="28"/>
      <c r="AJ95" s="28"/>
      <c r="AK95" s="98"/>
      <c r="AL95" s="98"/>
      <c r="AM95" s="99"/>
    </row>
    <row r="96" spans="1:39" ht="12.75" customHeight="1">
      <c r="A96" s="18" t="s">
        <v>283</v>
      </c>
      <c r="B96" s="36" t="s">
        <v>280</v>
      </c>
      <c r="C96" s="40" t="s">
        <v>284</v>
      </c>
      <c r="D96" s="18" t="s">
        <v>282</v>
      </c>
      <c r="E96" s="38" t="s">
        <v>116</v>
      </c>
      <c r="F96" s="21"/>
      <c r="G96" s="39">
        <v>19.899999999999999</v>
      </c>
      <c r="H96" s="21">
        <v>3.92</v>
      </c>
      <c r="I96" s="23"/>
      <c r="J96" s="24"/>
      <c r="K96" s="21">
        <v>30</v>
      </c>
      <c r="L96" s="25"/>
      <c r="M96" s="26">
        <f t="shared" si="246"/>
        <v>30</v>
      </c>
      <c r="N96" s="27"/>
      <c r="O96" s="102">
        <v>45392</v>
      </c>
      <c r="P96" s="28"/>
      <c r="Q96" s="28"/>
      <c r="R96" s="28">
        <f t="shared" ref="R96:S96" si="263">+M96-P96</f>
        <v>30</v>
      </c>
      <c r="S96" s="28">
        <f t="shared" si="263"/>
        <v>0</v>
      </c>
      <c r="T96" s="97">
        <f t="shared" ref="T96:U96" si="264">+R96</f>
        <v>30</v>
      </c>
      <c r="U96" s="28">
        <f t="shared" si="264"/>
        <v>0</v>
      </c>
      <c r="V96" s="28" t="s">
        <v>200</v>
      </c>
      <c r="W96" s="98">
        <v>45329</v>
      </c>
      <c r="X96" s="98">
        <f>+W96+'Dieu kien giao hang'!$C$31</f>
        <v>45355</v>
      </c>
      <c r="Y96" s="98">
        <f>+X96+'Dieu kien giao hang'!$C$32</f>
        <v>45357</v>
      </c>
      <c r="Z96" s="98"/>
      <c r="AA96" s="98"/>
      <c r="AB96" s="97"/>
      <c r="AC96" s="28"/>
      <c r="AD96" s="28"/>
      <c r="AE96" s="28"/>
      <c r="AF96" s="28"/>
      <c r="AG96" s="28"/>
      <c r="AH96" s="28"/>
      <c r="AI96" s="28"/>
      <c r="AJ96" s="28"/>
      <c r="AK96" s="98"/>
      <c r="AL96" s="98"/>
      <c r="AM96" s="99"/>
    </row>
    <row r="97" spans="1:39" ht="12.75" customHeight="1">
      <c r="A97" s="18" t="s">
        <v>285</v>
      </c>
      <c r="B97" s="36" t="s">
        <v>286</v>
      </c>
      <c r="C97" s="37" t="s">
        <v>287</v>
      </c>
      <c r="D97" s="30" t="s">
        <v>288</v>
      </c>
      <c r="E97" s="38" t="s">
        <v>289</v>
      </c>
      <c r="F97" s="21"/>
      <c r="G97" s="39">
        <v>2</v>
      </c>
      <c r="H97" s="21">
        <v>8.1999999999999993</v>
      </c>
      <c r="I97" s="23"/>
      <c r="J97" s="24"/>
      <c r="K97" s="39">
        <v>2</v>
      </c>
      <c r="L97" s="25"/>
      <c r="M97" s="26">
        <f t="shared" si="246"/>
        <v>2</v>
      </c>
      <c r="N97" s="27"/>
      <c r="O97" s="102">
        <v>45392</v>
      </c>
      <c r="P97" s="28"/>
      <c r="Q97" s="28"/>
      <c r="R97" s="28">
        <f t="shared" ref="R97:S97" si="265">+M97-P97</f>
        <v>2</v>
      </c>
      <c r="S97" s="28">
        <f t="shared" si="265"/>
        <v>0</v>
      </c>
      <c r="T97" s="97">
        <f t="shared" ref="T97:U97" si="266">+R97</f>
        <v>2</v>
      </c>
      <c r="U97" s="28">
        <f t="shared" si="266"/>
        <v>0</v>
      </c>
      <c r="V97" s="28" t="s">
        <v>200</v>
      </c>
      <c r="W97" s="98">
        <v>45329</v>
      </c>
      <c r="X97" s="98">
        <f>+W97+'Dieu kien giao hang'!$C$31</f>
        <v>45355</v>
      </c>
      <c r="Y97" s="98">
        <f>+X97+'Dieu kien giao hang'!$C$32</f>
        <v>45357</v>
      </c>
      <c r="Z97" s="98"/>
      <c r="AA97" s="98"/>
      <c r="AB97" s="97"/>
      <c r="AC97" s="28"/>
      <c r="AD97" s="28"/>
      <c r="AE97" s="28"/>
      <c r="AF97" s="28"/>
      <c r="AG97" s="28"/>
      <c r="AH97" s="28"/>
      <c r="AI97" s="28"/>
      <c r="AJ97" s="28"/>
      <c r="AK97" s="98"/>
      <c r="AL97" s="98"/>
      <c r="AM97" s="99"/>
    </row>
    <row r="98" spans="1:39" ht="12.75" customHeight="1">
      <c r="A98" s="18" t="s">
        <v>290</v>
      </c>
      <c r="B98" s="36" t="s">
        <v>223</v>
      </c>
      <c r="C98" s="37" t="s">
        <v>291</v>
      </c>
      <c r="D98" s="18" t="s">
        <v>292</v>
      </c>
      <c r="E98" s="38" t="s">
        <v>116</v>
      </c>
      <c r="F98" s="21"/>
      <c r="G98" s="39">
        <v>29.231999999999999</v>
      </c>
      <c r="H98" s="21">
        <v>2.88</v>
      </c>
      <c r="I98" s="23"/>
      <c r="J98" s="24"/>
      <c r="K98" s="21">
        <v>40</v>
      </c>
      <c r="L98" s="25"/>
      <c r="M98" s="26">
        <f t="shared" si="246"/>
        <v>40</v>
      </c>
      <c r="N98" s="27"/>
      <c r="O98" s="102">
        <v>45392</v>
      </c>
      <c r="P98" s="28"/>
      <c r="Q98" s="28"/>
      <c r="R98" s="28">
        <f t="shared" ref="R98:S98" si="267">+M98-P98</f>
        <v>40</v>
      </c>
      <c r="S98" s="28">
        <f t="shared" si="267"/>
        <v>0</v>
      </c>
      <c r="T98" s="97">
        <f t="shared" ref="T98:U98" si="268">+R98</f>
        <v>40</v>
      </c>
      <c r="U98" s="28">
        <f t="shared" si="268"/>
        <v>0</v>
      </c>
      <c r="V98" s="28" t="s">
        <v>200</v>
      </c>
      <c r="W98" s="98">
        <v>45329</v>
      </c>
      <c r="X98" s="98">
        <f>+W98+'Dieu kien giao hang'!$C$31</f>
        <v>45355</v>
      </c>
      <c r="Y98" s="98">
        <f>+X98+'Dieu kien giao hang'!$C$32</f>
        <v>45357</v>
      </c>
      <c r="Z98" s="98"/>
      <c r="AA98" s="98"/>
      <c r="AB98" s="97"/>
      <c r="AC98" s="28"/>
      <c r="AD98" s="28"/>
      <c r="AE98" s="28"/>
      <c r="AF98" s="28"/>
      <c r="AG98" s="28"/>
      <c r="AH98" s="28"/>
      <c r="AI98" s="28"/>
      <c r="AJ98" s="28"/>
      <c r="AK98" s="98"/>
      <c r="AL98" s="98"/>
      <c r="AM98" s="99"/>
    </row>
    <row r="99" spans="1:39" ht="12.75" customHeight="1">
      <c r="A99" s="18" t="s">
        <v>293</v>
      </c>
      <c r="B99" s="36" t="s">
        <v>294</v>
      </c>
      <c r="C99" s="37" t="s">
        <v>295</v>
      </c>
      <c r="D99" s="30" t="s">
        <v>296</v>
      </c>
      <c r="E99" s="38" t="s">
        <v>253</v>
      </c>
      <c r="F99" s="21"/>
      <c r="G99" s="39">
        <v>288</v>
      </c>
      <c r="H99" s="21">
        <v>8.76</v>
      </c>
      <c r="I99" s="23"/>
      <c r="J99" s="24"/>
      <c r="K99" s="21">
        <v>300</v>
      </c>
      <c r="L99" s="25"/>
      <c r="M99" s="26">
        <f t="shared" si="246"/>
        <v>300</v>
      </c>
      <c r="N99" s="27"/>
      <c r="O99" s="102">
        <v>45392</v>
      </c>
      <c r="P99" s="28"/>
      <c r="Q99" s="28"/>
      <c r="R99" s="28">
        <f t="shared" ref="R99:S99" si="269">+M99-P99</f>
        <v>300</v>
      </c>
      <c r="S99" s="28">
        <f t="shared" si="269"/>
        <v>0</v>
      </c>
      <c r="T99" s="97">
        <f t="shared" ref="T99:U99" si="270">+R99</f>
        <v>300</v>
      </c>
      <c r="U99" s="28">
        <f t="shared" si="270"/>
        <v>0</v>
      </c>
      <c r="V99" s="28" t="s">
        <v>200</v>
      </c>
      <c r="W99" s="98">
        <v>45329</v>
      </c>
      <c r="X99" s="98">
        <f>+W99+'Dieu kien giao hang'!$C$31</f>
        <v>45355</v>
      </c>
      <c r="Y99" s="98">
        <f>+X99+'Dieu kien giao hang'!$C$32</f>
        <v>45357</v>
      </c>
      <c r="Z99" s="98"/>
      <c r="AA99" s="98"/>
      <c r="AB99" s="97"/>
      <c r="AC99" s="28"/>
      <c r="AD99" s="28"/>
      <c r="AE99" s="28"/>
      <c r="AF99" s="28"/>
      <c r="AG99" s="28"/>
      <c r="AH99" s="28"/>
      <c r="AI99" s="28"/>
      <c r="AJ99" s="28"/>
      <c r="AK99" s="98"/>
      <c r="AL99" s="98"/>
      <c r="AM99" s="99"/>
    </row>
    <row r="100" spans="1:39" ht="12.75" customHeight="1">
      <c r="A100" s="18" t="s">
        <v>297</v>
      </c>
      <c r="B100" s="36" t="s">
        <v>294</v>
      </c>
      <c r="C100" s="37" t="s">
        <v>298</v>
      </c>
      <c r="D100" s="30" t="s">
        <v>296</v>
      </c>
      <c r="E100" s="38" t="s">
        <v>253</v>
      </c>
      <c r="F100" s="21"/>
      <c r="G100" s="39">
        <v>152</v>
      </c>
      <c r="H100" s="21">
        <v>4.5999999999999996</v>
      </c>
      <c r="I100" s="23"/>
      <c r="J100" s="24"/>
      <c r="K100" s="21">
        <v>180</v>
      </c>
      <c r="L100" s="25"/>
      <c r="M100" s="26">
        <f t="shared" si="246"/>
        <v>180</v>
      </c>
      <c r="N100" s="27"/>
      <c r="O100" s="102">
        <v>45392</v>
      </c>
      <c r="P100" s="28"/>
      <c r="Q100" s="28"/>
      <c r="R100" s="28">
        <f t="shared" ref="R100:S100" si="271">+M100-P100</f>
        <v>180</v>
      </c>
      <c r="S100" s="28">
        <f t="shared" si="271"/>
        <v>0</v>
      </c>
      <c r="T100" s="97">
        <f t="shared" ref="T100:U100" si="272">+R100</f>
        <v>180</v>
      </c>
      <c r="U100" s="28">
        <f t="shared" si="272"/>
        <v>0</v>
      </c>
      <c r="V100" s="28" t="s">
        <v>200</v>
      </c>
      <c r="W100" s="98">
        <v>45329</v>
      </c>
      <c r="X100" s="98">
        <f>+W100+'Dieu kien giao hang'!$C$31</f>
        <v>45355</v>
      </c>
      <c r="Y100" s="98">
        <f>+X100+'Dieu kien giao hang'!$C$32</f>
        <v>45357</v>
      </c>
      <c r="Z100" s="98"/>
      <c r="AA100" s="98"/>
      <c r="AB100" s="97"/>
      <c r="AC100" s="28"/>
      <c r="AD100" s="28"/>
      <c r="AE100" s="28"/>
      <c r="AF100" s="28"/>
      <c r="AG100" s="28"/>
      <c r="AH100" s="28"/>
      <c r="AI100" s="28"/>
      <c r="AJ100" s="28"/>
      <c r="AK100" s="98"/>
      <c r="AL100" s="98"/>
      <c r="AM100" s="99"/>
    </row>
    <row r="101" spans="1:39" ht="12.75" customHeight="1">
      <c r="A101" s="18" t="s">
        <v>299</v>
      </c>
      <c r="B101" s="36" t="s">
        <v>223</v>
      </c>
      <c r="C101" s="37" t="s">
        <v>300</v>
      </c>
      <c r="D101" s="18" t="s">
        <v>282</v>
      </c>
      <c r="E101" s="38" t="s">
        <v>253</v>
      </c>
      <c r="F101" s="21"/>
      <c r="G101" s="39">
        <v>4</v>
      </c>
      <c r="H101" s="21">
        <v>0.84</v>
      </c>
      <c r="I101" s="23"/>
      <c r="J101" s="24"/>
      <c r="K101" s="21">
        <v>4</v>
      </c>
      <c r="L101" s="25"/>
      <c r="M101" s="26">
        <f t="shared" si="246"/>
        <v>4</v>
      </c>
      <c r="N101" s="27"/>
      <c r="O101" s="102">
        <v>45392</v>
      </c>
      <c r="P101" s="28"/>
      <c r="Q101" s="28"/>
      <c r="R101" s="28">
        <f t="shared" ref="R101:S101" si="273">+M101-P101</f>
        <v>4</v>
      </c>
      <c r="S101" s="28">
        <f t="shared" si="273"/>
        <v>0</v>
      </c>
      <c r="T101" s="97">
        <f t="shared" ref="T101:U101" si="274">+R101</f>
        <v>4</v>
      </c>
      <c r="U101" s="28">
        <f t="shared" si="274"/>
        <v>0</v>
      </c>
      <c r="V101" s="28" t="s">
        <v>200</v>
      </c>
      <c r="W101" s="98">
        <v>45329</v>
      </c>
      <c r="X101" s="98">
        <f>+W101+'Dieu kien giao hang'!$C$31</f>
        <v>45355</v>
      </c>
      <c r="Y101" s="98">
        <f>+X101+'Dieu kien giao hang'!$C$32</f>
        <v>45357</v>
      </c>
      <c r="Z101" s="98"/>
      <c r="AA101" s="98"/>
      <c r="AB101" s="97"/>
      <c r="AC101" s="28"/>
      <c r="AD101" s="28"/>
      <c r="AE101" s="28"/>
      <c r="AF101" s="28"/>
      <c r="AG101" s="28"/>
      <c r="AH101" s="28"/>
      <c r="AI101" s="28"/>
      <c r="AJ101" s="28"/>
      <c r="AK101" s="98"/>
      <c r="AL101" s="98"/>
      <c r="AM101" s="99" t="s">
        <v>301</v>
      </c>
    </row>
    <row r="102" spans="1:39" ht="12.75" customHeight="1">
      <c r="A102" s="46"/>
      <c r="B102" s="50"/>
      <c r="C102" s="49"/>
      <c r="D102" s="51"/>
      <c r="E102" s="51"/>
      <c r="F102" s="111"/>
      <c r="G102" s="112"/>
      <c r="H102" s="111"/>
      <c r="I102" s="113"/>
      <c r="J102" s="114"/>
      <c r="K102" s="111"/>
      <c r="L102" s="115"/>
      <c r="M102" s="116"/>
      <c r="N102" s="116"/>
      <c r="O102" s="117"/>
      <c r="P102" s="116"/>
      <c r="Q102" s="116"/>
      <c r="R102" s="118"/>
      <c r="S102" s="118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  <c r="AE102" s="116"/>
      <c r="AF102" s="116"/>
      <c r="AG102" s="116"/>
      <c r="AH102" s="116"/>
      <c r="AI102" s="116"/>
      <c r="AJ102" s="116"/>
      <c r="AK102" s="116"/>
      <c r="AL102" s="116"/>
      <c r="AM102" s="119"/>
    </row>
    <row r="103" spans="1:39" ht="12.7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3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4"/>
    </row>
    <row r="104" spans="1:39" ht="12.7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3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4"/>
    </row>
    <row r="105" spans="1:39" ht="12.7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3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4"/>
    </row>
    <row r="106" spans="1:39" ht="12.7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3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4"/>
    </row>
    <row r="107" spans="1:39" ht="12.7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3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4"/>
    </row>
    <row r="108" spans="1:39" ht="12.7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3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4"/>
    </row>
    <row r="109" spans="1:39" ht="12.7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3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4"/>
    </row>
    <row r="110" spans="1:39" ht="12.7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3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4"/>
    </row>
    <row r="111" spans="1:39" ht="12.7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3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4"/>
    </row>
    <row r="112" spans="1:39" ht="12.7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3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4"/>
    </row>
    <row r="113" spans="1:39" ht="12.7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3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4"/>
    </row>
    <row r="114" spans="1:39" ht="12.7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3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4"/>
    </row>
    <row r="115" spans="1:39" ht="12.7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3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4"/>
    </row>
    <row r="116" spans="1:39" ht="12.7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3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4"/>
    </row>
    <row r="117" spans="1:39" ht="12.7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3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4"/>
    </row>
    <row r="118" spans="1:39" ht="12.7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3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4"/>
    </row>
    <row r="119" spans="1:39" ht="12.7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3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4"/>
    </row>
    <row r="120" spans="1:39" ht="12.7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3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4"/>
    </row>
    <row r="121" spans="1:39" ht="12.7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3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4"/>
    </row>
    <row r="122" spans="1:39" ht="12.7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3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4"/>
    </row>
    <row r="123" spans="1:39" ht="12.7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3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4"/>
    </row>
    <row r="124" spans="1:39" ht="12.7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3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4"/>
    </row>
    <row r="125" spans="1:39" ht="12.7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3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4"/>
    </row>
    <row r="126" spans="1:39" ht="12.7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3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4"/>
    </row>
    <row r="127" spans="1:39" ht="12.7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3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4"/>
    </row>
    <row r="128" spans="1:39" ht="12.7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3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4"/>
    </row>
    <row r="129" spans="1:39" ht="12.7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3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4"/>
    </row>
    <row r="130" spans="1:39" ht="12.7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3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4"/>
    </row>
    <row r="131" spans="1:39" ht="12.7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3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4"/>
    </row>
    <row r="132" spans="1:39" ht="12.7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3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4"/>
    </row>
    <row r="133" spans="1:39" ht="12.7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3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4"/>
    </row>
    <row r="134" spans="1:39" ht="12.7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3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4"/>
    </row>
    <row r="135" spans="1:39" ht="12.7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3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4"/>
    </row>
    <row r="136" spans="1:39" ht="12.7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3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4"/>
    </row>
    <row r="137" spans="1:39" ht="12.7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3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4"/>
    </row>
    <row r="138" spans="1:39" ht="12.7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3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4"/>
    </row>
    <row r="139" spans="1:39" ht="12.7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3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4"/>
    </row>
    <row r="140" spans="1:39" ht="12.7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3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4"/>
    </row>
    <row r="141" spans="1:39" ht="12.7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3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4"/>
    </row>
    <row r="142" spans="1:39" ht="12.7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3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4"/>
    </row>
    <row r="143" spans="1:39" ht="12.7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3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4"/>
    </row>
    <row r="144" spans="1:39" ht="12.7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3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4"/>
    </row>
    <row r="145" spans="1:39" ht="12.7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3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4"/>
    </row>
    <row r="146" spans="1:39" ht="12.7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3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4"/>
    </row>
    <row r="147" spans="1:39" ht="12.7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3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4"/>
    </row>
    <row r="148" spans="1:39" ht="12.7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3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4"/>
    </row>
    <row r="149" spans="1:39" ht="12.7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3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4"/>
    </row>
    <row r="150" spans="1:39" ht="12.7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3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4"/>
    </row>
    <row r="151" spans="1:39" ht="12.7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3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4"/>
    </row>
    <row r="152" spans="1:39" ht="12.7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3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4"/>
    </row>
    <row r="153" spans="1:39" ht="12.7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3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4"/>
    </row>
    <row r="154" spans="1:39" ht="12.7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3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4"/>
    </row>
    <row r="155" spans="1:39" ht="12.7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3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4"/>
    </row>
    <row r="156" spans="1:39" ht="12.7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3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4"/>
    </row>
    <row r="157" spans="1:39" ht="12.7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3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4"/>
    </row>
    <row r="158" spans="1:39" ht="12.7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3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4"/>
    </row>
    <row r="159" spans="1:39" ht="12.7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3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4"/>
    </row>
    <row r="160" spans="1:39" ht="12.7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3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4"/>
    </row>
    <row r="161" spans="1:39" ht="12.7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3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4"/>
    </row>
    <row r="162" spans="1:39" ht="12.7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3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4"/>
    </row>
    <row r="163" spans="1:39" ht="12.7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3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4"/>
    </row>
    <row r="164" spans="1:39" ht="12.7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3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4"/>
    </row>
    <row r="165" spans="1:39" ht="12.7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3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4"/>
    </row>
    <row r="166" spans="1:39" ht="12.7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3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4"/>
    </row>
    <row r="167" spans="1:39" ht="12.7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3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4"/>
    </row>
    <row r="168" spans="1:39" ht="12.7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3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4"/>
    </row>
    <row r="169" spans="1:39" ht="12.7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3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4"/>
    </row>
    <row r="170" spans="1:39" ht="12.7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3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4"/>
    </row>
    <row r="171" spans="1:39" ht="12.7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3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4"/>
    </row>
    <row r="172" spans="1:39" ht="12.7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3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4"/>
    </row>
    <row r="173" spans="1:39" ht="12.7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3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4"/>
    </row>
    <row r="174" spans="1:39" ht="12.7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3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4"/>
    </row>
    <row r="175" spans="1:39" ht="12.7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3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4"/>
    </row>
    <row r="176" spans="1:39" ht="12.7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3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4"/>
    </row>
    <row r="177" spans="1:39" ht="12.7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3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4"/>
    </row>
    <row r="178" spans="1:39" ht="12.7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3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4"/>
    </row>
    <row r="179" spans="1:39" ht="12.7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3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4"/>
    </row>
    <row r="180" spans="1:39" ht="12.7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3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4"/>
    </row>
    <row r="181" spans="1:39" ht="12.7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3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4"/>
    </row>
    <row r="182" spans="1:39" ht="12.7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3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4"/>
    </row>
    <row r="183" spans="1:39" ht="12.7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3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4"/>
    </row>
    <row r="184" spans="1:39" ht="12.7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3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4"/>
    </row>
    <row r="185" spans="1:39" ht="12.7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3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4"/>
    </row>
    <row r="186" spans="1:39" ht="12.7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3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4"/>
    </row>
    <row r="187" spans="1:39" ht="12.7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3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4"/>
    </row>
    <row r="188" spans="1:39" ht="12.7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3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4"/>
    </row>
    <row r="189" spans="1:39" ht="12.7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3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4"/>
    </row>
    <row r="190" spans="1:39" ht="12.7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3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4"/>
    </row>
    <row r="191" spans="1:39" ht="12.7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3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4"/>
    </row>
    <row r="192" spans="1:39" ht="12.7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3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4"/>
    </row>
    <row r="193" spans="1:39" ht="12.7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3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4"/>
    </row>
    <row r="194" spans="1:39" ht="12.7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3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4"/>
    </row>
    <row r="195" spans="1:39" ht="12.7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3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4"/>
    </row>
    <row r="196" spans="1:39" ht="12.7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3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4"/>
    </row>
    <row r="197" spans="1:39" ht="12.7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3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4"/>
    </row>
    <row r="198" spans="1:39" ht="12.7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3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4"/>
    </row>
    <row r="199" spans="1:39" ht="12.7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3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4"/>
    </row>
    <row r="200" spans="1:39" ht="12.7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3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4"/>
    </row>
    <row r="201" spans="1:39" ht="12.7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3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4"/>
    </row>
    <row r="202" spans="1:39" ht="12.7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3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4"/>
    </row>
    <row r="203" spans="1:39" ht="12.7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3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4"/>
    </row>
    <row r="204" spans="1:39" ht="12.7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3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4"/>
    </row>
    <row r="205" spans="1:39" ht="12.7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3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4"/>
    </row>
    <row r="206" spans="1:39" ht="12.7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3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4"/>
    </row>
    <row r="207" spans="1:39" ht="12.7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3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4"/>
    </row>
    <row r="208" spans="1:39" ht="12.7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3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4"/>
    </row>
    <row r="209" spans="1:39" ht="12.7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3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4"/>
    </row>
    <row r="210" spans="1:39" ht="12.7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3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4"/>
    </row>
    <row r="211" spans="1:39" ht="12.7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3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4"/>
    </row>
    <row r="212" spans="1:39" ht="12.7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3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4"/>
    </row>
    <row r="213" spans="1:39" ht="12.7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3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4"/>
    </row>
    <row r="214" spans="1:39" ht="12.7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3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4"/>
    </row>
    <row r="215" spans="1:39" ht="12.7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3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4"/>
    </row>
    <row r="216" spans="1:39" ht="12.7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3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4"/>
    </row>
    <row r="217" spans="1:39" ht="12.7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3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4"/>
    </row>
    <row r="218" spans="1:39" ht="12.7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3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4"/>
    </row>
    <row r="219" spans="1:39" ht="12.7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3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4"/>
    </row>
    <row r="220" spans="1:39" ht="12.7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3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4"/>
    </row>
    <row r="221" spans="1:39" ht="12.7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3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4"/>
    </row>
    <row r="222" spans="1:39" ht="12.7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3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4"/>
    </row>
    <row r="223" spans="1:39" ht="12.7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3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4"/>
    </row>
    <row r="224" spans="1:39" ht="12.7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3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4"/>
    </row>
    <row r="225" spans="1:39" ht="12.7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3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4"/>
    </row>
    <row r="226" spans="1:39" ht="12.7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3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4"/>
    </row>
    <row r="227" spans="1:39" ht="12.7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3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4"/>
    </row>
    <row r="228" spans="1:39" ht="12.7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3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4"/>
    </row>
    <row r="229" spans="1:39" ht="12.7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3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4"/>
    </row>
    <row r="230" spans="1:39" ht="12.7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3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4"/>
    </row>
    <row r="231" spans="1:39" ht="12.7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3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4"/>
    </row>
    <row r="232" spans="1:39" ht="12.7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3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4"/>
    </row>
    <row r="233" spans="1:39" ht="12.7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3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4"/>
    </row>
    <row r="234" spans="1:39" ht="12.7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3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4"/>
    </row>
    <row r="235" spans="1:39" ht="12.7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3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4"/>
    </row>
    <row r="236" spans="1:39" ht="12.7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3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4"/>
    </row>
    <row r="237" spans="1:39" ht="12.7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3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4"/>
    </row>
    <row r="238" spans="1:39" ht="12.7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3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4"/>
    </row>
    <row r="239" spans="1:39" ht="12.7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3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4"/>
    </row>
    <row r="240" spans="1:39" ht="12.7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3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4"/>
    </row>
    <row r="241" spans="1:39" ht="12.7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3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4"/>
    </row>
    <row r="242" spans="1:39" ht="12.7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3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4"/>
    </row>
    <row r="243" spans="1:39" ht="12.7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3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4"/>
    </row>
    <row r="244" spans="1:39" ht="12.7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3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4"/>
    </row>
    <row r="245" spans="1:39" ht="12.7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3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4"/>
    </row>
    <row r="246" spans="1:39" ht="12.7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3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4"/>
    </row>
    <row r="247" spans="1:39" ht="12.7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3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4"/>
    </row>
    <row r="248" spans="1:39" ht="12.7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3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4"/>
    </row>
    <row r="249" spans="1:39" ht="12.7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3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4"/>
    </row>
    <row r="250" spans="1:39" ht="12.7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3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4"/>
    </row>
    <row r="251" spans="1:39" ht="12.7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3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4"/>
    </row>
    <row r="252" spans="1:39" ht="12.7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3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4"/>
    </row>
    <row r="253" spans="1:39" ht="12.7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3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4"/>
    </row>
    <row r="254" spans="1:39" ht="12.7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3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4"/>
    </row>
    <row r="255" spans="1:39" ht="12.7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3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4"/>
    </row>
    <row r="256" spans="1:39" ht="12.7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3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4"/>
    </row>
    <row r="257" spans="1:39" ht="12.7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3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4"/>
    </row>
    <row r="258" spans="1:39" ht="12.7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3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4"/>
    </row>
    <row r="259" spans="1:39" ht="12.7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3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4"/>
    </row>
    <row r="260" spans="1:39" ht="12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3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4"/>
    </row>
    <row r="261" spans="1:39" ht="12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3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4"/>
    </row>
    <row r="262" spans="1:39" ht="12.7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3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4"/>
    </row>
    <row r="263" spans="1:39" ht="12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3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4"/>
    </row>
    <row r="264" spans="1:39" ht="12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3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4"/>
    </row>
    <row r="265" spans="1:39" ht="12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3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4"/>
    </row>
    <row r="266" spans="1:39" ht="12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3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4"/>
    </row>
    <row r="267" spans="1:39" ht="12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3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4"/>
    </row>
    <row r="268" spans="1:39" ht="12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3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4"/>
    </row>
    <row r="269" spans="1:39" ht="12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3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4"/>
    </row>
    <row r="270" spans="1:39" ht="12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3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4"/>
    </row>
    <row r="271" spans="1:39" ht="12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3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4"/>
    </row>
    <row r="272" spans="1:39" ht="12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3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4"/>
    </row>
    <row r="273" spans="1:39" ht="12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3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4"/>
    </row>
    <row r="274" spans="1:39" ht="12.7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3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4"/>
    </row>
    <row r="275" spans="1:39" ht="12.7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3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4"/>
    </row>
    <row r="276" spans="1:39" ht="12.7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3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4"/>
    </row>
    <row r="277" spans="1:39" ht="12.7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3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4"/>
    </row>
    <row r="278" spans="1:39" ht="12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3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4"/>
    </row>
    <row r="279" spans="1:39" ht="12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3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4"/>
    </row>
    <row r="280" spans="1:39" ht="12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3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4"/>
    </row>
    <row r="281" spans="1:39" ht="12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3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4"/>
    </row>
    <row r="282" spans="1:39" ht="12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3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4"/>
    </row>
    <row r="283" spans="1:39" ht="12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3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4"/>
    </row>
    <row r="284" spans="1:39" ht="12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3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4"/>
    </row>
    <row r="285" spans="1:39" ht="12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3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4"/>
    </row>
    <row r="286" spans="1:39" ht="12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3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4"/>
    </row>
    <row r="287" spans="1:39" ht="12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3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4"/>
    </row>
    <row r="288" spans="1:39" ht="12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3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4"/>
    </row>
    <row r="289" spans="1:39" ht="12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3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4"/>
    </row>
    <row r="290" spans="1:39" ht="12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3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4"/>
    </row>
    <row r="291" spans="1:39" ht="12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3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4"/>
    </row>
    <row r="292" spans="1:39" ht="12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3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4"/>
    </row>
    <row r="293" spans="1:39" ht="12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3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4"/>
    </row>
    <row r="294" spans="1:39" ht="12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3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4"/>
    </row>
    <row r="295" spans="1:39" ht="12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3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4"/>
    </row>
    <row r="296" spans="1:39" ht="12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3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4"/>
    </row>
    <row r="297" spans="1:39" ht="12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3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4"/>
    </row>
    <row r="298" spans="1:39" ht="12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3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4"/>
    </row>
    <row r="299" spans="1:39" ht="12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3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4"/>
    </row>
    <row r="300" spans="1:39" ht="12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3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4"/>
    </row>
    <row r="301" spans="1:39" ht="12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3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4"/>
    </row>
    <row r="302" spans="1:39" ht="15.75" customHeight="1"/>
    <row r="303" spans="1:39" ht="15.75" customHeight="1"/>
    <row r="304" spans="1:39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6:AM102" xr:uid="{00000000-0009-0000-0000-000003000000}"/>
  <mergeCells count="16">
    <mergeCell ref="A4:A5"/>
    <mergeCell ref="B4:B5"/>
    <mergeCell ref="C4:C5"/>
    <mergeCell ref="D4:D5"/>
    <mergeCell ref="E4:E5"/>
    <mergeCell ref="F4:F5"/>
    <mergeCell ref="G4:H4"/>
    <mergeCell ref="AB4:AL4"/>
    <mergeCell ref="AM4:AM5"/>
    <mergeCell ref="I4:J4"/>
    <mergeCell ref="K4:L4"/>
    <mergeCell ref="M4:N4"/>
    <mergeCell ref="O4:O5"/>
    <mergeCell ref="P4:Q4"/>
    <mergeCell ref="R4:S4"/>
    <mergeCell ref="T4:AA4"/>
  </mergeCells>
  <printOptions horizontalCentered="1"/>
  <pageMargins left="0.23622047244094491" right="0" top="0.39370078740157483" bottom="0.39370078740157483" header="0" footer="0"/>
  <pageSetup paperSize="9" scale="27" fitToHeight="0" orientation="landscape" r:id="rId1"/>
  <headerFooter>
    <oddFooter>&amp;CPage &amp;P of &amp;R&amp;F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Vật tư keo 078 sửa chữa</vt:lpstr>
      <vt:lpstr>Vật tư bolt vsan 3-3</vt:lpstr>
      <vt:lpstr>Vật tư gioang xalaco</vt:lpstr>
      <vt:lpstr>078</vt:lpstr>
      <vt:lpstr>Tổng hợp</vt:lpstr>
      <vt:lpstr>BG Gnee 2</vt:lpstr>
      <vt:lpstr>Báo giá của GNEE</vt:lpstr>
      <vt:lpstr>Dieu kien giao hang</vt:lpstr>
      <vt:lpstr>PL01 Hung nguyen</vt:lpstr>
      <vt:lpstr>vogt 060_Plan_Khong su dung</vt:lpstr>
      <vt:lpstr>'078'!Print_Area</vt:lpstr>
      <vt:lpstr>'Vật tư bolt vsan 3-3'!Print_Area</vt:lpstr>
      <vt:lpstr>'Vật tư gioang xalaco'!Print_Area</vt:lpstr>
      <vt:lpstr>'Vật tư keo 078 sửa chữa'!Print_Area</vt:lpstr>
      <vt:lpstr>'078'!Print_Titles</vt:lpstr>
      <vt:lpstr>'Vật tư bolt vsan 3-3'!Print_Titles</vt:lpstr>
      <vt:lpstr>'Vật tư gioang xalaco'!Print_Titles</vt:lpstr>
      <vt:lpstr>'Vật tư keo 078 sửa chữa'!Print_Titles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VAN DUC</dc:creator>
  <cp:lastModifiedBy>Chu Đức</cp:lastModifiedBy>
  <cp:lastPrinted>2026-03-03T02:01:04Z</cp:lastPrinted>
  <dcterms:created xsi:type="dcterms:W3CDTF">2024-04-07T12:42:39Z</dcterms:created>
  <dcterms:modified xsi:type="dcterms:W3CDTF">2026-03-05T06:56:42Z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_Rate" linkTarget="Prop_Matl_Rate">
    <vt:lpwstr>#REF!</vt:lpwstr>
  </property>
</Properties>
</file>