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ucNguyen\Desktop\Mold\Mold\"/>
    </mc:Choice>
  </mc:AlternateContent>
  <bookViews>
    <workbookView xWindow="0" yWindow="0" windowWidth="20730" windowHeight="11760" tabRatio="739" activeTab="3"/>
  </bookViews>
  <sheets>
    <sheet name="JO1066 rubber" sheetId="102" r:id="rId1"/>
    <sheet name="JO1066 CMEVA" sheetId="104" r:id="rId2"/>
    <sheet name="JO1066 Hybrid" sheetId="105" state="hidden" r:id="rId3"/>
    <sheet name="JO1066 Hybridd" sheetId="111" r:id="rId4"/>
    <sheet name="JO1066 TPCT01" sheetId="106" r:id="rId5"/>
    <sheet name="JO1066 TPCT02" sheetId="108" r:id="rId6"/>
    <sheet name="JO1066 TPUP01" sheetId="109" r:id="rId7"/>
    <sheet name="JO1066 TPUP02" sheetId="110" r:id="rId8"/>
    <sheet name="Sheet2" sheetId="112" state="hidden" r:id="rId9"/>
    <sheet name="2.14" sheetId="113" r:id="rId10"/>
  </sheets>
  <calcPr calcId="162913"/>
</workbook>
</file>

<file path=xl/calcChain.xml><?xml version="1.0" encoding="utf-8"?>
<calcChain xmlns="http://schemas.openxmlformats.org/spreadsheetml/2006/main">
  <c r="C9" i="106" l="1"/>
  <c r="E35" i="113" l="1"/>
  <c r="F33" i="113"/>
  <c r="L4" i="113"/>
  <c r="K5" i="113"/>
  <c r="J5" i="113"/>
  <c r="I5" i="113"/>
  <c r="H5" i="113"/>
  <c r="G5" i="113"/>
  <c r="F5" i="113"/>
  <c r="E5" i="113"/>
  <c r="D5" i="113"/>
  <c r="C5" i="113"/>
  <c r="B5" i="113"/>
  <c r="F34" i="113"/>
  <c r="D35" i="113"/>
  <c r="C35" i="113"/>
  <c r="B35" i="113"/>
  <c r="D29" i="113"/>
  <c r="C29" i="113"/>
  <c r="B29" i="113"/>
  <c r="E28" i="113"/>
  <c r="E26" i="113"/>
  <c r="E22" i="113"/>
  <c r="E21" i="113"/>
  <c r="D23" i="113"/>
  <c r="C23" i="113"/>
  <c r="B23" i="113"/>
  <c r="E23" i="113" s="1"/>
  <c r="R16" i="113"/>
  <c r="L10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B17" i="113"/>
  <c r="C11" i="113"/>
  <c r="D11" i="113"/>
  <c r="E11" i="113"/>
  <c r="F11" i="113"/>
  <c r="G11" i="113"/>
  <c r="H11" i="113"/>
  <c r="I11" i="113"/>
  <c r="J11" i="113"/>
  <c r="K11" i="113"/>
  <c r="B11" i="113"/>
  <c r="L11" i="113" l="1"/>
  <c r="R17" i="113"/>
  <c r="F35" i="113"/>
  <c r="E29" i="113"/>
  <c r="L5" i="113"/>
  <c r="C9" i="109"/>
  <c r="C9" i="110"/>
  <c r="G12" i="110"/>
  <c r="G10" i="110"/>
  <c r="E27" i="113" l="1"/>
  <c r="R15" i="113"/>
  <c r="L9" i="113"/>
  <c r="L3" i="113"/>
  <c r="C7" i="110"/>
  <c r="E20" i="113" l="1"/>
  <c r="R14" i="113"/>
  <c r="F43" i="111"/>
  <c r="G43" i="111"/>
  <c r="H43" i="111"/>
  <c r="I43" i="111"/>
  <c r="J43" i="111"/>
  <c r="K43" i="111"/>
  <c r="L43" i="111"/>
  <c r="M43" i="111"/>
  <c r="N43" i="111"/>
  <c r="O43" i="111"/>
  <c r="P43" i="111"/>
  <c r="Q43" i="111"/>
  <c r="R43" i="111"/>
  <c r="S43" i="111"/>
  <c r="T43" i="111"/>
  <c r="E43" i="111"/>
  <c r="L8" i="113"/>
  <c r="L2" i="113"/>
  <c r="F32" i="113"/>
  <c r="C9" i="108"/>
  <c r="C9" i="111" l="1"/>
  <c r="C9" i="104"/>
  <c r="C9" i="102"/>
  <c r="F30" i="112" l="1"/>
  <c r="F26" i="112"/>
  <c r="F25" i="112"/>
  <c r="Q13" i="112"/>
  <c r="Q12" i="112"/>
  <c r="O8" i="112"/>
  <c r="O7" i="112"/>
  <c r="O3" i="112"/>
  <c r="O2" i="112"/>
  <c r="C34" i="111"/>
  <c r="C26" i="111"/>
  <c r="Q19" i="111"/>
  <c r="Q27" i="111" s="1"/>
  <c r="Q35" i="111" s="1"/>
  <c r="I19" i="111"/>
  <c r="C18" i="111"/>
  <c r="V12" i="111"/>
  <c r="U12" i="111"/>
  <c r="T12" i="111"/>
  <c r="S12" i="111"/>
  <c r="S20" i="111" s="1"/>
  <c r="R12" i="111"/>
  <c r="R20" i="111" s="1"/>
  <c r="Q12" i="111"/>
  <c r="P12" i="111"/>
  <c r="O12" i="111"/>
  <c r="O20" i="111" s="1"/>
  <c r="N12" i="111"/>
  <c r="N20" i="111" s="1"/>
  <c r="M12" i="111"/>
  <c r="L12" i="111"/>
  <c r="K12" i="111"/>
  <c r="K20" i="111" s="1"/>
  <c r="J12" i="111"/>
  <c r="J20" i="111" s="1"/>
  <c r="I12" i="111"/>
  <c r="H12" i="111"/>
  <c r="G12" i="111"/>
  <c r="G20" i="111" s="1"/>
  <c r="F12" i="111"/>
  <c r="F20" i="111" s="1"/>
  <c r="E12" i="111"/>
  <c r="D12" i="111"/>
  <c r="C12" i="111"/>
  <c r="V8" i="111"/>
  <c r="V19" i="111" s="1"/>
  <c r="V27" i="111" s="1"/>
  <c r="V35" i="111" s="1"/>
  <c r="U8" i="111"/>
  <c r="U19" i="111" s="1"/>
  <c r="U27" i="111" s="1"/>
  <c r="U35" i="111" s="1"/>
  <c r="T8" i="111"/>
  <c r="T19" i="111" s="1"/>
  <c r="S8" i="111"/>
  <c r="S19" i="111" s="1"/>
  <c r="R8" i="111"/>
  <c r="R19" i="111" s="1"/>
  <c r="R27" i="111" s="1"/>
  <c r="R35" i="111" s="1"/>
  <c r="Q8" i="111"/>
  <c r="P8" i="111"/>
  <c r="P19" i="111" s="1"/>
  <c r="P27" i="111" s="1"/>
  <c r="P35" i="111" s="1"/>
  <c r="O8" i="111"/>
  <c r="O19" i="111" s="1"/>
  <c r="O27" i="111" s="1"/>
  <c r="O35" i="111" s="1"/>
  <c r="N8" i="111"/>
  <c r="N19" i="111" s="1"/>
  <c r="N27" i="111" s="1"/>
  <c r="N35" i="111" s="1"/>
  <c r="M8" i="111"/>
  <c r="M19" i="111" s="1"/>
  <c r="M27" i="111" s="1"/>
  <c r="M35" i="111" s="1"/>
  <c r="L8" i="111"/>
  <c r="L19" i="111" s="1"/>
  <c r="L27" i="111" s="1"/>
  <c r="L35" i="111" s="1"/>
  <c r="K8" i="111"/>
  <c r="K19" i="111" s="1"/>
  <c r="K27" i="111" s="1"/>
  <c r="K35" i="111" s="1"/>
  <c r="J8" i="111"/>
  <c r="J19" i="111" s="1"/>
  <c r="J27" i="111" s="1"/>
  <c r="J35" i="111" s="1"/>
  <c r="I8" i="111"/>
  <c r="H8" i="111"/>
  <c r="H19" i="111" s="1"/>
  <c r="G8" i="111"/>
  <c r="G19" i="111" s="1"/>
  <c r="G27" i="111" s="1"/>
  <c r="G35" i="111" s="1"/>
  <c r="F8" i="111"/>
  <c r="F19" i="111" s="1"/>
  <c r="F27" i="111" s="1"/>
  <c r="F35" i="111" s="1"/>
  <c r="E8" i="111"/>
  <c r="E19" i="111" s="1"/>
  <c r="E27" i="111" s="1"/>
  <c r="D8" i="111"/>
  <c r="D19" i="111" s="1"/>
  <c r="D27" i="111" s="1"/>
  <c r="D35" i="111" s="1"/>
  <c r="C7" i="111"/>
  <c r="C8" i="111" s="1"/>
  <c r="W8" i="111" s="1"/>
  <c r="T22" i="111" l="1"/>
  <c r="T23" i="111" s="1"/>
  <c r="D13" i="111"/>
  <c r="D15" i="111" s="1"/>
  <c r="H13" i="111"/>
  <c r="H15" i="111" s="1"/>
  <c r="L13" i="111"/>
  <c r="L15" i="111" s="1"/>
  <c r="P13" i="111"/>
  <c r="P15" i="111" s="1"/>
  <c r="T13" i="111"/>
  <c r="T15" i="111" s="1"/>
  <c r="T20" i="111"/>
  <c r="F36" i="111"/>
  <c r="F38" i="111" s="1"/>
  <c r="F39" i="111" s="1"/>
  <c r="V13" i="111"/>
  <c r="V15" i="111" s="1"/>
  <c r="G36" i="111"/>
  <c r="G38" i="111" s="1"/>
  <c r="G39" i="111" s="1"/>
  <c r="E13" i="111"/>
  <c r="E15" i="111" s="1"/>
  <c r="E20" i="111"/>
  <c r="I13" i="111"/>
  <c r="I15" i="111" s="1"/>
  <c r="M13" i="111"/>
  <c r="M15" i="111" s="1"/>
  <c r="Q13" i="111"/>
  <c r="Q15" i="111" s="1"/>
  <c r="U13" i="111"/>
  <c r="U15" i="111" s="1"/>
  <c r="S36" i="111"/>
  <c r="S22" i="111"/>
  <c r="S23" i="111" s="1"/>
  <c r="T36" i="111"/>
  <c r="S27" i="111"/>
  <c r="S35" i="111" s="1"/>
  <c r="O28" i="111"/>
  <c r="O30" i="111" s="1"/>
  <c r="O31" i="111" s="1"/>
  <c r="E35" i="111"/>
  <c r="K28" i="111"/>
  <c r="K36" i="111" s="1"/>
  <c r="N28" i="111"/>
  <c r="N36" i="111" s="1"/>
  <c r="R28" i="111"/>
  <c r="R13" i="111"/>
  <c r="R15" i="111" s="1"/>
  <c r="L20" i="111"/>
  <c r="L28" i="111" s="1"/>
  <c r="F13" i="111"/>
  <c r="F15" i="111" s="1"/>
  <c r="J13" i="111"/>
  <c r="J15" i="111" s="1"/>
  <c r="H20" i="111"/>
  <c r="H28" i="111" s="1"/>
  <c r="P20" i="111"/>
  <c r="P28" i="111" s="1"/>
  <c r="P36" i="111" s="1"/>
  <c r="N13" i="111"/>
  <c r="N15" i="111" s="1"/>
  <c r="J28" i="111"/>
  <c r="J36" i="111" s="1"/>
  <c r="H27" i="111"/>
  <c r="T27" i="111"/>
  <c r="T35" i="111" s="1"/>
  <c r="T38" i="111" s="1"/>
  <c r="T39" i="111" s="1"/>
  <c r="P30" i="111"/>
  <c r="P31" i="111" s="1"/>
  <c r="L30" i="111"/>
  <c r="L31" i="111" s="1"/>
  <c r="R30" i="111"/>
  <c r="R31" i="111" s="1"/>
  <c r="K30" i="111"/>
  <c r="K31" i="111" s="1"/>
  <c r="F22" i="111"/>
  <c r="F23" i="111" s="1"/>
  <c r="R22" i="111"/>
  <c r="R23" i="111" s="1"/>
  <c r="J22" i="111"/>
  <c r="J23" i="111" s="1"/>
  <c r="N22" i="111"/>
  <c r="N23" i="111" s="1"/>
  <c r="O22" i="111"/>
  <c r="O23" i="111" s="1"/>
  <c r="H22" i="111"/>
  <c r="H23" i="111" s="1"/>
  <c r="P22" i="111"/>
  <c r="P23" i="111" s="1"/>
  <c r="P38" i="111" s="1"/>
  <c r="P39" i="111" s="1"/>
  <c r="K22" i="111"/>
  <c r="K23" i="111" s="1"/>
  <c r="K38" i="111" s="1"/>
  <c r="K39" i="111" s="1"/>
  <c r="G22" i="111"/>
  <c r="G23" i="111" s="1"/>
  <c r="L22" i="111"/>
  <c r="L23" i="111" s="1"/>
  <c r="C10" i="111"/>
  <c r="G13" i="111"/>
  <c r="G15" i="111" s="1"/>
  <c r="K13" i="111"/>
  <c r="K15" i="111" s="1"/>
  <c r="O13" i="111"/>
  <c r="O15" i="111" s="1"/>
  <c r="S13" i="111"/>
  <c r="S15" i="111" s="1"/>
  <c r="I20" i="111"/>
  <c r="M20" i="111"/>
  <c r="Q20" i="111"/>
  <c r="C19" i="111"/>
  <c r="C27" i="111" s="1"/>
  <c r="C35" i="111" s="1"/>
  <c r="C15" i="111" l="1"/>
  <c r="E36" i="111"/>
  <c r="E22" i="111"/>
  <c r="E23" i="111" s="1"/>
  <c r="E38" i="111"/>
  <c r="E39" i="111" s="1"/>
  <c r="J38" i="111"/>
  <c r="J39" i="111" s="1"/>
  <c r="N30" i="111"/>
  <c r="N31" i="111" s="1"/>
  <c r="N38" i="111"/>
  <c r="N39" i="111" s="1"/>
  <c r="S38" i="111"/>
  <c r="S39" i="111" s="1"/>
  <c r="H35" i="111"/>
  <c r="H36" i="111"/>
  <c r="Q22" i="111"/>
  <c r="Q23" i="111" s="1"/>
  <c r="Q28" i="111"/>
  <c r="I22" i="111"/>
  <c r="I23" i="111" s="1"/>
  <c r="M22" i="111"/>
  <c r="M23" i="111" s="1"/>
  <c r="M28" i="111"/>
  <c r="M36" i="111" s="1"/>
  <c r="M38" i="111" s="1"/>
  <c r="M39" i="111" s="1"/>
  <c r="J30" i="111"/>
  <c r="J31" i="111" s="1"/>
  <c r="H30" i="111"/>
  <c r="H31" i="111" s="1"/>
  <c r="M32" i="109"/>
  <c r="Q27" i="109"/>
  <c r="C23" i="111" l="1"/>
  <c r="H38" i="111"/>
  <c r="H39" i="111" s="1"/>
  <c r="M30" i="111"/>
  <c r="M31" i="111" s="1"/>
  <c r="Q30" i="111"/>
  <c r="Q31" i="111" s="1"/>
  <c r="R20" i="110"/>
  <c r="R22" i="110" s="1"/>
  <c r="R23" i="110" s="1"/>
  <c r="Q20" i="110"/>
  <c r="Q22" i="110" s="1"/>
  <c r="Q23" i="110" s="1"/>
  <c r="O20" i="110"/>
  <c r="O22" i="110" s="1"/>
  <c r="O23" i="110" s="1"/>
  <c r="N20" i="110"/>
  <c r="N22" i="110" s="1"/>
  <c r="N23" i="110" s="1"/>
  <c r="L20" i="110"/>
  <c r="L22" i="110" s="1"/>
  <c r="L23" i="110" s="1"/>
  <c r="K20" i="110"/>
  <c r="K22" i="110" s="1"/>
  <c r="K23" i="110" s="1"/>
  <c r="I20" i="110"/>
  <c r="I22" i="110" s="1"/>
  <c r="I23" i="110" s="1"/>
  <c r="H20" i="110"/>
  <c r="H22" i="110" s="1"/>
  <c r="H23" i="110" s="1"/>
  <c r="U19" i="110"/>
  <c r="P19" i="110"/>
  <c r="D19" i="110"/>
  <c r="C18" i="110"/>
  <c r="R15" i="110"/>
  <c r="Q15" i="110"/>
  <c r="O15" i="110"/>
  <c r="N15" i="110"/>
  <c r="L15" i="110"/>
  <c r="K15" i="110"/>
  <c r="I15" i="110"/>
  <c r="H15" i="110"/>
  <c r="F15" i="110"/>
  <c r="E15" i="110"/>
  <c r="V12" i="110"/>
  <c r="V13" i="110" s="1"/>
  <c r="V15" i="110" s="1"/>
  <c r="U12" i="110"/>
  <c r="T12" i="110"/>
  <c r="T13" i="110" s="1"/>
  <c r="T15" i="110" s="1"/>
  <c r="S12" i="110"/>
  <c r="U10" i="110"/>
  <c r="S10" i="110"/>
  <c r="P10" i="110"/>
  <c r="P12" i="110" s="1"/>
  <c r="M10" i="110"/>
  <c r="M12" i="110" s="1"/>
  <c r="J10" i="110"/>
  <c r="J12" i="110" s="1"/>
  <c r="D10" i="110"/>
  <c r="D12" i="110" s="1"/>
  <c r="C12" i="110"/>
  <c r="U8" i="110"/>
  <c r="S8" i="110"/>
  <c r="S19" i="110" s="1"/>
  <c r="P8" i="110"/>
  <c r="M8" i="110"/>
  <c r="M19" i="110" s="1"/>
  <c r="J8" i="110"/>
  <c r="J19" i="110" s="1"/>
  <c r="G8" i="110"/>
  <c r="G19" i="110" s="1"/>
  <c r="D8" i="110"/>
  <c r="C8" i="110"/>
  <c r="R20" i="109"/>
  <c r="Q20" i="109"/>
  <c r="Q22" i="109" s="1"/>
  <c r="Q23" i="109" s="1"/>
  <c r="O20" i="109"/>
  <c r="O22" i="109" s="1"/>
  <c r="O23" i="109" s="1"/>
  <c r="N20" i="109"/>
  <c r="L20" i="109"/>
  <c r="K20" i="109"/>
  <c r="K22" i="109" s="1"/>
  <c r="K23" i="109" s="1"/>
  <c r="C18" i="109"/>
  <c r="C18" i="108"/>
  <c r="C18" i="106"/>
  <c r="C18" i="102"/>
  <c r="C18" i="104"/>
  <c r="C18" i="105"/>
  <c r="R22" i="109"/>
  <c r="R23" i="109" s="1"/>
  <c r="N22" i="109"/>
  <c r="N23" i="109" s="1"/>
  <c r="L22" i="109"/>
  <c r="L23" i="109" s="1"/>
  <c r="U19" i="109"/>
  <c r="R15" i="109"/>
  <c r="Q15" i="109"/>
  <c r="O15" i="109"/>
  <c r="N15" i="109"/>
  <c r="L15" i="109"/>
  <c r="K15" i="109"/>
  <c r="I15" i="109"/>
  <c r="H15" i="109"/>
  <c r="F15" i="109"/>
  <c r="E15" i="109"/>
  <c r="V12" i="109"/>
  <c r="V13" i="109" s="1"/>
  <c r="V15" i="109" s="1"/>
  <c r="U12" i="109"/>
  <c r="U13" i="109" s="1"/>
  <c r="T12" i="109"/>
  <c r="T13" i="109" s="1"/>
  <c r="T15" i="109" s="1"/>
  <c r="S12" i="109"/>
  <c r="U10" i="109"/>
  <c r="S10" i="109"/>
  <c r="P10" i="109"/>
  <c r="P12" i="109" s="1"/>
  <c r="M10" i="109"/>
  <c r="M12" i="109" s="1"/>
  <c r="M20" i="109" s="1"/>
  <c r="J10" i="109"/>
  <c r="J12" i="109" s="1"/>
  <c r="G10" i="109"/>
  <c r="G12" i="109" s="1"/>
  <c r="D10" i="109"/>
  <c r="D12" i="109" s="1"/>
  <c r="C12" i="109"/>
  <c r="U8" i="109"/>
  <c r="S8" i="109"/>
  <c r="S19" i="109" s="1"/>
  <c r="P8" i="109"/>
  <c r="P19" i="109" s="1"/>
  <c r="M8" i="109"/>
  <c r="M19" i="109" s="1"/>
  <c r="J8" i="109"/>
  <c r="J19" i="109" s="1"/>
  <c r="G8" i="109"/>
  <c r="G19" i="109" s="1"/>
  <c r="D8" i="109"/>
  <c r="D19" i="109" s="1"/>
  <c r="C8" i="109"/>
  <c r="C7" i="109"/>
  <c r="J20" i="108"/>
  <c r="M13" i="108"/>
  <c r="O22" i="108"/>
  <c r="O23" i="108" s="1"/>
  <c r="K22" i="108"/>
  <c r="K23" i="108" s="1"/>
  <c r="R20" i="108"/>
  <c r="R22" i="108" s="1"/>
  <c r="R23" i="108" s="1"/>
  <c r="Q20" i="108"/>
  <c r="Q22" i="108" s="1"/>
  <c r="Q23" i="108" s="1"/>
  <c r="O20" i="108"/>
  <c r="N20" i="108"/>
  <c r="N22" i="108" s="1"/>
  <c r="N23" i="108" s="1"/>
  <c r="L20" i="108"/>
  <c r="L22" i="108" s="1"/>
  <c r="L23" i="108" s="1"/>
  <c r="K20" i="108"/>
  <c r="H20" i="108"/>
  <c r="H22" i="108" s="1"/>
  <c r="H23" i="108" s="1"/>
  <c r="F20" i="108"/>
  <c r="F22" i="108" s="1"/>
  <c r="F23" i="108" s="1"/>
  <c r="U19" i="108"/>
  <c r="R15" i="108"/>
  <c r="Q15" i="108"/>
  <c r="O15" i="108"/>
  <c r="N15" i="108"/>
  <c r="L15" i="108"/>
  <c r="K15" i="108"/>
  <c r="I15" i="108"/>
  <c r="H15" i="108"/>
  <c r="F15" i="108"/>
  <c r="E15" i="108"/>
  <c r="V12" i="108"/>
  <c r="V13" i="108" s="1"/>
  <c r="V15" i="108" s="1"/>
  <c r="U12" i="108"/>
  <c r="T12" i="108"/>
  <c r="T13" i="108" s="1"/>
  <c r="T15" i="108" s="1"/>
  <c r="S12" i="108"/>
  <c r="U10" i="108"/>
  <c r="S10" i="108"/>
  <c r="P10" i="108"/>
  <c r="P12" i="108" s="1"/>
  <c r="P13" i="108" s="1"/>
  <c r="M10" i="108"/>
  <c r="M12" i="108" s="1"/>
  <c r="M20" i="108" s="1"/>
  <c r="J10" i="108"/>
  <c r="J12" i="108" s="1"/>
  <c r="G10" i="108"/>
  <c r="G12" i="108" s="1"/>
  <c r="D10" i="108"/>
  <c r="D12" i="108" s="1"/>
  <c r="D13" i="108" s="1"/>
  <c r="C12" i="108"/>
  <c r="U8" i="108"/>
  <c r="S8" i="108"/>
  <c r="S19" i="108" s="1"/>
  <c r="P8" i="108"/>
  <c r="P19" i="108" s="1"/>
  <c r="M8" i="108"/>
  <c r="M19" i="108" s="1"/>
  <c r="J8" i="108"/>
  <c r="J19" i="108" s="1"/>
  <c r="G8" i="108"/>
  <c r="G19" i="108" s="1"/>
  <c r="D8" i="108"/>
  <c r="D19" i="108" s="1"/>
  <c r="C7" i="108"/>
  <c r="C8" i="108" s="1"/>
  <c r="U10" i="106"/>
  <c r="S10" i="106"/>
  <c r="P10" i="106"/>
  <c r="P12" i="106" s="1"/>
  <c r="M10" i="106"/>
  <c r="M12" i="106" s="1"/>
  <c r="J10" i="106"/>
  <c r="J12" i="106" s="1"/>
  <c r="G10" i="106"/>
  <c r="G12" i="106" s="1"/>
  <c r="D10" i="106"/>
  <c r="D12" i="106" s="1"/>
  <c r="J22" i="108" l="1"/>
  <c r="J13" i="108"/>
  <c r="P20" i="108"/>
  <c r="J13" i="109"/>
  <c r="D13" i="110"/>
  <c r="U13" i="110"/>
  <c r="G13" i="108"/>
  <c r="G15" i="108" s="1"/>
  <c r="U13" i="108"/>
  <c r="P13" i="109"/>
  <c r="U15" i="110"/>
  <c r="S13" i="110"/>
  <c r="S15" i="110" s="1"/>
  <c r="P13" i="110"/>
  <c r="P20" i="110"/>
  <c r="P22" i="110" s="1"/>
  <c r="P23" i="110" s="1"/>
  <c r="J20" i="110"/>
  <c r="J22" i="110" s="1"/>
  <c r="J23" i="110" s="1"/>
  <c r="C23" i="110" s="1"/>
  <c r="J13" i="110"/>
  <c r="M20" i="110"/>
  <c r="M22" i="110" s="1"/>
  <c r="M23" i="110" s="1"/>
  <c r="M13" i="110"/>
  <c r="G13" i="110"/>
  <c r="G15" i="110" s="1"/>
  <c r="G20" i="110"/>
  <c r="G22" i="110" s="1"/>
  <c r="G23" i="110" s="1"/>
  <c r="U15" i="108"/>
  <c r="M22" i="108"/>
  <c r="M23" i="108" s="1"/>
  <c r="S13" i="108"/>
  <c r="S15" i="108" s="1"/>
  <c r="P22" i="108"/>
  <c r="D15" i="108"/>
  <c r="M22" i="109"/>
  <c r="G13" i="109"/>
  <c r="G15" i="109" s="1"/>
  <c r="S13" i="109"/>
  <c r="S15" i="109" s="1"/>
  <c r="J20" i="109"/>
  <c r="U15" i="109"/>
  <c r="M13" i="109"/>
  <c r="P20" i="109"/>
  <c r="P22" i="109" s="1"/>
  <c r="P23" i="109" s="1"/>
  <c r="J22" i="109"/>
  <c r="D13" i="109"/>
  <c r="D15" i="109" s="1"/>
  <c r="C39" i="111"/>
  <c r="C31" i="111"/>
  <c r="H27" i="109"/>
  <c r="D15" i="110"/>
  <c r="P15" i="110"/>
  <c r="C19" i="110"/>
  <c r="W8" i="110"/>
  <c r="M15" i="110"/>
  <c r="J15" i="110"/>
  <c r="C10" i="110"/>
  <c r="C19" i="109"/>
  <c r="P15" i="109"/>
  <c r="J15" i="109"/>
  <c r="J23" i="109"/>
  <c r="M23" i="109"/>
  <c r="N27" i="109" s="1"/>
  <c r="M15" i="109"/>
  <c r="W8" i="109"/>
  <c r="C10" i="109"/>
  <c r="C19" i="108"/>
  <c r="P23" i="108"/>
  <c r="P15" i="108"/>
  <c r="M15" i="108"/>
  <c r="J15" i="108"/>
  <c r="J23" i="108"/>
  <c r="C23" i="108" s="1"/>
  <c r="W8" i="108"/>
  <c r="C10" i="108"/>
  <c r="C15" i="109" l="1"/>
  <c r="C15" i="110"/>
  <c r="C23" i="109"/>
  <c r="K27" i="109"/>
  <c r="C15" i="108"/>
  <c r="L15" i="106" l="1"/>
  <c r="V12" i="106"/>
  <c r="U12" i="106"/>
  <c r="U13" i="106" s="1"/>
  <c r="T12" i="106"/>
  <c r="S12" i="106"/>
  <c r="I15" i="106"/>
  <c r="H20" i="106"/>
  <c r="F15" i="106"/>
  <c r="E15" i="106"/>
  <c r="C12" i="106"/>
  <c r="U19" i="106"/>
  <c r="U8" i="106"/>
  <c r="S8" i="106"/>
  <c r="S19" i="106" s="1"/>
  <c r="P8" i="106"/>
  <c r="M8" i="106"/>
  <c r="J8" i="106"/>
  <c r="G8" i="106"/>
  <c r="D8" i="106"/>
  <c r="C7" i="106"/>
  <c r="C8" i="106" s="1"/>
  <c r="M19" i="106" l="1"/>
  <c r="M13" i="106"/>
  <c r="D19" i="106"/>
  <c r="D13" i="106"/>
  <c r="D15" i="106" s="1"/>
  <c r="P19" i="106"/>
  <c r="P13" i="106"/>
  <c r="S13" i="106"/>
  <c r="G19" i="106"/>
  <c r="G13" i="106"/>
  <c r="J19" i="106"/>
  <c r="J13" i="106"/>
  <c r="C10" i="106"/>
  <c r="U15" i="106"/>
  <c r="V13" i="106"/>
  <c r="V15" i="106" s="1"/>
  <c r="T13" i="106"/>
  <c r="T15" i="106" s="1"/>
  <c r="P15" i="106"/>
  <c r="G15" i="106"/>
  <c r="H22" i="106"/>
  <c r="H23" i="106" s="1"/>
  <c r="H15" i="106"/>
  <c r="C19" i="106"/>
  <c r="W8" i="106"/>
  <c r="F20" i="106"/>
  <c r="F22" i="106" s="1"/>
  <c r="F23" i="106" s="1"/>
  <c r="M15" i="106"/>
  <c r="Q15" i="106"/>
  <c r="J15" i="106"/>
  <c r="N15" i="106"/>
  <c r="R15" i="106"/>
  <c r="K15" i="106"/>
  <c r="O15" i="106"/>
  <c r="S15" i="106"/>
  <c r="V12" i="105"/>
  <c r="U12" i="105"/>
  <c r="T12" i="105"/>
  <c r="T20" i="105" s="1"/>
  <c r="S12" i="105"/>
  <c r="S20" i="105" s="1"/>
  <c r="R12" i="105"/>
  <c r="R20" i="105" s="1"/>
  <c r="Q12" i="105"/>
  <c r="Q20" i="105" s="1"/>
  <c r="P12" i="105"/>
  <c r="P20" i="105" s="1"/>
  <c r="O12" i="105"/>
  <c r="O20" i="105" s="1"/>
  <c r="N12" i="105"/>
  <c r="N20" i="105" s="1"/>
  <c r="M12" i="105"/>
  <c r="M20" i="105" s="1"/>
  <c r="L12" i="105"/>
  <c r="L20" i="105" s="1"/>
  <c r="K12" i="105"/>
  <c r="K20" i="105" s="1"/>
  <c r="J12" i="105"/>
  <c r="J20" i="105" s="1"/>
  <c r="I12" i="105"/>
  <c r="H12" i="105"/>
  <c r="H20" i="105" s="1"/>
  <c r="G12" i="105"/>
  <c r="G20" i="105" s="1"/>
  <c r="F12" i="105"/>
  <c r="E12" i="105"/>
  <c r="D12" i="105"/>
  <c r="C9" i="105"/>
  <c r="C12" i="105" s="1"/>
  <c r="V8" i="105"/>
  <c r="V19" i="105" s="1"/>
  <c r="U8" i="105"/>
  <c r="U19" i="105" s="1"/>
  <c r="T8" i="105"/>
  <c r="T19" i="105" s="1"/>
  <c r="S8" i="105"/>
  <c r="S19" i="105" s="1"/>
  <c r="S22" i="105" s="1"/>
  <c r="S23" i="105" s="1"/>
  <c r="R8" i="105"/>
  <c r="R19" i="105" s="1"/>
  <c r="Q8" i="105"/>
  <c r="Q19" i="105" s="1"/>
  <c r="P8" i="105"/>
  <c r="P19" i="105" s="1"/>
  <c r="O8" i="105"/>
  <c r="O19" i="105" s="1"/>
  <c r="N8" i="105"/>
  <c r="N19" i="105" s="1"/>
  <c r="M8" i="105"/>
  <c r="M19" i="105" s="1"/>
  <c r="L8" i="105"/>
  <c r="L19" i="105" s="1"/>
  <c r="K8" i="105"/>
  <c r="K19" i="105" s="1"/>
  <c r="J8" i="105"/>
  <c r="J19" i="105" s="1"/>
  <c r="I8" i="105"/>
  <c r="I19" i="105" s="1"/>
  <c r="H8" i="105"/>
  <c r="H19" i="105" s="1"/>
  <c r="G8" i="105"/>
  <c r="G19" i="105" s="1"/>
  <c r="F8" i="105"/>
  <c r="F19" i="105" s="1"/>
  <c r="E8" i="105"/>
  <c r="E19" i="105" s="1"/>
  <c r="D8" i="105"/>
  <c r="D19" i="105" s="1"/>
  <c r="C7" i="105"/>
  <c r="C8" i="105" s="1"/>
  <c r="V12" i="104"/>
  <c r="U12" i="104"/>
  <c r="T12" i="104"/>
  <c r="S12" i="104"/>
  <c r="R12" i="104"/>
  <c r="Q12" i="104"/>
  <c r="P12" i="104"/>
  <c r="O12" i="104"/>
  <c r="N12" i="104"/>
  <c r="M12" i="104"/>
  <c r="L12" i="104"/>
  <c r="K12" i="104"/>
  <c r="J12" i="104"/>
  <c r="I12" i="104"/>
  <c r="H12" i="104"/>
  <c r="G12" i="104"/>
  <c r="F12" i="104"/>
  <c r="E12" i="104"/>
  <c r="D12" i="104"/>
  <c r="D13" i="104" s="1"/>
  <c r="C12" i="104"/>
  <c r="C10" i="104"/>
  <c r="V8" i="104"/>
  <c r="U8" i="104"/>
  <c r="U19" i="104" s="1"/>
  <c r="T8" i="104"/>
  <c r="S8" i="104"/>
  <c r="S19" i="104" s="1"/>
  <c r="R8" i="104"/>
  <c r="Q8" i="104"/>
  <c r="Q19" i="104" s="1"/>
  <c r="P8" i="104"/>
  <c r="O8" i="104"/>
  <c r="O19" i="104" s="1"/>
  <c r="N8" i="104"/>
  <c r="M8" i="104"/>
  <c r="M19" i="104" s="1"/>
  <c r="L8" i="104"/>
  <c r="L19" i="104" s="1"/>
  <c r="K8" i="104"/>
  <c r="J8" i="104"/>
  <c r="I8" i="104"/>
  <c r="I19" i="104" s="1"/>
  <c r="H8" i="104"/>
  <c r="H19" i="104" s="1"/>
  <c r="G8" i="104"/>
  <c r="F8" i="104"/>
  <c r="E8" i="104"/>
  <c r="E19" i="104" s="1"/>
  <c r="D8" i="104"/>
  <c r="D19" i="104" s="1"/>
  <c r="C7" i="104"/>
  <c r="C8" i="104" s="1"/>
  <c r="I12" i="102"/>
  <c r="I13" i="102" s="1"/>
  <c r="I15" i="102" s="1"/>
  <c r="H12" i="102"/>
  <c r="G12" i="102"/>
  <c r="F12" i="102"/>
  <c r="F20" i="102" s="1"/>
  <c r="E12" i="102"/>
  <c r="D12" i="102"/>
  <c r="I8" i="102"/>
  <c r="I19" i="102" s="1"/>
  <c r="H8" i="102"/>
  <c r="H19" i="102" s="1"/>
  <c r="G8" i="102"/>
  <c r="G19" i="102" s="1"/>
  <c r="F8" i="102"/>
  <c r="F19" i="102" s="1"/>
  <c r="E8" i="102"/>
  <c r="E19" i="102" s="1"/>
  <c r="D8" i="102"/>
  <c r="D19" i="102" s="1"/>
  <c r="G13" i="102" l="1"/>
  <c r="G15" i="102" s="1"/>
  <c r="D13" i="102"/>
  <c r="D15" i="102" s="1"/>
  <c r="H13" i="102"/>
  <c r="H15" i="102" s="1"/>
  <c r="E13" i="104"/>
  <c r="I13" i="104"/>
  <c r="U13" i="104"/>
  <c r="V13" i="104"/>
  <c r="V15" i="104" s="1"/>
  <c r="G13" i="104"/>
  <c r="G15" i="104" s="1"/>
  <c r="F13" i="102"/>
  <c r="F15" i="102" s="1"/>
  <c r="E13" i="102"/>
  <c r="E15" i="102" s="1"/>
  <c r="K13" i="104"/>
  <c r="K20" i="104"/>
  <c r="O13" i="104"/>
  <c r="O20" i="104"/>
  <c r="O22" i="104" s="1"/>
  <c r="O23" i="104" s="1"/>
  <c r="S13" i="104"/>
  <c r="H20" i="104"/>
  <c r="H22" i="104" s="1"/>
  <c r="H23" i="104" s="1"/>
  <c r="H13" i="104"/>
  <c r="L13" i="104"/>
  <c r="L20" i="104"/>
  <c r="L22" i="104" s="1"/>
  <c r="L23" i="104" s="1"/>
  <c r="P13" i="104"/>
  <c r="P20" i="104"/>
  <c r="T13" i="104"/>
  <c r="T15" i="104" s="1"/>
  <c r="K15" i="104"/>
  <c r="M20" i="104"/>
  <c r="M22" i="104" s="1"/>
  <c r="M23" i="104" s="1"/>
  <c r="M13" i="104"/>
  <c r="Q20" i="104"/>
  <c r="Q13" i="104"/>
  <c r="P15" i="104"/>
  <c r="F20" i="104"/>
  <c r="F13" i="104"/>
  <c r="F15" i="104" s="1"/>
  <c r="J20" i="104"/>
  <c r="J13" i="104"/>
  <c r="J15" i="104" s="1"/>
  <c r="N13" i="104"/>
  <c r="N20" i="104"/>
  <c r="R13" i="104"/>
  <c r="R15" i="104" s="1"/>
  <c r="H20" i="102"/>
  <c r="H22" i="102" s="1"/>
  <c r="H23" i="102" s="1"/>
  <c r="F22" i="102"/>
  <c r="F23" i="102" s="1"/>
  <c r="K13" i="105"/>
  <c r="K15" i="105" s="1"/>
  <c r="E13" i="105"/>
  <c r="E15" i="105" s="1"/>
  <c r="I13" i="105"/>
  <c r="I15" i="105" s="1"/>
  <c r="I20" i="105"/>
  <c r="I22" i="105" s="1"/>
  <c r="I23" i="105" s="1"/>
  <c r="U13" i="105"/>
  <c r="U15" i="105" s="1"/>
  <c r="O13" i="105"/>
  <c r="O15" i="105" s="1"/>
  <c r="F13" i="105"/>
  <c r="F15" i="105" s="1"/>
  <c r="F20" i="105"/>
  <c r="F22" i="105" s="1"/>
  <c r="F23" i="105" s="1"/>
  <c r="V13" i="105"/>
  <c r="V15" i="105" s="1"/>
  <c r="S13" i="105"/>
  <c r="S15" i="105" s="1"/>
  <c r="T22" i="105"/>
  <c r="T23" i="105" s="1"/>
  <c r="C10" i="105"/>
  <c r="G13" i="105"/>
  <c r="G15" i="105" s="1"/>
  <c r="R22" i="105"/>
  <c r="R23" i="105" s="1"/>
  <c r="Q22" i="105"/>
  <c r="Q23" i="105" s="1"/>
  <c r="P22" i="105"/>
  <c r="P23" i="105" s="1"/>
  <c r="O22" i="105"/>
  <c r="O23" i="105" s="1"/>
  <c r="N22" i="105"/>
  <c r="N23" i="105" s="1"/>
  <c r="M22" i="105"/>
  <c r="M23" i="105" s="1"/>
  <c r="L22" i="105"/>
  <c r="L23" i="105" s="1"/>
  <c r="K22" i="105"/>
  <c r="K23" i="105" s="1"/>
  <c r="J22" i="105"/>
  <c r="J23" i="105" s="1"/>
  <c r="H22" i="105"/>
  <c r="H23" i="105" s="1"/>
  <c r="G22" i="105"/>
  <c r="G23" i="105" s="1"/>
  <c r="Q22" i="104"/>
  <c r="Q23" i="104" s="1"/>
  <c r="C15" i="106"/>
  <c r="C23" i="106"/>
  <c r="W8" i="105"/>
  <c r="C19" i="105"/>
  <c r="D13" i="105"/>
  <c r="D15" i="105" s="1"/>
  <c r="H13" i="105"/>
  <c r="H15" i="105" s="1"/>
  <c r="L13" i="105"/>
  <c r="L15" i="105" s="1"/>
  <c r="P13" i="105"/>
  <c r="P15" i="105" s="1"/>
  <c r="T13" i="105"/>
  <c r="T15" i="105" s="1"/>
  <c r="M13" i="105"/>
  <c r="M15" i="105" s="1"/>
  <c r="Q13" i="105"/>
  <c r="Q15" i="105" s="1"/>
  <c r="J13" i="105"/>
  <c r="J15" i="105" s="1"/>
  <c r="N13" i="105"/>
  <c r="N15" i="105" s="1"/>
  <c r="R13" i="105"/>
  <c r="R15" i="105" s="1"/>
  <c r="J19" i="104"/>
  <c r="T19" i="104"/>
  <c r="I15" i="104"/>
  <c r="D15" i="104"/>
  <c r="F19" i="104"/>
  <c r="K19" i="104"/>
  <c r="P19" i="104"/>
  <c r="V19" i="104"/>
  <c r="L15" i="104"/>
  <c r="H15" i="104"/>
  <c r="G19" i="104"/>
  <c r="R19" i="104"/>
  <c r="S15" i="104"/>
  <c r="O15" i="104"/>
  <c r="N19" i="104"/>
  <c r="W8" i="104"/>
  <c r="C19" i="104"/>
  <c r="U15" i="104"/>
  <c r="E15" i="104"/>
  <c r="M15" i="104"/>
  <c r="Q15" i="104"/>
  <c r="N15" i="104"/>
  <c r="C15" i="105" l="1"/>
  <c r="C23" i="105"/>
  <c r="P22" i="104"/>
  <c r="P23" i="104" s="1"/>
  <c r="N22" i="104"/>
  <c r="N23" i="104" s="1"/>
  <c r="K22" i="104"/>
  <c r="K23" i="104" s="1"/>
  <c r="J22" i="104"/>
  <c r="J23" i="104" s="1"/>
  <c r="F22" i="104"/>
  <c r="F23" i="104" s="1"/>
  <c r="C15" i="104"/>
  <c r="K28" i="102"/>
  <c r="L28" i="102"/>
  <c r="M28" i="102"/>
  <c r="N28" i="102"/>
  <c r="O28" i="102"/>
  <c r="P28" i="102"/>
  <c r="Q28" i="102"/>
  <c r="R28" i="102"/>
  <c r="S28" i="102"/>
  <c r="T28" i="102"/>
  <c r="U28" i="102"/>
  <c r="V28" i="102"/>
  <c r="J28" i="102"/>
  <c r="C23" i="104" l="1"/>
  <c r="J8" i="102" l="1"/>
  <c r="J19" i="102" s="1"/>
  <c r="K8" i="102"/>
  <c r="K19" i="102" s="1"/>
  <c r="L8" i="102"/>
  <c r="L19" i="102" s="1"/>
  <c r="M8" i="102"/>
  <c r="M19" i="102" s="1"/>
  <c r="N8" i="102"/>
  <c r="N19" i="102" s="1"/>
  <c r="O8" i="102"/>
  <c r="O19" i="102" s="1"/>
  <c r="P8" i="102"/>
  <c r="P19" i="102" s="1"/>
  <c r="Q8" i="102"/>
  <c r="Q19" i="102" s="1"/>
  <c r="R8" i="102"/>
  <c r="R19" i="102" s="1"/>
  <c r="S8" i="102"/>
  <c r="S19" i="102" s="1"/>
  <c r="T8" i="102"/>
  <c r="T19" i="102" s="1"/>
  <c r="U8" i="102"/>
  <c r="U19" i="102" s="1"/>
  <c r="V8" i="102"/>
  <c r="V19" i="102" s="1"/>
  <c r="J12" i="102" l="1"/>
  <c r="J20" i="102" s="1"/>
  <c r="J22" i="102" s="1"/>
  <c r="J23" i="102" s="1"/>
  <c r="K12" i="102"/>
  <c r="K20" i="102" s="1"/>
  <c r="K22" i="102" s="1"/>
  <c r="K23" i="102" s="1"/>
  <c r="L12" i="102"/>
  <c r="L20" i="102" s="1"/>
  <c r="M12" i="102"/>
  <c r="M20" i="102" s="1"/>
  <c r="N12" i="102"/>
  <c r="N20" i="102" s="1"/>
  <c r="O12" i="102"/>
  <c r="O20" i="102" s="1"/>
  <c r="P12" i="102"/>
  <c r="P20" i="102" s="1"/>
  <c r="Q12" i="102"/>
  <c r="Q20" i="102" s="1"/>
  <c r="R12" i="102"/>
  <c r="S12" i="102"/>
  <c r="T12" i="102"/>
  <c r="U12" i="102"/>
  <c r="V12" i="102"/>
  <c r="T26" i="102" l="1"/>
  <c r="T27" i="102" s="1"/>
  <c r="L13" i="102"/>
  <c r="L15" i="102" s="1"/>
  <c r="L26" i="102"/>
  <c r="L27" i="102" s="1"/>
  <c r="L22" i="102"/>
  <c r="L23" i="102" s="1"/>
  <c r="O13" i="102"/>
  <c r="O15" i="102" s="1"/>
  <c r="O22" i="102"/>
  <c r="O23" i="102" s="1"/>
  <c r="O26" i="102"/>
  <c r="O27" i="102" s="1"/>
  <c r="K13" i="102"/>
  <c r="K15" i="102" s="1"/>
  <c r="K26" i="102"/>
  <c r="K27" i="102" s="1"/>
  <c r="P22" i="102"/>
  <c r="P23" i="102" s="1"/>
  <c r="P26" i="102"/>
  <c r="P27" i="102" s="1"/>
  <c r="V13" i="102"/>
  <c r="V15" i="102" s="1"/>
  <c r="V26" i="102"/>
  <c r="V27" i="102" s="1"/>
  <c r="J13" i="102"/>
  <c r="J15" i="102" s="1"/>
  <c r="J26" i="102"/>
  <c r="J27" i="102" s="1"/>
  <c r="S13" i="102"/>
  <c r="S15" i="102" s="1"/>
  <c r="S26" i="102"/>
  <c r="S27" i="102" s="1"/>
  <c r="R26" i="102"/>
  <c r="R27" i="102" s="1"/>
  <c r="N22" i="102"/>
  <c r="N23" i="102" s="1"/>
  <c r="N26" i="102"/>
  <c r="N27" i="102" s="1"/>
  <c r="U13" i="102"/>
  <c r="U15" i="102" s="1"/>
  <c r="U26" i="102"/>
  <c r="U27" i="102" s="1"/>
  <c r="Q13" i="102"/>
  <c r="Q15" i="102" s="1"/>
  <c r="Q26" i="102"/>
  <c r="Q27" i="102" s="1"/>
  <c r="Q22" i="102"/>
  <c r="Q23" i="102" s="1"/>
  <c r="M13" i="102"/>
  <c r="M15" i="102" s="1"/>
  <c r="M26" i="102"/>
  <c r="M27" i="102" s="1"/>
  <c r="M22" i="102"/>
  <c r="M23" i="102" s="1"/>
  <c r="T13" i="102"/>
  <c r="T15" i="102" s="1"/>
  <c r="R13" i="102"/>
  <c r="R15" i="102" s="1"/>
  <c r="P13" i="102"/>
  <c r="P15" i="102" s="1"/>
  <c r="N13" i="102"/>
  <c r="N15" i="102" s="1"/>
  <c r="C23" i="102" l="1"/>
  <c r="C7" i="102"/>
  <c r="C8" i="102" s="1"/>
  <c r="W8" i="102" l="1"/>
  <c r="C19" i="102"/>
  <c r="C12" i="102"/>
  <c r="C10" i="102"/>
  <c r="C15" i="102" l="1"/>
</calcChain>
</file>

<file path=xl/sharedStrings.xml><?xml version="1.0" encoding="utf-8"?>
<sst xmlns="http://schemas.openxmlformats.org/spreadsheetml/2006/main" count="460" uniqueCount="79">
  <si>
    <t>SIZE RUN</t>
  </si>
  <si>
    <r>
      <rPr>
        <b/>
        <sz val="8"/>
        <rFont val="宋体"/>
      </rPr>
      <t>合计：</t>
    </r>
  </si>
  <si>
    <t>L06</t>
  </si>
  <si>
    <t>L06-</t>
  </si>
  <si>
    <t>L07</t>
  </si>
  <si>
    <t>L07-</t>
  </si>
  <si>
    <t>L08</t>
  </si>
  <si>
    <t>L08-</t>
  </si>
  <si>
    <t>L09</t>
  </si>
  <si>
    <t>L10</t>
  </si>
  <si>
    <t>L10-</t>
  </si>
  <si>
    <t>Mtly Capacity</t>
  </si>
  <si>
    <r>
      <rPr>
        <b/>
        <sz val="12"/>
        <color indexed="8"/>
        <rFont val="宋体"/>
      </rPr>
      <t>模具数：</t>
    </r>
    <r>
      <rPr>
        <b/>
        <sz val="12"/>
        <color indexed="8"/>
        <rFont val="Arial"/>
        <family val="2"/>
      </rPr>
      <t xml:space="preserve">TOTAL MOLD Q'TY </t>
    </r>
    <phoneticPr fontId="26" type="noConversion"/>
  </si>
  <si>
    <r>
      <rPr>
        <b/>
        <sz val="12"/>
        <color indexed="8"/>
        <rFont val="宋体"/>
      </rPr>
      <t>现有模具数：</t>
    </r>
    <r>
      <rPr>
        <b/>
        <sz val="12"/>
        <color indexed="8"/>
        <rFont val="Arial"/>
        <family val="2"/>
      </rPr>
      <t xml:space="preserve">TOTAL MOLD Q'TY </t>
    </r>
    <phoneticPr fontId="26" type="noConversion"/>
  </si>
  <si>
    <r>
      <rPr>
        <b/>
        <sz val="10"/>
        <rFont val="宋体"/>
      </rPr>
      <t>共计</t>
    </r>
    <r>
      <rPr>
        <b/>
        <sz val="10"/>
        <rFont val="Arial"/>
        <family val="2"/>
      </rPr>
      <t xml:space="preserve"> Total:</t>
    </r>
  </si>
  <si>
    <r>
      <rPr>
        <b/>
        <sz val="10"/>
        <color indexed="8"/>
        <rFont val="SimSun"/>
      </rPr>
      <t>訂單生產天數</t>
    </r>
    <r>
      <rPr>
        <b/>
        <sz val="10"/>
        <color indexed="8"/>
        <rFont val="Arial"/>
        <family val="2"/>
      </rPr>
      <t xml:space="preserve"> </t>
    </r>
    <r>
      <rPr>
        <b/>
        <sz val="12"/>
        <rFont val="Arial"/>
        <family val="2"/>
      </rPr>
      <t>(Working days):</t>
    </r>
  </si>
  <si>
    <r>
      <rPr>
        <b/>
        <sz val="10"/>
        <color indexed="8"/>
        <rFont val="SimSun"/>
      </rPr>
      <t>訂單上线日期</t>
    </r>
    <r>
      <rPr>
        <b/>
        <sz val="10"/>
        <color indexed="8"/>
        <rFont val="Arial"/>
        <family val="2"/>
      </rPr>
      <t xml:space="preserve"> </t>
    </r>
    <r>
      <rPr>
        <b/>
        <sz val="12"/>
        <rFont val="Arial"/>
        <family val="2"/>
      </rPr>
      <t>(Starting date):</t>
    </r>
  </si>
  <si>
    <r>
      <rPr>
        <b/>
        <sz val="10"/>
        <color indexed="8"/>
        <rFont val="SimSun"/>
      </rPr>
      <t>訂單完成日期</t>
    </r>
    <r>
      <rPr>
        <b/>
        <sz val="10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(Finished date):  ETC</t>
    </r>
    <phoneticPr fontId="3" type="noConversion"/>
  </si>
  <si>
    <t xml:space="preserve">Article Name:  </t>
    <phoneticPr fontId="26" type="noConversion"/>
  </si>
  <si>
    <t>JO1066 MOULD ANALYSIS REPORT(OUTSOLE)</t>
    <phoneticPr fontId="26" type="noConversion"/>
  </si>
  <si>
    <r>
      <t>Date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>2019.1.23</t>
    </r>
    <phoneticPr fontId="26" type="noConversion"/>
  </si>
  <si>
    <r>
      <rPr>
        <b/>
        <sz val="12"/>
        <color rgb="FF000099"/>
        <rFont val="Arial Unicode MS"/>
        <family val="2"/>
      </rPr>
      <t>需追加模具數</t>
    </r>
    <r>
      <rPr>
        <b/>
        <sz val="12"/>
        <color rgb="FF000099"/>
        <rFont val="Arial"/>
        <family val="2"/>
      </rPr>
      <t>&lt;</t>
    </r>
    <r>
      <rPr>
        <b/>
        <sz val="10"/>
        <color rgb="FF000099"/>
        <rFont val="宋体"/>
      </rPr>
      <t>雙</t>
    </r>
    <r>
      <rPr>
        <b/>
        <sz val="12"/>
        <color rgb="FF000099"/>
        <rFont val="Arial"/>
        <family val="2"/>
      </rPr>
      <t>&gt;  To be Approved on 0222</t>
    </r>
    <phoneticPr fontId="26" type="noConversion"/>
  </si>
  <si>
    <r>
      <rPr>
        <sz val="12"/>
        <rFont val="Arial Unicode MS"/>
        <family val="2"/>
      </rPr>
      <t>追加模具后模具總數</t>
    </r>
    <r>
      <rPr>
        <b/>
        <sz val="10"/>
        <rFont val="Arial"/>
        <family val="2"/>
      </rPr>
      <t>&lt;</t>
    </r>
    <r>
      <rPr>
        <b/>
        <sz val="10"/>
        <rFont val="宋体"/>
      </rPr>
      <t>雙</t>
    </r>
    <r>
      <rPr>
        <b/>
        <sz val="10"/>
        <rFont val="Arial"/>
        <family val="2"/>
      </rPr>
      <t>&gt;</t>
    </r>
    <phoneticPr fontId="26" type="noConversion"/>
  </si>
  <si>
    <t xml:space="preserve"> </t>
    <phoneticPr fontId="3" type="noConversion"/>
  </si>
  <si>
    <r>
      <rPr>
        <b/>
        <sz val="10"/>
        <color rgb="FF000099"/>
        <rFont val="Arial Unicode MS"/>
        <family val="2"/>
      </rPr>
      <t>上線日</t>
    </r>
    <r>
      <rPr>
        <b/>
        <sz val="10"/>
        <color rgb="FF000099"/>
        <rFont val="Arial"/>
        <family val="2"/>
      </rPr>
      <t xml:space="preserve"> (Start date):  </t>
    </r>
    <phoneticPr fontId="26" type="noConversion"/>
  </si>
  <si>
    <r>
      <rPr>
        <b/>
        <sz val="10"/>
        <rFont val="Arial Unicode MS"/>
        <family val="2"/>
      </rPr>
      <t>生產天數</t>
    </r>
    <r>
      <rPr>
        <b/>
        <sz val="10"/>
        <rFont val="Arial"/>
        <family val="2"/>
      </rPr>
      <t xml:space="preserve"> (Working days):</t>
    </r>
  </si>
  <si>
    <r>
      <rPr>
        <b/>
        <sz val="10"/>
        <color indexed="8"/>
        <rFont val="SimSun"/>
      </rPr>
      <t>訂單完成日期</t>
    </r>
    <r>
      <rPr>
        <b/>
        <sz val="10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(Finished date):  ETC</t>
    </r>
    <phoneticPr fontId="3" type="noConversion"/>
  </si>
  <si>
    <t>Asuming CSD4/22</t>
    <phoneticPr fontId="3" type="noConversion"/>
  </si>
  <si>
    <t>Balance as of 3/11</t>
    <phoneticPr fontId="26" type="noConversion"/>
  </si>
  <si>
    <t>Asuming CSD4/25</t>
    <phoneticPr fontId="3" type="noConversion"/>
  </si>
  <si>
    <r>
      <rPr>
        <b/>
        <sz val="10"/>
        <color indexed="8"/>
        <rFont val="SimSun"/>
      </rPr>
      <t>需求交貨日</t>
    </r>
    <r>
      <rPr>
        <b/>
        <sz val="10"/>
        <color indexed="8"/>
        <rFont val="Arial"/>
        <family val="2"/>
      </rPr>
      <t xml:space="preserve"> </t>
    </r>
    <r>
      <rPr>
        <b/>
        <sz val="12"/>
        <rFont val="Arial"/>
        <family val="2"/>
      </rPr>
      <t xml:space="preserve">(Requested delivery date): </t>
    </r>
    <r>
      <rPr>
        <b/>
        <sz val="12"/>
        <color rgb="FFFF0000"/>
        <rFont val="Arial"/>
        <family val="2"/>
      </rPr>
      <t>3/30</t>
    </r>
    <phoneticPr fontId="26" type="noConversion"/>
  </si>
  <si>
    <r>
      <rPr>
        <b/>
        <sz val="9"/>
        <rFont val="Arial Unicode MS"/>
        <family val="2"/>
      </rPr>
      <t>需求交貨日</t>
    </r>
    <r>
      <rPr>
        <b/>
        <sz val="9"/>
        <rFont val="Arial"/>
        <family val="2"/>
      </rPr>
      <t xml:space="preserve"> </t>
    </r>
    <r>
      <rPr>
        <b/>
        <sz val="11"/>
        <rFont val="Arial"/>
        <family val="2"/>
      </rPr>
      <t>(Requested delivery date):</t>
    </r>
    <r>
      <rPr>
        <b/>
        <sz val="11"/>
        <color indexed="10"/>
        <rFont val="Arial"/>
        <family val="2"/>
      </rPr>
      <t>3/30</t>
    </r>
    <phoneticPr fontId="26" type="noConversion"/>
  </si>
  <si>
    <t>Additional mold</t>
    <phoneticPr fontId="3" type="noConversion"/>
  </si>
  <si>
    <t>5</t>
    <phoneticPr fontId="3" type="noConversion"/>
  </si>
  <si>
    <t>L11-</t>
  </si>
  <si>
    <t>L12-</t>
  </si>
  <si>
    <t>L05</t>
  </si>
  <si>
    <t>L05-</t>
  </si>
  <si>
    <t>L04</t>
  </si>
  <si>
    <t>L04-</t>
  </si>
  <si>
    <t>L03</t>
  </si>
  <si>
    <t>L03-</t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</si>
  <si>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:Phuoc Y 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</si>
  <si>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55</t>
    </r>
  </si>
  <si>
    <t>L02-</t>
  </si>
  <si>
    <t>L9-</t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</si>
  <si>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110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</si>
  <si>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650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</si>
  <si>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550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</si>
  <si>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400</t>
    </r>
  </si>
  <si>
    <t>1 mold / 1pr</t>
  </si>
  <si>
    <t>1 mold / 2prs</t>
  </si>
  <si>
    <t>1 mold / 1pc</t>
  </si>
  <si>
    <t>need to divide by 2</t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</si>
  <si>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:Galli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</si>
  <si>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:Galli 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</si>
  <si>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:Galli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</si>
  <si>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t xml:space="preserve"> Output</t>
    </r>
    <r>
      <rPr>
        <b/>
        <sz val="12"/>
        <rFont val="標楷體"/>
        <family val="4"/>
        <charset val="136"/>
      </rPr>
      <t>迴轉數</t>
    </r>
    <r>
      <rPr>
        <b/>
        <sz val="12"/>
        <rFont val="Arial"/>
        <family val="2"/>
      </rPr>
      <t>(prs</t>
    </r>
    <r>
      <rPr>
        <b/>
        <sz val="12"/>
        <rFont val="標楷體"/>
        <family val="4"/>
        <charset val="136"/>
      </rPr>
      <t>雙</t>
    </r>
    <r>
      <rPr>
        <b/>
        <sz val="12"/>
        <rFont val="Arial"/>
        <family val="2"/>
      </rPr>
      <t>/day</t>
    </r>
    <r>
      <rPr>
        <b/>
        <sz val="12"/>
        <rFont val="標楷體"/>
        <family val="4"/>
        <charset val="136"/>
      </rPr>
      <t>日</t>
    </r>
    <r>
      <rPr>
        <b/>
        <sz val="12"/>
        <rFont val="Arial"/>
        <family val="2"/>
      </rPr>
      <t>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500</t>
    </r>
  </si>
  <si>
    <t>Balance as of 3/13</t>
  </si>
  <si>
    <t>Balance as of 3/20</t>
  </si>
  <si>
    <t>RUBBER (1set/mold = 1pr)</t>
  </si>
  <si>
    <t>TOTAL</t>
  </si>
  <si>
    <t>CMEVA (1set/mold - 2prs)</t>
  </si>
  <si>
    <t>HYBRID PU (1set/mold - 1pc)</t>
  </si>
  <si>
    <t>TPCT01 (1set/mold - 1pr)</t>
  </si>
  <si>
    <t>5.5-6.5</t>
  </si>
  <si>
    <t>7-8</t>
  </si>
  <si>
    <t>8.5-9.5</t>
  </si>
  <si>
    <t>TPCT02 (1set/mold - 1pr)</t>
  </si>
  <si>
    <t>TPUP01 (1set/mold - 1pr)</t>
  </si>
  <si>
    <t>4-5</t>
  </si>
  <si>
    <t>TPUP02(1set/mold - 2prs)</t>
  </si>
  <si>
    <t>pre-open</t>
  </si>
  <si>
    <t>addtl</t>
  </si>
  <si>
    <t>Asuming CSD4/25</t>
  </si>
  <si>
    <r>
      <t>Supplier</t>
    </r>
    <r>
      <rPr>
        <b/>
        <sz val="12"/>
        <rFont val="標楷體"/>
        <family val="4"/>
        <charset val="136"/>
      </rPr>
      <t>供應商</t>
    </r>
    <r>
      <rPr>
        <b/>
        <sz val="12"/>
        <rFont val="Arial"/>
        <family val="2"/>
      </rPr>
      <t xml:space="preserve"> :Shinimex2       </t>
    </r>
    <r>
      <rPr>
        <b/>
        <sz val="12"/>
        <rFont val="標楷體"/>
        <family val="4"/>
        <charset val="136"/>
      </rPr>
      <t>鞋厂</t>
    </r>
    <r>
      <rPr>
        <b/>
        <sz val="12"/>
        <rFont val="Arial"/>
        <family val="2"/>
      </rPr>
      <t>(Shoe Fty )</t>
    </r>
    <r>
      <rPr>
        <b/>
        <sz val="12"/>
        <rFont val="標楷體"/>
        <family val="4"/>
        <charset val="136"/>
      </rPr>
      <t>：</t>
    </r>
    <r>
      <rPr>
        <b/>
        <sz val="12"/>
        <rFont val="Arial"/>
        <family val="2"/>
      </rPr>
      <t xml:space="preserve">           </t>
    </r>
  </si>
  <si>
    <r>
      <rPr>
        <sz val="12"/>
        <rFont val="Arial Unicode MS"/>
        <family val="2"/>
      </rPr>
      <t>追加模具后模具總數</t>
    </r>
    <r>
      <rPr>
        <b/>
        <sz val="10"/>
        <rFont val="Arial"/>
        <family val="2"/>
      </rPr>
      <t>&lt;</t>
    </r>
    <r>
      <rPr>
        <b/>
        <sz val="10"/>
        <rFont val="宋体"/>
      </rPr>
      <t>雙</t>
    </r>
    <r>
      <rPr>
        <b/>
        <sz val="10"/>
        <rFont val="Arial"/>
        <family val="2"/>
      </rPr>
      <t>&gt;</t>
    </r>
  </si>
  <si>
    <t>JO1066 MOULD ANALYSIS REPORT(OUTSOLE)</t>
  </si>
  <si>
    <t>6307a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</si>
</sst>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m/d;@"/>
    <numFmt numFmtId="165" formatCode="0_ "/>
    <numFmt numFmtId="166" formatCode="0.0_ "/>
    <numFmt numFmtId="167" formatCode="0_);[Red]\(0\)"/>
    <numFmt numFmtId="168" formatCode="0.0_);[Red]\(0.0\)"/>
    <numFmt numFmtId="169" formatCode="0.00_ "/>
    <numFmt numFmtId="170" formatCode="0;[Red]0"/>
    <numFmt numFmtId="171" formatCode="0.0"/>
  </numFmts>
  <fonts count="5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sz val="12"/>
      <name val="宋体"/>
      <family val="3"/>
      <charset val="136"/>
    </font>
    <font>
      <sz val="11"/>
      <color indexed="8"/>
      <name val="宋体"/>
    </font>
    <font>
      <b/>
      <sz val="11"/>
      <color indexed="52"/>
      <name val="宋体"/>
    </font>
    <font>
      <sz val="11"/>
      <color indexed="60"/>
      <name val="宋体"/>
    </font>
    <font>
      <sz val="11"/>
      <color indexed="9"/>
      <name val="宋体"/>
    </font>
    <font>
      <sz val="12"/>
      <name val="微软雅黑"/>
      <family val="2"/>
    </font>
    <font>
      <b/>
      <sz val="18"/>
      <color indexed="62"/>
      <name val="宋体"/>
    </font>
    <font>
      <b/>
      <sz val="15"/>
      <color indexed="62"/>
      <name val="宋体"/>
    </font>
    <font>
      <b/>
      <sz val="13"/>
      <color indexed="62"/>
      <name val="宋体"/>
    </font>
    <font>
      <b/>
      <sz val="11"/>
      <color indexed="62"/>
      <name val="宋体"/>
    </font>
    <font>
      <sz val="11"/>
      <color indexed="20"/>
      <name val="宋体"/>
    </font>
    <font>
      <b/>
      <sz val="11"/>
      <color indexed="8"/>
      <name val="宋体"/>
    </font>
    <font>
      <b/>
      <sz val="11"/>
      <color indexed="9"/>
      <name val="宋体"/>
    </font>
    <font>
      <i/>
      <sz val="11"/>
      <color indexed="23"/>
      <name val="宋体"/>
    </font>
    <font>
      <sz val="11"/>
      <color indexed="10"/>
      <name val="宋体"/>
    </font>
    <font>
      <sz val="11"/>
      <color indexed="52"/>
      <name val="宋体"/>
    </font>
    <font>
      <sz val="11"/>
      <color indexed="62"/>
      <name val="宋体"/>
    </font>
    <font>
      <sz val="12"/>
      <name val="Times New Roman"/>
      <family val="1"/>
    </font>
    <font>
      <sz val="11"/>
      <color indexed="8"/>
      <name val="Calibri"/>
      <family val="2"/>
    </font>
    <font>
      <b/>
      <sz val="18"/>
      <name val="Arial"/>
      <family val="2"/>
    </font>
    <font>
      <sz val="9"/>
      <name val="細明體"/>
      <family val="3"/>
      <charset val="136"/>
    </font>
    <font>
      <b/>
      <sz val="12"/>
      <name val="Arial"/>
      <family val="2"/>
    </font>
    <font>
      <b/>
      <sz val="10"/>
      <name val="Arial"/>
      <family val="2"/>
    </font>
    <font>
      <b/>
      <sz val="12"/>
      <name val="標楷體"/>
      <family val="4"/>
      <charset val="136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8"/>
      <name val="宋体"/>
    </font>
    <font>
      <b/>
      <sz val="10"/>
      <color indexed="8"/>
      <name val="Arial"/>
      <family val="2"/>
    </font>
    <font>
      <b/>
      <sz val="12"/>
      <color indexed="8"/>
      <name val="宋体"/>
    </font>
    <font>
      <b/>
      <sz val="9"/>
      <name val="Arial"/>
      <family val="2"/>
    </font>
    <font>
      <b/>
      <sz val="10"/>
      <name val="宋体"/>
    </font>
    <font>
      <b/>
      <sz val="10"/>
      <color indexed="8"/>
      <name val="SimSun"/>
    </font>
    <font>
      <b/>
      <sz val="10"/>
      <color indexed="10"/>
      <name val="Arial"/>
      <family val="2"/>
    </font>
    <font>
      <b/>
      <sz val="12"/>
      <color rgb="FFFF0000"/>
      <name val="Arial"/>
      <family val="2"/>
    </font>
    <font>
      <sz val="12"/>
      <name val="Microsoft YaHei"/>
      <family val="2"/>
      <charset val="136"/>
    </font>
    <font>
      <b/>
      <sz val="12"/>
      <color rgb="FF000099"/>
      <name val="Arial"/>
      <family val="2"/>
    </font>
    <font>
      <b/>
      <sz val="12"/>
      <color rgb="FF000099"/>
      <name val="Arial Unicode MS"/>
      <family val="2"/>
    </font>
    <font>
      <b/>
      <sz val="10"/>
      <color rgb="FF000099"/>
      <name val="宋体"/>
    </font>
    <font>
      <sz val="12"/>
      <name val="Arial"/>
      <family val="2"/>
    </font>
    <font>
      <sz val="12"/>
      <name val="Arial Unicode MS"/>
      <family val="2"/>
    </font>
    <font>
      <b/>
      <sz val="10"/>
      <color rgb="FF000099"/>
      <name val="Arial"/>
      <family val="2"/>
    </font>
    <font>
      <b/>
      <sz val="10"/>
      <color rgb="FF000099"/>
      <name val="Arial Unicode MS"/>
      <family val="2"/>
    </font>
    <font>
      <b/>
      <sz val="10"/>
      <name val="Arial Unicode MS"/>
      <family val="2"/>
    </font>
    <font>
      <b/>
      <sz val="9"/>
      <name val="Arial Unicode MS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u/>
      <sz val="12"/>
      <color theme="10"/>
      <name val="新細明體"/>
      <family val="1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CD5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20"/>
      </left>
      <right/>
      <top/>
      <bottom style="thin">
        <color indexed="2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55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0" fontId="2" fillId="0" borderId="0"/>
    <xf numFmtId="9" fontId="11" fillId="0" borderId="0" applyFill="0" applyBorder="0" applyProtection="0">
      <alignment vertical="top"/>
    </xf>
    <xf numFmtId="0" fontId="2" fillId="0" borderId="0"/>
    <xf numFmtId="0" fontId="5" fillId="0" borderId="0"/>
    <xf numFmtId="0" fontId="1" fillId="0" borderId="0"/>
    <xf numFmtId="0" fontId="5" fillId="4" borderId="1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3" borderId="2" applyNumberFormat="0" applyAlignment="0" applyProtection="0">
      <alignment vertical="center"/>
    </xf>
    <xf numFmtId="0" fontId="17" fillId="2" borderId="4" applyNumberFormat="0" applyAlignment="0" applyProtection="0">
      <alignment vertical="center"/>
    </xf>
    <xf numFmtId="0" fontId="23" fillId="0" borderId="0"/>
    <xf numFmtId="0" fontId="20" fillId="0" borderId="0" applyNumberFormat="0" applyFill="0" applyBorder="0" applyAlignment="0" applyProtection="0">
      <alignment vertical="center"/>
    </xf>
    <xf numFmtId="0" fontId="1" fillId="0" borderId="0"/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4" fillId="0" borderId="0"/>
    <xf numFmtId="0" fontId="1" fillId="0" borderId="0"/>
    <xf numFmtId="0" fontId="40" fillId="0" borderId="0" applyAlignment="0"/>
    <xf numFmtId="0" fontId="52" fillId="0" borderId="0" applyNumberFormat="0" applyFill="0" applyBorder="0" applyAlignment="0" applyProtection="0"/>
  </cellStyleXfs>
  <cellXfs count="169">
    <xf numFmtId="0" fontId="0" fillId="0" borderId="0" xfId="0" applyAlignment="1">
      <alignment vertical="center"/>
    </xf>
    <xf numFmtId="0" fontId="27" fillId="2" borderId="0" xfId="29" applyFont="1" applyFill="1">
      <alignment vertical="center"/>
    </xf>
    <xf numFmtId="0" fontId="25" fillId="2" borderId="0" xfId="29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2" borderId="0" xfId="29" applyFont="1" applyFill="1" applyBorder="1" applyAlignment="1">
      <alignment vertical="center"/>
    </xf>
    <xf numFmtId="0" fontId="27" fillId="2" borderId="0" xfId="29" applyFont="1" applyFill="1" applyBorder="1">
      <alignment vertical="center"/>
    </xf>
    <xf numFmtId="0" fontId="27" fillId="2" borderId="0" xfId="29" applyFont="1" applyFill="1" applyBorder="1" applyAlignment="1">
      <alignment horizontal="left" vertical="center"/>
    </xf>
    <xf numFmtId="0" fontId="30" fillId="18" borderId="14" xfId="29" applyFont="1" applyFill="1" applyBorder="1" applyAlignment="1">
      <alignment horizontal="left"/>
    </xf>
    <xf numFmtId="0" fontId="30" fillId="18" borderId="10" xfId="29" applyFont="1" applyFill="1" applyBorder="1" applyAlignment="1">
      <alignment horizontal="center"/>
    </xf>
    <xf numFmtId="0" fontId="31" fillId="18" borderId="15" xfId="29" applyFont="1" applyFill="1" applyBorder="1" applyAlignment="1">
      <alignment horizontal="center" vertical="center"/>
    </xf>
    <xf numFmtId="0" fontId="33" fillId="18" borderId="16" xfId="0" applyNumberFormat="1" applyFont="1" applyFill="1" applyBorder="1" applyAlignment="1">
      <alignment horizontal="center" vertical="center"/>
    </xf>
    <xf numFmtId="0" fontId="33" fillId="18" borderId="17" xfId="0" applyNumberFormat="1" applyFont="1" applyFill="1" applyBorder="1" applyAlignment="1">
      <alignment horizontal="center" vertical="center"/>
    </xf>
    <xf numFmtId="0" fontId="33" fillId="18" borderId="12" xfId="0" applyNumberFormat="1" applyFont="1" applyFill="1" applyBorder="1" applyAlignment="1">
      <alignment horizontal="center" vertical="center"/>
    </xf>
    <xf numFmtId="0" fontId="33" fillId="0" borderId="10" xfId="0" applyNumberFormat="1" applyFont="1" applyFill="1" applyBorder="1" applyAlignment="1">
      <alignment horizontal="center" vertical="center"/>
    </xf>
    <xf numFmtId="0" fontId="30" fillId="19" borderId="14" xfId="29" applyFont="1" applyFill="1" applyBorder="1" applyAlignment="1">
      <alignment horizontal="left"/>
    </xf>
    <xf numFmtId="0" fontId="30" fillId="19" borderId="10" xfId="29" applyFont="1" applyFill="1" applyBorder="1" applyAlignment="1">
      <alignment horizontal="center"/>
    </xf>
    <xf numFmtId="0" fontId="27" fillId="19" borderId="11" xfId="29" applyFont="1" applyFill="1" applyBorder="1" applyAlignment="1">
      <alignment horizontal="center" vertical="center"/>
    </xf>
    <xf numFmtId="0" fontId="27" fillId="19" borderId="10" xfId="52" applyFont="1" applyFill="1" applyBorder="1" applyAlignment="1">
      <alignment horizontal="center" shrinkToFit="1"/>
    </xf>
    <xf numFmtId="0" fontId="27" fillId="19" borderId="10" xfId="29" applyFont="1" applyFill="1" applyBorder="1" applyAlignment="1">
      <alignment horizontal="center" vertical="center"/>
    </xf>
    <xf numFmtId="0" fontId="27" fillId="19" borderId="0" xfId="29" applyFont="1" applyFill="1">
      <alignment vertical="center"/>
    </xf>
    <xf numFmtId="0" fontId="30" fillId="20" borderId="13" xfId="29" applyFont="1" applyFill="1" applyBorder="1" applyAlignment="1">
      <alignment horizontal="left"/>
    </xf>
    <xf numFmtId="0" fontId="30" fillId="20" borderId="10" xfId="29" applyFont="1" applyFill="1" applyBorder="1" applyAlignment="1">
      <alignment horizontal="center"/>
    </xf>
    <xf numFmtId="0" fontId="27" fillId="20" borderId="11" xfId="29" applyFont="1" applyFill="1" applyBorder="1" applyAlignment="1">
      <alignment horizontal="center" vertical="center"/>
    </xf>
    <xf numFmtId="0" fontId="27" fillId="20" borderId="10" xfId="29" applyFont="1" applyFill="1" applyBorder="1" applyAlignment="1">
      <alignment horizontal="center" vertical="center"/>
    </xf>
    <xf numFmtId="0" fontId="27" fillId="20" borderId="0" xfId="29" applyFont="1" applyFill="1">
      <alignment vertical="center"/>
    </xf>
    <xf numFmtId="0" fontId="28" fillId="0" borderId="18" xfId="29" applyFont="1" applyFill="1" applyBorder="1" applyAlignment="1">
      <alignment horizontal="left" shrinkToFit="1"/>
    </xf>
    <xf numFmtId="0" fontId="28" fillId="0" borderId="10" xfId="29" applyFont="1" applyFill="1" applyBorder="1" applyAlignment="1">
      <alignment horizontal="center" shrinkToFit="1"/>
    </xf>
    <xf numFmtId="0" fontId="28" fillId="0" borderId="10" xfId="0" applyNumberFormat="1" applyFont="1" applyFill="1" applyBorder="1" applyAlignment="1">
      <alignment horizontal="center" vertical="center"/>
    </xf>
    <xf numFmtId="0" fontId="27" fillId="0" borderId="0" xfId="29" applyFont="1" applyFill="1">
      <alignment vertical="center"/>
    </xf>
    <xf numFmtId="0" fontId="28" fillId="2" borderId="10" xfId="29" applyFont="1" applyFill="1" applyBorder="1" applyAlignment="1">
      <alignment horizontal="center" shrinkToFit="1"/>
    </xf>
    <xf numFmtId="0" fontId="28" fillId="2" borderId="11" xfId="29" applyFont="1" applyFill="1" applyBorder="1" applyAlignment="1">
      <alignment horizontal="center" vertical="center"/>
    </xf>
    <xf numFmtId="0" fontId="28" fillId="2" borderId="18" xfId="29" applyFont="1" applyFill="1" applyBorder="1" applyAlignment="1">
      <alignment horizontal="left" shrinkToFit="1"/>
    </xf>
    <xf numFmtId="0" fontId="28" fillId="2" borderId="12" xfId="29" applyFont="1" applyFill="1" applyBorder="1" applyAlignment="1">
      <alignment horizontal="center" vertical="center"/>
    </xf>
    <xf numFmtId="0" fontId="27" fillId="8" borderId="19" xfId="41" applyFont="1" applyFill="1" applyBorder="1" applyAlignment="1">
      <alignment horizontal="left" shrinkToFit="1"/>
    </xf>
    <xf numFmtId="0" fontId="27" fillId="8" borderId="10" xfId="41" applyFont="1" applyFill="1" applyBorder="1" applyAlignment="1">
      <alignment horizontal="center" shrinkToFit="1"/>
    </xf>
    <xf numFmtId="3" fontId="27" fillId="8" borderId="20" xfId="0" applyNumberFormat="1" applyFont="1" applyFill="1" applyBorder="1" applyAlignment="1">
      <alignment horizontal="center"/>
    </xf>
    <xf numFmtId="3" fontId="27" fillId="8" borderId="10" xfId="0" applyNumberFormat="1" applyFont="1" applyFill="1" applyBorder="1" applyAlignment="1">
      <alignment horizontal="center"/>
    </xf>
    <xf numFmtId="0" fontId="27" fillId="2" borderId="0" xfId="0" applyFont="1" applyFill="1" applyAlignment="1"/>
    <xf numFmtId="0" fontId="27" fillId="0" borderId="0" xfId="0" applyFont="1" applyFill="1" applyAlignment="1"/>
    <xf numFmtId="0" fontId="33" fillId="2" borderId="13" xfId="29" applyFont="1" applyFill="1" applyBorder="1" applyAlignment="1">
      <alignment horizontal="left" shrinkToFit="1"/>
    </xf>
    <xf numFmtId="0" fontId="33" fillId="2" borderId="10" xfId="29" applyFont="1" applyFill="1" applyBorder="1" applyAlignment="1">
      <alignment horizontal="center" shrinkToFit="1"/>
    </xf>
    <xf numFmtId="166" fontId="35" fillId="2" borderId="10" xfId="29" applyNumberFormat="1" applyFont="1" applyFill="1" applyBorder="1" applyAlignment="1">
      <alignment horizontal="center" vertical="center"/>
    </xf>
    <xf numFmtId="164" fontId="28" fillId="2" borderId="11" xfId="29" applyNumberFormat="1" applyFont="1" applyFill="1" applyBorder="1" applyAlignment="1">
      <alignment horizontal="center" vertical="center"/>
    </xf>
    <xf numFmtId="164" fontId="35" fillId="2" borderId="10" xfId="29" applyNumberFormat="1" applyFont="1" applyFill="1" applyBorder="1" applyAlignment="1">
      <alignment horizontal="center" vertical="center"/>
    </xf>
    <xf numFmtId="164" fontId="27" fillId="2" borderId="0" xfId="29" applyNumberFormat="1" applyFont="1" applyFill="1">
      <alignment vertical="center"/>
    </xf>
    <xf numFmtId="164" fontId="38" fillId="21" borderId="11" xfId="29" applyNumberFormat="1" applyFont="1" applyFill="1" applyBorder="1" applyAlignment="1">
      <alignment horizontal="center" vertical="center"/>
    </xf>
    <xf numFmtId="164" fontId="35" fillId="2" borderId="11" xfId="29" applyNumberFormat="1" applyFont="1" applyFill="1" applyBorder="1" applyAlignment="1">
      <alignment horizontal="center" vertical="center"/>
    </xf>
    <xf numFmtId="164" fontId="35" fillId="2" borderId="0" xfId="29" applyNumberFormat="1" applyFont="1" applyFill="1">
      <alignment vertical="center"/>
    </xf>
    <xf numFmtId="49" fontId="35" fillId="2" borderId="0" xfId="29" applyNumberFormat="1" applyFont="1" applyFill="1" applyAlignment="1">
      <alignment horizontal="left" vertical="center"/>
    </xf>
    <xf numFmtId="49" fontId="35" fillId="2" borderId="0" xfId="29" applyNumberFormat="1" applyFont="1" applyFill="1" applyAlignment="1">
      <alignment horizontal="center" vertical="center"/>
    </xf>
    <xf numFmtId="0" fontId="28" fillId="2" borderId="0" xfId="29" applyFont="1" applyFill="1" applyAlignment="1">
      <alignment horizontal="center" vertical="center"/>
    </xf>
    <xf numFmtId="0" fontId="35" fillId="2" borderId="0" xfId="29" applyFont="1" applyFill="1" applyAlignment="1">
      <alignment horizontal="center" vertical="center"/>
    </xf>
    <xf numFmtId="165" fontId="35" fillId="0" borderId="10" xfId="29" applyNumberFormat="1" applyFont="1" applyFill="1" applyBorder="1" applyAlignment="1">
      <alignment horizontal="center" vertical="center"/>
    </xf>
    <xf numFmtId="167" fontId="28" fillId="2" borderId="10" xfId="29" applyNumberFormat="1" applyFont="1" applyFill="1" applyBorder="1" applyAlignment="1">
      <alignment horizontal="center" shrinkToFit="1"/>
    </xf>
    <xf numFmtId="167" fontId="27" fillId="8" borderId="4" xfId="0" applyNumberFormat="1" applyFont="1" applyFill="1" applyBorder="1" applyAlignment="1">
      <alignment horizontal="center"/>
    </xf>
    <xf numFmtId="167" fontId="27" fillId="8" borderId="21" xfId="0" applyNumberFormat="1" applyFont="1" applyFill="1" applyBorder="1" applyAlignment="1">
      <alignment horizontal="center"/>
    </xf>
    <xf numFmtId="164" fontId="35" fillId="22" borderId="10" xfId="29" applyNumberFormat="1" applyFont="1" applyFill="1" applyBorder="1" applyAlignment="1">
      <alignment horizontal="center" vertical="center"/>
    </xf>
    <xf numFmtId="3" fontId="27" fillId="8" borderId="4" xfId="0" applyNumberFormat="1" applyFont="1" applyFill="1" applyBorder="1" applyAlignment="1">
      <alignment horizontal="center"/>
    </xf>
    <xf numFmtId="0" fontId="41" fillId="6" borderId="22" xfId="41" applyFont="1" applyFill="1" applyBorder="1" applyAlignment="1">
      <alignment horizontal="left" vertical="center" shrinkToFit="1"/>
    </xf>
    <xf numFmtId="0" fontId="27" fillId="6" borderId="10" xfId="41" applyFont="1" applyFill="1" applyBorder="1" applyAlignment="1">
      <alignment horizontal="center" vertical="center" shrinkToFit="1"/>
    </xf>
    <xf numFmtId="0" fontId="27" fillId="6" borderId="4" xfId="53" applyNumberFormat="1" applyFont="1" applyFill="1" applyBorder="1" applyAlignment="1">
      <alignment horizontal="center"/>
    </xf>
    <xf numFmtId="3" fontId="27" fillId="6" borderId="4" xfId="0" applyNumberFormat="1" applyFont="1" applyFill="1" applyBorder="1" applyAlignment="1">
      <alignment horizontal="center"/>
    </xf>
    <xf numFmtId="0" fontId="44" fillId="2" borderId="0" xfId="0" applyFont="1" applyFill="1" applyAlignment="1"/>
    <xf numFmtId="0" fontId="44" fillId="6" borderId="0" xfId="0" applyFont="1" applyFill="1" applyAlignment="1"/>
    <xf numFmtId="0" fontId="27" fillId="6" borderId="0" xfId="0" applyFont="1" applyFill="1" applyAlignment="1"/>
    <xf numFmtId="0" fontId="44" fillId="3" borderId="22" xfId="41" applyFont="1" applyFill="1" applyBorder="1" applyAlignment="1">
      <alignment horizontal="left" wrapText="1"/>
    </xf>
    <xf numFmtId="0" fontId="44" fillId="3" borderId="10" xfId="41" applyFont="1" applyFill="1" applyBorder="1" applyAlignment="1">
      <alignment horizontal="center" wrapText="1"/>
    </xf>
    <xf numFmtId="3" fontId="27" fillId="3" borderId="20" xfId="0" applyNumberFormat="1" applyFont="1" applyFill="1" applyBorder="1" applyAlignment="1">
      <alignment horizontal="center"/>
    </xf>
    <xf numFmtId="0" fontId="44" fillId="3" borderId="0" xfId="0" applyFont="1" applyFill="1" applyAlignment="1"/>
    <xf numFmtId="0" fontId="27" fillId="3" borderId="0" xfId="0" applyFont="1" applyFill="1" applyAlignment="1"/>
    <xf numFmtId="0" fontId="28" fillId="17" borderId="18" xfId="29" applyFont="1" applyFill="1" applyBorder="1" applyAlignment="1">
      <alignment horizontal="left" shrinkToFit="1"/>
    </xf>
    <xf numFmtId="165" fontId="35" fillId="2" borderId="10" xfId="29" applyNumberFormat="1" applyFont="1" applyFill="1" applyBorder="1" applyAlignment="1">
      <alignment horizontal="center" vertical="center"/>
    </xf>
    <xf numFmtId="164" fontId="46" fillId="0" borderId="23" xfId="23" applyNumberFormat="1" applyFont="1" applyFill="1" applyBorder="1" applyAlignment="1">
      <alignment horizontal="left" wrapText="1"/>
    </xf>
    <xf numFmtId="164" fontId="28" fillId="0" borderId="10" xfId="23" applyNumberFormat="1" applyFont="1" applyFill="1" applyBorder="1" applyAlignment="1">
      <alignment horizontal="center" wrapText="1"/>
    </xf>
    <xf numFmtId="164" fontId="35" fillId="0" borderId="10" xfId="29" applyNumberFormat="1" applyFont="1" applyFill="1" applyBorder="1" applyAlignment="1">
      <alignment horizontal="center" vertical="center"/>
    </xf>
    <xf numFmtId="168" fontId="28" fillId="0" borderId="23" xfId="23" applyNumberFormat="1" applyFont="1" applyFill="1" applyBorder="1" applyAlignment="1">
      <alignment horizontal="left" wrapText="1"/>
    </xf>
    <xf numFmtId="168" fontId="28" fillId="0" borderId="10" xfId="23" applyNumberFormat="1" applyFont="1" applyFill="1" applyBorder="1" applyAlignment="1">
      <alignment horizontal="center" wrapText="1"/>
    </xf>
    <xf numFmtId="169" fontId="35" fillId="0" borderId="10" xfId="29" applyNumberFormat="1" applyFont="1" applyFill="1" applyBorder="1" applyAlignment="1">
      <alignment horizontal="center" vertical="center"/>
    </xf>
    <xf numFmtId="169" fontId="35" fillId="2" borderId="10" xfId="29" applyNumberFormat="1" applyFont="1" applyFill="1" applyBorder="1" applyAlignment="1">
      <alignment horizontal="center" vertical="center"/>
    </xf>
    <xf numFmtId="164" fontId="35" fillId="0" borderId="13" xfId="23" applyNumberFormat="1" applyFont="1" applyFill="1" applyBorder="1" applyAlignment="1">
      <alignment horizontal="left" wrapText="1"/>
    </xf>
    <xf numFmtId="164" fontId="35" fillId="0" borderId="10" xfId="23" applyNumberFormat="1" applyFont="1" applyFill="1" applyBorder="1" applyAlignment="1">
      <alignment horizontal="center" wrapText="1"/>
    </xf>
    <xf numFmtId="165" fontId="35" fillId="2" borderId="0" xfId="29" applyNumberFormat="1" applyFont="1" applyFill="1" applyAlignment="1">
      <alignment horizontal="center" vertical="center"/>
    </xf>
    <xf numFmtId="0" fontId="35" fillId="2" borderId="10" xfId="29" applyFont="1" applyFill="1" applyBorder="1" applyAlignment="1">
      <alignment horizontal="center" vertical="center"/>
    </xf>
    <xf numFmtId="170" fontId="39" fillId="0" borderId="0" xfId="0" applyNumberFormat="1" applyFont="1" applyFill="1" applyBorder="1" applyAlignment="1"/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1" fontId="28" fillId="0" borderId="11" xfId="29" applyNumberFormat="1" applyFont="1" applyFill="1" applyBorder="1" applyAlignment="1">
      <alignment horizontal="center" vertical="center"/>
    </xf>
    <xf numFmtId="1" fontId="28" fillId="0" borderId="10" xfId="0" applyNumberFormat="1" applyFont="1" applyFill="1" applyBorder="1" applyAlignment="1">
      <alignment horizontal="center" vertical="center"/>
    </xf>
    <xf numFmtId="1" fontId="28" fillId="2" borderId="10" xfId="29" applyNumberFormat="1" applyFont="1" applyFill="1" applyBorder="1" applyAlignment="1">
      <alignment horizontal="center" shrinkToFit="1"/>
    </xf>
    <xf numFmtId="0" fontId="31" fillId="2" borderId="0" xfId="29" applyFont="1" applyFill="1" applyAlignment="1">
      <alignment horizontal="center" vertical="center"/>
    </xf>
    <xf numFmtId="0" fontId="27" fillId="19" borderId="13" xfId="52" applyFont="1" applyFill="1" applyBorder="1" applyAlignment="1">
      <alignment shrinkToFit="1"/>
    </xf>
    <xf numFmtId="0" fontId="27" fillId="19" borderId="11" xfId="52" applyFont="1" applyFill="1" applyBorder="1" applyAlignment="1">
      <alignment shrinkToFit="1"/>
    </xf>
    <xf numFmtId="0" fontId="27" fillId="20" borderId="13" xfId="29" applyFont="1" applyFill="1" applyBorder="1" applyAlignment="1">
      <alignment vertical="center"/>
    </xf>
    <xf numFmtId="0" fontId="27" fillId="20" borderId="24" xfId="29" applyFont="1" applyFill="1" applyBorder="1" applyAlignment="1">
      <alignment vertical="center"/>
    </xf>
    <xf numFmtId="0" fontId="27" fillId="20" borderId="11" xfId="29" applyFont="1" applyFill="1" applyBorder="1" applyAlignment="1">
      <alignment vertical="center"/>
    </xf>
    <xf numFmtId="16" fontId="35" fillId="2" borderId="0" xfId="29" applyNumberFormat="1" applyFont="1" applyFill="1" applyAlignment="1">
      <alignment horizontal="center" vertical="center"/>
    </xf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0" fontId="27" fillId="20" borderId="11" xfId="29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10" xfId="0" applyFont="1" applyBorder="1" applyAlignment="1">
      <alignment horizontal="center" vertical="center"/>
    </xf>
    <xf numFmtId="9" fontId="44" fillId="0" borderId="10" xfId="0" applyNumberFormat="1" applyFont="1" applyBorder="1" applyAlignment="1">
      <alignment horizontal="center" vertical="center"/>
    </xf>
    <xf numFmtId="0" fontId="44" fillId="0" borderId="10" xfId="0" applyFont="1" applyBorder="1" applyAlignment="1">
      <alignment vertical="center"/>
    </xf>
    <xf numFmtId="0" fontId="44" fillId="0" borderId="10" xfId="0" quotePrefix="1" applyFont="1" applyBorder="1" applyAlignment="1">
      <alignment horizontal="center" vertical="center"/>
    </xf>
    <xf numFmtId="0" fontId="27" fillId="23" borderId="0" xfId="29" applyFont="1" applyFill="1">
      <alignment vertical="center"/>
    </xf>
    <xf numFmtId="0" fontId="28" fillId="23" borderId="0" xfId="0" applyFont="1" applyFill="1" applyAlignment="1">
      <alignment vertical="center"/>
    </xf>
    <xf numFmtId="0" fontId="27" fillId="23" borderId="0" xfId="29" applyFont="1" applyFill="1" applyBorder="1">
      <alignment vertical="center"/>
    </xf>
    <xf numFmtId="0" fontId="27" fillId="23" borderId="0" xfId="0" applyFont="1" applyFill="1" applyAlignment="1"/>
    <xf numFmtId="164" fontId="27" fillId="23" borderId="0" xfId="29" applyNumberFormat="1" applyFont="1" applyFill="1">
      <alignment vertical="center"/>
    </xf>
    <xf numFmtId="164" fontId="35" fillId="23" borderId="0" xfId="29" applyNumberFormat="1" applyFont="1" applyFill="1">
      <alignment vertical="center"/>
    </xf>
    <xf numFmtId="0" fontId="44" fillId="23" borderId="0" xfId="0" applyFont="1" applyFill="1" applyAlignment="1"/>
    <xf numFmtId="171" fontId="27" fillId="23" borderId="0" xfId="29" applyNumberFormat="1" applyFont="1" applyFill="1">
      <alignment vertical="center"/>
    </xf>
    <xf numFmtId="0" fontId="44" fillId="23" borderId="10" xfId="0" applyFont="1" applyFill="1" applyBorder="1" applyAlignment="1">
      <alignment horizontal="center" vertical="center"/>
    </xf>
    <xf numFmtId="0" fontId="44" fillId="23" borderId="0" xfId="0" applyFont="1" applyFill="1" applyAlignment="1">
      <alignment horizontal="center" vertical="center"/>
    </xf>
    <xf numFmtId="0" fontId="44" fillId="23" borderId="0" xfId="0" applyFont="1" applyFill="1" applyAlignment="1">
      <alignment vertical="center"/>
    </xf>
    <xf numFmtId="9" fontId="44" fillId="23" borderId="10" xfId="0" applyNumberFormat="1" applyFont="1" applyFill="1" applyBorder="1" applyAlignment="1">
      <alignment horizontal="center" vertical="center"/>
    </xf>
    <xf numFmtId="0" fontId="44" fillId="23" borderId="10" xfId="0" applyFont="1" applyFill="1" applyBorder="1" applyAlignment="1">
      <alignment vertical="center"/>
    </xf>
    <xf numFmtId="0" fontId="44" fillId="23" borderId="10" xfId="0" quotePrefix="1" applyFont="1" applyFill="1" applyBorder="1" applyAlignment="1">
      <alignment horizontal="center" vertical="center"/>
    </xf>
    <xf numFmtId="0" fontId="44" fillId="23" borderId="0" xfId="0" applyFont="1" applyFill="1" applyBorder="1" applyAlignment="1">
      <alignment horizontal="center" vertical="center"/>
    </xf>
    <xf numFmtId="0" fontId="52" fillId="2" borderId="0" xfId="54" quotePrefix="1" applyFill="1" applyAlignment="1">
      <alignment horizontal="center" vertical="center"/>
    </xf>
    <xf numFmtId="0" fontId="25" fillId="2" borderId="0" xfId="29" applyFont="1" applyFill="1" applyAlignment="1">
      <alignment horizontal="center" vertical="center"/>
    </xf>
    <xf numFmtId="0" fontId="27" fillId="2" borderId="0" xfId="29" applyFont="1" applyFill="1" applyBorder="1" applyAlignment="1">
      <alignment horizontal="left" vertical="center"/>
    </xf>
    <xf numFmtId="170" fontId="39" fillId="0" borderId="0" xfId="0" applyNumberFormat="1" applyFont="1" applyFill="1" applyBorder="1" applyAlignment="1">
      <alignment horizontal="center"/>
    </xf>
    <xf numFmtId="14" fontId="28" fillId="2" borderId="25" xfId="29" applyNumberFormat="1" applyFont="1" applyFill="1" applyBorder="1" applyAlignment="1">
      <alignment horizontal="center" shrinkToFit="1"/>
    </xf>
    <xf numFmtId="14" fontId="28" fillId="2" borderId="27" xfId="29" applyNumberFormat="1" applyFont="1" applyFill="1" applyBorder="1" applyAlignment="1">
      <alignment horizontal="center" shrinkToFit="1"/>
    </xf>
    <xf numFmtId="14" fontId="28" fillId="2" borderId="28" xfId="29" applyNumberFormat="1" applyFont="1" applyFill="1" applyBorder="1" applyAlignment="1">
      <alignment horizontal="center" shrinkToFit="1"/>
    </xf>
    <xf numFmtId="14" fontId="28" fillId="2" borderId="29" xfId="29" applyNumberFormat="1" applyFont="1" applyFill="1" applyBorder="1" applyAlignment="1">
      <alignment horizontal="center" shrinkToFit="1"/>
    </xf>
    <xf numFmtId="14" fontId="28" fillId="2" borderId="30" xfId="29" applyNumberFormat="1" applyFont="1" applyFill="1" applyBorder="1" applyAlignment="1">
      <alignment horizontal="center" shrinkToFit="1"/>
    </xf>
    <xf numFmtId="1" fontId="28" fillId="2" borderId="25" xfId="29" applyNumberFormat="1" applyFont="1" applyFill="1" applyBorder="1" applyAlignment="1">
      <alignment horizontal="center" shrinkToFit="1"/>
    </xf>
    <xf numFmtId="1" fontId="28" fillId="2" borderId="26" xfId="29" applyNumberFormat="1" applyFont="1" applyFill="1" applyBorder="1" applyAlignment="1">
      <alignment horizontal="center" shrinkToFit="1"/>
    </xf>
    <xf numFmtId="14" fontId="28" fillId="2" borderId="26" xfId="29" applyNumberFormat="1" applyFont="1" applyFill="1" applyBorder="1" applyAlignment="1">
      <alignment horizontal="center" shrinkToFit="1"/>
    </xf>
    <xf numFmtId="167" fontId="28" fillId="2" borderId="28" xfId="29" applyNumberFormat="1" applyFont="1" applyFill="1" applyBorder="1" applyAlignment="1">
      <alignment horizontal="center" shrinkToFit="1"/>
    </xf>
    <xf numFmtId="167" fontId="28" fillId="2" borderId="29" xfId="29" applyNumberFormat="1" applyFont="1" applyFill="1" applyBorder="1" applyAlignment="1">
      <alignment horizontal="center" shrinkToFit="1"/>
    </xf>
    <xf numFmtId="167" fontId="28" fillId="2" borderId="30" xfId="29" applyNumberFormat="1" applyFont="1" applyFill="1" applyBorder="1" applyAlignment="1">
      <alignment horizontal="center" shrinkToFit="1"/>
    </xf>
    <xf numFmtId="167" fontId="28" fillId="2" borderId="25" xfId="29" applyNumberFormat="1" applyFont="1" applyFill="1" applyBorder="1" applyAlignment="1">
      <alignment horizontal="center" shrinkToFit="1"/>
    </xf>
    <xf numFmtId="167" fontId="28" fillId="2" borderId="26" xfId="29" applyNumberFormat="1" applyFont="1" applyFill="1" applyBorder="1" applyAlignment="1">
      <alignment horizontal="center" shrinkToFit="1"/>
    </xf>
    <xf numFmtId="167" fontId="28" fillId="2" borderId="27" xfId="29" applyNumberFormat="1" applyFont="1" applyFill="1" applyBorder="1" applyAlignment="1">
      <alignment horizontal="center" shrinkToFit="1"/>
    </xf>
    <xf numFmtId="0" fontId="27" fillId="6" borderId="21" xfId="53" applyNumberFormat="1" applyFont="1" applyFill="1" applyBorder="1" applyAlignment="1">
      <alignment horizontal="center"/>
    </xf>
    <xf numFmtId="0" fontId="27" fillId="6" borderId="20" xfId="53" applyNumberFormat="1" applyFont="1" applyFill="1" applyBorder="1" applyAlignment="1">
      <alignment horizontal="center"/>
    </xf>
    <xf numFmtId="0" fontId="27" fillId="6" borderId="17" xfId="53" applyNumberFormat="1" applyFont="1" applyFill="1" applyBorder="1" applyAlignment="1">
      <alignment horizontal="center"/>
    </xf>
    <xf numFmtId="0" fontId="27" fillId="6" borderId="33" xfId="53" applyNumberFormat="1" applyFont="1" applyFill="1" applyBorder="1" applyAlignment="1">
      <alignment horizontal="center"/>
    </xf>
    <xf numFmtId="3" fontId="27" fillId="3" borderId="31" xfId="0" applyNumberFormat="1" applyFont="1" applyFill="1" applyBorder="1" applyAlignment="1">
      <alignment horizontal="center"/>
    </xf>
    <xf numFmtId="3" fontId="27" fillId="3" borderId="29" xfId="0" applyNumberFormat="1" applyFont="1" applyFill="1" applyBorder="1" applyAlignment="1">
      <alignment horizontal="center"/>
    </xf>
    <xf numFmtId="3" fontId="27" fillId="3" borderId="32" xfId="0" applyNumberFormat="1" applyFont="1" applyFill="1" applyBorder="1" applyAlignment="1">
      <alignment horizontal="center"/>
    </xf>
    <xf numFmtId="3" fontId="27" fillId="3" borderId="10" xfId="0" applyNumberFormat="1" applyFont="1" applyFill="1" applyBorder="1" applyAlignment="1">
      <alignment horizontal="center"/>
    </xf>
    <xf numFmtId="0" fontId="27" fillId="6" borderId="19" xfId="53" applyNumberFormat="1" applyFont="1" applyFill="1" applyBorder="1" applyAlignment="1">
      <alignment horizontal="center"/>
    </xf>
    <xf numFmtId="14" fontId="28" fillId="0" borderId="28" xfId="29" applyNumberFormat="1" applyFont="1" applyFill="1" applyBorder="1" applyAlignment="1">
      <alignment horizontal="center" shrinkToFit="1"/>
    </xf>
    <xf numFmtId="14" fontId="28" fillId="0" borderId="29" xfId="29" applyNumberFormat="1" applyFont="1" applyFill="1" applyBorder="1" applyAlignment="1">
      <alignment horizontal="center" shrinkToFit="1"/>
    </xf>
    <xf numFmtId="14" fontId="28" fillId="0" borderId="30" xfId="29" applyNumberFormat="1" applyFont="1" applyFill="1" applyBorder="1" applyAlignment="1">
      <alignment horizontal="center" shrinkToFit="1"/>
    </xf>
    <xf numFmtId="171" fontId="28" fillId="2" borderId="25" xfId="29" applyNumberFormat="1" applyFont="1" applyFill="1" applyBorder="1" applyAlignment="1">
      <alignment horizontal="center" shrinkToFit="1"/>
    </xf>
    <xf numFmtId="171" fontId="28" fillId="2" borderId="26" xfId="29" applyNumberFormat="1" applyFont="1" applyFill="1" applyBorder="1" applyAlignment="1">
      <alignment horizontal="center" shrinkToFit="1"/>
    </xf>
    <xf numFmtId="168" fontId="28" fillId="2" borderId="25" xfId="29" applyNumberFormat="1" applyFont="1" applyFill="1" applyBorder="1" applyAlignment="1">
      <alignment horizontal="center" shrinkToFit="1"/>
    </xf>
    <xf numFmtId="168" fontId="28" fillId="2" borderId="26" xfId="29" applyNumberFormat="1" applyFont="1" applyFill="1" applyBorder="1" applyAlignment="1">
      <alignment horizontal="center" shrinkToFit="1"/>
    </xf>
    <xf numFmtId="168" fontId="28" fillId="2" borderId="27" xfId="29" applyNumberFormat="1" applyFont="1" applyFill="1" applyBorder="1" applyAlignment="1">
      <alignment horizontal="center" shrinkToFit="1"/>
    </xf>
    <xf numFmtId="0" fontId="27" fillId="20" borderId="13" xfId="29" applyFont="1" applyFill="1" applyBorder="1" applyAlignment="1">
      <alignment horizontal="center" vertical="center"/>
    </xf>
    <xf numFmtId="0" fontId="27" fillId="20" borderId="24" xfId="29" applyFont="1" applyFill="1" applyBorder="1" applyAlignment="1">
      <alignment horizontal="center" vertical="center"/>
    </xf>
    <xf numFmtId="0" fontId="27" fillId="20" borderId="11" xfId="29" applyFont="1" applyFill="1" applyBorder="1" applyAlignment="1">
      <alignment horizontal="center" vertical="center"/>
    </xf>
    <xf numFmtId="1" fontId="28" fillId="2" borderId="27" xfId="29" applyNumberFormat="1" applyFont="1" applyFill="1" applyBorder="1" applyAlignment="1">
      <alignment horizontal="center" shrinkToFit="1"/>
    </xf>
    <xf numFmtId="0" fontId="27" fillId="19" borderId="13" xfId="52" applyFont="1" applyFill="1" applyBorder="1" applyAlignment="1">
      <alignment horizontal="center" shrinkToFit="1"/>
    </xf>
    <xf numFmtId="0" fontId="27" fillId="19" borderId="24" xfId="52" applyFont="1" applyFill="1" applyBorder="1" applyAlignment="1">
      <alignment horizontal="center" shrinkToFit="1"/>
    </xf>
    <xf numFmtId="0" fontId="27" fillId="19" borderId="11" xfId="52" applyFont="1" applyFill="1" applyBorder="1" applyAlignment="1">
      <alignment horizontal="center" shrinkToFit="1"/>
    </xf>
    <xf numFmtId="14" fontId="28" fillId="22" borderId="28" xfId="29" applyNumberFormat="1" applyFont="1" applyFill="1" applyBorder="1" applyAlignment="1">
      <alignment horizontal="center" shrinkToFit="1"/>
    </xf>
    <xf numFmtId="14" fontId="28" fillId="22" borderId="29" xfId="29" applyNumberFormat="1" applyFont="1" applyFill="1" applyBorder="1" applyAlignment="1">
      <alignment horizontal="center" shrinkToFit="1"/>
    </xf>
    <xf numFmtId="14" fontId="28" fillId="22" borderId="30" xfId="29" applyNumberFormat="1" applyFont="1" applyFill="1" applyBorder="1" applyAlignment="1">
      <alignment horizontal="center" shrinkToFit="1"/>
    </xf>
    <xf numFmtId="0" fontId="27" fillId="20" borderId="13" xfId="52" applyFont="1" applyFill="1" applyBorder="1" applyAlignment="1">
      <alignment horizontal="center" shrinkToFit="1"/>
    </xf>
    <xf numFmtId="0" fontId="27" fillId="20" borderId="24" xfId="52" applyFont="1" applyFill="1" applyBorder="1" applyAlignment="1">
      <alignment horizontal="center" shrinkToFit="1"/>
    </xf>
    <xf numFmtId="0" fontId="27" fillId="20" borderId="11" xfId="52" applyFont="1" applyFill="1" applyBorder="1" applyAlignment="1">
      <alignment horizontal="center" shrinkToFit="1"/>
    </xf>
  </cellXfs>
  <cellStyles count="55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Hyperlink" xfId="54" builtinId="8"/>
    <cellStyle name="Normal" xfId="0" builtinId="0"/>
    <cellStyle name="Normal 2" xfId="19"/>
    <cellStyle name="Normal 45" xfId="20"/>
    <cellStyle name="oft Excel]_x000d__x000a_Comment=The open=/f lines load custom functions into the Paste Function list._x000d__x000a_Maximized=3_x000d__x000a_AutoFormat=" xfId="21"/>
    <cellStyle name="oft Excel]_x000d__x000a_Comment=The open=/f lines load custom functions into the Paste Function list._x000d__x000a_Maximized=3_x000d__x000a_AutoFormat=_中菲-越星進度表1" xfId="52"/>
    <cellStyle name="Percent 2" xfId="22"/>
    <cellStyle name="표준_JO413-1 IM EVA MS Apr'11" xfId="41"/>
    <cellStyle name="一般 2" xfId="23"/>
    <cellStyle name="一般 3" xfId="24"/>
    <cellStyle name="一般 4" xfId="25"/>
    <cellStyle name="一般 5" xfId="51"/>
    <cellStyle name="一般_MO-347" xfId="53"/>
    <cellStyle name="差" xfId="27"/>
    <cellStyle name="常规_JO-631模具分析2016.02.17" xfId="29"/>
    <cellStyle name="强调文字颜色 1" xfId="30"/>
    <cellStyle name="强调文字颜色 2" xfId="31"/>
    <cellStyle name="强调文字颜色 3" xfId="32"/>
    <cellStyle name="强调文字颜色 4" xfId="33"/>
    <cellStyle name="强调文字颜色 5" xfId="34"/>
    <cellStyle name="强调文字颜色 6" xfId="35"/>
    <cellStyle name="标题" xfId="42"/>
    <cellStyle name="标题 1" xfId="43"/>
    <cellStyle name="标题 2" xfId="44"/>
    <cellStyle name="标题 3" xfId="45"/>
    <cellStyle name="标题 4" xfId="46"/>
    <cellStyle name="检查单元格" xfId="47"/>
    <cellStyle name="樣式 1" xfId="39"/>
    <cellStyle name="汇总" xfId="48"/>
    <cellStyle name="注释" xfId="26"/>
    <cellStyle name="解释性文本" xfId="36"/>
    <cellStyle name="警告文本" xfId="40"/>
    <cellStyle name="计算" xfId="49"/>
    <cellStyle name="输入" xfId="37"/>
    <cellStyle name="输出" xfId="38"/>
    <cellStyle name="适中" xfId="28"/>
    <cellStyle name="链接单元格" xfId="50"/>
  </cellStyles>
  <dxfs count="0"/>
  <tableStyles count="0" defaultTableStyle="TableStyleMedium2" defaultPivotStyle="PivotStyleLight16"/>
  <colors>
    <mruColors>
      <color rgb="FFFFFFCC"/>
      <color rgb="FFFFFF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30"/>
  <sheetViews>
    <sheetView zoomScale="75" zoomScaleNormal="75" workbookViewId="0">
      <selection activeCell="B4" sqref="B4:L4"/>
    </sheetView>
  </sheetViews>
  <sheetFormatPr defaultColWidth="9" defaultRowHeight="15.75"/>
  <cols>
    <col min="1" max="1" width="51.12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2" t="s">
        <v>77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3" s="107" customFormat="1" ht="23.25">
      <c r="A2" s="2"/>
      <c r="B2" s="2"/>
      <c r="C2" s="2"/>
      <c r="D2" s="84"/>
      <c r="E2" s="84"/>
      <c r="F2" s="84"/>
      <c r="G2" s="84"/>
      <c r="H2" s="84"/>
      <c r="I2" s="8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s="107" customFormat="1" ht="23.25">
      <c r="A3" s="2"/>
      <c r="B3" s="2"/>
      <c r="C3" s="2"/>
      <c r="D3" s="84"/>
      <c r="E3" s="84"/>
      <c r="F3" s="84"/>
      <c r="G3" s="84"/>
      <c r="H3" s="84"/>
      <c r="I3" s="8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s="108" customFormat="1" ht="17.25">
      <c r="A4" s="4" t="s">
        <v>75</v>
      </c>
      <c r="B4" s="123" t="s">
        <v>46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4"/>
      <c r="N4" s="5"/>
      <c r="O4" s="6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2"/>
      <c r="B5" s="2"/>
      <c r="C5" s="2"/>
      <c r="D5" s="84"/>
      <c r="E5" s="84"/>
      <c r="F5" s="84"/>
      <c r="G5" s="84"/>
      <c r="H5" s="84"/>
      <c r="I5" s="8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23">
      <c r="A8" s="20" t="s">
        <v>13</v>
      </c>
      <c r="B8" s="21"/>
      <c r="C8" s="22">
        <f>SUM(C7)</f>
        <v>13</v>
      </c>
      <c r="D8" s="22">
        <f t="shared" ref="D8:I8" si="0">SUM(D7)</f>
        <v>1</v>
      </c>
      <c r="E8" s="22">
        <f t="shared" si="0"/>
        <v>1</v>
      </c>
      <c r="F8" s="22">
        <f t="shared" si="0"/>
        <v>1</v>
      </c>
      <c r="G8" s="22">
        <f t="shared" si="0"/>
        <v>1</v>
      </c>
      <c r="H8" s="22">
        <f t="shared" si="0"/>
        <v>1</v>
      </c>
      <c r="I8" s="22">
        <f t="shared" si="0"/>
        <v>1</v>
      </c>
      <c r="J8" s="22">
        <f t="shared" ref="J8:V8" si="1">SUM(J7)</f>
        <v>1</v>
      </c>
      <c r="K8" s="22">
        <f t="shared" si="1"/>
        <v>1</v>
      </c>
      <c r="L8" s="22">
        <f t="shared" si="1"/>
        <v>1</v>
      </c>
      <c r="M8" s="22">
        <f t="shared" si="1"/>
        <v>1</v>
      </c>
      <c r="N8" s="22">
        <f t="shared" si="1"/>
        <v>1</v>
      </c>
      <c r="O8" s="22">
        <f t="shared" si="1"/>
        <v>1</v>
      </c>
      <c r="P8" s="22">
        <f t="shared" si="1"/>
        <v>1</v>
      </c>
      <c r="Q8" s="22">
        <f t="shared" si="1"/>
        <v>1</v>
      </c>
      <c r="R8" s="22">
        <f t="shared" si="1"/>
        <v>1</v>
      </c>
      <c r="S8" s="22">
        <f t="shared" si="1"/>
        <v>1</v>
      </c>
      <c r="T8" s="22">
        <f t="shared" si="1"/>
        <v>1</v>
      </c>
      <c r="U8" s="22">
        <f t="shared" si="1"/>
        <v>1</v>
      </c>
      <c r="V8" s="22">
        <f t="shared" si="1"/>
        <v>1</v>
      </c>
      <c r="W8" s="23">
        <f>C8*26*100*0.8</f>
        <v>27040</v>
      </c>
    </row>
    <row r="9" spans="1:23">
      <c r="A9" s="25" t="s">
        <v>27</v>
      </c>
      <c r="B9" s="26"/>
      <c r="C9" s="88">
        <f>SUM(D9:V9)</f>
        <v>73175</v>
      </c>
      <c r="D9" s="88">
        <v>991</v>
      </c>
      <c r="E9" s="88">
        <v>2371</v>
      </c>
      <c r="F9" s="88">
        <v>3514</v>
      </c>
      <c r="G9" s="88">
        <v>2368</v>
      </c>
      <c r="H9" s="88">
        <v>4216</v>
      </c>
      <c r="I9" s="88">
        <v>2166</v>
      </c>
      <c r="J9" s="89">
        <v>5526</v>
      </c>
      <c r="K9" s="89">
        <v>5576</v>
      </c>
      <c r="L9" s="89">
        <v>4319</v>
      </c>
      <c r="M9" s="89">
        <v>7450</v>
      </c>
      <c r="N9" s="89">
        <v>9027</v>
      </c>
      <c r="O9" s="89">
        <v>4398</v>
      </c>
      <c r="P9" s="89">
        <v>7326</v>
      </c>
      <c r="Q9" s="89">
        <v>4570</v>
      </c>
      <c r="R9" s="89">
        <v>3055</v>
      </c>
      <c r="S9" s="89">
        <v>2477</v>
      </c>
      <c r="T9" s="89">
        <v>2400</v>
      </c>
      <c r="U9" s="89">
        <v>1056</v>
      </c>
      <c r="V9" s="89">
        <v>369</v>
      </c>
      <c r="W9" s="27"/>
    </row>
    <row r="10" spans="1:23">
      <c r="A10" s="31" t="s">
        <v>14</v>
      </c>
      <c r="B10" s="29"/>
      <c r="C10" s="90">
        <f t="shared" ref="C10" si="2">SUM(C9:C9)</f>
        <v>73175</v>
      </c>
      <c r="D10" s="90">
        <v>991</v>
      </c>
      <c r="E10" s="90">
        <v>2371</v>
      </c>
      <c r="F10" s="90">
        <v>3514</v>
      </c>
      <c r="G10" s="90">
        <v>2368</v>
      </c>
      <c r="H10" s="90">
        <v>4216</v>
      </c>
      <c r="I10" s="90">
        <v>2166</v>
      </c>
      <c r="J10" s="90">
        <v>5526</v>
      </c>
      <c r="K10" s="90">
        <v>5576</v>
      </c>
      <c r="L10" s="90">
        <v>4319</v>
      </c>
      <c r="M10" s="90">
        <v>7450</v>
      </c>
      <c r="N10" s="90">
        <v>9027</v>
      </c>
      <c r="O10" s="90">
        <v>4398</v>
      </c>
      <c r="P10" s="90">
        <v>7326</v>
      </c>
      <c r="Q10" s="90">
        <v>4570</v>
      </c>
      <c r="R10" s="90">
        <v>3055</v>
      </c>
      <c r="S10" s="90">
        <v>2477</v>
      </c>
      <c r="T10" s="90">
        <v>2400</v>
      </c>
      <c r="U10" s="90">
        <v>1056</v>
      </c>
      <c r="V10" s="90">
        <v>369</v>
      </c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74</v>
      </c>
      <c r="B12" s="29"/>
      <c r="C12" s="90">
        <f t="shared" ref="C12:V12" si="3">C9</f>
        <v>73175</v>
      </c>
      <c r="D12" s="53">
        <f t="shared" si="3"/>
        <v>991</v>
      </c>
      <c r="E12" s="53">
        <f t="shared" si="3"/>
        <v>2371</v>
      </c>
      <c r="F12" s="53">
        <f t="shared" si="3"/>
        <v>3514</v>
      </c>
      <c r="G12" s="53">
        <f t="shared" si="3"/>
        <v>2368</v>
      </c>
      <c r="H12" s="53">
        <f t="shared" si="3"/>
        <v>4216</v>
      </c>
      <c r="I12" s="53">
        <f t="shared" si="3"/>
        <v>2166</v>
      </c>
      <c r="J12" s="53">
        <f t="shared" si="3"/>
        <v>5526</v>
      </c>
      <c r="K12" s="53">
        <f t="shared" si="3"/>
        <v>5576</v>
      </c>
      <c r="L12" s="53">
        <f t="shared" si="3"/>
        <v>4319</v>
      </c>
      <c r="M12" s="53">
        <f t="shared" si="3"/>
        <v>7450</v>
      </c>
      <c r="N12" s="53">
        <f t="shared" si="3"/>
        <v>9027</v>
      </c>
      <c r="O12" s="53">
        <f t="shared" si="3"/>
        <v>4398</v>
      </c>
      <c r="P12" s="53">
        <f t="shared" si="3"/>
        <v>7326</v>
      </c>
      <c r="Q12" s="53">
        <f t="shared" si="3"/>
        <v>4570</v>
      </c>
      <c r="R12" s="53">
        <f t="shared" si="3"/>
        <v>3055</v>
      </c>
      <c r="S12" s="53">
        <f t="shared" si="3"/>
        <v>2477</v>
      </c>
      <c r="T12" s="53">
        <f t="shared" si="3"/>
        <v>2400</v>
      </c>
      <c r="U12" s="53">
        <f t="shared" si="3"/>
        <v>1056</v>
      </c>
      <c r="V12" s="53">
        <f t="shared" si="3"/>
        <v>369</v>
      </c>
      <c r="W12" s="13"/>
    </row>
    <row r="13" spans="1:23">
      <c r="A13" s="39" t="s">
        <v>15</v>
      </c>
      <c r="B13" s="40"/>
      <c r="C13" s="30"/>
      <c r="D13" s="41">
        <f t="shared" ref="D13:I13" si="4">D12/D8/110</f>
        <v>9.0090909090909097</v>
      </c>
      <c r="E13" s="41">
        <f t="shared" si="4"/>
        <v>21.554545454545455</v>
      </c>
      <c r="F13" s="41">
        <f t="shared" si="4"/>
        <v>31.945454545454545</v>
      </c>
      <c r="G13" s="41">
        <f t="shared" si="4"/>
        <v>21.527272727272727</v>
      </c>
      <c r="H13" s="41">
        <f t="shared" si="4"/>
        <v>38.327272727272728</v>
      </c>
      <c r="I13" s="41">
        <f t="shared" si="4"/>
        <v>19.690909090909091</v>
      </c>
      <c r="J13" s="41">
        <f>J12/J8/110</f>
        <v>50.236363636363635</v>
      </c>
      <c r="K13" s="41">
        <f t="shared" ref="K13:V13" si="5">K12/K8/110</f>
        <v>50.690909090909088</v>
      </c>
      <c r="L13" s="41">
        <f t="shared" si="5"/>
        <v>39.263636363636365</v>
      </c>
      <c r="M13" s="41">
        <f t="shared" si="5"/>
        <v>67.727272727272734</v>
      </c>
      <c r="N13" s="41">
        <f t="shared" si="5"/>
        <v>82.063636363636363</v>
      </c>
      <c r="O13" s="41">
        <f t="shared" si="5"/>
        <v>39.981818181818184</v>
      </c>
      <c r="P13" s="41">
        <f t="shared" si="5"/>
        <v>66.599999999999994</v>
      </c>
      <c r="Q13" s="41">
        <f t="shared" si="5"/>
        <v>41.545454545454547</v>
      </c>
      <c r="R13" s="41">
        <f t="shared" si="5"/>
        <v>27.772727272727273</v>
      </c>
      <c r="S13" s="41">
        <f t="shared" si="5"/>
        <v>22.518181818181819</v>
      </c>
      <c r="T13" s="41">
        <f t="shared" si="5"/>
        <v>21.818181818181817</v>
      </c>
      <c r="U13" s="41">
        <f t="shared" si="5"/>
        <v>9.6</v>
      </c>
      <c r="V13" s="41">
        <f t="shared" si="5"/>
        <v>3.3545454545454545</v>
      </c>
      <c r="W13" s="41"/>
    </row>
    <row r="14" spans="1:23" s="110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23" s="110" customFormat="1">
      <c r="A15" s="39" t="s">
        <v>17</v>
      </c>
      <c r="B15" s="40"/>
      <c r="C15" s="45">
        <f>MAX(J15:V15)</f>
        <v>43613.740909090906</v>
      </c>
      <c r="D15" s="43">
        <f t="shared" ref="D15:I15" si="6">D14+D13+D13/6</f>
        <v>43528.510606060612</v>
      </c>
      <c r="E15" s="43">
        <f t="shared" si="6"/>
        <v>43543.146969696965</v>
      </c>
      <c r="F15" s="56">
        <f t="shared" si="6"/>
        <v>43555.269696969699</v>
      </c>
      <c r="G15" s="43">
        <f t="shared" si="6"/>
        <v>43543.115151515151</v>
      </c>
      <c r="H15" s="56">
        <f t="shared" si="6"/>
        <v>43562.715151515149</v>
      </c>
      <c r="I15" s="43">
        <f t="shared" si="6"/>
        <v>43540.972727272725</v>
      </c>
      <c r="J15" s="56">
        <f>J14+J13+J13/6</f>
        <v>43576.609090909093</v>
      </c>
      <c r="K15" s="56">
        <f t="shared" ref="K15:V15" si="7">K14+K13+K13/6</f>
        <v>43577.139393939397</v>
      </c>
      <c r="L15" s="56">
        <f t="shared" si="7"/>
        <v>43563.807575757572</v>
      </c>
      <c r="M15" s="56">
        <f t="shared" si="7"/>
        <v>43597.015151515152</v>
      </c>
      <c r="N15" s="56">
        <f t="shared" si="7"/>
        <v>43613.740909090906</v>
      </c>
      <c r="O15" s="56">
        <f t="shared" si="7"/>
        <v>43564.645454545454</v>
      </c>
      <c r="P15" s="56">
        <f t="shared" si="7"/>
        <v>43595.7</v>
      </c>
      <c r="Q15" s="56">
        <f t="shared" si="7"/>
        <v>43566.469696969696</v>
      </c>
      <c r="R15" s="74">
        <f t="shared" si="7"/>
        <v>43550.401515151512</v>
      </c>
      <c r="S15" s="74">
        <f t="shared" si="7"/>
        <v>43544.27121212121</v>
      </c>
      <c r="T15" s="74">
        <f t="shared" si="7"/>
        <v>43543.454545454544</v>
      </c>
      <c r="U15" s="74">
        <f t="shared" si="7"/>
        <v>43529.2</v>
      </c>
      <c r="V15" s="43">
        <f t="shared" si="7"/>
        <v>43521.913636363635</v>
      </c>
      <c r="W15" s="43"/>
    </row>
    <row r="16" spans="1:23" s="111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SUM(D18:U18)</f>
        <v>23</v>
      </c>
      <c r="D18" s="60"/>
      <c r="E18" s="60"/>
      <c r="F18" s="60">
        <v>1</v>
      </c>
      <c r="G18" s="60"/>
      <c r="H18" s="60">
        <v>1</v>
      </c>
      <c r="I18" s="60"/>
      <c r="J18" s="60">
        <v>2</v>
      </c>
      <c r="K18" s="60">
        <v>2</v>
      </c>
      <c r="L18" s="60">
        <v>1</v>
      </c>
      <c r="M18" s="60">
        <v>3</v>
      </c>
      <c r="N18" s="60">
        <v>4</v>
      </c>
      <c r="O18" s="61">
        <v>2</v>
      </c>
      <c r="P18" s="60">
        <v>5</v>
      </c>
      <c r="Q18" s="60">
        <v>2</v>
      </c>
      <c r="R18" s="60"/>
      <c r="S18" s="60"/>
      <c r="T18" s="60"/>
      <c r="U18" s="60"/>
      <c r="V18" s="60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76</v>
      </c>
      <c r="B19" s="66"/>
      <c r="C19" s="67">
        <f>C8+C18</f>
        <v>36</v>
      </c>
      <c r="D19" s="67">
        <f t="shared" ref="D19:I19" si="8">D8+D18</f>
        <v>1</v>
      </c>
      <c r="E19" s="67">
        <f t="shared" si="8"/>
        <v>1</v>
      </c>
      <c r="F19" s="67">
        <f t="shared" si="8"/>
        <v>2</v>
      </c>
      <c r="G19" s="67">
        <f t="shared" si="8"/>
        <v>1</v>
      </c>
      <c r="H19" s="67">
        <f t="shared" si="8"/>
        <v>2</v>
      </c>
      <c r="I19" s="67">
        <f t="shared" si="8"/>
        <v>1</v>
      </c>
      <c r="J19" s="67">
        <f t="shared" ref="J19:V19" si="9">J8+J18</f>
        <v>3</v>
      </c>
      <c r="K19" s="67">
        <f t="shared" si="9"/>
        <v>3</v>
      </c>
      <c r="L19" s="67">
        <f t="shared" si="9"/>
        <v>2</v>
      </c>
      <c r="M19" s="67">
        <f t="shared" si="9"/>
        <v>4</v>
      </c>
      <c r="N19" s="67">
        <f t="shared" si="9"/>
        <v>5</v>
      </c>
      <c r="O19" s="67">
        <f t="shared" si="9"/>
        <v>3</v>
      </c>
      <c r="P19" s="67">
        <f t="shared" si="9"/>
        <v>6</v>
      </c>
      <c r="Q19" s="67">
        <f t="shared" si="9"/>
        <v>3</v>
      </c>
      <c r="R19" s="67">
        <f t="shared" si="9"/>
        <v>1</v>
      </c>
      <c r="S19" s="67">
        <f t="shared" si="9"/>
        <v>1</v>
      </c>
      <c r="T19" s="67">
        <f t="shared" si="9"/>
        <v>1</v>
      </c>
      <c r="U19" s="67">
        <f t="shared" si="9"/>
        <v>1</v>
      </c>
      <c r="V19" s="67">
        <f t="shared" si="9"/>
        <v>1</v>
      </c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52"/>
      <c r="E20" s="30"/>
      <c r="F20" s="52">
        <f>F12-14*F7*110</f>
        <v>1974</v>
      </c>
      <c r="G20" s="30"/>
      <c r="H20" s="52">
        <f>H12-14*H7*110</f>
        <v>2676</v>
      </c>
      <c r="I20" s="30"/>
      <c r="J20" s="52">
        <f t="shared" ref="J20:Q20" si="10">J12-14*J7*110</f>
        <v>3986</v>
      </c>
      <c r="K20" s="52">
        <f t="shared" si="10"/>
        <v>4036</v>
      </c>
      <c r="L20" s="52">
        <f t="shared" si="10"/>
        <v>2779</v>
      </c>
      <c r="M20" s="52">
        <f t="shared" si="10"/>
        <v>5910</v>
      </c>
      <c r="N20" s="52">
        <f t="shared" si="10"/>
        <v>7487</v>
      </c>
      <c r="O20" s="52">
        <f t="shared" si="10"/>
        <v>2858</v>
      </c>
      <c r="P20" s="52">
        <f t="shared" si="10"/>
        <v>5786</v>
      </c>
      <c r="Q20" s="52">
        <f t="shared" si="10"/>
        <v>3030</v>
      </c>
      <c r="R20" s="52"/>
      <c r="S20" s="52"/>
      <c r="T20" s="52"/>
      <c r="U20" s="71"/>
      <c r="V20" s="71"/>
      <c r="W20" s="43"/>
    </row>
    <row r="21" spans="1:256" s="110" customFormat="1">
      <c r="A21" s="72" t="s">
        <v>24</v>
      </c>
      <c r="B21" s="73"/>
      <c r="C21" s="42"/>
      <c r="D21" s="42"/>
      <c r="E21" s="42"/>
      <c r="F21" s="43">
        <v>43535</v>
      </c>
      <c r="G21" s="42"/>
      <c r="H21" s="43">
        <v>43535</v>
      </c>
      <c r="I21" s="42"/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/>
      <c r="S21" s="43"/>
      <c r="T21" s="43"/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30"/>
      <c r="F22" s="77">
        <f>F20/F19/110</f>
        <v>8.9727272727272727</v>
      </c>
      <c r="G22" s="30"/>
      <c r="H22" s="77">
        <f>H20/H19/110</f>
        <v>12.163636363636364</v>
      </c>
      <c r="I22" s="30"/>
      <c r="J22" s="77">
        <f>J20/J19/110</f>
        <v>12.07878787878788</v>
      </c>
      <c r="K22" s="77">
        <f>K20/K19/110</f>
        <v>12.23030303030303</v>
      </c>
      <c r="L22" s="77">
        <f>L20/L19/110</f>
        <v>12.631818181818181</v>
      </c>
      <c r="M22" s="77">
        <f t="shared" ref="M22:Q22" si="11">M20/M19/110</f>
        <v>13.431818181818182</v>
      </c>
      <c r="N22" s="77">
        <f t="shared" si="11"/>
        <v>13.612727272727273</v>
      </c>
      <c r="O22" s="77">
        <f t="shared" si="11"/>
        <v>8.6606060606060602</v>
      </c>
      <c r="P22" s="77">
        <f t="shared" si="11"/>
        <v>8.7666666666666675</v>
      </c>
      <c r="Q22" s="77">
        <f t="shared" si="11"/>
        <v>9.1818181818181817</v>
      </c>
      <c r="R22" s="77"/>
      <c r="S22" s="77"/>
      <c r="T22" s="77"/>
      <c r="U22" s="78"/>
      <c r="V22" s="78"/>
      <c r="W22" s="43"/>
    </row>
    <row r="23" spans="1:256" s="110" customFormat="1">
      <c r="A23" s="39" t="s">
        <v>26</v>
      </c>
      <c r="B23" s="40"/>
      <c r="C23" s="45">
        <f>MAX(J23:U23)</f>
        <v>43550.881515151515</v>
      </c>
      <c r="D23" s="30"/>
      <c r="E23" s="30"/>
      <c r="F23" s="74">
        <f>F21+F22+F22/6</f>
        <v>43545.468181818178</v>
      </c>
      <c r="G23" s="30"/>
      <c r="H23" s="74">
        <f>H21+H22+H22/6</f>
        <v>43549.19090909091</v>
      </c>
      <c r="I23" s="30"/>
      <c r="J23" s="74">
        <f>J21+J22+J22/6</f>
        <v>43549.091919191917</v>
      </c>
      <c r="K23" s="74">
        <f>K21+K22+K22/6</f>
        <v>43549.268686868687</v>
      </c>
      <c r="L23" s="74">
        <f>L21+L22+L22/6</f>
        <v>43549.737121212122</v>
      </c>
      <c r="M23" s="74">
        <f t="shared" ref="M23:Q23" si="12">M21+M22+M22/6</f>
        <v>43550.670454545456</v>
      </c>
      <c r="N23" s="74">
        <f t="shared" si="12"/>
        <v>43550.881515151515</v>
      </c>
      <c r="O23" s="74">
        <f t="shared" si="12"/>
        <v>43545.10404040404</v>
      </c>
      <c r="P23" s="74">
        <f t="shared" si="12"/>
        <v>43545.227777777778</v>
      </c>
      <c r="Q23" s="74">
        <f t="shared" si="12"/>
        <v>43545.71212121212</v>
      </c>
      <c r="R23" s="74"/>
      <c r="S23" s="74"/>
      <c r="T23" s="74"/>
      <c r="U23" s="74"/>
      <c r="V23" s="74"/>
      <c r="W23" s="43"/>
    </row>
    <row r="24" spans="1:256" s="110" customFormat="1">
      <c r="A24" s="79" t="s">
        <v>31</v>
      </c>
      <c r="B24" s="80"/>
      <c r="C24" s="42"/>
      <c r="D24" s="42"/>
      <c r="E24" s="42"/>
      <c r="F24" s="43">
        <v>43549</v>
      </c>
      <c r="G24" s="42"/>
      <c r="H24" s="43">
        <v>43549</v>
      </c>
      <c r="I24" s="42"/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/>
      <c r="S24" s="43"/>
      <c r="T24" s="43"/>
      <c r="U24" s="43"/>
      <c r="V24" s="43"/>
      <c r="W24" s="43"/>
    </row>
    <row r="26" spans="1:256">
      <c r="J26" s="81">
        <f>J12/92483</f>
        <v>5.9751521901322407E-2</v>
      </c>
      <c r="K26" s="81">
        <f t="shared" ref="K26:V26" si="13">K12/92483</f>
        <v>6.0292161802709687E-2</v>
      </c>
      <c r="L26" s="81">
        <f t="shared" si="13"/>
        <v>4.6700474681833415E-2</v>
      </c>
      <c r="M26" s="81">
        <f t="shared" si="13"/>
        <v>8.0555345306705023E-2</v>
      </c>
      <c r="N26" s="81">
        <f t="shared" si="13"/>
        <v>9.7607127796459886E-2</v>
      </c>
      <c r="O26" s="81">
        <f t="shared" si="13"/>
        <v>4.7554685726025323E-2</v>
      </c>
      <c r="P26" s="81">
        <f t="shared" si="13"/>
        <v>7.9214558351264563E-2</v>
      </c>
      <c r="Q26" s="81">
        <f t="shared" si="13"/>
        <v>4.9414486986797575E-2</v>
      </c>
      <c r="R26" s="81">
        <f t="shared" si="13"/>
        <v>3.3033097974762927E-2</v>
      </c>
      <c r="S26" s="81">
        <f t="shared" si="13"/>
        <v>2.6783300714725948E-2</v>
      </c>
      <c r="T26" s="81">
        <f t="shared" si="13"/>
        <v>2.5950715266589534E-2</v>
      </c>
      <c r="U26" s="81">
        <f t="shared" si="13"/>
        <v>1.1418314717299396E-2</v>
      </c>
      <c r="V26" s="81">
        <f t="shared" si="13"/>
        <v>3.9899224722381409E-3</v>
      </c>
    </row>
    <row r="27" spans="1:256">
      <c r="J27" s="71">
        <f>J26*27040</f>
        <v>1615.681152211758</v>
      </c>
      <c r="K27" s="71">
        <f t="shared" ref="K27:V27" si="14">K26*27040</f>
        <v>1630.3000551452699</v>
      </c>
      <c r="L27" s="71">
        <f t="shared" si="14"/>
        <v>1262.7808353967755</v>
      </c>
      <c r="M27" s="71">
        <f t="shared" si="14"/>
        <v>2178.2165370933039</v>
      </c>
      <c r="N27" s="71">
        <f t="shared" si="14"/>
        <v>2639.2967356162753</v>
      </c>
      <c r="O27" s="71">
        <f t="shared" si="14"/>
        <v>1285.8787020317247</v>
      </c>
      <c r="P27" s="71">
        <f t="shared" si="14"/>
        <v>2141.961657818194</v>
      </c>
      <c r="Q27" s="71">
        <f t="shared" si="14"/>
        <v>1336.1677281230063</v>
      </c>
      <c r="R27" s="71">
        <f t="shared" si="14"/>
        <v>893.21496923758957</v>
      </c>
      <c r="S27" s="71">
        <f t="shared" si="14"/>
        <v>724.22045132618962</v>
      </c>
      <c r="T27" s="71">
        <f t="shared" si="14"/>
        <v>701.70734080858097</v>
      </c>
      <c r="U27" s="71">
        <f t="shared" si="14"/>
        <v>308.75122995577567</v>
      </c>
      <c r="V27" s="71">
        <f t="shared" si="14"/>
        <v>107.88750364931933</v>
      </c>
    </row>
    <row r="28" spans="1:256">
      <c r="J28" s="82">
        <f>1*110*26*0.9</f>
        <v>2574</v>
      </c>
      <c r="K28" s="82">
        <f t="shared" ref="K28:V28" si="15">1*110*26*0.9</f>
        <v>2574</v>
      </c>
      <c r="L28" s="82">
        <f t="shared" si="15"/>
        <v>2574</v>
      </c>
      <c r="M28" s="82">
        <f t="shared" si="15"/>
        <v>2574</v>
      </c>
      <c r="N28" s="82">
        <f t="shared" si="15"/>
        <v>2574</v>
      </c>
      <c r="O28" s="82">
        <f t="shared" si="15"/>
        <v>2574</v>
      </c>
      <c r="P28" s="82">
        <f t="shared" si="15"/>
        <v>2574</v>
      </c>
      <c r="Q28" s="82">
        <f t="shared" si="15"/>
        <v>2574</v>
      </c>
      <c r="R28" s="82">
        <f t="shared" si="15"/>
        <v>2574</v>
      </c>
      <c r="S28" s="82">
        <f t="shared" si="15"/>
        <v>2574</v>
      </c>
      <c r="T28" s="82">
        <f t="shared" si="15"/>
        <v>2574</v>
      </c>
      <c r="U28" s="82">
        <f t="shared" si="15"/>
        <v>2574</v>
      </c>
      <c r="V28" s="82">
        <f t="shared" si="15"/>
        <v>2574</v>
      </c>
    </row>
    <row r="29" spans="1:256">
      <c r="A29" s="49" t="s">
        <v>32</v>
      </c>
      <c r="B29" s="49" t="s">
        <v>33</v>
      </c>
      <c r="J29" s="82"/>
      <c r="K29" s="82"/>
      <c r="L29" s="82"/>
      <c r="M29" s="82"/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/>
      <c r="T29" s="82"/>
      <c r="U29" s="82"/>
      <c r="V29" s="82"/>
    </row>
    <row r="30" spans="1:256">
      <c r="J30" s="124">
        <v>0</v>
      </c>
      <c r="K30" s="124">
        <v>1</v>
      </c>
      <c r="L30" s="124">
        <v>2</v>
      </c>
      <c r="M30" s="124">
        <v>4</v>
      </c>
      <c r="N30" s="124">
        <v>5</v>
      </c>
      <c r="O30" s="124">
        <v>5</v>
      </c>
      <c r="P30" s="124">
        <v>5</v>
      </c>
      <c r="Q30" s="124">
        <v>4</v>
      </c>
      <c r="R30" s="124">
        <v>2</v>
      </c>
      <c r="S30" s="124">
        <v>2</v>
      </c>
      <c r="T30" s="83">
        <v>4</v>
      </c>
      <c r="U30" s="83">
        <v>1</v>
      </c>
      <c r="V30" s="83">
        <v>0</v>
      </c>
    </row>
  </sheetData>
  <mergeCells count="7">
    <mergeCell ref="A1:W1"/>
    <mergeCell ref="B4:L4"/>
    <mergeCell ref="J30:K30"/>
    <mergeCell ref="L30:M30"/>
    <mergeCell ref="N30:O30"/>
    <mergeCell ref="P30:Q30"/>
    <mergeCell ref="R30:S3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5"/>
  <sheetViews>
    <sheetView zoomScale="85" zoomScaleNormal="85" workbookViewId="0">
      <selection activeCell="K30" sqref="K30"/>
    </sheetView>
  </sheetViews>
  <sheetFormatPr defaultRowHeight="15"/>
  <cols>
    <col min="1" max="1" width="27.125" style="116" bestFit="1" customWidth="1"/>
    <col min="2" max="18" width="9" style="115"/>
    <col min="19" max="16384" width="9" style="116"/>
  </cols>
  <sheetData>
    <row r="1" spans="1:18">
      <c r="A1" s="114" t="s">
        <v>60</v>
      </c>
      <c r="B1" s="114">
        <v>3.5</v>
      </c>
      <c r="C1" s="114">
        <v>4.5</v>
      </c>
      <c r="D1" s="114">
        <v>5.5</v>
      </c>
      <c r="E1" s="114">
        <v>6</v>
      </c>
      <c r="F1" s="114">
        <v>6.5</v>
      </c>
      <c r="G1" s="114">
        <v>7</v>
      </c>
      <c r="H1" s="114">
        <v>7.5</v>
      </c>
      <c r="I1" s="114">
        <v>8</v>
      </c>
      <c r="J1" s="114">
        <v>8.5</v>
      </c>
      <c r="K1" s="114">
        <v>9</v>
      </c>
      <c r="L1" s="114" t="s">
        <v>61</v>
      </c>
    </row>
    <row r="2" spans="1:18" hidden="1">
      <c r="A2" s="117">
        <v>1</v>
      </c>
      <c r="B2" s="114">
        <v>1</v>
      </c>
      <c r="C2" s="114">
        <v>1</v>
      </c>
      <c r="D2" s="114">
        <v>2</v>
      </c>
      <c r="E2" s="114">
        <v>2</v>
      </c>
      <c r="F2" s="114">
        <v>1</v>
      </c>
      <c r="G2" s="114">
        <v>3</v>
      </c>
      <c r="H2" s="114">
        <v>4</v>
      </c>
      <c r="I2" s="114">
        <v>2</v>
      </c>
      <c r="J2" s="114">
        <v>5</v>
      </c>
      <c r="K2" s="114">
        <v>2</v>
      </c>
      <c r="L2" s="114">
        <f>SUM(B2:K2)</f>
        <v>23</v>
      </c>
    </row>
    <row r="3" spans="1:18" hidden="1">
      <c r="A3" s="114" t="s">
        <v>72</v>
      </c>
      <c r="B3" s="114"/>
      <c r="C3" s="114"/>
      <c r="D3" s="114">
        <v>1</v>
      </c>
      <c r="E3" s="114">
        <v>1</v>
      </c>
      <c r="F3" s="114"/>
      <c r="G3" s="114">
        <v>2</v>
      </c>
      <c r="H3" s="114">
        <v>2</v>
      </c>
      <c r="I3" s="114"/>
      <c r="J3" s="114">
        <v>2</v>
      </c>
      <c r="K3" s="114"/>
      <c r="L3" s="114">
        <f>SUM(B3:K3)</f>
        <v>8</v>
      </c>
    </row>
    <row r="4" spans="1:18" hidden="1">
      <c r="A4" s="114" t="s">
        <v>73</v>
      </c>
      <c r="B4" s="114"/>
      <c r="C4" s="114">
        <v>1</v>
      </c>
      <c r="D4" s="114">
        <v>1</v>
      </c>
      <c r="E4" s="114">
        <v>1</v>
      </c>
      <c r="F4" s="114">
        <v>1</v>
      </c>
      <c r="G4" s="114">
        <v>1</v>
      </c>
      <c r="H4" s="114">
        <v>2</v>
      </c>
      <c r="I4" s="114">
        <v>2</v>
      </c>
      <c r="J4" s="114">
        <v>3</v>
      </c>
      <c r="K4" s="114">
        <v>2</v>
      </c>
      <c r="L4" s="114">
        <f>SUM(B4:K4)</f>
        <v>14</v>
      </c>
    </row>
    <row r="5" spans="1:18">
      <c r="A5" s="114" t="s">
        <v>61</v>
      </c>
      <c r="B5" s="114">
        <f>B3+B4</f>
        <v>0</v>
      </c>
      <c r="C5" s="114">
        <f t="shared" ref="C5" si="0">C3+C4</f>
        <v>1</v>
      </c>
      <c r="D5" s="114">
        <f t="shared" ref="D5" si="1">D3+D4</f>
        <v>2</v>
      </c>
      <c r="E5" s="114">
        <f t="shared" ref="E5" si="2">E3+E4</f>
        <v>2</v>
      </c>
      <c r="F5" s="114">
        <f t="shared" ref="F5" si="3">F3+F4</f>
        <v>1</v>
      </c>
      <c r="G5" s="114">
        <f t="shared" ref="G5" si="4">G3+G4</f>
        <v>3</v>
      </c>
      <c r="H5" s="114">
        <f t="shared" ref="H5" si="5">H3+H4</f>
        <v>4</v>
      </c>
      <c r="I5" s="114">
        <f t="shared" ref="I5" si="6">I3+I4</f>
        <v>2</v>
      </c>
      <c r="J5" s="114">
        <f t="shared" ref="J5" si="7">J3+J4</f>
        <v>5</v>
      </c>
      <c r="K5" s="114">
        <f t="shared" ref="K5" si="8">K3+K4</f>
        <v>2</v>
      </c>
      <c r="L5" s="114">
        <f t="shared" ref="L5" si="9">SUM(B5:K5)</f>
        <v>22</v>
      </c>
    </row>
    <row r="7" spans="1:18">
      <c r="A7" s="118" t="s">
        <v>62</v>
      </c>
      <c r="B7" s="114">
        <v>3.5</v>
      </c>
      <c r="C7" s="114">
        <v>4.5</v>
      </c>
      <c r="D7" s="114">
        <v>5.5</v>
      </c>
      <c r="E7" s="114">
        <v>6</v>
      </c>
      <c r="F7" s="114">
        <v>6.5</v>
      </c>
      <c r="G7" s="114">
        <v>7</v>
      </c>
      <c r="H7" s="114">
        <v>7.5</v>
      </c>
      <c r="I7" s="114">
        <v>8</v>
      </c>
      <c r="J7" s="114">
        <v>8.5</v>
      </c>
      <c r="K7" s="114">
        <v>9</v>
      </c>
      <c r="L7" s="114" t="s">
        <v>61</v>
      </c>
    </row>
    <row r="8" spans="1:18" hidden="1">
      <c r="A8" s="117">
        <v>1</v>
      </c>
      <c r="B8" s="114">
        <v>1</v>
      </c>
      <c r="C8" s="114">
        <v>1</v>
      </c>
      <c r="D8" s="114">
        <v>2</v>
      </c>
      <c r="E8" s="114">
        <v>2</v>
      </c>
      <c r="F8" s="114">
        <v>1</v>
      </c>
      <c r="G8" s="114">
        <v>3</v>
      </c>
      <c r="H8" s="114">
        <v>4</v>
      </c>
      <c r="I8" s="114">
        <v>2</v>
      </c>
      <c r="J8" s="114">
        <v>5</v>
      </c>
      <c r="K8" s="114">
        <v>2</v>
      </c>
      <c r="L8" s="114">
        <f>SUM(B8:K8)</f>
        <v>23</v>
      </c>
    </row>
    <row r="9" spans="1:18" hidden="1">
      <c r="A9" s="114" t="s">
        <v>72</v>
      </c>
      <c r="B9" s="114"/>
      <c r="C9" s="114"/>
      <c r="D9" s="114">
        <v>1</v>
      </c>
      <c r="E9" s="114">
        <v>1</v>
      </c>
      <c r="F9" s="114"/>
      <c r="G9" s="114">
        <v>2</v>
      </c>
      <c r="H9" s="114">
        <v>2</v>
      </c>
      <c r="I9" s="114">
        <v>1</v>
      </c>
      <c r="J9" s="114">
        <v>3</v>
      </c>
      <c r="K9" s="114"/>
      <c r="L9" s="114">
        <f>SUM(B9:K9)</f>
        <v>10</v>
      </c>
    </row>
    <row r="10" spans="1:18" hidden="1">
      <c r="A10" s="114" t="s">
        <v>73</v>
      </c>
      <c r="B10" s="114"/>
      <c r="C10" s="114">
        <v>1</v>
      </c>
      <c r="D10" s="114">
        <v>1</v>
      </c>
      <c r="E10" s="114">
        <v>1</v>
      </c>
      <c r="F10" s="114">
        <v>1</v>
      </c>
      <c r="G10" s="114">
        <v>1</v>
      </c>
      <c r="H10" s="114">
        <v>2</v>
      </c>
      <c r="I10" s="114">
        <v>1</v>
      </c>
      <c r="J10" s="114">
        <v>2</v>
      </c>
      <c r="K10" s="114">
        <v>2</v>
      </c>
      <c r="L10" s="114">
        <f t="shared" ref="L10:L11" si="10">SUM(B10:K10)</f>
        <v>12</v>
      </c>
    </row>
    <row r="11" spans="1:18">
      <c r="A11" s="114" t="s">
        <v>61</v>
      </c>
      <c r="B11" s="114">
        <f>B9+B10</f>
        <v>0</v>
      </c>
      <c r="C11" s="114">
        <f t="shared" ref="C11:K11" si="11">C9+C10</f>
        <v>1</v>
      </c>
      <c r="D11" s="114">
        <f t="shared" si="11"/>
        <v>2</v>
      </c>
      <c r="E11" s="114">
        <f t="shared" si="11"/>
        <v>2</v>
      </c>
      <c r="F11" s="114">
        <f t="shared" si="11"/>
        <v>1</v>
      </c>
      <c r="G11" s="114">
        <f t="shared" si="11"/>
        <v>3</v>
      </c>
      <c r="H11" s="114">
        <f t="shared" si="11"/>
        <v>4</v>
      </c>
      <c r="I11" s="114">
        <f t="shared" si="11"/>
        <v>2</v>
      </c>
      <c r="J11" s="114">
        <f t="shared" si="11"/>
        <v>5</v>
      </c>
      <c r="K11" s="114">
        <f t="shared" si="11"/>
        <v>2</v>
      </c>
      <c r="L11" s="114">
        <f t="shared" si="10"/>
        <v>22</v>
      </c>
    </row>
    <row r="13" spans="1:18">
      <c r="A13" s="114" t="s">
        <v>63</v>
      </c>
      <c r="B13" s="114">
        <v>3</v>
      </c>
      <c r="C13" s="114">
        <v>3.5</v>
      </c>
      <c r="D13" s="114">
        <v>4</v>
      </c>
      <c r="E13" s="114">
        <v>4.5</v>
      </c>
      <c r="F13" s="114">
        <v>5</v>
      </c>
      <c r="G13" s="114">
        <v>5.5</v>
      </c>
      <c r="H13" s="114">
        <v>6</v>
      </c>
      <c r="I13" s="114">
        <v>6.5</v>
      </c>
      <c r="J13" s="114">
        <v>7</v>
      </c>
      <c r="K13" s="114">
        <v>7.5</v>
      </c>
      <c r="L13" s="114">
        <v>8</v>
      </c>
      <c r="M13" s="114">
        <v>8.5</v>
      </c>
      <c r="N13" s="114">
        <v>9</v>
      </c>
      <c r="O13" s="114">
        <v>9.5</v>
      </c>
      <c r="P13" s="114">
        <v>10</v>
      </c>
      <c r="Q13" s="114">
        <v>10.5</v>
      </c>
      <c r="R13" s="114" t="s">
        <v>61</v>
      </c>
    </row>
    <row r="14" spans="1:18" hidden="1">
      <c r="A14" s="117">
        <v>1</v>
      </c>
      <c r="B14" s="114">
        <v>2</v>
      </c>
      <c r="C14" s="114">
        <v>4</v>
      </c>
      <c r="D14" s="114">
        <v>2</v>
      </c>
      <c r="E14" s="114">
        <v>4</v>
      </c>
      <c r="F14" s="114">
        <v>1</v>
      </c>
      <c r="G14" s="114">
        <v>7</v>
      </c>
      <c r="H14" s="114">
        <v>6</v>
      </c>
      <c r="I14" s="114">
        <v>4</v>
      </c>
      <c r="J14" s="114">
        <v>9</v>
      </c>
      <c r="K14" s="114">
        <v>12</v>
      </c>
      <c r="L14" s="114">
        <v>5</v>
      </c>
      <c r="M14" s="114">
        <v>11</v>
      </c>
      <c r="N14" s="114">
        <v>5</v>
      </c>
      <c r="O14" s="114">
        <v>3</v>
      </c>
      <c r="P14" s="114">
        <v>2</v>
      </c>
      <c r="Q14" s="114">
        <v>2</v>
      </c>
      <c r="R14" s="114">
        <f>SUM(B14:Q14)</f>
        <v>79</v>
      </c>
    </row>
    <row r="15" spans="1:18" hidden="1">
      <c r="A15" s="114" t="s">
        <v>72</v>
      </c>
      <c r="B15" s="114"/>
      <c r="C15" s="114">
        <v>2</v>
      </c>
      <c r="D15" s="114"/>
      <c r="E15" s="114">
        <v>2</v>
      </c>
      <c r="F15" s="114"/>
      <c r="G15" s="114">
        <v>4</v>
      </c>
      <c r="H15" s="114">
        <v>3</v>
      </c>
      <c r="I15" s="114">
        <v>2</v>
      </c>
      <c r="J15" s="114">
        <v>5</v>
      </c>
      <c r="K15" s="114">
        <v>6</v>
      </c>
      <c r="L15" s="114"/>
      <c r="M15" s="114">
        <v>6</v>
      </c>
      <c r="N15" s="114">
        <v>3</v>
      </c>
      <c r="O15" s="114">
        <v>1</v>
      </c>
      <c r="P15" s="114"/>
      <c r="Q15" s="114"/>
      <c r="R15" s="114">
        <f>SUM(B15:Q15)</f>
        <v>34</v>
      </c>
    </row>
    <row r="16" spans="1:18" hidden="1">
      <c r="A16" s="114" t="s">
        <v>73</v>
      </c>
      <c r="B16" s="114">
        <v>2</v>
      </c>
      <c r="C16" s="114">
        <v>2</v>
      </c>
      <c r="D16" s="114">
        <v>2</v>
      </c>
      <c r="E16" s="114">
        <v>2</v>
      </c>
      <c r="F16" s="114">
        <v>1</v>
      </c>
      <c r="G16" s="114">
        <v>2</v>
      </c>
      <c r="H16" s="114">
        <v>3</v>
      </c>
      <c r="I16" s="114">
        <v>2</v>
      </c>
      <c r="J16" s="114">
        <v>4</v>
      </c>
      <c r="K16" s="114">
        <v>6</v>
      </c>
      <c r="L16" s="114">
        <v>5</v>
      </c>
      <c r="M16" s="114">
        <v>5</v>
      </c>
      <c r="N16" s="114">
        <v>2</v>
      </c>
      <c r="O16" s="114">
        <v>1</v>
      </c>
      <c r="P16" s="114">
        <v>2</v>
      </c>
      <c r="Q16" s="114">
        <v>2</v>
      </c>
      <c r="R16" s="114">
        <f t="shared" ref="R16:R17" si="12">SUM(B16:Q16)</f>
        <v>43</v>
      </c>
    </row>
    <row r="17" spans="1:18">
      <c r="A17" s="114" t="s">
        <v>61</v>
      </c>
      <c r="B17" s="114">
        <f>B15+B16</f>
        <v>2</v>
      </c>
      <c r="C17" s="114">
        <f t="shared" ref="C17:Q17" si="13">C15+C16</f>
        <v>4</v>
      </c>
      <c r="D17" s="114">
        <f t="shared" si="13"/>
        <v>2</v>
      </c>
      <c r="E17" s="114">
        <f t="shared" si="13"/>
        <v>4</v>
      </c>
      <c r="F17" s="114">
        <f t="shared" si="13"/>
        <v>1</v>
      </c>
      <c r="G17" s="114">
        <f t="shared" si="13"/>
        <v>6</v>
      </c>
      <c r="H17" s="114">
        <f t="shared" si="13"/>
        <v>6</v>
      </c>
      <c r="I17" s="114">
        <f t="shared" si="13"/>
        <v>4</v>
      </c>
      <c r="J17" s="114">
        <f t="shared" si="13"/>
        <v>9</v>
      </c>
      <c r="K17" s="114">
        <f t="shared" si="13"/>
        <v>12</v>
      </c>
      <c r="L17" s="114">
        <f t="shared" si="13"/>
        <v>5</v>
      </c>
      <c r="M17" s="114">
        <f t="shared" si="13"/>
        <v>11</v>
      </c>
      <c r="N17" s="114">
        <f t="shared" si="13"/>
        <v>5</v>
      </c>
      <c r="O17" s="114">
        <f t="shared" si="13"/>
        <v>2</v>
      </c>
      <c r="P17" s="114">
        <f t="shared" si="13"/>
        <v>2</v>
      </c>
      <c r="Q17" s="114">
        <f t="shared" si="13"/>
        <v>2</v>
      </c>
      <c r="R17" s="114">
        <f t="shared" si="12"/>
        <v>77</v>
      </c>
    </row>
    <row r="19" spans="1:18">
      <c r="A19" s="114" t="s">
        <v>68</v>
      </c>
      <c r="B19" s="119" t="s">
        <v>65</v>
      </c>
      <c r="C19" s="119" t="s">
        <v>66</v>
      </c>
      <c r="D19" s="119" t="s">
        <v>67</v>
      </c>
      <c r="E19" s="114" t="s">
        <v>61</v>
      </c>
    </row>
    <row r="20" spans="1:18" hidden="1">
      <c r="A20" s="117">
        <v>1</v>
      </c>
      <c r="B20" s="114">
        <v>1</v>
      </c>
      <c r="C20" s="114">
        <v>2</v>
      </c>
      <c r="D20" s="114">
        <v>1</v>
      </c>
      <c r="E20" s="114">
        <f>SUM(B20:D20)</f>
        <v>4</v>
      </c>
    </row>
    <row r="21" spans="1:18" hidden="1">
      <c r="A21" s="114" t="s">
        <v>72</v>
      </c>
      <c r="B21" s="114"/>
      <c r="C21" s="114">
        <v>1</v>
      </c>
      <c r="D21" s="114"/>
      <c r="E21" s="114">
        <f>SUM(B21:D21)</f>
        <v>1</v>
      </c>
    </row>
    <row r="22" spans="1:18" hidden="1">
      <c r="A22" s="114" t="s">
        <v>73</v>
      </c>
      <c r="B22" s="114">
        <v>1</v>
      </c>
      <c r="C22" s="114">
        <v>1</v>
      </c>
      <c r="D22" s="114">
        <v>1</v>
      </c>
      <c r="E22" s="114">
        <f>SUM(B22:D22)</f>
        <v>3</v>
      </c>
    </row>
    <row r="23" spans="1:18">
      <c r="A23" s="114" t="s">
        <v>61</v>
      </c>
      <c r="B23" s="114">
        <f t="shared" ref="B23:D23" si="14">B21+B22</f>
        <v>1</v>
      </c>
      <c r="C23" s="114">
        <f t="shared" si="14"/>
        <v>2</v>
      </c>
      <c r="D23" s="114">
        <f t="shared" si="14"/>
        <v>1</v>
      </c>
      <c r="E23" s="114">
        <f>SUM(B23:D23)</f>
        <v>4</v>
      </c>
    </row>
    <row r="25" spans="1:18">
      <c r="A25" s="114" t="s">
        <v>69</v>
      </c>
      <c r="B25" s="119" t="s">
        <v>65</v>
      </c>
      <c r="C25" s="119" t="s">
        <v>66</v>
      </c>
      <c r="D25" s="119" t="s">
        <v>67</v>
      </c>
      <c r="E25" s="114" t="s">
        <v>61</v>
      </c>
    </row>
    <row r="26" spans="1:18" hidden="1">
      <c r="A26" s="117">
        <v>1</v>
      </c>
      <c r="B26" s="114">
        <v>3</v>
      </c>
      <c r="C26" s="114">
        <v>5</v>
      </c>
      <c r="D26" s="114">
        <v>3</v>
      </c>
      <c r="E26" s="114">
        <f>SUM(B26:D26)</f>
        <v>11</v>
      </c>
    </row>
    <row r="27" spans="1:18" hidden="1">
      <c r="A27" s="114" t="s">
        <v>72</v>
      </c>
      <c r="B27" s="114">
        <v>1</v>
      </c>
      <c r="C27" s="114">
        <v>2</v>
      </c>
      <c r="D27" s="114">
        <v>1</v>
      </c>
      <c r="E27" s="114">
        <f>SUM(B27:D27)</f>
        <v>4</v>
      </c>
    </row>
    <row r="28" spans="1:18" hidden="1">
      <c r="A28" s="114" t="s">
        <v>73</v>
      </c>
      <c r="B28" s="114">
        <v>2</v>
      </c>
      <c r="C28" s="114">
        <v>3</v>
      </c>
      <c r="D28" s="114">
        <v>2</v>
      </c>
      <c r="E28" s="114">
        <f>SUM(B28:D28)</f>
        <v>7</v>
      </c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</row>
    <row r="29" spans="1:18">
      <c r="A29" s="114" t="s">
        <v>61</v>
      </c>
      <c r="B29" s="114">
        <f t="shared" ref="B29" si="15">B27+B28</f>
        <v>3</v>
      </c>
      <c r="C29" s="114">
        <f t="shared" ref="C29" si="16">C27+C28</f>
        <v>5</v>
      </c>
      <c r="D29" s="114">
        <f t="shared" ref="D29" si="17">D27+D28</f>
        <v>3</v>
      </c>
      <c r="E29" s="114">
        <f>SUM(B29:D29)</f>
        <v>11</v>
      </c>
    </row>
    <row r="31" spans="1:18">
      <c r="A31" s="114" t="s">
        <v>71</v>
      </c>
      <c r="B31" s="119" t="s">
        <v>70</v>
      </c>
      <c r="C31" s="119" t="s">
        <v>65</v>
      </c>
      <c r="D31" s="119" t="s">
        <v>66</v>
      </c>
      <c r="E31" s="119" t="s">
        <v>67</v>
      </c>
      <c r="F31" s="114" t="s">
        <v>61</v>
      </c>
    </row>
    <row r="32" spans="1:18" hidden="1">
      <c r="A32" s="117">
        <v>1</v>
      </c>
      <c r="B32" s="114">
        <v>1</v>
      </c>
      <c r="C32" s="114">
        <v>2</v>
      </c>
      <c r="D32" s="114">
        <v>3</v>
      </c>
      <c r="E32" s="114">
        <v>3</v>
      </c>
      <c r="F32" s="114">
        <f>SUM(B32:E32)</f>
        <v>9</v>
      </c>
    </row>
    <row r="33" spans="1:6" hidden="1">
      <c r="A33" s="114" t="s">
        <v>72</v>
      </c>
      <c r="B33" s="114"/>
      <c r="C33" s="114"/>
      <c r="D33" s="114">
        <v>2</v>
      </c>
      <c r="E33" s="114"/>
      <c r="F33" s="114">
        <f>SUM(B33:E33)</f>
        <v>2</v>
      </c>
    </row>
    <row r="34" spans="1:6" hidden="1">
      <c r="A34" s="114" t="s">
        <v>73</v>
      </c>
      <c r="B34" s="114">
        <v>1</v>
      </c>
      <c r="C34" s="114">
        <v>2</v>
      </c>
      <c r="D34" s="114">
        <v>1</v>
      </c>
      <c r="E34" s="114">
        <v>3</v>
      </c>
      <c r="F34" s="114">
        <f>SUM(B34:E34)</f>
        <v>7</v>
      </c>
    </row>
    <row r="35" spans="1:6">
      <c r="A35" s="114" t="s">
        <v>61</v>
      </c>
      <c r="B35" s="114">
        <f t="shared" ref="B35" si="18">B33+B34</f>
        <v>1</v>
      </c>
      <c r="C35" s="114">
        <f t="shared" ref="C35" si="19">C33+C34</f>
        <v>2</v>
      </c>
      <c r="D35" s="114">
        <f t="shared" ref="D35:E35" si="20">D33+D34</f>
        <v>3</v>
      </c>
      <c r="E35" s="114">
        <f t="shared" si="20"/>
        <v>3</v>
      </c>
      <c r="F35" s="114">
        <f>SUM(B35:E35)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31"/>
  <sheetViews>
    <sheetView zoomScale="75" zoomScaleNormal="75" workbookViewId="0">
      <selection activeCell="N28" sqref="N28"/>
    </sheetView>
  </sheetViews>
  <sheetFormatPr defaultColWidth="9" defaultRowHeight="15.75"/>
  <cols>
    <col min="1" max="1" width="46.37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4" style="51" bestFit="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2" t="s">
        <v>19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3" s="107" customFormat="1" ht="23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3" s="107" customFormat="1" ht="23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s="108" customFormat="1" ht="17.25">
      <c r="A4" s="4" t="s">
        <v>42</v>
      </c>
      <c r="B4" s="123" t="s">
        <v>46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4"/>
      <c r="N4" s="5"/>
      <c r="O4" s="85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91" t="s">
        <v>51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23">
      <c r="A8" s="20" t="s">
        <v>13</v>
      </c>
      <c r="B8" s="21"/>
      <c r="C8" s="22">
        <f>SUM(C7)</f>
        <v>13</v>
      </c>
      <c r="D8" s="22">
        <f t="shared" ref="D8:V8" si="0">SUM(D7)</f>
        <v>1</v>
      </c>
      <c r="E8" s="22">
        <f t="shared" si="0"/>
        <v>1</v>
      </c>
      <c r="F8" s="22">
        <f t="shared" si="0"/>
        <v>1</v>
      </c>
      <c r="G8" s="22">
        <f t="shared" si="0"/>
        <v>1</v>
      </c>
      <c r="H8" s="22">
        <f t="shared" si="0"/>
        <v>1</v>
      </c>
      <c r="I8" s="22">
        <f t="shared" si="0"/>
        <v>1</v>
      </c>
      <c r="J8" s="22">
        <f t="shared" si="0"/>
        <v>1</v>
      </c>
      <c r="K8" s="22">
        <f t="shared" si="0"/>
        <v>1</v>
      </c>
      <c r="L8" s="22">
        <f t="shared" si="0"/>
        <v>1</v>
      </c>
      <c r="M8" s="22">
        <f t="shared" si="0"/>
        <v>1</v>
      </c>
      <c r="N8" s="22">
        <f t="shared" si="0"/>
        <v>1</v>
      </c>
      <c r="O8" s="22">
        <f t="shared" si="0"/>
        <v>1</v>
      </c>
      <c r="P8" s="22">
        <f t="shared" si="0"/>
        <v>1</v>
      </c>
      <c r="Q8" s="22">
        <f t="shared" si="0"/>
        <v>1</v>
      </c>
      <c r="R8" s="22">
        <f t="shared" si="0"/>
        <v>1</v>
      </c>
      <c r="S8" s="22">
        <f t="shared" si="0"/>
        <v>1</v>
      </c>
      <c r="T8" s="22">
        <f t="shared" si="0"/>
        <v>1</v>
      </c>
      <c r="U8" s="22">
        <f t="shared" si="0"/>
        <v>1</v>
      </c>
      <c r="V8" s="22">
        <f t="shared" si="0"/>
        <v>1</v>
      </c>
      <c r="W8" s="23">
        <f>C8*26*100*0.8</f>
        <v>27040</v>
      </c>
    </row>
    <row r="9" spans="1:23">
      <c r="A9" s="25" t="s">
        <v>27</v>
      </c>
      <c r="B9" s="26"/>
      <c r="C9" s="88">
        <f>SUM(D9:V9)</f>
        <v>73175</v>
      </c>
      <c r="D9" s="88">
        <v>991</v>
      </c>
      <c r="E9" s="88">
        <v>2371</v>
      </c>
      <c r="F9" s="88">
        <v>3514</v>
      </c>
      <c r="G9" s="88">
        <v>2368</v>
      </c>
      <c r="H9" s="88">
        <v>4216</v>
      </c>
      <c r="I9" s="88">
        <v>2166</v>
      </c>
      <c r="J9" s="89">
        <v>5526</v>
      </c>
      <c r="K9" s="89">
        <v>5576</v>
      </c>
      <c r="L9" s="89">
        <v>4319</v>
      </c>
      <c r="M9" s="89">
        <v>7450</v>
      </c>
      <c r="N9" s="89">
        <v>9027</v>
      </c>
      <c r="O9" s="89">
        <v>4398</v>
      </c>
      <c r="P9" s="89">
        <v>7326</v>
      </c>
      <c r="Q9" s="89">
        <v>4570</v>
      </c>
      <c r="R9" s="89">
        <v>3055</v>
      </c>
      <c r="S9" s="89">
        <v>2477</v>
      </c>
      <c r="T9" s="89">
        <v>2400</v>
      </c>
      <c r="U9" s="89">
        <v>1056</v>
      </c>
      <c r="V9" s="89">
        <v>369</v>
      </c>
      <c r="W9" s="27"/>
    </row>
    <row r="10" spans="1:23">
      <c r="A10" s="31" t="s">
        <v>14</v>
      </c>
      <c r="B10" s="29"/>
      <c r="C10" s="90">
        <f t="shared" ref="C10" si="1">SUM(C9:C9)</f>
        <v>73175</v>
      </c>
      <c r="D10" s="90">
        <v>991</v>
      </c>
      <c r="E10" s="90">
        <v>2371</v>
      </c>
      <c r="F10" s="90">
        <v>3514</v>
      </c>
      <c r="G10" s="90">
        <v>2368</v>
      </c>
      <c r="H10" s="90">
        <v>4216</v>
      </c>
      <c r="I10" s="90">
        <v>2166</v>
      </c>
      <c r="J10" s="90">
        <v>5526</v>
      </c>
      <c r="K10" s="90">
        <v>5576</v>
      </c>
      <c r="L10" s="90">
        <v>4319</v>
      </c>
      <c r="M10" s="90">
        <v>7450</v>
      </c>
      <c r="N10" s="90">
        <v>9027</v>
      </c>
      <c r="O10" s="90">
        <v>4398</v>
      </c>
      <c r="P10" s="90">
        <v>7326</v>
      </c>
      <c r="Q10" s="90">
        <v>4570</v>
      </c>
      <c r="R10" s="90">
        <v>3055</v>
      </c>
      <c r="S10" s="90">
        <v>2477</v>
      </c>
      <c r="T10" s="90">
        <v>2400</v>
      </c>
      <c r="U10" s="90">
        <v>1056</v>
      </c>
      <c r="V10" s="90">
        <v>369</v>
      </c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73175</v>
      </c>
      <c r="D12" s="53">
        <f t="shared" si="2"/>
        <v>991</v>
      </c>
      <c r="E12" s="53">
        <f t="shared" si="2"/>
        <v>2371</v>
      </c>
      <c r="F12" s="53">
        <f t="shared" si="2"/>
        <v>3514</v>
      </c>
      <c r="G12" s="53">
        <f t="shared" si="2"/>
        <v>2368</v>
      </c>
      <c r="H12" s="53">
        <f t="shared" si="2"/>
        <v>4216</v>
      </c>
      <c r="I12" s="53">
        <f t="shared" si="2"/>
        <v>2166</v>
      </c>
      <c r="J12" s="53">
        <f t="shared" si="2"/>
        <v>5526</v>
      </c>
      <c r="K12" s="53">
        <f t="shared" si="2"/>
        <v>5576</v>
      </c>
      <c r="L12" s="53">
        <f t="shared" si="2"/>
        <v>4319</v>
      </c>
      <c r="M12" s="53">
        <f t="shared" si="2"/>
        <v>7450</v>
      </c>
      <c r="N12" s="53">
        <f t="shared" si="2"/>
        <v>9027</v>
      </c>
      <c r="O12" s="53">
        <f t="shared" si="2"/>
        <v>4398</v>
      </c>
      <c r="P12" s="53">
        <f t="shared" si="2"/>
        <v>7326</v>
      </c>
      <c r="Q12" s="53">
        <f t="shared" si="2"/>
        <v>4570</v>
      </c>
      <c r="R12" s="53">
        <f t="shared" si="2"/>
        <v>3055</v>
      </c>
      <c r="S12" s="53">
        <f t="shared" si="2"/>
        <v>2477</v>
      </c>
      <c r="T12" s="53">
        <f t="shared" si="2"/>
        <v>2400</v>
      </c>
      <c r="U12" s="53">
        <f t="shared" si="2"/>
        <v>1056</v>
      </c>
      <c r="V12" s="53">
        <f t="shared" si="2"/>
        <v>369</v>
      </c>
      <c r="W12" s="13"/>
    </row>
    <row r="13" spans="1:23">
      <c r="A13" s="39" t="s">
        <v>15</v>
      </c>
      <c r="B13" s="40"/>
      <c r="C13" s="30"/>
      <c r="D13" s="41">
        <f>D12/D8/110</f>
        <v>9.0090909090909097</v>
      </c>
      <c r="E13" s="41">
        <f t="shared" ref="E13:V13" si="3">E12/E8/110</f>
        <v>21.554545454545455</v>
      </c>
      <c r="F13" s="41">
        <f t="shared" si="3"/>
        <v>31.945454545454545</v>
      </c>
      <c r="G13" s="41">
        <f t="shared" si="3"/>
        <v>21.527272727272727</v>
      </c>
      <c r="H13" s="41">
        <f t="shared" si="3"/>
        <v>38.327272727272728</v>
      </c>
      <c r="I13" s="41">
        <f t="shared" si="3"/>
        <v>19.690909090909091</v>
      </c>
      <c r="J13" s="41">
        <f t="shared" si="3"/>
        <v>50.236363636363635</v>
      </c>
      <c r="K13" s="41">
        <f t="shared" si="3"/>
        <v>50.690909090909088</v>
      </c>
      <c r="L13" s="41">
        <f t="shared" si="3"/>
        <v>39.263636363636365</v>
      </c>
      <c r="M13" s="41">
        <f t="shared" si="3"/>
        <v>67.727272727272734</v>
      </c>
      <c r="N13" s="41">
        <f t="shared" si="3"/>
        <v>82.063636363636363</v>
      </c>
      <c r="O13" s="41">
        <f t="shared" si="3"/>
        <v>39.981818181818184</v>
      </c>
      <c r="P13" s="41">
        <f t="shared" si="3"/>
        <v>66.599999999999994</v>
      </c>
      <c r="Q13" s="41">
        <f t="shared" si="3"/>
        <v>41.545454545454547</v>
      </c>
      <c r="R13" s="41">
        <f t="shared" si="3"/>
        <v>27.772727272727273</v>
      </c>
      <c r="S13" s="41">
        <f t="shared" si="3"/>
        <v>22.518181818181819</v>
      </c>
      <c r="T13" s="41">
        <f t="shared" si="3"/>
        <v>21.818181818181817</v>
      </c>
      <c r="U13" s="41">
        <f t="shared" si="3"/>
        <v>9.6</v>
      </c>
      <c r="V13" s="41">
        <f t="shared" si="3"/>
        <v>3.3545454545454545</v>
      </c>
      <c r="W13" s="41"/>
    </row>
    <row r="14" spans="1:23" s="110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23" s="110" customFormat="1">
      <c r="A15" s="39" t="s">
        <v>17</v>
      </c>
      <c r="B15" s="40"/>
      <c r="C15" s="45">
        <f>MAX(J15:V15)</f>
        <v>43613.740909090906</v>
      </c>
      <c r="D15" s="43">
        <f t="shared" ref="D15:I15" si="4">D14+D13+D13/6</f>
        <v>43528.510606060612</v>
      </c>
      <c r="E15" s="74">
        <f t="shared" si="4"/>
        <v>43543.146969696965</v>
      </c>
      <c r="F15" s="56">
        <f t="shared" si="4"/>
        <v>43555.269696969699</v>
      </c>
      <c r="G15" s="74">
        <f t="shared" si="4"/>
        <v>43543.115151515151</v>
      </c>
      <c r="H15" s="56">
        <f t="shared" si="4"/>
        <v>43562.715151515149</v>
      </c>
      <c r="I15" s="74">
        <f t="shared" si="4"/>
        <v>43540.972727272725</v>
      </c>
      <c r="J15" s="56">
        <f>J14+J13+J13/6</f>
        <v>43576.609090909093</v>
      </c>
      <c r="K15" s="56">
        <f t="shared" ref="K15:V15" si="5">K14+K13+K13/6</f>
        <v>43577.139393939397</v>
      </c>
      <c r="L15" s="56">
        <f t="shared" si="5"/>
        <v>43563.807575757572</v>
      </c>
      <c r="M15" s="56">
        <f t="shared" si="5"/>
        <v>43597.015151515152</v>
      </c>
      <c r="N15" s="56">
        <f t="shared" si="5"/>
        <v>43613.740909090906</v>
      </c>
      <c r="O15" s="56">
        <f t="shared" si="5"/>
        <v>43564.645454545454</v>
      </c>
      <c r="P15" s="56">
        <f t="shared" si="5"/>
        <v>43595.7</v>
      </c>
      <c r="Q15" s="56">
        <f t="shared" si="5"/>
        <v>43566.469696969696</v>
      </c>
      <c r="R15" s="74">
        <f t="shared" si="5"/>
        <v>43550.401515151512</v>
      </c>
      <c r="S15" s="74">
        <f t="shared" si="5"/>
        <v>43544.27121212121</v>
      </c>
      <c r="T15" s="74">
        <f t="shared" si="5"/>
        <v>43543.454545454544</v>
      </c>
      <c r="U15" s="74">
        <f t="shared" si="5"/>
        <v>43529.2</v>
      </c>
      <c r="V15" s="43">
        <f t="shared" si="5"/>
        <v>43521.913636363635</v>
      </c>
      <c r="W15" s="43"/>
    </row>
    <row r="16" spans="1:23" s="111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SUM(D18:U18)</f>
        <v>23</v>
      </c>
      <c r="D18" s="60"/>
      <c r="E18" s="60"/>
      <c r="F18" s="60">
        <v>1</v>
      </c>
      <c r="G18" s="60"/>
      <c r="H18" s="60">
        <v>1</v>
      </c>
      <c r="I18" s="60"/>
      <c r="J18" s="60">
        <v>2</v>
      </c>
      <c r="K18" s="60">
        <v>2</v>
      </c>
      <c r="L18" s="60">
        <v>1</v>
      </c>
      <c r="M18" s="60">
        <v>3</v>
      </c>
      <c r="N18" s="60">
        <v>4</v>
      </c>
      <c r="O18" s="61">
        <v>2</v>
      </c>
      <c r="P18" s="60">
        <v>5</v>
      </c>
      <c r="Q18" s="60">
        <v>2</v>
      </c>
      <c r="R18" s="60"/>
      <c r="S18" s="60"/>
      <c r="T18" s="60"/>
      <c r="U18" s="60"/>
      <c r="V18" s="60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36</v>
      </c>
      <c r="D19" s="67">
        <f t="shared" ref="D19:V19" si="6">D8+D18</f>
        <v>1</v>
      </c>
      <c r="E19" s="67">
        <f t="shared" si="6"/>
        <v>1</v>
      </c>
      <c r="F19" s="67">
        <f t="shared" si="6"/>
        <v>2</v>
      </c>
      <c r="G19" s="67">
        <f t="shared" si="6"/>
        <v>1</v>
      </c>
      <c r="H19" s="67">
        <f t="shared" si="6"/>
        <v>2</v>
      </c>
      <c r="I19" s="67">
        <f t="shared" si="6"/>
        <v>1</v>
      </c>
      <c r="J19" s="67">
        <f t="shared" si="6"/>
        <v>3</v>
      </c>
      <c r="K19" s="67">
        <f t="shared" si="6"/>
        <v>3</v>
      </c>
      <c r="L19" s="67">
        <f t="shared" si="6"/>
        <v>2</v>
      </c>
      <c r="M19" s="67">
        <f t="shared" si="6"/>
        <v>4</v>
      </c>
      <c r="N19" s="67">
        <f t="shared" si="6"/>
        <v>5</v>
      </c>
      <c r="O19" s="67">
        <f t="shared" si="6"/>
        <v>3</v>
      </c>
      <c r="P19" s="67">
        <f t="shared" si="6"/>
        <v>6</v>
      </c>
      <c r="Q19" s="67">
        <f t="shared" si="6"/>
        <v>3</v>
      </c>
      <c r="R19" s="67">
        <f t="shared" si="6"/>
        <v>1</v>
      </c>
      <c r="S19" s="67">
        <f t="shared" si="6"/>
        <v>1</v>
      </c>
      <c r="T19" s="67">
        <f t="shared" si="6"/>
        <v>1</v>
      </c>
      <c r="U19" s="67">
        <f t="shared" si="6"/>
        <v>1</v>
      </c>
      <c r="V19" s="67">
        <f t="shared" si="6"/>
        <v>1</v>
      </c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52"/>
      <c r="E20" s="52"/>
      <c r="F20" s="52">
        <f t="shared" ref="F20:Q20" si="7">F12-14*F7*110</f>
        <v>1974</v>
      </c>
      <c r="G20" s="52"/>
      <c r="H20" s="52">
        <f t="shared" si="7"/>
        <v>2676</v>
      </c>
      <c r="I20" s="52"/>
      <c r="J20" s="52">
        <f t="shared" si="7"/>
        <v>3986</v>
      </c>
      <c r="K20" s="52">
        <f t="shared" si="7"/>
        <v>4036</v>
      </c>
      <c r="L20" s="52">
        <f t="shared" si="7"/>
        <v>2779</v>
      </c>
      <c r="M20" s="52">
        <f t="shared" si="7"/>
        <v>5910</v>
      </c>
      <c r="N20" s="52">
        <f t="shared" si="7"/>
        <v>7487</v>
      </c>
      <c r="O20" s="52">
        <f t="shared" si="7"/>
        <v>2858</v>
      </c>
      <c r="P20" s="52">
        <f t="shared" si="7"/>
        <v>5786</v>
      </c>
      <c r="Q20" s="52">
        <f t="shared" si="7"/>
        <v>3030</v>
      </c>
      <c r="R20" s="52"/>
      <c r="S20" s="52"/>
      <c r="T20" s="52"/>
      <c r="U20" s="71"/>
      <c r="V20" s="71"/>
      <c r="W20" s="43"/>
    </row>
    <row r="21" spans="1:256" s="110" customFormat="1">
      <c r="A21" s="72" t="s">
        <v>24</v>
      </c>
      <c r="B21" s="73"/>
      <c r="C21" s="42"/>
      <c r="D21" s="42"/>
      <c r="E21" s="43"/>
      <c r="F21" s="43">
        <v>43535</v>
      </c>
      <c r="G21" s="43"/>
      <c r="H21" s="43">
        <v>43535</v>
      </c>
      <c r="I21" s="43"/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/>
      <c r="S21" s="43"/>
      <c r="T21" s="43"/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77"/>
      <c r="F22" s="77">
        <f t="shared" ref="F22:Q22" si="8">F20/F19/110</f>
        <v>8.9727272727272727</v>
      </c>
      <c r="G22" s="77"/>
      <c r="H22" s="77">
        <f t="shared" si="8"/>
        <v>12.163636363636364</v>
      </c>
      <c r="I22" s="77"/>
      <c r="J22" s="77">
        <f t="shared" si="8"/>
        <v>12.07878787878788</v>
      </c>
      <c r="K22" s="77">
        <f t="shared" si="8"/>
        <v>12.23030303030303</v>
      </c>
      <c r="L22" s="77">
        <f t="shared" si="8"/>
        <v>12.631818181818181</v>
      </c>
      <c r="M22" s="77">
        <f t="shared" si="8"/>
        <v>13.431818181818182</v>
      </c>
      <c r="N22" s="77">
        <f t="shared" si="8"/>
        <v>13.612727272727273</v>
      </c>
      <c r="O22" s="77">
        <f t="shared" si="8"/>
        <v>8.6606060606060602</v>
      </c>
      <c r="P22" s="77">
        <f t="shared" si="8"/>
        <v>8.7666666666666675</v>
      </c>
      <c r="Q22" s="77">
        <f t="shared" si="8"/>
        <v>9.1818181818181817</v>
      </c>
      <c r="R22" s="77"/>
      <c r="S22" s="77"/>
      <c r="T22" s="77"/>
      <c r="U22" s="78"/>
      <c r="V22" s="78"/>
      <c r="W22" s="43"/>
    </row>
    <row r="23" spans="1:256" s="110" customFormat="1">
      <c r="A23" s="39" t="s">
        <v>26</v>
      </c>
      <c r="B23" s="40"/>
      <c r="C23" s="45">
        <f>MAX(J23:U23)</f>
        <v>43550.881515151515</v>
      </c>
      <c r="D23" s="30"/>
      <c r="E23" s="74"/>
      <c r="F23" s="74">
        <f>F21+F22+F22/6</f>
        <v>43545.468181818178</v>
      </c>
      <c r="G23" s="74"/>
      <c r="H23" s="74">
        <f t="shared" ref="H23:Q23" si="9">H21+H22+H22/6</f>
        <v>43549.19090909091</v>
      </c>
      <c r="I23" s="74"/>
      <c r="J23" s="74">
        <f t="shared" si="9"/>
        <v>43549.091919191917</v>
      </c>
      <c r="K23" s="74">
        <f t="shared" si="9"/>
        <v>43549.268686868687</v>
      </c>
      <c r="L23" s="74">
        <f t="shared" si="9"/>
        <v>43549.737121212122</v>
      </c>
      <c r="M23" s="74">
        <f t="shared" si="9"/>
        <v>43550.670454545456</v>
      </c>
      <c r="N23" s="74">
        <f t="shared" si="9"/>
        <v>43550.881515151515</v>
      </c>
      <c r="O23" s="74">
        <f t="shared" si="9"/>
        <v>43545.10404040404</v>
      </c>
      <c r="P23" s="74">
        <f t="shared" si="9"/>
        <v>43545.227777777778</v>
      </c>
      <c r="Q23" s="74">
        <f t="shared" si="9"/>
        <v>43545.71212121212</v>
      </c>
      <c r="R23" s="74"/>
      <c r="S23" s="74"/>
      <c r="T23" s="74"/>
      <c r="U23" s="74"/>
      <c r="V23" s="74"/>
      <c r="W23" s="43"/>
    </row>
    <row r="24" spans="1:256" s="110" customFormat="1">
      <c r="A24" s="79" t="s">
        <v>31</v>
      </c>
      <c r="B24" s="80"/>
      <c r="C24" s="42"/>
      <c r="D24" s="42"/>
      <c r="E24" s="43"/>
      <c r="F24" s="43">
        <v>43549</v>
      </c>
      <c r="G24" s="43"/>
      <c r="H24" s="43">
        <v>43549</v>
      </c>
      <c r="I24" s="43"/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/>
      <c r="S24" s="43"/>
      <c r="T24" s="43"/>
      <c r="U24" s="43"/>
      <c r="V24" s="43"/>
      <c r="W24" s="43"/>
    </row>
    <row r="29" spans="1:256">
      <c r="A29" s="49" t="s">
        <v>32</v>
      </c>
      <c r="B29" s="49" t="s">
        <v>33</v>
      </c>
    </row>
    <row r="31" spans="1:256">
      <c r="W31" s="51" t="s">
        <v>78</v>
      </c>
    </row>
  </sheetData>
  <mergeCells count="2">
    <mergeCell ref="A1:W1"/>
    <mergeCell ref="B4:L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29"/>
  <sheetViews>
    <sheetView zoomScale="90" zoomScaleNormal="90" workbookViewId="0">
      <selection activeCell="A36" sqref="A36"/>
    </sheetView>
  </sheetViews>
  <sheetFormatPr defaultColWidth="9" defaultRowHeight="15.75"/>
  <cols>
    <col min="1" max="1" width="63.375" style="48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"/>
    <col min="258" max="258" width="63.375" style="1" customWidth="1"/>
    <col min="259" max="259" width="6.375" style="1" customWidth="1"/>
    <col min="260" max="264" width="6.5" style="1" customWidth="1"/>
    <col min="265" max="265" width="7" style="1" customWidth="1"/>
    <col min="266" max="273" width="6.5" style="1" customWidth="1"/>
    <col min="274" max="274" width="6.75" style="1" customWidth="1"/>
    <col min="275" max="278" width="5.125" style="1" customWidth="1"/>
    <col min="279" max="279" width="12.875" style="1" customWidth="1"/>
    <col min="280" max="513" width="9" style="1"/>
    <col min="514" max="514" width="63.375" style="1" customWidth="1"/>
    <col min="515" max="515" width="6.375" style="1" customWidth="1"/>
    <col min="516" max="520" width="6.5" style="1" customWidth="1"/>
    <col min="521" max="521" width="7" style="1" customWidth="1"/>
    <col min="522" max="529" width="6.5" style="1" customWidth="1"/>
    <col min="530" max="530" width="6.75" style="1" customWidth="1"/>
    <col min="531" max="534" width="5.125" style="1" customWidth="1"/>
    <col min="535" max="535" width="12.875" style="1" customWidth="1"/>
    <col min="536" max="769" width="9" style="1"/>
    <col min="770" max="770" width="63.375" style="1" customWidth="1"/>
    <col min="771" max="771" width="6.375" style="1" customWidth="1"/>
    <col min="772" max="776" width="6.5" style="1" customWidth="1"/>
    <col min="777" max="777" width="7" style="1" customWidth="1"/>
    <col min="778" max="785" width="6.5" style="1" customWidth="1"/>
    <col min="786" max="786" width="6.75" style="1" customWidth="1"/>
    <col min="787" max="790" width="5.125" style="1" customWidth="1"/>
    <col min="791" max="791" width="12.875" style="1" customWidth="1"/>
    <col min="792" max="1025" width="9" style="1"/>
    <col min="1026" max="1026" width="63.375" style="1" customWidth="1"/>
    <col min="1027" max="1027" width="6.375" style="1" customWidth="1"/>
    <col min="1028" max="1032" width="6.5" style="1" customWidth="1"/>
    <col min="1033" max="1033" width="7" style="1" customWidth="1"/>
    <col min="1034" max="1041" width="6.5" style="1" customWidth="1"/>
    <col min="1042" max="1042" width="6.75" style="1" customWidth="1"/>
    <col min="1043" max="1046" width="5.125" style="1" customWidth="1"/>
    <col min="1047" max="1047" width="12.875" style="1" customWidth="1"/>
    <col min="1048" max="1281" width="9" style="1"/>
    <col min="1282" max="1282" width="63.375" style="1" customWidth="1"/>
    <col min="1283" max="1283" width="6.375" style="1" customWidth="1"/>
    <col min="1284" max="1288" width="6.5" style="1" customWidth="1"/>
    <col min="1289" max="1289" width="7" style="1" customWidth="1"/>
    <col min="1290" max="1297" width="6.5" style="1" customWidth="1"/>
    <col min="1298" max="1298" width="6.75" style="1" customWidth="1"/>
    <col min="1299" max="1302" width="5.125" style="1" customWidth="1"/>
    <col min="1303" max="1303" width="12.875" style="1" customWidth="1"/>
    <col min="1304" max="1537" width="9" style="1"/>
    <col min="1538" max="1538" width="63.375" style="1" customWidth="1"/>
    <col min="1539" max="1539" width="6.375" style="1" customWidth="1"/>
    <col min="1540" max="1544" width="6.5" style="1" customWidth="1"/>
    <col min="1545" max="1545" width="7" style="1" customWidth="1"/>
    <col min="1546" max="1553" width="6.5" style="1" customWidth="1"/>
    <col min="1554" max="1554" width="6.75" style="1" customWidth="1"/>
    <col min="1555" max="1558" width="5.125" style="1" customWidth="1"/>
    <col min="1559" max="1559" width="12.875" style="1" customWidth="1"/>
    <col min="1560" max="1793" width="9" style="1"/>
    <col min="1794" max="1794" width="63.375" style="1" customWidth="1"/>
    <col min="1795" max="1795" width="6.375" style="1" customWidth="1"/>
    <col min="1796" max="1800" width="6.5" style="1" customWidth="1"/>
    <col min="1801" max="1801" width="7" style="1" customWidth="1"/>
    <col min="1802" max="1809" width="6.5" style="1" customWidth="1"/>
    <col min="1810" max="1810" width="6.75" style="1" customWidth="1"/>
    <col min="1811" max="1814" width="5.125" style="1" customWidth="1"/>
    <col min="1815" max="1815" width="12.875" style="1" customWidth="1"/>
    <col min="1816" max="2049" width="9" style="1"/>
    <col min="2050" max="2050" width="63.375" style="1" customWidth="1"/>
    <col min="2051" max="2051" width="6.375" style="1" customWidth="1"/>
    <col min="2052" max="2056" width="6.5" style="1" customWidth="1"/>
    <col min="2057" max="2057" width="7" style="1" customWidth="1"/>
    <col min="2058" max="2065" width="6.5" style="1" customWidth="1"/>
    <col min="2066" max="2066" width="6.75" style="1" customWidth="1"/>
    <col min="2067" max="2070" width="5.125" style="1" customWidth="1"/>
    <col min="2071" max="2071" width="12.875" style="1" customWidth="1"/>
    <col min="2072" max="2305" width="9" style="1"/>
    <col min="2306" max="2306" width="63.375" style="1" customWidth="1"/>
    <col min="2307" max="2307" width="6.375" style="1" customWidth="1"/>
    <col min="2308" max="2312" width="6.5" style="1" customWidth="1"/>
    <col min="2313" max="2313" width="7" style="1" customWidth="1"/>
    <col min="2314" max="2321" width="6.5" style="1" customWidth="1"/>
    <col min="2322" max="2322" width="6.75" style="1" customWidth="1"/>
    <col min="2323" max="2326" width="5.125" style="1" customWidth="1"/>
    <col min="2327" max="2327" width="12.875" style="1" customWidth="1"/>
    <col min="2328" max="2561" width="9" style="1"/>
    <col min="2562" max="2562" width="63.375" style="1" customWidth="1"/>
    <col min="2563" max="2563" width="6.375" style="1" customWidth="1"/>
    <col min="2564" max="2568" width="6.5" style="1" customWidth="1"/>
    <col min="2569" max="2569" width="7" style="1" customWidth="1"/>
    <col min="2570" max="2577" width="6.5" style="1" customWidth="1"/>
    <col min="2578" max="2578" width="6.75" style="1" customWidth="1"/>
    <col min="2579" max="2582" width="5.125" style="1" customWidth="1"/>
    <col min="2583" max="2583" width="12.875" style="1" customWidth="1"/>
    <col min="2584" max="2817" width="9" style="1"/>
    <col min="2818" max="2818" width="63.375" style="1" customWidth="1"/>
    <col min="2819" max="2819" width="6.375" style="1" customWidth="1"/>
    <col min="2820" max="2824" width="6.5" style="1" customWidth="1"/>
    <col min="2825" max="2825" width="7" style="1" customWidth="1"/>
    <col min="2826" max="2833" width="6.5" style="1" customWidth="1"/>
    <col min="2834" max="2834" width="6.75" style="1" customWidth="1"/>
    <col min="2835" max="2838" width="5.125" style="1" customWidth="1"/>
    <col min="2839" max="2839" width="12.875" style="1" customWidth="1"/>
    <col min="2840" max="3073" width="9" style="1"/>
    <col min="3074" max="3074" width="63.375" style="1" customWidth="1"/>
    <col min="3075" max="3075" width="6.375" style="1" customWidth="1"/>
    <col min="3076" max="3080" width="6.5" style="1" customWidth="1"/>
    <col min="3081" max="3081" width="7" style="1" customWidth="1"/>
    <col min="3082" max="3089" width="6.5" style="1" customWidth="1"/>
    <col min="3090" max="3090" width="6.75" style="1" customWidth="1"/>
    <col min="3091" max="3094" width="5.125" style="1" customWidth="1"/>
    <col min="3095" max="3095" width="12.875" style="1" customWidth="1"/>
    <col min="3096" max="3329" width="9" style="1"/>
    <col min="3330" max="3330" width="63.375" style="1" customWidth="1"/>
    <col min="3331" max="3331" width="6.375" style="1" customWidth="1"/>
    <col min="3332" max="3336" width="6.5" style="1" customWidth="1"/>
    <col min="3337" max="3337" width="7" style="1" customWidth="1"/>
    <col min="3338" max="3345" width="6.5" style="1" customWidth="1"/>
    <col min="3346" max="3346" width="6.75" style="1" customWidth="1"/>
    <col min="3347" max="3350" width="5.125" style="1" customWidth="1"/>
    <col min="3351" max="3351" width="12.875" style="1" customWidth="1"/>
    <col min="3352" max="3585" width="9" style="1"/>
    <col min="3586" max="3586" width="63.375" style="1" customWidth="1"/>
    <col min="3587" max="3587" width="6.375" style="1" customWidth="1"/>
    <col min="3588" max="3592" width="6.5" style="1" customWidth="1"/>
    <col min="3593" max="3593" width="7" style="1" customWidth="1"/>
    <col min="3594" max="3601" width="6.5" style="1" customWidth="1"/>
    <col min="3602" max="3602" width="6.75" style="1" customWidth="1"/>
    <col min="3603" max="3606" width="5.125" style="1" customWidth="1"/>
    <col min="3607" max="3607" width="12.875" style="1" customWidth="1"/>
    <col min="3608" max="3841" width="9" style="1"/>
    <col min="3842" max="3842" width="63.375" style="1" customWidth="1"/>
    <col min="3843" max="3843" width="6.375" style="1" customWidth="1"/>
    <col min="3844" max="3848" width="6.5" style="1" customWidth="1"/>
    <col min="3849" max="3849" width="7" style="1" customWidth="1"/>
    <col min="3850" max="3857" width="6.5" style="1" customWidth="1"/>
    <col min="3858" max="3858" width="6.75" style="1" customWidth="1"/>
    <col min="3859" max="3862" width="5.125" style="1" customWidth="1"/>
    <col min="3863" max="3863" width="12.875" style="1" customWidth="1"/>
    <col min="3864" max="4097" width="9" style="1"/>
    <col min="4098" max="4098" width="63.375" style="1" customWidth="1"/>
    <col min="4099" max="4099" width="6.375" style="1" customWidth="1"/>
    <col min="4100" max="4104" width="6.5" style="1" customWidth="1"/>
    <col min="4105" max="4105" width="7" style="1" customWidth="1"/>
    <col min="4106" max="4113" width="6.5" style="1" customWidth="1"/>
    <col min="4114" max="4114" width="6.75" style="1" customWidth="1"/>
    <col min="4115" max="4118" width="5.125" style="1" customWidth="1"/>
    <col min="4119" max="4119" width="12.875" style="1" customWidth="1"/>
    <col min="4120" max="4353" width="9" style="1"/>
    <col min="4354" max="4354" width="63.375" style="1" customWidth="1"/>
    <col min="4355" max="4355" width="6.375" style="1" customWidth="1"/>
    <col min="4356" max="4360" width="6.5" style="1" customWidth="1"/>
    <col min="4361" max="4361" width="7" style="1" customWidth="1"/>
    <col min="4362" max="4369" width="6.5" style="1" customWidth="1"/>
    <col min="4370" max="4370" width="6.75" style="1" customWidth="1"/>
    <col min="4371" max="4374" width="5.125" style="1" customWidth="1"/>
    <col min="4375" max="4375" width="12.875" style="1" customWidth="1"/>
    <col min="4376" max="4609" width="9" style="1"/>
    <col min="4610" max="4610" width="63.375" style="1" customWidth="1"/>
    <col min="4611" max="4611" width="6.375" style="1" customWidth="1"/>
    <col min="4612" max="4616" width="6.5" style="1" customWidth="1"/>
    <col min="4617" max="4617" width="7" style="1" customWidth="1"/>
    <col min="4618" max="4625" width="6.5" style="1" customWidth="1"/>
    <col min="4626" max="4626" width="6.75" style="1" customWidth="1"/>
    <col min="4627" max="4630" width="5.125" style="1" customWidth="1"/>
    <col min="4631" max="4631" width="12.875" style="1" customWidth="1"/>
    <col min="4632" max="4865" width="9" style="1"/>
    <col min="4866" max="4866" width="63.375" style="1" customWidth="1"/>
    <col min="4867" max="4867" width="6.375" style="1" customWidth="1"/>
    <col min="4868" max="4872" width="6.5" style="1" customWidth="1"/>
    <col min="4873" max="4873" width="7" style="1" customWidth="1"/>
    <col min="4874" max="4881" width="6.5" style="1" customWidth="1"/>
    <col min="4882" max="4882" width="6.75" style="1" customWidth="1"/>
    <col min="4883" max="4886" width="5.125" style="1" customWidth="1"/>
    <col min="4887" max="4887" width="12.875" style="1" customWidth="1"/>
    <col min="4888" max="5121" width="9" style="1"/>
    <col min="5122" max="5122" width="63.375" style="1" customWidth="1"/>
    <col min="5123" max="5123" width="6.375" style="1" customWidth="1"/>
    <col min="5124" max="5128" width="6.5" style="1" customWidth="1"/>
    <col min="5129" max="5129" width="7" style="1" customWidth="1"/>
    <col min="5130" max="5137" width="6.5" style="1" customWidth="1"/>
    <col min="5138" max="5138" width="6.75" style="1" customWidth="1"/>
    <col min="5139" max="5142" width="5.125" style="1" customWidth="1"/>
    <col min="5143" max="5143" width="12.875" style="1" customWidth="1"/>
    <col min="5144" max="5377" width="9" style="1"/>
    <col min="5378" max="5378" width="63.375" style="1" customWidth="1"/>
    <col min="5379" max="5379" width="6.375" style="1" customWidth="1"/>
    <col min="5380" max="5384" width="6.5" style="1" customWidth="1"/>
    <col min="5385" max="5385" width="7" style="1" customWidth="1"/>
    <col min="5386" max="5393" width="6.5" style="1" customWidth="1"/>
    <col min="5394" max="5394" width="6.75" style="1" customWidth="1"/>
    <col min="5395" max="5398" width="5.125" style="1" customWidth="1"/>
    <col min="5399" max="5399" width="12.875" style="1" customWidth="1"/>
    <col min="5400" max="5633" width="9" style="1"/>
    <col min="5634" max="5634" width="63.375" style="1" customWidth="1"/>
    <col min="5635" max="5635" width="6.375" style="1" customWidth="1"/>
    <col min="5636" max="5640" width="6.5" style="1" customWidth="1"/>
    <col min="5641" max="5641" width="7" style="1" customWidth="1"/>
    <col min="5642" max="5649" width="6.5" style="1" customWidth="1"/>
    <col min="5650" max="5650" width="6.75" style="1" customWidth="1"/>
    <col min="5651" max="5654" width="5.125" style="1" customWidth="1"/>
    <col min="5655" max="5655" width="12.875" style="1" customWidth="1"/>
    <col min="5656" max="5889" width="9" style="1"/>
    <col min="5890" max="5890" width="63.375" style="1" customWidth="1"/>
    <col min="5891" max="5891" width="6.375" style="1" customWidth="1"/>
    <col min="5892" max="5896" width="6.5" style="1" customWidth="1"/>
    <col min="5897" max="5897" width="7" style="1" customWidth="1"/>
    <col min="5898" max="5905" width="6.5" style="1" customWidth="1"/>
    <col min="5906" max="5906" width="6.75" style="1" customWidth="1"/>
    <col min="5907" max="5910" width="5.125" style="1" customWidth="1"/>
    <col min="5911" max="5911" width="12.875" style="1" customWidth="1"/>
    <col min="5912" max="6145" width="9" style="1"/>
    <col min="6146" max="6146" width="63.375" style="1" customWidth="1"/>
    <col min="6147" max="6147" width="6.375" style="1" customWidth="1"/>
    <col min="6148" max="6152" width="6.5" style="1" customWidth="1"/>
    <col min="6153" max="6153" width="7" style="1" customWidth="1"/>
    <col min="6154" max="6161" width="6.5" style="1" customWidth="1"/>
    <col min="6162" max="6162" width="6.75" style="1" customWidth="1"/>
    <col min="6163" max="6166" width="5.125" style="1" customWidth="1"/>
    <col min="6167" max="6167" width="12.875" style="1" customWidth="1"/>
    <col min="6168" max="6401" width="9" style="1"/>
    <col min="6402" max="6402" width="63.375" style="1" customWidth="1"/>
    <col min="6403" max="6403" width="6.375" style="1" customWidth="1"/>
    <col min="6404" max="6408" width="6.5" style="1" customWidth="1"/>
    <col min="6409" max="6409" width="7" style="1" customWidth="1"/>
    <col min="6410" max="6417" width="6.5" style="1" customWidth="1"/>
    <col min="6418" max="6418" width="6.75" style="1" customWidth="1"/>
    <col min="6419" max="6422" width="5.125" style="1" customWidth="1"/>
    <col min="6423" max="6423" width="12.875" style="1" customWidth="1"/>
    <col min="6424" max="6657" width="9" style="1"/>
    <col min="6658" max="6658" width="63.375" style="1" customWidth="1"/>
    <col min="6659" max="6659" width="6.375" style="1" customWidth="1"/>
    <col min="6660" max="6664" width="6.5" style="1" customWidth="1"/>
    <col min="6665" max="6665" width="7" style="1" customWidth="1"/>
    <col min="6666" max="6673" width="6.5" style="1" customWidth="1"/>
    <col min="6674" max="6674" width="6.75" style="1" customWidth="1"/>
    <col min="6675" max="6678" width="5.125" style="1" customWidth="1"/>
    <col min="6679" max="6679" width="12.875" style="1" customWidth="1"/>
    <col min="6680" max="6913" width="9" style="1"/>
    <col min="6914" max="6914" width="63.375" style="1" customWidth="1"/>
    <col min="6915" max="6915" width="6.375" style="1" customWidth="1"/>
    <col min="6916" max="6920" width="6.5" style="1" customWidth="1"/>
    <col min="6921" max="6921" width="7" style="1" customWidth="1"/>
    <col min="6922" max="6929" width="6.5" style="1" customWidth="1"/>
    <col min="6930" max="6930" width="6.75" style="1" customWidth="1"/>
    <col min="6931" max="6934" width="5.125" style="1" customWidth="1"/>
    <col min="6935" max="6935" width="12.875" style="1" customWidth="1"/>
    <col min="6936" max="7169" width="9" style="1"/>
    <col min="7170" max="7170" width="63.375" style="1" customWidth="1"/>
    <col min="7171" max="7171" width="6.375" style="1" customWidth="1"/>
    <col min="7172" max="7176" width="6.5" style="1" customWidth="1"/>
    <col min="7177" max="7177" width="7" style="1" customWidth="1"/>
    <col min="7178" max="7185" width="6.5" style="1" customWidth="1"/>
    <col min="7186" max="7186" width="6.75" style="1" customWidth="1"/>
    <col min="7187" max="7190" width="5.125" style="1" customWidth="1"/>
    <col min="7191" max="7191" width="12.875" style="1" customWidth="1"/>
    <col min="7192" max="7425" width="9" style="1"/>
    <col min="7426" max="7426" width="63.375" style="1" customWidth="1"/>
    <col min="7427" max="7427" width="6.375" style="1" customWidth="1"/>
    <col min="7428" max="7432" width="6.5" style="1" customWidth="1"/>
    <col min="7433" max="7433" width="7" style="1" customWidth="1"/>
    <col min="7434" max="7441" width="6.5" style="1" customWidth="1"/>
    <col min="7442" max="7442" width="6.75" style="1" customWidth="1"/>
    <col min="7443" max="7446" width="5.125" style="1" customWidth="1"/>
    <col min="7447" max="7447" width="12.875" style="1" customWidth="1"/>
    <col min="7448" max="7681" width="9" style="1"/>
    <col min="7682" max="7682" width="63.375" style="1" customWidth="1"/>
    <col min="7683" max="7683" width="6.375" style="1" customWidth="1"/>
    <col min="7684" max="7688" width="6.5" style="1" customWidth="1"/>
    <col min="7689" max="7689" width="7" style="1" customWidth="1"/>
    <col min="7690" max="7697" width="6.5" style="1" customWidth="1"/>
    <col min="7698" max="7698" width="6.75" style="1" customWidth="1"/>
    <col min="7699" max="7702" width="5.125" style="1" customWidth="1"/>
    <col min="7703" max="7703" width="12.875" style="1" customWidth="1"/>
    <col min="7704" max="7937" width="9" style="1"/>
    <col min="7938" max="7938" width="63.375" style="1" customWidth="1"/>
    <col min="7939" max="7939" width="6.375" style="1" customWidth="1"/>
    <col min="7940" max="7944" width="6.5" style="1" customWidth="1"/>
    <col min="7945" max="7945" width="7" style="1" customWidth="1"/>
    <col min="7946" max="7953" width="6.5" style="1" customWidth="1"/>
    <col min="7954" max="7954" width="6.75" style="1" customWidth="1"/>
    <col min="7955" max="7958" width="5.125" style="1" customWidth="1"/>
    <col min="7959" max="7959" width="12.875" style="1" customWidth="1"/>
    <col min="7960" max="8193" width="9" style="1"/>
    <col min="8194" max="8194" width="63.375" style="1" customWidth="1"/>
    <col min="8195" max="8195" width="6.375" style="1" customWidth="1"/>
    <col min="8196" max="8200" width="6.5" style="1" customWidth="1"/>
    <col min="8201" max="8201" width="7" style="1" customWidth="1"/>
    <col min="8202" max="8209" width="6.5" style="1" customWidth="1"/>
    <col min="8210" max="8210" width="6.75" style="1" customWidth="1"/>
    <col min="8211" max="8214" width="5.125" style="1" customWidth="1"/>
    <col min="8215" max="8215" width="12.875" style="1" customWidth="1"/>
    <col min="8216" max="8449" width="9" style="1"/>
    <col min="8450" max="8450" width="63.375" style="1" customWidth="1"/>
    <col min="8451" max="8451" width="6.375" style="1" customWidth="1"/>
    <col min="8452" max="8456" width="6.5" style="1" customWidth="1"/>
    <col min="8457" max="8457" width="7" style="1" customWidth="1"/>
    <col min="8458" max="8465" width="6.5" style="1" customWidth="1"/>
    <col min="8466" max="8466" width="6.75" style="1" customWidth="1"/>
    <col min="8467" max="8470" width="5.125" style="1" customWidth="1"/>
    <col min="8471" max="8471" width="12.875" style="1" customWidth="1"/>
    <col min="8472" max="8705" width="9" style="1"/>
    <col min="8706" max="8706" width="63.375" style="1" customWidth="1"/>
    <col min="8707" max="8707" width="6.375" style="1" customWidth="1"/>
    <col min="8708" max="8712" width="6.5" style="1" customWidth="1"/>
    <col min="8713" max="8713" width="7" style="1" customWidth="1"/>
    <col min="8714" max="8721" width="6.5" style="1" customWidth="1"/>
    <col min="8722" max="8722" width="6.75" style="1" customWidth="1"/>
    <col min="8723" max="8726" width="5.125" style="1" customWidth="1"/>
    <col min="8727" max="8727" width="12.875" style="1" customWidth="1"/>
    <col min="8728" max="8961" width="9" style="1"/>
    <col min="8962" max="8962" width="63.375" style="1" customWidth="1"/>
    <col min="8963" max="8963" width="6.375" style="1" customWidth="1"/>
    <col min="8964" max="8968" width="6.5" style="1" customWidth="1"/>
    <col min="8969" max="8969" width="7" style="1" customWidth="1"/>
    <col min="8970" max="8977" width="6.5" style="1" customWidth="1"/>
    <col min="8978" max="8978" width="6.75" style="1" customWidth="1"/>
    <col min="8979" max="8982" width="5.125" style="1" customWidth="1"/>
    <col min="8983" max="8983" width="12.875" style="1" customWidth="1"/>
    <col min="8984" max="9217" width="9" style="1"/>
    <col min="9218" max="9218" width="63.375" style="1" customWidth="1"/>
    <col min="9219" max="9219" width="6.375" style="1" customWidth="1"/>
    <col min="9220" max="9224" width="6.5" style="1" customWidth="1"/>
    <col min="9225" max="9225" width="7" style="1" customWidth="1"/>
    <col min="9226" max="9233" width="6.5" style="1" customWidth="1"/>
    <col min="9234" max="9234" width="6.75" style="1" customWidth="1"/>
    <col min="9235" max="9238" width="5.125" style="1" customWidth="1"/>
    <col min="9239" max="9239" width="12.875" style="1" customWidth="1"/>
    <col min="9240" max="9473" width="9" style="1"/>
    <col min="9474" max="9474" width="63.375" style="1" customWidth="1"/>
    <col min="9475" max="9475" width="6.375" style="1" customWidth="1"/>
    <col min="9476" max="9480" width="6.5" style="1" customWidth="1"/>
    <col min="9481" max="9481" width="7" style="1" customWidth="1"/>
    <col min="9482" max="9489" width="6.5" style="1" customWidth="1"/>
    <col min="9490" max="9490" width="6.75" style="1" customWidth="1"/>
    <col min="9491" max="9494" width="5.125" style="1" customWidth="1"/>
    <col min="9495" max="9495" width="12.875" style="1" customWidth="1"/>
    <col min="9496" max="9729" width="9" style="1"/>
    <col min="9730" max="9730" width="63.375" style="1" customWidth="1"/>
    <col min="9731" max="9731" width="6.375" style="1" customWidth="1"/>
    <col min="9732" max="9736" width="6.5" style="1" customWidth="1"/>
    <col min="9737" max="9737" width="7" style="1" customWidth="1"/>
    <col min="9738" max="9745" width="6.5" style="1" customWidth="1"/>
    <col min="9746" max="9746" width="6.75" style="1" customWidth="1"/>
    <col min="9747" max="9750" width="5.125" style="1" customWidth="1"/>
    <col min="9751" max="9751" width="12.875" style="1" customWidth="1"/>
    <col min="9752" max="9985" width="9" style="1"/>
    <col min="9986" max="9986" width="63.375" style="1" customWidth="1"/>
    <col min="9987" max="9987" width="6.375" style="1" customWidth="1"/>
    <col min="9988" max="9992" width="6.5" style="1" customWidth="1"/>
    <col min="9993" max="9993" width="7" style="1" customWidth="1"/>
    <col min="9994" max="10001" width="6.5" style="1" customWidth="1"/>
    <col min="10002" max="10002" width="6.75" style="1" customWidth="1"/>
    <col min="10003" max="10006" width="5.125" style="1" customWidth="1"/>
    <col min="10007" max="10007" width="12.875" style="1" customWidth="1"/>
    <col min="10008" max="10241" width="9" style="1"/>
    <col min="10242" max="10242" width="63.375" style="1" customWidth="1"/>
    <col min="10243" max="10243" width="6.375" style="1" customWidth="1"/>
    <col min="10244" max="10248" width="6.5" style="1" customWidth="1"/>
    <col min="10249" max="10249" width="7" style="1" customWidth="1"/>
    <col min="10250" max="10257" width="6.5" style="1" customWidth="1"/>
    <col min="10258" max="10258" width="6.75" style="1" customWidth="1"/>
    <col min="10259" max="10262" width="5.125" style="1" customWidth="1"/>
    <col min="10263" max="10263" width="12.875" style="1" customWidth="1"/>
    <col min="10264" max="10497" width="9" style="1"/>
    <col min="10498" max="10498" width="63.375" style="1" customWidth="1"/>
    <col min="10499" max="10499" width="6.375" style="1" customWidth="1"/>
    <col min="10500" max="10504" width="6.5" style="1" customWidth="1"/>
    <col min="10505" max="10505" width="7" style="1" customWidth="1"/>
    <col min="10506" max="10513" width="6.5" style="1" customWidth="1"/>
    <col min="10514" max="10514" width="6.75" style="1" customWidth="1"/>
    <col min="10515" max="10518" width="5.125" style="1" customWidth="1"/>
    <col min="10519" max="10519" width="12.875" style="1" customWidth="1"/>
    <col min="10520" max="10753" width="9" style="1"/>
    <col min="10754" max="10754" width="63.375" style="1" customWidth="1"/>
    <col min="10755" max="10755" width="6.375" style="1" customWidth="1"/>
    <col min="10756" max="10760" width="6.5" style="1" customWidth="1"/>
    <col min="10761" max="10761" width="7" style="1" customWidth="1"/>
    <col min="10762" max="10769" width="6.5" style="1" customWidth="1"/>
    <col min="10770" max="10770" width="6.75" style="1" customWidth="1"/>
    <col min="10771" max="10774" width="5.125" style="1" customWidth="1"/>
    <col min="10775" max="10775" width="12.875" style="1" customWidth="1"/>
    <col min="10776" max="11009" width="9" style="1"/>
    <col min="11010" max="11010" width="63.375" style="1" customWidth="1"/>
    <col min="11011" max="11011" width="6.375" style="1" customWidth="1"/>
    <col min="11012" max="11016" width="6.5" style="1" customWidth="1"/>
    <col min="11017" max="11017" width="7" style="1" customWidth="1"/>
    <col min="11018" max="11025" width="6.5" style="1" customWidth="1"/>
    <col min="11026" max="11026" width="6.75" style="1" customWidth="1"/>
    <col min="11027" max="11030" width="5.125" style="1" customWidth="1"/>
    <col min="11031" max="11031" width="12.875" style="1" customWidth="1"/>
    <col min="11032" max="11265" width="9" style="1"/>
    <col min="11266" max="11266" width="63.375" style="1" customWidth="1"/>
    <col min="11267" max="11267" width="6.375" style="1" customWidth="1"/>
    <col min="11268" max="11272" width="6.5" style="1" customWidth="1"/>
    <col min="11273" max="11273" width="7" style="1" customWidth="1"/>
    <col min="11274" max="11281" width="6.5" style="1" customWidth="1"/>
    <col min="11282" max="11282" width="6.75" style="1" customWidth="1"/>
    <col min="11283" max="11286" width="5.125" style="1" customWidth="1"/>
    <col min="11287" max="11287" width="12.875" style="1" customWidth="1"/>
    <col min="11288" max="11521" width="9" style="1"/>
    <col min="11522" max="11522" width="63.375" style="1" customWidth="1"/>
    <col min="11523" max="11523" width="6.375" style="1" customWidth="1"/>
    <col min="11524" max="11528" width="6.5" style="1" customWidth="1"/>
    <col min="11529" max="11529" width="7" style="1" customWidth="1"/>
    <col min="11530" max="11537" width="6.5" style="1" customWidth="1"/>
    <col min="11538" max="11538" width="6.75" style="1" customWidth="1"/>
    <col min="11539" max="11542" width="5.125" style="1" customWidth="1"/>
    <col min="11543" max="11543" width="12.875" style="1" customWidth="1"/>
    <col min="11544" max="11777" width="9" style="1"/>
    <col min="11778" max="11778" width="63.375" style="1" customWidth="1"/>
    <col min="11779" max="11779" width="6.375" style="1" customWidth="1"/>
    <col min="11780" max="11784" width="6.5" style="1" customWidth="1"/>
    <col min="11785" max="11785" width="7" style="1" customWidth="1"/>
    <col min="11786" max="11793" width="6.5" style="1" customWidth="1"/>
    <col min="11794" max="11794" width="6.75" style="1" customWidth="1"/>
    <col min="11795" max="11798" width="5.125" style="1" customWidth="1"/>
    <col min="11799" max="11799" width="12.875" style="1" customWidth="1"/>
    <col min="11800" max="12033" width="9" style="1"/>
    <col min="12034" max="12034" width="63.375" style="1" customWidth="1"/>
    <col min="12035" max="12035" width="6.375" style="1" customWidth="1"/>
    <col min="12036" max="12040" width="6.5" style="1" customWidth="1"/>
    <col min="12041" max="12041" width="7" style="1" customWidth="1"/>
    <col min="12042" max="12049" width="6.5" style="1" customWidth="1"/>
    <col min="12050" max="12050" width="6.75" style="1" customWidth="1"/>
    <col min="12051" max="12054" width="5.125" style="1" customWidth="1"/>
    <col min="12055" max="12055" width="12.875" style="1" customWidth="1"/>
    <col min="12056" max="12289" width="9" style="1"/>
    <col min="12290" max="12290" width="63.375" style="1" customWidth="1"/>
    <col min="12291" max="12291" width="6.375" style="1" customWidth="1"/>
    <col min="12292" max="12296" width="6.5" style="1" customWidth="1"/>
    <col min="12297" max="12297" width="7" style="1" customWidth="1"/>
    <col min="12298" max="12305" width="6.5" style="1" customWidth="1"/>
    <col min="12306" max="12306" width="6.75" style="1" customWidth="1"/>
    <col min="12307" max="12310" width="5.125" style="1" customWidth="1"/>
    <col min="12311" max="12311" width="12.875" style="1" customWidth="1"/>
    <col min="12312" max="12545" width="9" style="1"/>
    <col min="12546" max="12546" width="63.375" style="1" customWidth="1"/>
    <col min="12547" max="12547" width="6.375" style="1" customWidth="1"/>
    <col min="12548" max="12552" width="6.5" style="1" customWidth="1"/>
    <col min="12553" max="12553" width="7" style="1" customWidth="1"/>
    <col min="12554" max="12561" width="6.5" style="1" customWidth="1"/>
    <col min="12562" max="12562" width="6.75" style="1" customWidth="1"/>
    <col min="12563" max="12566" width="5.125" style="1" customWidth="1"/>
    <col min="12567" max="12567" width="12.875" style="1" customWidth="1"/>
    <col min="12568" max="12801" width="9" style="1"/>
    <col min="12802" max="12802" width="63.375" style="1" customWidth="1"/>
    <col min="12803" max="12803" width="6.375" style="1" customWidth="1"/>
    <col min="12804" max="12808" width="6.5" style="1" customWidth="1"/>
    <col min="12809" max="12809" width="7" style="1" customWidth="1"/>
    <col min="12810" max="12817" width="6.5" style="1" customWidth="1"/>
    <col min="12818" max="12818" width="6.75" style="1" customWidth="1"/>
    <col min="12819" max="12822" width="5.125" style="1" customWidth="1"/>
    <col min="12823" max="12823" width="12.875" style="1" customWidth="1"/>
    <col min="12824" max="13057" width="9" style="1"/>
    <col min="13058" max="13058" width="63.375" style="1" customWidth="1"/>
    <col min="13059" max="13059" width="6.375" style="1" customWidth="1"/>
    <col min="13060" max="13064" width="6.5" style="1" customWidth="1"/>
    <col min="13065" max="13065" width="7" style="1" customWidth="1"/>
    <col min="13066" max="13073" width="6.5" style="1" customWidth="1"/>
    <col min="13074" max="13074" width="6.75" style="1" customWidth="1"/>
    <col min="13075" max="13078" width="5.125" style="1" customWidth="1"/>
    <col min="13079" max="13079" width="12.875" style="1" customWidth="1"/>
    <col min="13080" max="13313" width="9" style="1"/>
    <col min="13314" max="13314" width="63.375" style="1" customWidth="1"/>
    <col min="13315" max="13315" width="6.375" style="1" customWidth="1"/>
    <col min="13316" max="13320" width="6.5" style="1" customWidth="1"/>
    <col min="13321" max="13321" width="7" style="1" customWidth="1"/>
    <col min="13322" max="13329" width="6.5" style="1" customWidth="1"/>
    <col min="13330" max="13330" width="6.75" style="1" customWidth="1"/>
    <col min="13331" max="13334" width="5.125" style="1" customWidth="1"/>
    <col min="13335" max="13335" width="12.875" style="1" customWidth="1"/>
    <col min="13336" max="13569" width="9" style="1"/>
    <col min="13570" max="13570" width="63.375" style="1" customWidth="1"/>
    <col min="13571" max="13571" width="6.375" style="1" customWidth="1"/>
    <col min="13572" max="13576" width="6.5" style="1" customWidth="1"/>
    <col min="13577" max="13577" width="7" style="1" customWidth="1"/>
    <col min="13578" max="13585" width="6.5" style="1" customWidth="1"/>
    <col min="13586" max="13586" width="6.75" style="1" customWidth="1"/>
    <col min="13587" max="13590" width="5.125" style="1" customWidth="1"/>
    <col min="13591" max="13591" width="12.875" style="1" customWidth="1"/>
    <col min="13592" max="13825" width="9" style="1"/>
    <col min="13826" max="13826" width="63.375" style="1" customWidth="1"/>
    <col min="13827" max="13827" width="6.375" style="1" customWidth="1"/>
    <col min="13828" max="13832" width="6.5" style="1" customWidth="1"/>
    <col min="13833" max="13833" width="7" style="1" customWidth="1"/>
    <col min="13834" max="13841" width="6.5" style="1" customWidth="1"/>
    <col min="13842" max="13842" width="6.75" style="1" customWidth="1"/>
    <col min="13843" max="13846" width="5.125" style="1" customWidth="1"/>
    <col min="13847" max="13847" width="12.875" style="1" customWidth="1"/>
    <col min="13848" max="14081" width="9" style="1"/>
    <col min="14082" max="14082" width="63.375" style="1" customWidth="1"/>
    <col min="14083" max="14083" width="6.375" style="1" customWidth="1"/>
    <col min="14084" max="14088" width="6.5" style="1" customWidth="1"/>
    <col min="14089" max="14089" width="7" style="1" customWidth="1"/>
    <col min="14090" max="14097" width="6.5" style="1" customWidth="1"/>
    <col min="14098" max="14098" width="6.75" style="1" customWidth="1"/>
    <col min="14099" max="14102" width="5.125" style="1" customWidth="1"/>
    <col min="14103" max="14103" width="12.875" style="1" customWidth="1"/>
    <col min="14104" max="14337" width="9" style="1"/>
    <col min="14338" max="14338" width="63.375" style="1" customWidth="1"/>
    <col min="14339" max="14339" width="6.375" style="1" customWidth="1"/>
    <col min="14340" max="14344" width="6.5" style="1" customWidth="1"/>
    <col min="14345" max="14345" width="7" style="1" customWidth="1"/>
    <col min="14346" max="14353" width="6.5" style="1" customWidth="1"/>
    <col min="14354" max="14354" width="6.75" style="1" customWidth="1"/>
    <col min="14355" max="14358" width="5.125" style="1" customWidth="1"/>
    <col min="14359" max="14359" width="12.875" style="1" customWidth="1"/>
    <col min="14360" max="14593" width="9" style="1"/>
    <col min="14594" max="14594" width="63.375" style="1" customWidth="1"/>
    <col min="14595" max="14595" width="6.375" style="1" customWidth="1"/>
    <col min="14596" max="14600" width="6.5" style="1" customWidth="1"/>
    <col min="14601" max="14601" width="7" style="1" customWidth="1"/>
    <col min="14602" max="14609" width="6.5" style="1" customWidth="1"/>
    <col min="14610" max="14610" width="6.75" style="1" customWidth="1"/>
    <col min="14611" max="14614" width="5.125" style="1" customWidth="1"/>
    <col min="14615" max="14615" width="12.875" style="1" customWidth="1"/>
    <col min="14616" max="14849" width="9" style="1"/>
    <col min="14850" max="14850" width="63.375" style="1" customWidth="1"/>
    <col min="14851" max="14851" width="6.375" style="1" customWidth="1"/>
    <col min="14852" max="14856" width="6.5" style="1" customWidth="1"/>
    <col min="14857" max="14857" width="7" style="1" customWidth="1"/>
    <col min="14858" max="14865" width="6.5" style="1" customWidth="1"/>
    <col min="14866" max="14866" width="6.75" style="1" customWidth="1"/>
    <col min="14867" max="14870" width="5.125" style="1" customWidth="1"/>
    <col min="14871" max="14871" width="12.875" style="1" customWidth="1"/>
    <col min="14872" max="15105" width="9" style="1"/>
    <col min="15106" max="15106" width="63.375" style="1" customWidth="1"/>
    <col min="15107" max="15107" width="6.375" style="1" customWidth="1"/>
    <col min="15108" max="15112" width="6.5" style="1" customWidth="1"/>
    <col min="15113" max="15113" width="7" style="1" customWidth="1"/>
    <col min="15114" max="15121" width="6.5" style="1" customWidth="1"/>
    <col min="15122" max="15122" width="6.75" style="1" customWidth="1"/>
    <col min="15123" max="15126" width="5.125" style="1" customWidth="1"/>
    <col min="15127" max="15127" width="12.875" style="1" customWidth="1"/>
    <col min="15128" max="15361" width="9" style="1"/>
    <col min="15362" max="15362" width="63.375" style="1" customWidth="1"/>
    <col min="15363" max="15363" width="6.375" style="1" customWidth="1"/>
    <col min="15364" max="15368" width="6.5" style="1" customWidth="1"/>
    <col min="15369" max="15369" width="7" style="1" customWidth="1"/>
    <col min="15370" max="15377" width="6.5" style="1" customWidth="1"/>
    <col min="15378" max="15378" width="6.75" style="1" customWidth="1"/>
    <col min="15379" max="15382" width="5.125" style="1" customWidth="1"/>
    <col min="15383" max="15383" width="12.875" style="1" customWidth="1"/>
    <col min="15384" max="15617" width="9" style="1"/>
    <col min="15618" max="15618" width="63.375" style="1" customWidth="1"/>
    <col min="15619" max="15619" width="6.375" style="1" customWidth="1"/>
    <col min="15620" max="15624" width="6.5" style="1" customWidth="1"/>
    <col min="15625" max="15625" width="7" style="1" customWidth="1"/>
    <col min="15626" max="15633" width="6.5" style="1" customWidth="1"/>
    <col min="15634" max="15634" width="6.75" style="1" customWidth="1"/>
    <col min="15635" max="15638" width="5.125" style="1" customWidth="1"/>
    <col min="15639" max="15639" width="12.875" style="1" customWidth="1"/>
    <col min="15640" max="15873" width="9" style="1"/>
    <col min="15874" max="15874" width="63.375" style="1" customWidth="1"/>
    <col min="15875" max="15875" width="6.375" style="1" customWidth="1"/>
    <col min="15876" max="15880" width="6.5" style="1" customWidth="1"/>
    <col min="15881" max="15881" width="7" style="1" customWidth="1"/>
    <col min="15882" max="15889" width="6.5" style="1" customWidth="1"/>
    <col min="15890" max="15890" width="6.75" style="1" customWidth="1"/>
    <col min="15891" max="15894" width="5.125" style="1" customWidth="1"/>
    <col min="15895" max="15895" width="12.875" style="1" customWidth="1"/>
    <col min="15896" max="16129" width="9" style="1"/>
    <col min="16130" max="16130" width="63.375" style="1" customWidth="1"/>
    <col min="16131" max="16131" width="6.375" style="1" customWidth="1"/>
    <col min="16132" max="16136" width="6.5" style="1" customWidth="1"/>
    <col min="16137" max="16137" width="7" style="1" customWidth="1"/>
    <col min="16138" max="16145" width="6.5" style="1" customWidth="1"/>
    <col min="16146" max="16146" width="6.75" style="1" customWidth="1"/>
    <col min="16147" max="16150" width="5.125" style="1" customWidth="1"/>
    <col min="16151" max="16151" width="12.875" style="1" customWidth="1"/>
    <col min="16152" max="16384" width="9" style="1"/>
  </cols>
  <sheetData>
    <row r="1" spans="1:63" ht="23.25">
      <c r="A1" s="122" t="s">
        <v>19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63" s="3" customFormat="1" ht="23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63" s="3" customFormat="1" ht="23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63" s="5" customFormat="1" ht="17.25">
      <c r="A4" s="4" t="s">
        <v>42</v>
      </c>
      <c r="B4" s="123" t="s">
        <v>43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4"/>
      <c r="O4" s="85"/>
      <c r="P4" s="4" t="s">
        <v>18</v>
      </c>
      <c r="Q4" s="4"/>
      <c r="R4" s="4"/>
      <c r="T4" s="4" t="s">
        <v>20</v>
      </c>
      <c r="U4" s="4"/>
      <c r="V4" s="4"/>
      <c r="W4" s="4"/>
    </row>
    <row r="5" spans="1:63" s="3" customFormat="1" ht="23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91" t="s">
        <v>52</v>
      </c>
    </row>
    <row r="6" spans="1:6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63" s="19" customFormat="1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63" s="24" customFormat="1">
      <c r="A8" s="20" t="s">
        <v>13</v>
      </c>
      <c r="B8" s="21"/>
      <c r="C8" s="22">
        <f>SUM(C7)</f>
        <v>13</v>
      </c>
      <c r="D8" s="22">
        <f t="shared" ref="D8:V8" si="0">SUM(D7)</f>
        <v>1</v>
      </c>
      <c r="E8" s="22">
        <f t="shared" si="0"/>
        <v>1</v>
      </c>
      <c r="F8" s="22">
        <f t="shared" si="0"/>
        <v>1</v>
      </c>
      <c r="G8" s="22">
        <f t="shared" si="0"/>
        <v>1</v>
      </c>
      <c r="H8" s="22">
        <f t="shared" si="0"/>
        <v>1</v>
      </c>
      <c r="I8" s="22">
        <f t="shared" si="0"/>
        <v>1</v>
      </c>
      <c r="J8" s="22">
        <f t="shared" si="0"/>
        <v>1</v>
      </c>
      <c r="K8" s="22">
        <f t="shared" si="0"/>
        <v>1</v>
      </c>
      <c r="L8" s="22">
        <f t="shared" si="0"/>
        <v>1</v>
      </c>
      <c r="M8" s="22">
        <f t="shared" si="0"/>
        <v>1</v>
      </c>
      <c r="N8" s="22">
        <f t="shared" si="0"/>
        <v>1</v>
      </c>
      <c r="O8" s="22">
        <f t="shared" si="0"/>
        <v>1</v>
      </c>
      <c r="P8" s="22">
        <f t="shared" si="0"/>
        <v>1</v>
      </c>
      <c r="Q8" s="22">
        <f t="shared" si="0"/>
        <v>1</v>
      </c>
      <c r="R8" s="22">
        <f t="shared" si="0"/>
        <v>1</v>
      </c>
      <c r="S8" s="22">
        <f t="shared" si="0"/>
        <v>1</v>
      </c>
      <c r="T8" s="22">
        <f t="shared" si="0"/>
        <v>1</v>
      </c>
      <c r="U8" s="22">
        <f t="shared" si="0"/>
        <v>1</v>
      </c>
      <c r="V8" s="22">
        <f t="shared" si="0"/>
        <v>1</v>
      </c>
      <c r="W8" s="23">
        <f>C8*26*100*0.8</f>
        <v>27040</v>
      </c>
    </row>
    <row r="9" spans="1:63" s="28" customFormat="1">
      <c r="A9" s="25" t="s">
        <v>27</v>
      </c>
      <c r="B9" s="26"/>
      <c r="C9" s="88">
        <f>SUM(J9:V9)</f>
        <v>74128.890380890894</v>
      </c>
      <c r="D9" s="88">
        <v>868.17113128014273</v>
      </c>
      <c r="E9" s="88">
        <v>1756.7119735692856</v>
      </c>
      <c r="F9" s="88">
        <v>4057.7869137584016</v>
      </c>
      <c r="G9" s="88">
        <v>2850.0035316902745</v>
      </c>
      <c r="H9" s="88">
        <v>5665.238073899669</v>
      </c>
      <c r="I9" s="88">
        <v>3155.1979949113279</v>
      </c>
      <c r="J9" s="89">
        <v>6782.0601602551933</v>
      </c>
      <c r="K9" s="89">
        <v>5346.697937948582</v>
      </c>
      <c r="L9" s="89">
        <v>6476.8656970341399</v>
      </c>
      <c r="M9" s="89">
        <v>6854.7589564424861</v>
      </c>
      <c r="N9" s="89">
        <v>11115.891778376941</v>
      </c>
      <c r="O9" s="89">
        <v>5274.7015455891851</v>
      </c>
      <c r="P9" s="89">
        <v>10930.105965898303</v>
      </c>
      <c r="Q9" s="89">
        <v>6202.577002240535</v>
      </c>
      <c r="R9" s="89">
        <v>5653.2972088254282</v>
      </c>
      <c r="S9" s="89">
        <v>3721.6866821099002</v>
      </c>
      <c r="T9" s="89">
        <v>3964.3672046481602</v>
      </c>
      <c r="U9" s="89">
        <v>1437.8206357042493</v>
      </c>
      <c r="V9" s="89">
        <v>368.05960581779516</v>
      </c>
      <c r="W9" s="27"/>
    </row>
    <row r="10" spans="1:63">
      <c r="A10" s="31" t="s">
        <v>14</v>
      </c>
      <c r="B10" s="29"/>
      <c r="C10" s="90">
        <f t="shared" ref="C10" si="1">SUM(C9:C9)</f>
        <v>74128.890380890894</v>
      </c>
      <c r="D10" s="90">
        <v>868.17113128014273</v>
      </c>
      <c r="E10" s="90">
        <v>1756.7119735692856</v>
      </c>
      <c r="F10" s="90">
        <v>4057.7869137584016</v>
      </c>
      <c r="G10" s="90">
        <v>2850.0035316902745</v>
      </c>
      <c r="H10" s="90">
        <v>5665.238073899669</v>
      </c>
      <c r="I10" s="90">
        <v>3155.1979949113279</v>
      </c>
      <c r="J10" s="90">
        <v>6782.0601602551933</v>
      </c>
      <c r="K10" s="90">
        <v>5346.697937948582</v>
      </c>
      <c r="L10" s="90">
        <v>6476.8656970341399</v>
      </c>
      <c r="M10" s="90">
        <v>6854.7589564424861</v>
      </c>
      <c r="N10" s="90">
        <v>11115.891778376941</v>
      </c>
      <c r="O10" s="90">
        <v>5274.7015455891851</v>
      </c>
      <c r="P10" s="90">
        <v>10930.105965898303</v>
      </c>
      <c r="Q10" s="90">
        <v>6202.577002240535</v>
      </c>
      <c r="R10" s="90">
        <v>5653.2972088254282</v>
      </c>
      <c r="S10" s="90">
        <v>3721.6866821099002</v>
      </c>
      <c r="T10" s="90">
        <v>3964.3672046481602</v>
      </c>
      <c r="U10" s="90">
        <v>1437.8206357042493</v>
      </c>
      <c r="V10" s="90">
        <v>368.05960581779516</v>
      </c>
      <c r="W10" s="32"/>
    </row>
    <row r="11" spans="1:63" s="38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</row>
    <row r="12" spans="1:63">
      <c r="A12" s="25" t="s">
        <v>29</v>
      </c>
      <c r="B12" s="29"/>
      <c r="C12" s="90">
        <f t="shared" ref="C12:V12" si="2">C9</f>
        <v>74128.890380890894</v>
      </c>
      <c r="D12" s="53">
        <f t="shared" si="2"/>
        <v>868.17113128014273</v>
      </c>
      <c r="E12" s="53">
        <f t="shared" si="2"/>
        <v>1756.7119735692856</v>
      </c>
      <c r="F12" s="53">
        <f t="shared" si="2"/>
        <v>4057.7869137584016</v>
      </c>
      <c r="G12" s="53">
        <f t="shared" si="2"/>
        <v>2850.0035316902745</v>
      </c>
      <c r="H12" s="53">
        <f t="shared" si="2"/>
        <v>5665.238073899669</v>
      </c>
      <c r="I12" s="53">
        <f t="shared" si="2"/>
        <v>3155.1979949113279</v>
      </c>
      <c r="J12" s="53">
        <f t="shared" si="2"/>
        <v>6782.0601602551933</v>
      </c>
      <c r="K12" s="53">
        <f t="shared" si="2"/>
        <v>5346.697937948582</v>
      </c>
      <c r="L12" s="53">
        <f t="shared" si="2"/>
        <v>6476.8656970341399</v>
      </c>
      <c r="M12" s="53">
        <f t="shared" si="2"/>
        <v>6854.7589564424861</v>
      </c>
      <c r="N12" s="53">
        <f t="shared" si="2"/>
        <v>11115.891778376941</v>
      </c>
      <c r="O12" s="53">
        <f t="shared" si="2"/>
        <v>5274.7015455891851</v>
      </c>
      <c r="P12" s="53">
        <f t="shared" si="2"/>
        <v>10930.105965898303</v>
      </c>
      <c r="Q12" s="53">
        <f t="shared" si="2"/>
        <v>6202.577002240535</v>
      </c>
      <c r="R12" s="53">
        <f t="shared" si="2"/>
        <v>5653.2972088254282</v>
      </c>
      <c r="S12" s="53">
        <f t="shared" si="2"/>
        <v>3721.6866821099002</v>
      </c>
      <c r="T12" s="53">
        <f t="shared" si="2"/>
        <v>3964.3672046481602</v>
      </c>
      <c r="U12" s="53">
        <f t="shared" si="2"/>
        <v>1437.8206357042493</v>
      </c>
      <c r="V12" s="53">
        <f t="shared" si="2"/>
        <v>368.05960581779516</v>
      </c>
      <c r="W12" s="13"/>
    </row>
    <row r="13" spans="1:63">
      <c r="A13" s="39" t="s">
        <v>15</v>
      </c>
      <c r="B13" s="40"/>
      <c r="C13" s="30"/>
      <c r="D13" s="41">
        <f>D12/D8/55</f>
        <v>15.784929659638959</v>
      </c>
      <c r="E13" s="41">
        <f t="shared" ref="E13:V13" si="3">E12/E8/55</f>
        <v>31.940217701259741</v>
      </c>
      <c r="F13" s="41">
        <f t="shared" si="3"/>
        <v>73.777943886516397</v>
      </c>
      <c r="G13" s="41">
        <f t="shared" si="3"/>
        <v>51.818246030732261</v>
      </c>
      <c r="H13" s="41">
        <f t="shared" si="3"/>
        <v>103.00432861635761</v>
      </c>
      <c r="I13" s="41">
        <f t="shared" si="3"/>
        <v>57.367236271115054</v>
      </c>
      <c r="J13" s="41">
        <f t="shared" si="3"/>
        <v>123.3101847319126</v>
      </c>
      <c r="K13" s="41">
        <f t="shared" si="3"/>
        <v>97.212689780883309</v>
      </c>
      <c r="L13" s="41">
        <f t="shared" si="3"/>
        <v>117.76119449152982</v>
      </c>
      <c r="M13" s="41">
        <f t="shared" si="3"/>
        <v>124.63198102622702</v>
      </c>
      <c r="N13" s="41">
        <f t="shared" si="3"/>
        <v>202.1071232432171</v>
      </c>
      <c r="O13" s="41">
        <f t="shared" si="3"/>
        <v>95.903664465257904</v>
      </c>
      <c r="P13" s="41">
        <f t="shared" si="3"/>
        <v>198.72919937996915</v>
      </c>
      <c r="Q13" s="41">
        <f t="shared" si="3"/>
        <v>112.77412731346428</v>
      </c>
      <c r="R13" s="41">
        <f t="shared" si="3"/>
        <v>102.78722197864415</v>
      </c>
      <c r="S13" s="41">
        <f t="shared" si="3"/>
        <v>67.66703058381637</v>
      </c>
      <c r="T13" s="41">
        <f t="shared" si="3"/>
        <v>72.079403720875646</v>
      </c>
      <c r="U13" s="41">
        <f t="shared" si="3"/>
        <v>26.142193376440897</v>
      </c>
      <c r="V13" s="41">
        <f t="shared" si="3"/>
        <v>6.6919928330508212</v>
      </c>
      <c r="W13" s="41"/>
    </row>
    <row r="14" spans="1:63" s="44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63" s="44" customFormat="1">
      <c r="A15" s="39" t="s">
        <v>17</v>
      </c>
      <c r="B15" s="40"/>
      <c r="C15" s="45">
        <f>MAX(D15:V15)</f>
        <v>43753.791643783748</v>
      </c>
      <c r="D15" s="43">
        <f t="shared" ref="D15:I15" si="4">D14+D13+D13/6</f>
        <v>43536.415751269582</v>
      </c>
      <c r="E15" s="43">
        <f t="shared" si="4"/>
        <v>43555.263587318135</v>
      </c>
      <c r="F15" s="56">
        <f t="shared" si="4"/>
        <v>43604.074267867603</v>
      </c>
      <c r="G15" s="56">
        <f t="shared" si="4"/>
        <v>43578.454620369186</v>
      </c>
      <c r="H15" s="56">
        <f t="shared" si="4"/>
        <v>43638.17171671908</v>
      </c>
      <c r="I15" s="56">
        <f t="shared" si="4"/>
        <v>43584.928442316304</v>
      </c>
      <c r="J15" s="56">
        <f>J14+J13+J13/6</f>
        <v>43661.86188218723</v>
      </c>
      <c r="K15" s="56">
        <f t="shared" ref="K15:V15" si="5">K14+K13+K13/6</f>
        <v>43631.414804744367</v>
      </c>
      <c r="L15" s="56">
        <f t="shared" si="5"/>
        <v>43655.388060240119</v>
      </c>
      <c r="M15" s="56">
        <f t="shared" si="5"/>
        <v>43663.403977863934</v>
      </c>
      <c r="N15" s="56">
        <f t="shared" si="5"/>
        <v>43753.791643783748</v>
      </c>
      <c r="O15" s="56">
        <f t="shared" si="5"/>
        <v>43629.887608542798</v>
      </c>
      <c r="P15" s="56">
        <f t="shared" si="5"/>
        <v>43749.850732609964</v>
      </c>
      <c r="Q15" s="56">
        <f t="shared" si="5"/>
        <v>43649.569815199044</v>
      </c>
      <c r="R15" s="56">
        <f t="shared" si="5"/>
        <v>43637.91842564175</v>
      </c>
      <c r="S15" s="56">
        <f t="shared" si="5"/>
        <v>43596.944869014456</v>
      </c>
      <c r="T15" s="56">
        <f t="shared" si="5"/>
        <v>43602.092637674352</v>
      </c>
      <c r="U15" s="74">
        <f t="shared" si="5"/>
        <v>43548.499225605847</v>
      </c>
      <c r="V15" s="43">
        <f t="shared" si="5"/>
        <v>43525.807324971895</v>
      </c>
      <c r="W15" s="43"/>
    </row>
    <row r="16" spans="1:63" s="47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38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</row>
    <row r="18" spans="1:256" s="64" customFormat="1" ht="17.25">
      <c r="A18" s="58" t="s">
        <v>21</v>
      </c>
      <c r="B18" s="59"/>
      <c r="C18" s="60">
        <f>SUM(D18:U18)</f>
        <v>87</v>
      </c>
      <c r="D18" s="60"/>
      <c r="E18" s="60"/>
      <c r="F18" s="60">
        <v>4</v>
      </c>
      <c r="G18" s="60">
        <v>2</v>
      </c>
      <c r="H18" s="60">
        <v>6</v>
      </c>
      <c r="I18" s="60">
        <v>2</v>
      </c>
      <c r="J18" s="60">
        <v>7</v>
      </c>
      <c r="K18" s="60">
        <v>5</v>
      </c>
      <c r="L18" s="60">
        <v>7</v>
      </c>
      <c r="M18" s="60">
        <v>7</v>
      </c>
      <c r="N18" s="60">
        <v>12</v>
      </c>
      <c r="O18" s="61">
        <v>5</v>
      </c>
      <c r="P18" s="60">
        <v>12</v>
      </c>
      <c r="Q18" s="60">
        <v>6</v>
      </c>
      <c r="R18" s="60">
        <v>6</v>
      </c>
      <c r="S18" s="60">
        <v>3</v>
      </c>
      <c r="T18" s="60">
        <v>3</v>
      </c>
      <c r="U18" s="60"/>
      <c r="V18" s="60"/>
      <c r="W18" s="60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  <c r="IH18" s="63"/>
      <c r="II18" s="63"/>
      <c r="IJ18" s="63"/>
      <c r="IK18" s="63"/>
      <c r="IL18" s="63"/>
      <c r="IM18" s="63"/>
      <c r="IN18" s="63"/>
      <c r="IO18" s="63"/>
      <c r="IP18" s="63"/>
      <c r="IQ18" s="63"/>
      <c r="IR18" s="63"/>
      <c r="IS18" s="63"/>
      <c r="IT18" s="63"/>
      <c r="IU18" s="63"/>
      <c r="IV18" s="63"/>
    </row>
    <row r="19" spans="1:256" s="69" customFormat="1" ht="17.25">
      <c r="A19" s="65" t="s">
        <v>22</v>
      </c>
      <c r="B19" s="66"/>
      <c r="C19" s="67">
        <f>C8+C18</f>
        <v>100</v>
      </c>
      <c r="D19" s="67">
        <f t="shared" ref="D19:V19" si="6">D8+D18</f>
        <v>1</v>
      </c>
      <c r="E19" s="67">
        <f t="shared" si="6"/>
        <v>1</v>
      </c>
      <c r="F19" s="67">
        <f t="shared" si="6"/>
        <v>5</v>
      </c>
      <c r="G19" s="67">
        <f t="shared" si="6"/>
        <v>3</v>
      </c>
      <c r="H19" s="67">
        <f t="shared" si="6"/>
        <v>7</v>
      </c>
      <c r="I19" s="67">
        <f t="shared" si="6"/>
        <v>3</v>
      </c>
      <c r="J19" s="67">
        <f t="shared" si="6"/>
        <v>8</v>
      </c>
      <c r="K19" s="67">
        <f t="shared" si="6"/>
        <v>6</v>
      </c>
      <c r="L19" s="67">
        <f t="shared" si="6"/>
        <v>8</v>
      </c>
      <c r="M19" s="67">
        <f t="shared" si="6"/>
        <v>8</v>
      </c>
      <c r="N19" s="67">
        <f t="shared" si="6"/>
        <v>13</v>
      </c>
      <c r="O19" s="67">
        <f t="shared" si="6"/>
        <v>6</v>
      </c>
      <c r="P19" s="67">
        <f t="shared" si="6"/>
        <v>13</v>
      </c>
      <c r="Q19" s="67">
        <f t="shared" si="6"/>
        <v>7</v>
      </c>
      <c r="R19" s="67">
        <f t="shared" si="6"/>
        <v>7</v>
      </c>
      <c r="S19" s="67">
        <f t="shared" si="6"/>
        <v>4</v>
      </c>
      <c r="T19" s="67">
        <f t="shared" si="6"/>
        <v>4</v>
      </c>
      <c r="U19" s="67">
        <f t="shared" si="6"/>
        <v>1</v>
      </c>
      <c r="V19" s="67">
        <f t="shared" si="6"/>
        <v>1</v>
      </c>
      <c r="W19" s="67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</row>
    <row r="20" spans="1:256">
      <c r="A20" s="70" t="s">
        <v>28</v>
      </c>
      <c r="B20" s="29" t="s">
        <v>23</v>
      </c>
      <c r="C20" s="30"/>
      <c r="D20" s="52"/>
      <c r="E20" s="30"/>
      <c r="F20" s="52">
        <f>F12-14*F7*55</f>
        <v>3287.7869137584016</v>
      </c>
      <c r="G20" s="52">
        <f t="shared" ref="G20:T20" si="7">G12-14*G7*55</f>
        <v>2080.0035316902745</v>
      </c>
      <c r="H20" s="52">
        <f t="shared" si="7"/>
        <v>4895.238073899669</v>
      </c>
      <c r="I20" s="52">
        <f t="shared" si="7"/>
        <v>2385.1979949113279</v>
      </c>
      <c r="J20" s="52">
        <f t="shared" si="7"/>
        <v>6012.0601602551933</v>
      </c>
      <c r="K20" s="52">
        <f t="shared" si="7"/>
        <v>4576.697937948582</v>
      </c>
      <c r="L20" s="52">
        <f t="shared" si="7"/>
        <v>5706.8656970341399</v>
      </c>
      <c r="M20" s="52">
        <f t="shared" si="7"/>
        <v>6084.7589564424861</v>
      </c>
      <c r="N20" s="52">
        <f t="shared" si="7"/>
        <v>10345.891778376941</v>
      </c>
      <c r="O20" s="52">
        <f t="shared" si="7"/>
        <v>4504.7015455891851</v>
      </c>
      <c r="P20" s="52">
        <f t="shared" si="7"/>
        <v>10160.105965898303</v>
      </c>
      <c r="Q20" s="52">
        <f t="shared" si="7"/>
        <v>5432.577002240535</v>
      </c>
      <c r="R20" s="52">
        <f t="shared" si="7"/>
        <v>4883.2972088254282</v>
      </c>
      <c r="S20" s="52">
        <f t="shared" si="7"/>
        <v>2951.6866821099002</v>
      </c>
      <c r="T20" s="52">
        <f t="shared" si="7"/>
        <v>3194.3672046481602</v>
      </c>
      <c r="U20" s="71"/>
      <c r="V20" s="71"/>
      <c r="W20" s="43"/>
    </row>
    <row r="21" spans="1:256" s="44" customFormat="1">
      <c r="A21" s="72" t="s">
        <v>24</v>
      </c>
      <c r="B21" s="73"/>
      <c r="C21" s="42"/>
      <c r="D21" s="42"/>
      <c r="E21" s="42"/>
      <c r="F21" s="43">
        <v>43535</v>
      </c>
      <c r="G21" s="43">
        <v>43535</v>
      </c>
      <c r="H21" s="43">
        <v>43535</v>
      </c>
      <c r="I21" s="43">
        <v>43535</v>
      </c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>
        <v>43535</v>
      </c>
      <c r="S21" s="43">
        <v>43535</v>
      </c>
      <c r="T21" s="43">
        <v>43535</v>
      </c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30"/>
      <c r="F22" s="77">
        <f>F20/F19/55</f>
        <v>11.955588777303278</v>
      </c>
      <c r="G22" s="77">
        <f t="shared" ref="G22:T22" si="8">G20/G19/55</f>
        <v>12.606082010244087</v>
      </c>
      <c r="H22" s="77">
        <f t="shared" si="8"/>
        <v>12.714904088051087</v>
      </c>
      <c r="I22" s="77">
        <f t="shared" si="8"/>
        <v>14.455745423705016</v>
      </c>
      <c r="J22" s="77">
        <f t="shared" si="8"/>
        <v>13.663773091489075</v>
      </c>
      <c r="K22" s="77">
        <f t="shared" si="8"/>
        <v>13.868781630147218</v>
      </c>
      <c r="L22" s="77">
        <f t="shared" si="8"/>
        <v>12.970149311441228</v>
      </c>
      <c r="M22" s="77">
        <f t="shared" si="8"/>
        <v>13.828997628278378</v>
      </c>
      <c r="N22" s="77">
        <f t="shared" si="8"/>
        <v>14.469778711016701</v>
      </c>
      <c r="O22" s="77">
        <f t="shared" si="8"/>
        <v>13.650610744209652</v>
      </c>
      <c r="P22" s="77">
        <f t="shared" si="8"/>
        <v>14.20993841384378</v>
      </c>
      <c r="Q22" s="77">
        <f t="shared" si="8"/>
        <v>14.110589616209181</v>
      </c>
      <c r="R22" s="77">
        <f t="shared" si="8"/>
        <v>12.683888854092022</v>
      </c>
      <c r="S22" s="77">
        <f t="shared" si="8"/>
        <v>13.416757645954092</v>
      </c>
      <c r="T22" s="77">
        <f t="shared" si="8"/>
        <v>14.51985093021891</v>
      </c>
      <c r="U22" s="78"/>
      <c r="V22" s="78"/>
      <c r="W22" s="43"/>
    </row>
    <row r="23" spans="1:256" s="44" customFormat="1">
      <c r="A23" s="39" t="s">
        <v>26</v>
      </c>
      <c r="B23" s="40"/>
      <c r="C23" s="45">
        <f>MAX(D23:V23)</f>
        <v>43551.939826085254</v>
      </c>
      <c r="D23" s="30"/>
      <c r="E23" s="30"/>
      <c r="F23" s="74">
        <f>F21+F22+F22/6</f>
        <v>43548.948186906855</v>
      </c>
      <c r="G23" s="74">
        <f t="shared" ref="G23:T23" si="9">G21+G22+G22/6</f>
        <v>43549.707095678619</v>
      </c>
      <c r="H23" s="74">
        <f t="shared" si="9"/>
        <v>43549.834054769395</v>
      </c>
      <c r="I23" s="74">
        <f t="shared" si="9"/>
        <v>43551.865036327661</v>
      </c>
      <c r="J23" s="74">
        <f t="shared" si="9"/>
        <v>43550.941068606735</v>
      </c>
      <c r="K23" s="74">
        <f t="shared" si="9"/>
        <v>43551.180245235169</v>
      </c>
      <c r="L23" s="74">
        <f t="shared" si="9"/>
        <v>43550.131840863345</v>
      </c>
      <c r="M23" s="74">
        <f t="shared" si="9"/>
        <v>43551.133830566323</v>
      </c>
      <c r="N23" s="74">
        <f t="shared" si="9"/>
        <v>43551.881408496192</v>
      </c>
      <c r="O23" s="74">
        <f t="shared" si="9"/>
        <v>43550.92571253491</v>
      </c>
      <c r="P23" s="74">
        <f t="shared" si="9"/>
        <v>43551.578261482813</v>
      </c>
      <c r="Q23" s="74">
        <f t="shared" si="9"/>
        <v>43551.462354552248</v>
      </c>
      <c r="R23" s="74">
        <f t="shared" si="9"/>
        <v>43549.797870329778</v>
      </c>
      <c r="S23" s="74">
        <f t="shared" si="9"/>
        <v>43550.65288392028</v>
      </c>
      <c r="T23" s="74">
        <f t="shared" si="9"/>
        <v>43551.939826085254</v>
      </c>
      <c r="U23" s="74"/>
      <c r="V23" s="74"/>
      <c r="W23" s="43"/>
    </row>
    <row r="24" spans="1:256" s="44" customFormat="1">
      <c r="A24" s="79" t="s">
        <v>31</v>
      </c>
      <c r="B24" s="80"/>
      <c r="C24" s="42"/>
      <c r="D24" s="42"/>
      <c r="E24" s="42"/>
      <c r="F24" s="43">
        <v>43549</v>
      </c>
      <c r="G24" s="43">
        <v>43549</v>
      </c>
      <c r="H24" s="43">
        <v>43549</v>
      </c>
      <c r="I24" s="43">
        <v>43549</v>
      </c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>
        <v>43549</v>
      </c>
      <c r="S24" s="43">
        <v>43549</v>
      </c>
      <c r="T24" s="43">
        <v>43549</v>
      </c>
      <c r="U24" s="43"/>
      <c r="V24" s="43"/>
      <c r="W24" s="43"/>
    </row>
    <row r="26" spans="1:256" ht="15.75" hidden="1" customHeight="1"/>
    <row r="29" spans="1:256">
      <c r="A29" s="49" t="s">
        <v>32</v>
      </c>
      <c r="B29" s="49" t="s">
        <v>33</v>
      </c>
    </row>
  </sheetData>
  <mergeCells count="2">
    <mergeCell ref="A1:W1"/>
    <mergeCell ref="B4:L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43"/>
  <sheetViews>
    <sheetView tabSelected="1" topLeftCell="A10" zoomScale="70" zoomScaleNormal="70" workbookViewId="0">
      <selection activeCell="Y16" sqref="Y14:Y16"/>
    </sheetView>
  </sheetViews>
  <sheetFormatPr defaultColWidth="9" defaultRowHeight="15.75"/>
  <cols>
    <col min="1" max="1" width="49.12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2" t="s">
        <v>19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3" s="107" customFormat="1" ht="23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</row>
    <row r="3" spans="1:23" s="107" customFormat="1" ht="23.25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</row>
    <row r="4" spans="1:23" s="108" customFormat="1" ht="17.25">
      <c r="A4" s="4" t="s">
        <v>42</v>
      </c>
      <c r="B4" s="123" t="s">
        <v>43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4"/>
      <c r="N4" s="5"/>
      <c r="O4" s="99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1" t="s">
        <v>52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13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8"/>
    </row>
    <row r="8" spans="1:23">
      <c r="A8" s="20" t="s">
        <v>13</v>
      </c>
      <c r="B8" s="21"/>
      <c r="C8" s="100">
        <f>SUM(C7)</f>
        <v>13</v>
      </c>
      <c r="D8" s="100">
        <f t="shared" ref="D8:V8" si="0">SUM(D7)</f>
        <v>1</v>
      </c>
      <c r="E8" s="100">
        <f t="shared" si="0"/>
        <v>1</v>
      </c>
      <c r="F8" s="100">
        <f t="shared" si="0"/>
        <v>1</v>
      </c>
      <c r="G8" s="100">
        <f t="shared" si="0"/>
        <v>1</v>
      </c>
      <c r="H8" s="100">
        <f t="shared" si="0"/>
        <v>1</v>
      </c>
      <c r="I8" s="100">
        <f t="shared" si="0"/>
        <v>1</v>
      </c>
      <c r="J8" s="100">
        <f t="shared" si="0"/>
        <v>1</v>
      </c>
      <c r="K8" s="100">
        <f t="shared" si="0"/>
        <v>1</v>
      </c>
      <c r="L8" s="100">
        <f t="shared" si="0"/>
        <v>1</v>
      </c>
      <c r="M8" s="100">
        <f t="shared" si="0"/>
        <v>1</v>
      </c>
      <c r="N8" s="100">
        <f t="shared" si="0"/>
        <v>1</v>
      </c>
      <c r="O8" s="100">
        <f t="shared" si="0"/>
        <v>1</v>
      </c>
      <c r="P8" s="100">
        <f t="shared" si="0"/>
        <v>1</v>
      </c>
      <c r="Q8" s="100">
        <f t="shared" si="0"/>
        <v>1</v>
      </c>
      <c r="R8" s="100">
        <f t="shared" si="0"/>
        <v>1</v>
      </c>
      <c r="S8" s="100">
        <f t="shared" si="0"/>
        <v>1</v>
      </c>
      <c r="T8" s="100">
        <f t="shared" si="0"/>
        <v>1</v>
      </c>
      <c r="U8" s="100">
        <f t="shared" si="0"/>
        <v>1</v>
      </c>
      <c r="V8" s="100">
        <f t="shared" si="0"/>
        <v>1</v>
      </c>
      <c r="W8" s="23">
        <f>C8*26*100*0.8</f>
        <v>27040</v>
      </c>
    </row>
    <row r="9" spans="1:23">
      <c r="A9" s="25" t="s">
        <v>27</v>
      </c>
      <c r="B9" s="26"/>
      <c r="C9" s="88">
        <f>SUM(D9:V9)</f>
        <v>73175</v>
      </c>
      <c r="D9" s="88">
        <v>991</v>
      </c>
      <c r="E9" s="88">
        <v>2371</v>
      </c>
      <c r="F9" s="88">
        <v>3514</v>
      </c>
      <c r="G9" s="88">
        <v>2368</v>
      </c>
      <c r="H9" s="88">
        <v>4216</v>
      </c>
      <c r="I9" s="88">
        <v>2166</v>
      </c>
      <c r="J9" s="89">
        <v>5526</v>
      </c>
      <c r="K9" s="89">
        <v>5576</v>
      </c>
      <c r="L9" s="89">
        <v>4319</v>
      </c>
      <c r="M9" s="89">
        <v>7450</v>
      </c>
      <c r="N9" s="89">
        <v>9027</v>
      </c>
      <c r="O9" s="89">
        <v>4398</v>
      </c>
      <c r="P9" s="89">
        <v>7326</v>
      </c>
      <c r="Q9" s="89">
        <v>4570</v>
      </c>
      <c r="R9" s="89">
        <v>3055</v>
      </c>
      <c r="S9" s="89">
        <v>2477</v>
      </c>
      <c r="T9" s="89">
        <v>2400</v>
      </c>
      <c r="U9" s="89">
        <v>1056</v>
      </c>
      <c r="V9" s="89">
        <v>369</v>
      </c>
      <c r="W9" s="27"/>
    </row>
    <row r="10" spans="1:23">
      <c r="A10" s="31" t="s">
        <v>14</v>
      </c>
      <c r="B10" s="29"/>
      <c r="C10" s="90">
        <f t="shared" ref="C10" si="1">SUM(C9:C9)</f>
        <v>73175</v>
      </c>
      <c r="D10" s="88">
        <v>991</v>
      </c>
      <c r="E10" s="88">
        <v>2371</v>
      </c>
      <c r="F10" s="88">
        <v>3514</v>
      </c>
      <c r="G10" s="88">
        <v>2368</v>
      </c>
      <c r="H10" s="88">
        <v>4216</v>
      </c>
      <c r="I10" s="88">
        <v>2166</v>
      </c>
      <c r="J10" s="89">
        <v>5526</v>
      </c>
      <c r="K10" s="89">
        <v>5576</v>
      </c>
      <c r="L10" s="89">
        <v>4319</v>
      </c>
      <c r="M10" s="89">
        <v>7450</v>
      </c>
      <c r="N10" s="89">
        <v>9027</v>
      </c>
      <c r="O10" s="89">
        <v>4398</v>
      </c>
      <c r="P10" s="89">
        <v>7326</v>
      </c>
      <c r="Q10" s="89">
        <v>4570</v>
      </c>
      <c r="R10" s="89">
        <v>3055</v>
      </c>
      <c r="S10" s="89">
        <v>2477</v>
      </c>
      <c r="T10" s="89">
        <v>2400</v>
      </c>
      <c r="U10" s="89">
        <v>1056</v>
      </c>
      <c r="V10" s="89">
        <v>369</v>
      </c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73175</v>
      </c>
      <c r="D12" s="53">
        <f t="shared" si="2"/>
        <v>991</v>
      </c>
      <c r="E12" s="53">
        <f t="shared" si="2"/>
        <v>2371</v>
      </c>
      <c r="F12" s="53">
        <f t="shared" si="2"/>
        <v>3514</v>
      </c>
      <c r="G12" s="53">
        <f t="shared" si="2"/>
        <v>2368</v>
      </c>
      <c r="H12" s="53">
        <f t="shared" si="2"/>
        <v>4216</v>
      </c>
      <c r="I12" s="53">
        <f t="shared" si="2"/>
        <v>2166</v>
      </c>
      <c r="J12" s="53">
        <f t="shared" si="2"/>
        <v>5526</v>
      </c>
      <c r="K12" s="53">
        <f t="shared" si="2"/>
        <v>5576</v>
      </c>
      <c r="L12" s="53">
        <f t="shared" si="2"/>
        <v>4319</v>
      </c>
      <c r="M12" s="53">
        <f t="shared" si="2"/>
        <v>7450</v>
      </c>
      <c r="N12" s="53">
        <f t="shared" si="2"/>
        <v>9027</v>
      </c>
      <c r="O12" s="53">
        <f t="shared" si="2"/>
        <v>4398</v>
      </c>
      <c r="P12" s="53">
        <f t="shared" si="2"/>
        <v>7326</v>
      </c>
      <c r="Q12" s="53">
        <f t="shared" si="2"/>
        <v>4570</v>
      </c>
      <c r="R12" s="53">
        <f t="shared" si="2"/>
        <v>3055</v>
      </c>
      <c r="S12" s="53">
        <f t="shared" si="2"/>
        <v>2477</v>
      </c>
      <c r="T12" s="53">
        <f t="shared" si="2"/>
        <v>2400</v>
      </c>
      <c r="U12" s="53">
        <f t="shared" si="2"/>
        <v>1056</v>
      </c>
      <c r="V12" s="53">
        <f t="shared" si="2"/>
        <v>369</v>
      </c>
      <c r="W12" s="13"/>
    </row>
    <row r="13" spans="1:23">
      <c r="A13" s="39" t="s">
        <v>15</v>
      </c>
      <c r="B13" s="40"/>
      <c r="C13" s="30"/>
      <c r="D13" s="41">
        <f>D12/D8/55</f>
        <v>18.018181818181819</v>
      </c>
      <c r="E13" s="41">
        <f t="shared" ref="E13:V13" si="3">E12/E8/55</f>
        <v>43.109090909090909</v>
      </c>
      <c r="F13" s="41">
        <f t="shared" si="3"/>
        <v>63.890909090909091</v>
      </c>
      <c r="G13" s="41">
        <f t="shared" si="3"/>
        <v>43.054545454545455</v>
      </c>
      <c r="H13" s="41">
        <f t="shared" si="3"/>
        <v>76.654545454545456</v>
      </c>
      <c r="I13" s="41">
        <f t="shared" si="3"/>
        <v>39.381818181818183</v>
      </c>
      <c r="J13" s="41">
        <f t="shared" si="3"/>
        <v>100.47272727272727</v>
      </c>
      <c r="K13" s="41">
        <f t="shared" si="3"/>
        <v>101.38181818181818</v>
      </c>
      <c r="L13" s="41">
        <f t="shared" si="3"/>
        <v>78.527272727272731</v>
      </c>
      <c r="M13" s="41">
        <f t="shared" si="3"/>
        <v>135.45454545454547</v>
      </c>
      <c r="N13" s="41">
        <f t="shared" si="3"/>
        <v>164.12727272727273</v>
      </c>
      <c r="O13" s="41">
        <f t="shared" si="3"/>
        <v>79.963636363636368</v>
      </c>
      <c r="P13" s="41">
        <f t="shared" si="3"/>
        <v>133.19999999999999</v>
      </c>
      <c r="Q13" s="41">
        <f t="shared" si="3"/>
        <v>83.090909090909093</v>
      </c>
      <c r="R13" s="41">
        <f t="shared" si="3"/>
        <v>55.545454545454547</v>
      </c>
      <c r="S13" s="41">
        <f t="shared" si="3"/>
        <v>45.036363636363639</v>
      </c>
      <c r="T13" s="41">
        <f t="shared" si="3"/>
        <v>43.636363636363633</v>
      </c>
      <c r="U13" s="41">
        <f t="shared" si="3"/>
        <v>19.2</v>
      </c>
      <c r="V13" s="41">
        <f t="shared" si="3"/>
        <v>6.709090909090909</v>
      </c>
      <c r="W13" s="41"/>
    </row>
    <row r="14" spans="1:23" s="110" customFormat="1">
      <c r="A14" s="39" t="s">
        <v>16</v>
      </c>
      <c r="B14" s="40"/>
      <c r="C14" s="42"/>
      <c r="D14" s="43">
        <v>43518</v>
      </c>
      <c r="E14" s="43">
        <v>43518</v>
      </c>
      <c r="F14" s="43">
        <v>43518</v>
      </c>
      <c r="G14" s="43">
        <v>43518</v>
      </c>
      <c r="H14" s="43">
        <v>43518</v>
      </c>
      <c r="I14" s="43">
        <v>43518</v>
      </c>
      <c r="J14" s="43">
        <v>43518</v>
      </c>
      <c r="K14" s="43">
        <v>43518</v>
      </c>
      <c r="L14" s="43">
        <v>43518</v>
      </c>
      <c r="M14" s="43">
        <v>43518</v>
      </c>
      <c r="N14" s="43">
        <v>43518</v>
      </c>
      <c r="O14" s="43">
        <v>43518</v>
      </c>
      <c r="P14" s="43">
        <v>43518</v>
      </c>
      <c r="Q14" s="43">
        <v>43518</v>
      </c>
      <c r="R14" s="43">
        <v>43518</v>
      </c>
      <c r="S14" s="43">
        <v>43518</v>
      </c>
      <c r="T14" s="43">
        <v>43518</v>
      </c>
      <c r="U14" s="43">
        <v>43518</v>
      </c>
      <c r="V14" s="43">
        <v>43518</v>
      </c>
      <c r="W14" s="43"/>
    </row>
    <row r="15" spans="1:23" s="110" customFormat="1">
      <c r="A15" s="39" t="s">
        <v>17</v>
      </c>
      <c r="B15" s="40"/>
      <c r="C15" s="45">
        <f>MAX(D15:V15)</f>
        <v>43709.481818181819</v>
      </c>
      <c r="D15" s="43">
        <f t="shared" ref="D15:I15" si="4">D14+D13+D13/6</f>
        <v>43539.02121212121</v>
      </c>
      <c r="E15" s="56">
        <f t="shared" si="4"/>
        <v>43568.293939393938</v>
      </c>
      <c r="F15" s="56">
        <f t="shared" si="4"/>
        <v>43592.539393939391</v>
      </c>
      <c r="G15" s="56">
        <f t="shared" si="4"/>
        <v>43568.230303030301</v>
      </c>
      <c r="H15" s="56">
        <f t="shared" si="4"/>
        <v>43607.430303030305</v>
      </c>
      <c r="I15" s="56">
        <f t="shared" si="4"/>
        <v>43563.945454545457</v>
      </c>
      <c r="J15" s="56">
        <f>J14+J13+J13/6</f>
        <v>43635.218181818178</v>
      </c>
      <c r="K15" s="56">
        <f t="shared" ref="K15:V15" si="5">K14+K13+K13/6</f>
        <v>43636.278787878793</v>
      </c>
      <c r="L15" s="56">
        <f t="shared" si="5"/>
        <v>43609.615151515151</v>
      </c>
      <c r="M15" s="56">
        <f t="shared" si="5"/>
        <v>43676.030303030304</v>
      </c>
      <c r="N15" s="56">
        <f t="shared" si="5"/>
        <v>43709.481818181819</v>
      </c>
      <c r="O15" s="56">
        <f t="shared" si="5"/>
        <v>43611.290909090909</v>
      </c>
      <c r="P15" s="56">
        <f t="shared" si="5"/>
        <v>43673.399999999994</v>
      </c>
      <c r="Q15" s="56">
        <f t="shared" si="5"/>
        <v>43614.939393939399</v>
      </c>
      <c r="R15" s="56">
        <f t="shared" si="5"/>
        <v>43582.803030303032</v>
      </c>
      <c r="S15" s="56">
        <f t="shared" si="5"/>
        <v>43570.54242424242</v>
      </c>
      <c r="T15" s="56">
        <f t="shared" si="5"/>
        <v>43568.909090909088</v>
      </c>
      <c r="U15" s="74">
        <f t="shared" si="5"/>
        <v>43540.399999999994</v>
      </c>
      <c r="V15" s="43">
        <f t="shared" si="5"/>
        <v>43525.827272727271</v>
      </c>
      <c r="W15" s="43"/>
    </row>
    <row r="16" spans="1:23" s="111" customFormat="1">
      <c r="A16" s="39" t="s">
        <v>30</v>
      </c>
      <c r="B16" s="40"/>
      <c r="C16" s="46"/>
      <c r="D16" s="43">
        <v>43549</v>
      </c>
      <c r="E16" s="43">
        <v>43549</v>
      </c>
      <c r="F16" s="43">
        <v>43549</v>
      </c>
      <c r="G16" s="43">
        <v>43549</v>
      </c>
      <c r="H16" s="43">
        <v>43549</v>
      </c>
      <c r="I16" s="43">
        <v>43549</v>
      </c>
      <c r="J16" s="43">
        <v>43549</v>
      </c>
      <c r="K16" s="43">
        <v>43549</v>
      </c>
      <c r="L16" s="43">
        <v>43549</v>
      </c>
      <c r="M16" s="43">
        <v>43549</v>
      </c>
      <c r="N16" s="43">
        <v>43549</v>
      </c>
      <c r="O16" s="43">
        <v>43549</v>
      </c>
      <c r="P16" s="43">
        <v>43549</v>
      </c>
      <c r="Q16" s="43">
        <v>43549</v>
      </c>
      <c r="R16" s="43">
        <v>43549</v>
      </c>
      <c r="S16" s="43">
        <v>43549</v>
      </c>
      <c r="T16" s="43">
        <v>43549</v>
      </c>
      <c r="U16" s="43">
        <v>43549</v>
      </c>
      <c r="V16" s="43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SUM(D18:U18)</f>
        <v>30</v>
      </c>
      <c r="D18" s="60"/>
      <c r="E18" s="60">
        <v>1</v>
      </c>
      <c r="F18" s="60">
        <v>2</v>
      </c>
      <c r="G18" s="60">
        <v>1</v>
      </c>
      <c r="H18" s="60">
        <v>2</v>
      </c>
      <c r="I18" s="60">
        <v>1</v>
      </c>
      <c r="J18" s="60">
        <v>1</v>
      </c>
      <c r="K18" s="60">
        <v>3</v>
      </c>
      <c r="L18" s="60">
        <v>2</v>
      </c>
      <c r="M18" s="60">
        <v>3</v>
      </c>
      <c r="N18" s="60">
        <v>5</v>
      </c>
      <c r="O18" s="61">
        <v>1</v>
      </c>
      <c r="P18" s="60">
        <v>3</v>
      </c>
      <c r="Q18" s="60">
        <v>2</v>
      </c>
      <c r="R18" s="60">
        <v>1</v>
      </c>
      <c r="S18" s="60">
        <v>1</v>
      </c>
      <c r="T18" s="60">
        <v>1</v>
      </c>
      <c r="U18" s="60"/>
      <c r="V18" s="60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43</v>
      </c>
      <c r="D19" s="67">
        <f t="shared" ref="D19:V19" si="6">D8+D18</f>
        <v>1</v>
      </c>
      <c r="E19" s="67">
        <f t="shared" si="6"/>
        <v>2</v>
      </c>
      <c r="F19" s="67">
        <f t="shared" si="6"/>
        <v>3</v>
      </c>
      <c r="G19" s="67">
        <f t="shared" si="6"/>
        <v>2</v>
      </c>
      <c r="H19" s="67">
        <f t="shared" si="6"/>
        <v>3</v>
      </c>
      <c r="I19" s="67">
        <f t="shared" si="6"/>
        <v>2</v>
      </c>
      <c r="J19" s="67">
        <f t="shared" si="6"/>
        <v>2</v>
      </c>
      <c r="K19" s="67">
        <f t="shared" si="6"/>
        <v>4</v>
      </c>
      <c r="L19" s="67">
        <f t="shared" si="6"/>
        <v>3</v>
      </c>
      <c r="M19" s="67">
        <f t="shared" si="6"/>
        <v>4</v>
      </c>
      <c r="N19" s="67">
        <f t="shared" si="6"/>
        <v>6</v>
      </c>
      <c r="O19" s="67">
        <f t="shared" si="6"/>
        <v>2</v>
      </c>
      <c r="P19" s="67">
        <f t="shared" si="6"/>
        <v>4</v>
      </c>
      <c r="Q19" s="67">
        <f t="shared" si="6"/>
        <v>3</v>
      </c>
      <c r="R19" s="67">
        <f t="shared" si="6"/>
        <v>2</v>
      </c>
      <c r="S19" s="67">
        <f t="shared" si="6"/>
        <v>2</v>
      </c>
      <c r="T19" s="67">
        <f t="shared" si="6"/>
        <v>2</v>
      </c>
      <c r="U19" s="67">
        <f t="shared" si="6"/>
        <v>1</v>
      </c>
      <c r="V19" s="67">
        <f t="shared" si="6"/>
        <v>1</v>
      </c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52"/>
      <c r="E20" s="52">
        <f>E12-14*E7*55</f>
        <v>1601</v>
      </c>
      <c r="F20" s="52">
        <f>F12-14*F7*55</f>
        <v>2744</v>
      </c>
      <c r="G20" s="52">
        <f t="shared" ref="G20:T20" si="7">G12-14*G7*55</f>
        <v>1598</v>
      </c>
      <c r="H20" s="52">
        <f t="shared" si="7"/>
        <v>3446</v>
      </c>
      <c r="I20" s="52">
        <f t="shared" si="7"/>
        <v>1396</v>
      </c>
      <c r="J20" s="52">
        <f t="shared" si="7"/>
        <v>4756</v>
      </c>
      <c r="K20" s="52">
        <f t="shared" si="7"/>
        <v>4806</v>
      </c>
      <c r="L20" s="52">
        <f t="shared" si="7"/>
        <v>3549</v>
      </c>
      <c r="M20" s="52">
        <f t="shared" si="7"/>
        <v>6680</v>
      </c>
      <c r="N20" s="52">
        <f t="shared" si="7"/>
        <v>8257</v>
      </c>
      <c r="O20" s="52">
        <f t="shared" si="7"/>
        <v>3628</v>
      </c>
      <c r="P20" s="52">
        <f t="shared" si="7"/>
        <v>6556</v>
      </c>
      <c r="Q20" s="52">
        <f t="shared" si="7"/>
        <v>3800</v>
      </c>
      <c r="R20" s="52">
        <f t="shared" si="7"/>
        <v>2285</v>
      </c>
      <c r="S20" s="52">
        <f t="shared" si="7"/>
        <v>1707</v>
      </c>
      <c r="T20" s="52">
        <f t="shared" si="7"/>
        <v>1630</v>
      </c>
      <c r="U20" s="71"/>
      <c r="V20" s="71"/>
      <c r="W20" s="43"/>
    </row>
    <row r="21" spans="1:256" s="110" customFormat="1">
      <c r="A21" s="72" t="s">
        <v>24</v>
      </c>
      <c r="B21" s="73"/>
      <c r="C21" s="42"/>
      <c r="D21" s="42"/>
      <c r="E21" s="43">
        <v>43535</v>
      </c>
      <c r="F21" s="43">
        <v>43535</v>
      </c>
      <c r="G21" s="43">
        <v>43535</v>
      </c>
      <c r="H21" s="43">
        <v>43535</v>
      </c>
      <c r="I21" s="43">
        <v>43535</v>
      </c>
      <c r="J21" s="43">
        <v>43535</v>
      </c>
      <c r="K21" s="43">
        <v>43535</v>
      </c>
      <c r="L21" s="43">
        <v>43535</v>
      </c>
      <c r="M21" s="43">
        <v>43535</v>
      </c>
      <c r="N21" s="43">
        <v>43535</v>
      </c>
      <c r="O21" s="43">
        <v>43535</v>
      </c>
      <c r="P21" s="43">
        <v>43535</v>
      </c>
      <c r="Q21" s="43">
        <v>43535</v>
      </c>
      <c r="R21" s="43">
        <v>43535</v>
      </c>
      <c r="S21" s="43">
        <v>43535</v>
      </c>
      <c r="T21" s="43">
        <v>43535</v>
      </c>
      <c r="U21" s="43"/>
      <c r="V21" s="43"/>
      <c r="W21" s="43"/>
    </row>
    <row r="22" spans="1:256">
      <c r="A22" s="75" t="s">
        <v>25</v>
      </c>
      <c r="B22" s="76"/>
      <c r="C22" s="30"/>
      <c r="D22" s="30"/>
      <c r="E22" s="77">
        <f>E20/E19/55</f>
        <v>14.554545454545455</v>
      </c>
      <c r="F22" s="77">
        <f>F20/F19/55</f>
        <v>16.630303030303029</v>
      </c>
      <c r="G22" s="77">
        <f t="shared" ref="G22:T22" si="8">G20/G19/55</f>
        <v>14.527272727272727</v>
      </c>
      <c r="H22" s="77">
        <f t="shared" si="8"/>
        <v>20.884848484848487</v>
      </c>
      <c r="I22" s="77">
        <f t="shared" si="8"/>
        <v>12.690909090909091</v>
      </c>
      <c r="J22" s="77">
        <f t="shared" si="8"/>
        <v>43.236363636363635</v>
      </c>
      <c r="K22" s="77">
        <f t="shared" si="8"/>
        <v>21.845454545454544</v>
      </c>
      <c r="L22" s="77">
        <f t="shared" si="8"/>
        <v>21.509090909090908</v>
      </c>
      <c r="M22" s="77">
        <f t="shared" si="8"/>
        <v>30.363636363636363</v>
      </c>
      <c r="N22" s="77">
        <f t="shared" si="8"/>
        <v>25.021212121212123</v>
      </c>
      <c r="O22" s="77">
        <f t="shared" si="8"/>
        <v>32.981818181818184</v>
      </c>
      <c r="P22" s="77">
        <f t="shared" si="8"/>
        <v>29.8</v>
      </c>
      <c r="Q22" s="77">
        <f t="shared" si="8"/>
        <v>23.030303030303031</v>
      </c>
      <c r="R22" s="77">
        <f t="shared" si="8"/>
        <v>20.772727272727273</v>
      </c>
      <c r="S22" s="77">
        <f t="shared" si="8"/>
        <v>15.518181818181818</v>
      </c>
      <c r="T22" s="77">
        <f t="shared" si="8"/>
        <v>14.818181818181818</v>
      </c>
      <c r="U22" s="78"/>
      <c r="V22" s="78"/>
      <c r="W22" s="43"/>
    </row>
    <row r="23" spans="1:256" s="110" customFormat="1">
      <c r="A23" s="39" t="s">
        <v>17</v>
      </c>
      <c r="B23" s="40"/>
      <c r="C23" s="45">
        <f>MAX(D23:V23)</f>
        <v>43585.442424242428</v>
      </c>
      <c r="D23" s="30"/>
      <c r="E23" s="56">
        <f>E21+E22+E22/6</f>
        <v>43551.980303030301</v>
      </c>
      <c r="F23" s="56">
        <f>F21+F22+F22/6</f>
        <v>43554.402020202018</v>
      </c>
      <c r="G23" s="56">
        <f t="shared" ref="G23:T23" si="9">G21+G22+G22/6</f>
        <v>43551.948484848486</v>
      </c>
      <c r="H23" s="56">
        <f t="shared" si="9"/>
        <v>43559.365656565657</v>
      </c>
      <c r="I23" s="74">
        <f t="shared" si="9"/>
        <v>43549.806060606061</v>
      </c>
      <c r="J23" s="56">
        <f t="shared" si="9"/>
        <v>43585.442424242428</v>
      </c>
      <c r="K23" s="56">
        <f t="shared" si="9"/>
        <v>43560.486363636359</v>
      </c>
      <c r="L23" s="56">
        <f t="shared" si="9"/>
        <v>43560.093939393941</v>
      </c>
      <c r="M23" s="56">
        <f t="shared" si="9"/>
        <v>43570.424242424247</v>
      </c>
      <c r="N23" s="56">
        <f t="shared" si="9"/>
        <v>43564.191414141409</v>
      </c>
      <c r="O23" s="56">
        <f t="shared" si="9"/>
        <v>43573.47878787879</v>
      </c>
      <c r="P23" s="56">
        <f t="shared" si="9"/>
        <v>43569.76666666667</v>
      </c>
      <c r="Q23" s="56">
        <f t="shared" si="9"/>
        <v>43561.868686868685</v>
      </c>
      <c r="R23" s="56">
        <f t="shared" si="9"/>
        <v>43559.234848484848</v>
      </c>
      <c r="S23" s="56">
        <f t="shared" si="9"/>
        <v>43553.104545454546</v>
      </c>
      <c r="T23" s="56">
        <f t="shared" si="9"/>
        <v>43552.28787878788</v>
      </c>
      <c r="U23" s="74"/>
      <c r="V23" s="74"/>
      <c r="W23" s="43"/>
      <c r="X23" s="113"/>
    </row>
    <row r="24" spans="1:256" s="110" customFormat="1">
      <c r="A24" s="79" t="s">
        <v>31</v>
      </c>
      <c r="B24" s="80"/>
      <c r="C24" s="42"/>
      <c r="D24" s="42"/>
      <c r="E24" s="43">
        <v>43549</v>
      </c>
      <c r="F24" s="43">
        <v>43549</v>
      </c>
      <c r="G24" s="43">
        <v>43549</v>
      </c>
      <c r="H24" s="43">
        <v>43549</v>
      </c>
      <c r="I24" s="43">
        <v>43549</v>
      </c>
      <c r="J24" s="43">
        <v>43549</v>
      </c>
      <c r="K24" s="43">
        <v>43549</v>
      </c>
      <c r="L24" s="43">
        <v>43549</v>
      </c>
      <c r="M24" s="43">
        <v>43549</v>
      </c>
      <c r="N24" s="43">
        <v>43549</v>
      </c>
      <c r="O24" s="43">
        <v>43549</v>
      </c>
      <c r="P24" s="43">
        <v>43549</v>
      </c>
      <c r="Q24" s="43">
        <v>43549</v>
      </c>
      <c r="R24" s="43">
        <v>43549</v>
      </c>
      <c r="S24" s="43">
        <v>43549</v>
      </c>
      <c r="T24" s="43">
        <v>43549</v>
      </c>
      <c r="U24" s="43"/>
      <c r="V24" s="43"/>
      <c r="W24" s="43"/>
    </row>
    <row r="25" spans="1:256" s="109" customFormat="1">
      <c r="A25" s="33"/>
      <c r="B25" s="34"/>
      <c r="C25" s="35"/>
      <c r="D25" s="35"/>
      <c r="E25" s="35"/>
      <c r="F25" s="35"/>
      <c r="G25" s="35"/>
      <c r="H25" s="35"/>
      <c r="I25" s="35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36"/>
      <c r="W25" s="36"/>
    </row>
    <row r="26" spans="1:256" s="109" customFormat="1" ht="17.25">
      <c r="A26" s="58" t="s">
        <v>21</v>
      </c>
      <c r="B26" s="59"/>
      <c r="C26" s="60">
        <f>SUM(D26:U26)</f>
        <v>30</v>
      </c>
      <c r="D26" s="60"/>
      <c r="E26" s="60"/>
      <c r="F26" s="60"/>
      <c r="G26" s="60"/>
      <c r="H26" s="60">
        <v>1</v>
      </c>
      <c r="I26" s="60"/>
      <c r="J26" s="60">
        <v>4</v>
      </c>
      <c r="K26" s="60">
        <v>2</v>
      </c>
      <c r="L26" s="60">
        <v>2</v>
      </c>
      <c r="M26" s="60">
        <v>5</v>
      </c>
      <c r="N26" s="60">
        <v>4</v>
      </c>
      <c r="O26" s="61">
        <v>4</v>
      </c>
      <c r="P26" s="60">
        <v>3</v>
      </c>
      <c r="Q26" s="60">
        <v>3</v>
      </c>
      <c r="R26" s="60">
        <v>2</v>
      </c>
      <c r="S26" s="60"/>
      <c r="T26" s="60"/>
      <c r="U26" s="60"/>
      <c r="V26" s="60"/>
      <c r="W26" s="60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  <c r="DC26" s="112"/>
      <c r="DD26" s="112"/>
      <c r="DE26" s="112"/>
      <c r="DF26" s="112"/>
      <c r="DG26" s="112"/>
      <c r="DH26" s="112"/>
      <c r="DI26" s="112"/>
      <c r="DJ26" s="112"/>
      <c r="DK26" s="112"/>
      <c r="DL26" s="112"/>
      <c r="DM26" s="112"/>
      <c r="DN26" s="112"/>
      <c r="DO26" s="112"/>
      <c r="DP26" s="112"/>
      <c r="DQ26" s="112"/>
      <c r="DR26" s="112"/>
      <c r="DS26" s="112"/>
      <c r="DT26" s="112"/>
      <c r="DU26" s="112"/>
      <c r="DV26" s="112"/>
      <c r="DW26" s="112"/>
      <c r="DX26" s="112"/>
      <c r="DY26" s="112"/>
      <c r="DZ26" s="112"/>
      <c r="EA26" s="112"/>
      <c r="EB26" s="112"/>
      <c r="EC26" s="112"/>
      <c r="ED26" s="112"/>
      <c r="EE26" s="112"/>
      <c r="EF26" s="112"/>
      <c r="EG26" s="112"/>
      <c r="EH26" s="112"/>
      <c r="EI26" s="112"/>
      <c r="EJ26" s="112"/>
      <c r="EK26" s="112"/>
      <c r="EL26" s="112"/>
      <c r="EM26" s="112"/>
      <c r="EN26" s="112"/>
      <c r="EO26" s="112"/>
      <c r="EP26" s="112"/>
      <c r="EQ26" s="112"/>
      <c r="ER26" s="112"/>
      <c r="ES26" s="112"/>
      <c r="ET26" s="112"/>
      <c r="EU26" s="112"/>
      <c r="EV26" s="112"/>
      <c r="EW26" s="112"/>
      <c r="EX26" s="112"/>
      <c r="EY26" s="112"/>
      <c r="EZ26" s="112"/>
      <c r="FA26" s="112"/>
      <c r="FB26" s="112"/>
      <c r="FC26" s="112"/>
      <c r="FD26" s="112"/>
      <c r="FE26" s="112"/>
      <c r="FF26" s="112"/>
      <c r="FG26" s="112"/>
      <c r="FH26" s="112"/>
      <c r="FI26" s="112"/>
      <c r="FJ26" s="112"/>
      <c r="FK26" s="112"/>
      <c r="FL26" s="112"/>
      <c r="FM26" s="112"/>
      <c r="FN26" s="112"/>
      <c r="FO26" s="112"/>
      <c r="FP26" s="112"/>
      <c r="FQ26" s="112"/>
      <c r="FR26" s="112"/>
      <c r="FS26" s="112"/>
      <c r="FT26" s="112"/>
      <c r="FU26" s="112"/>
      <c r="FV26" s="112"/>
      <c r="FW26" s="112"/>
      <c r="FX26" s="112"/>
      <c r="FY26" s="112"/>
      <c r="FZ26" s="112"/>
      <c r="GA26" s="112"/>
      <c r="GB26" s="112"/>
      <c r="GC26" s="112"/>
      <c r="GD26" s="112"/>
      <c r="GE26" s="112"/>
      <c r="GF26" s="112"/>
      <c r="GG26" s="112"/>
      <c r="GH26" s="112"/>
      <c r="GI26" s="112"/>
      <c r="GJ26" s="112"/>
      <c r="GK26" s="112"/>
      <c r="GL26" s="112"/>
      <c r="GM26" s="112"/>
      <c r="GN26" s="112"/>
      <c r="GO26" s="112"/>
      <c r="GP26" s="112"/>
      <c r="GQ26" s="112"/>
      <c r="GR26" s="112"/>
      <c r="GS26" s="112"/>
      <c r="GT26" s="112"/>
      <c r="GU26" s="112"/>
      <c r="GV26" s="112"/>
      <c r="GW26" s="112"/>
      <c r="GX26" s="112"/>
      <c r="GY26" s="112"/>
      <c r="GZ26" s="112"/>
      <c r="HA26" s="112"/>
      <c r="HB26" s="112"/>
      <c r="HC26" s="112"/>
      <c r="HD26" s="112"/>
      <c r="HE26" s="112"/>
      <c r="HF26" s="112"/>
      <c r="HG26" s="112"/>
      <c r="HH26" s="112"/>
      <c r="HI26" s="112"/>
      <c r="HJ26" s="112"/>
      <c r="HK26" s="112"/>
      <c r="HL26" s="112"/>
      <c r="HM26" s="112"/>
      <c r="HN26" s="112"/>
      <c r="HO26" s="112"/>
      <c r="HP26" s="112"/>
      <c r="HQ26" s="112"/>
      <c r="HR26" s="112"/>
      <c r="HS26" s="112"/>
      <c r="HT26" s="112"/>
      <c r="HU26" s="112"/>
      <c r="HV26" s="112"/>
      <c r="HW26" s="112"/>
      <c r="HX26" s="112"/>
      <c r="HY26" s="112"/>
      <c r="HZ26" s="112"/>
      <c r="IA26" s="112"/>
      <c r="IB26" s="112"/>
      <c r="IC26" s="112"/>
      <c r="ID26" s="112"/>
      <c r="IE26" s="112"/>
      <c r="IF26" s="112"/>
      <c r="IG26" s="112"/>
      <c r="IH26" s="112"/>
      <c r="II26" s="112"/>
      <c r="IJ26" s="112"/>
      <c r="IK26" s="112"/>
      <c r="IL26" s="112"/>
      <c r="IM26" s="112"/>
      <c r="IN26" s="112"/>
      <c r="IO26" s="112"/>
      <c r="IP26" s="112"/>
      <c r="IQ26" s="112"/>
      <c r="IR26" s="112"/>
      <c r="IS26" s="112"/>
      <c r="IT26" s="112"/>
      <c r="IU26" s="112"/>
      <c r="IV26" s="112"/>
    </row>
    <row r="27" spans="1:256" s="109" customFormat="1" ht="17.25">
      <c r="A27" s="65" t="s">
        <v>22</v>
      </c>
      <c r="B27" s="66"/>
      <c r="C27" s="67">
        <f>C19+C26</f>
        <v>73</v>
      </c>
      <c r="D27" s="67">
        <f>D19+D26</f>
        <v>1</v>
      </c>
      <c r="E27" s="67">
        <f t="shared" ref="E27:V27" si="10">E19+E26</f>
        <v>2</v>
      </c>
      <c r="F27" s="67">
        <f t="shared" si="10"/>
        <v>3</v>
      </c>
      <c r="G27" s="67">
        <f t="shared" si="10"/>
        <v>2</v>
      </c>
      <c r="H27" s="67">
        <f t="shared" si="10"/>
        <v>4</v>
      </c>
      <c r="I27" s="67"/>
      <c r="J27" s="67">
        <f t="shared" si="10"/>
        <v>6</v>
      </c>
      <c r="K27" s="67">
        <f t="shared" si="10"/>
        <v>6</v>
      </c>
      <c r="L27" s="67">
        <f t="shared" si="10"/>
        <v>5</v>
      </c>
      <c r="M27" s="67">
        <f t="shared" si="10"/>
        <v>9</v>
      </c>
      <c r="N27" s="67">
        <f t="shared" si="10"/>
        <v>10</v>
      </c>
      <c r="O27" s="67">
        <f t="shared" si="10"/>
        <v>6</v>
      </c>
      <c r="P27" s="67">
        <f t="shared" si="10"/>
        <v>7</v>
      </c>
      <c r="Q27" s="67">
        <f t="shared" si="10"/>
        <v>6</v>
      </c>
      <c r="R27" s="67">
        <f t="shared" si="10"/>
        <v>4</v>
      </c>
      <c r="S27" s="67">
        <f t="shared" si="10"/>
        <v>2</v>
      </c>
      <c r="T27" s="67">
        <f t="shared" si="10"/>
        <v>2</v>
      </c>
      <c r="U27" s="67">
        <f t="shared" si="10"/>
        <v>1</v>
      </c>
      <c r="V27" s="67">
        <f t="shared" si="10"/>
        <v>1</v>
      </c>
      <c r="W27" s="67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  <c r="IU27" s="112"/>
      <c r="IV27" s="112"/>
    </row>
    <row r="28" spans="1:256">
      <c r="A28" s="70" t="s">
        <v>58</v>
      </c>
      <c r="B28" s="29" t="s">
        <v>23</v>
      </c>
      <c r="C28" s="30"/>
      <c r="D28" s="52"/>
      <c r="E28" s="52"/>
      <c r="F28" s="52"/>
      <c r="G28" s="52"/>
      <c r="H28" s="52">
        <f t="shared" ref="H28:R28" si="11">H20-3*H19*55</f>
        <v>2951</v>
      </c>
      <c r="I28" s="52"/>
      <c r="J28" s="52">
        <f t="shared" si="11"/>
        <v>4426</v>
      </c>
      <c r="K28" s="52">
        <f t="shared" si="11"/>
        <v>4146</v>
      </c>
      <c r="L28" s="52">
        <f t="shared" si="11"/>
        <v>3054</v>
      </c>
      <c r="M28" s="52">
        <f t="shared" si="11"/>
        <v>6020</v>
      </c>
      <c r="N28" s="52">
        <f t="shared" si="11"/>
        <v>7267</v>
      </c>
      <c r="O28" s="52">
        <f t="shared" si="11"/>
        <v>3298</v>
      </c>
      <c r="P28" s="52">
        <f t="shared" si="11"/>
        <v>5896</v>
      </c>
      <c r="Q28" s="52">
        <f t="shared" si="11"/>
        <v>3305</v>
      </c>
      <c r="R28" s="52">
        <f t="shared" si="11"/>
        <v>1955</v>
      </c>
      <c r="S28" s="52"/>
      <c r="T28" s="52"/>
      <c r="U28" s="71"/>
      <c r="V28" s="71"/>
      <c r="W28" s="43"/>
    </row>
    <row r="29" spans="1:256" s="110" customFormat="1">
      <c r="A29" s="72" t="s">
        <v>24</v>
      </c>
      <c r="B29" s="73"/>
      <c r="C29" s="42"/>
      <c r="D29" s="42"/>
      <c r="E29" s="43"/>
      <c r="F29" s="43"/>
      <c r="G29" s="43"/>
      <c r="H29" s="43">
        <v>43538</v>
      </c>
      <c r="I29" s="43"/>
      <c r="J29" s="43">
        <v>43538</v>
      </c>
      <c r="K29" s="43">
        <v>43538</v>
      </c>
      <c r="L29" s="43">
        <v>43538</v>
      </c>
      <c r="M29" s="43">
        <v>43538</v>
      </c>
      <c r="N29" s="43">
        <v>43538</v>
      </c>
      <c r="O29" s="43">
        <v>43538</v>
      </c>
      <c r="P29" s="43">
        <v>43538</v>
      </c>
      <c r="Q29" s="43">
        <v>43538</v>
      </c>
      <c r="R29" s="43">
        <v>43538</v>
      </c>
      <c r="S29" s="43"/>
      <c r="T29" s="43"/>
      <c r="U29" s="43"/>
      <c r="V29" s="43"/>
      <c r="W29" s="43"/>
    </row>
    <row r="30" spans="1:256">
      <c r="A30" s="75" t="s">
        <v>25</v>
      </c>
      <c r="B30" s="76"/>
      <c r="C30" s="30"/>
      <c r="D30" s="30"/>
      <c r="E30" s="77"/>
      <c r="F30" s="77"/>
      <c r="G30" s="77"/>
      <c r="H30" s="77">
        <f t="shared" ref="H30:R30" si="12">H28/H27/55</f>
        <v>13.413636363636364</v>
      </c>
      <c r="I30" s="77"/>
      <c r="J30" s="77">
        <f t="shared" si="12"/>
        <v>13.412121212121212</v>
      </c>
      <c r="K30" s="77">
        <f t="shared" si="12"/>
        <v>12.563636363636364</v>
      </c>
      <c r="L30" s="77">
        <f t="shared" si="12"/>
        <v>11.105454545454545</v>
      </c>
      <c r="M30" s="77">
        <f t="shared" si="12"/>
        <v>12.161616161616163</v>
      </c>
      <c r="N30" s="77">
        <f t="shared" si="12"/>
        <v>13.212727272727273</v>
      </c>
      <c r="O30" s="77">
        <f t="shared" si="12"/>
        <v>9.9939393939393941</v>
      </c>
      <c r="P30" s="77">
        <f t="shared" si="12"/>
        <v>15.314285714285715</v>
      </c>
      <c r="Q30" s="77">
        <f t="shared" si="12"/>
        <v>10.015151515151516</v>
      </c>
      <c r="R30" s="77">
        <f t="shared" si="12"/>
        <v>8.8863636363636367</v>
      </c>
      <c r="S30" s="77"/>
      <c r="T30" s="77"/>
      <c r="U30" s="78"/>
      <c r="V30" s="78"/>
      <c r="W30" s="43"/>
    </row>
    <row r="31" spans="1:256" s="110" customFormat="1">
      <c r="A31" s="39" t="s">
        <v>17</v>
      </c>
      <c r="B31" s="40"/>
      <c r="C31" s="45">
        <f>MAX(D31:V31)</f>
        <v>43555.866666666669</v>
      </c>
      <c r="D31" s="30"/>
      <c r="E31" s="74"/>
      <c r="F31" s="74"/>
      <c r="G31" s="74"/>
      <c r="H31" s="56">
        <f t="shared" ref="H31:R31" si="13">H29+H30+H30/6</f>
        <v>43553.649242424239</v>
      </c>
      <c r="I31" s="74"/>
      <c r="J31" s="56">
        <f t="shared" si="13"/>
        <v>43553.647474747479</v>
      </c>
      <c r="K31" s="56">
        <f t="shared" si="13"/>
        <v>43552.657575757577</v>
      </c>
      <c r="L31" s="74">
        <f t="shared" si="13"/>
        <v>43550.95636363636</v>
      </c>
      <c r="M31" s="56">
        <f t="shared" si="13"/>
        <v>43552.188552188556</v>
      </c>
      <c r="N31" s="56">
        <f t="shared" si="13"/>
        <v>43553.414848484848</v>
      </c>
      <c r="O31" s="74">
        <f t="shared" si="13"/>
        <v>43549.659595959602</v>
      </c>
      <c r="P31" s="56">
        <f t="shared" si="13"/>
        <v>43555.866666666669</v>
      </c>
      <c r="Q31" s="74">
        <f>Q29+Q30+Q30/6</f>
        <v>43549.684343434346</v>
      </c>
      <c r="R31" s="74">
        <f t="shared" si="13"/>
        <v>43548.367424242424</v>
      </c>
      <c r="S31" s="74"/>
      <c r="T31" s="74"/>
      <c r="U31" s="74"/>
      <c r="V31" s="74"/>
      <c r="W31" s="43"/>
      <c r="X31" s="113"/>
    </row>
    <row r="32" spans="1:256" s="110" customFormat="1">
      <c r="A32" s="79" t="s">
        <v>31</v>
      </c>
      <c r="B32" s="80"/>
      <c r="C32" s="42"/>
      <c r="D32" s="42"/>
      <c r="E32" s="43"/>
      <c r="F32" s="43"/>
      <c r="G32" s="43"/>
      <c r="H32" s="43">
        <v>43549</v>
      </c>
      <c r="I32" s="43"/>
      <c r="J32" s="43">
        <v>43549</v>
      </c>
      <c r="K32" s="43">
        <v>43549</v>
      </c>
      <c r="L32" s="43">
        <v>43549</v>
      </c>
      <c r="M32" s="43">
        <v>43549</v>
      </c>
      <c r="N32" s="43">
        <v>43549</v>
      </c>
      <c r="O32" s="43">
        <v>43549</v>
      </c>
      <c r="P32" s="43">
        <v>43549</v>
      </c>
      <c r="Q32" s="43">
        <v>43549</v>
      </c>
      <c r="R32" s="43">
        <v>43549</v>
      </c>
      <c r="S32" s="43"/>
      <c r="T32" s="43"/>
      <c r="U32" s="43"/>
      <c r="V32" s="43"/>
      <c r="W32" s="43"/>
    </row>
    <row r="33" spans="1:256" s="109" customFormat="1">
      <c r="A33" s="33"/>
      <c r="B33" s="34"/>
      <c r="C33" s="35"/>
      <c r="D33" s="35"/>
      <c r="E33" s="35"/>
      <c r="F33" s="35"/>
      <c r="G33" s="35"/>
      <c r="H33" s="35"/>
      <c r="I33" s="35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36"/>
      <c r="W33" s="36"/>
    </row>
    <row r="34" spans="1:256" s="109" customFormat="1" ht="17.25">
      <c r="A34" s="58" t="s">
        <v>21</v>
      </c>
      <c r="B34" s="59"/>
      <c r="C34" s="60">
        <f>SUM(D34:U34)</f>
        <v>19</v>
      </c>
      <c r="D34" s="60"/>
      <c r="E34" s="60">
        <v>1</v>
      </c>
      <c r="F34" s="60">
        <v>2</v>
      </c>
      <c r="G34" s="60">
        <v>1</v>
      </c>
      <c r="H34" s="60">
        <v>1</v>
      </c>
      <c r="I34" s="60"/>
      <c r="J34" s="60">
        <v>2</v>
      </c>
      <c r="K34" s="60">
        <v>1</v>
      </c>
      <c r="L34" s="60"/>
      <c r="M34" s="60">
        <v>1</v>
      </c>
      <c r="N34" s="60">
        <v>3</v>
      </c>
      <c r="O34" s="61"/>
      <c r="P34" s="60">
        <v>5</v>
      </c>
      <c r="Q34" s="60"/>
      <c r="R34" s="60"/>
      <c r="S34" s="60">
        <v>1</v>
      </c>
      <c r="T34" s="60">
        <v>1</v>
      </c>
      <c r="U34" s="60"/>
      <c r="V34" s="60"/>
      <c r="W34" s="60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  <c r="IU34" s="112"/>
      <c r="IV34" s="112"/>
    </row>
    <row r="35" spans="1:256" s="109" customFormat="1" ht="17.25">
      <c r="A35" s="65" t="s">
        <v>22</v>
      </c>
      <c r="B35" s="66"/>
      <c r="C35" s="67">
        <f>C27+C34</f>
        <v>92</v>
      </c>
      <c r="D35" s="67">
        <f>D27+D34</f>
        <v>1</v>
      </c>
      <c r="E35" s="67">
        <f t="shared" ref="E35:V35" si="14">E27+E34</f>
        <v>3</v>
      </c>
      <c r="F35" s="67">
        <f t="shared" si="14"/>
        <v>5</v>
      </c>
      <c r="G35" s="67">
        <f t="shared" si="14"/>
        <v>3</v>
      </c>
      <c r="H35" s="67">
        <f t="shared" si="14"/>
        <v>5</v>
      </c>
      <c r="I35" s="67"/>
      <c r="J35" s="67">
        <f t="shared" si="14"/>
        <v>8</v>
      </c>
      <c r="K35" s="67">
        <f t="shared" si="14"/>
        <v>7</v>
      </c>
      <c r="L35" s="67">
        <f t="shared" si="14"/>
        <v>5</v>
      </c>
      <c r="M35" s="67">
        <f t="shared" si="14"/>
        <v>10</v>
      </c>
      <c r="N35" s="67">
        <f t="shared" si="14"/>
        <v>13</v>
      </c>
      <c r="O35" s="67">
        <f t="shared" si="14"/>
        <v>6</v>
      </c>
      <c r="P35" s="67">
        <f t="shared" si="14"/>
        <v>12</v>
      </c>
      <c r="Q35" s="67">
        <f t="shared" si="14"/>
        <v>6</v>
      </c>
      <c r="R35" s="67">
        <f t="shared" si="14"/>
        <v>4</v>
      </c>
      <c r="S35" s="67">
        <f t="shared" si="14"/>
        <v>3</v>
      </c>
      <c r="T35" s="67">
        <f t="shared" si="14"/>
        <v>3</v>
      </c>
      <c r="U35" s="67">
        <f t="shared" si="14"/>
        <v>1</v>
      </c>
      <c r="V35" s="67">
        <f t="shared" si="14"/>
        <v>1</v>
      </c>
      <c r="W35" s="67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  <c r="IU35" s="112"/>
      <c r="IV35" s="112"/>
    </row>
    <row r="36" spans="1:256">
      <c r="A36" s="70" t="s">
        <v>59</v>
      </c>
      <c r="B36" s="29" t="s">
        <v>23</v>
      </c>
      <c r="C36" s="30"/>
      <c r="D36" s="52"/>
      <c r="E36" s="52">
        <f>E20-9*E19*55</f>
        <v>611</v>
      </c>
      <c r="F36" s="52">
        <f>F20-9*F19*55</f>
        <v>1259</v>
      </c>
      <c r="G36" s="52">
        <f>G20-9*G19*55</f>
        <v>608</v>
      </c>
      <c r="H36" s="52">
        <f t="shared" ref="H36" si="15">H28-7*H27*55</f>
        <v>1411</v>
      </c>
      <c r="I36" s="52"/>
      <c r="J36" s="52">
        <f t="shared" ref="J36:P36" si="16">J28-7*J27*55</f>
        <v>2116</v>
      </c>
      <c r="K36" s="52">
        <f t="shared" si="16"/>
        <v>1836</v>
      </c>
      <c r="L36" s="52"/>
      <c r="M36" s="52">
        <f t="shared" ref="M36" si="17">M28-7*M27*55</f>
        <v>2555</v>
      </c>
      <c r="N36" s="52">
        <f t="shared" si="16"/>
        <v>3417</v>
      </c>
      <c r="O36" s="52"/>
      <c r="P36" s="52">
        <f t="shared" si="16"/>
        <v>3201</v>
      </c>
      <c r="Q36" s="52"/>
      <c r="R36" s="52"/>
      <c r="S36" s="52">
        <f>S20-9*S19*55</f>
        <v>717</v>
      </c>
      <c r="T36" s="52">
        <f>T20-9*T19*55</f>
        <v>640</v>
      </c>
      <c r="U36" s="71"/>
      <c r="V36" s="71"/>
      <c r="W36" s="43"/>
    </row>
    <row r="37" spans="1:256" s="110" customFormat="1">
      <c r="A37" s="72" t="s">
        <v>24</v>
      </c>
      <c r="B37" s="73"/>
      <c r="C37" s="42"/>
      <c r="D37" s="42"/>
      <c r="E37" s="43">
        <v>43545</v>
      </c>
      <c r="F37" s="43">
        <v>43545</v>
      </c>
      <c r="G37" s="43">
        <v>43545</v>
      </c>
      <c r="H37" s="43">
        <v>43545</v>
      </c>
      <c r="I37" s="43"/>
      <c r="J37" s="43">
        <v>43545</v>
      </c>
      <c r="K37" s="43">
        <v>43545</v>
      </c>
      <c r="L37" s="43"/>
      <c r="M37" s="43">
        <v>43545</v>
      </c>
      <c r="N37" s="43">
        <v>43545</v>
      </c>
      <c r="O37" s="43"/>
      <c r="P37" s="43">
        <v>43545</v>
      </c>
      <c r="Q37" s="43"/>
      <c r="R37" s="43"/>
      <c r="S37" s="43">
        <v>43545</v>
      </c>
      <c r="T37" s="43">
        <v>43545</v>
      </c>
      <c r="U37" s="43"/>
      <c r="V37" s="43"/>
      <c r="W37" s="43"/>
    </row>
    <row r="38" spans="1:256">
      <c r="A38" s="75" t="s">
        <v>25</v>
      </c>
      <c r="B38" s="76"/>
      <c r="C38" s="30"/>
      <c r="D38" s="30"/>
      <c r="E38" s="77">
        <f>E36/E35/55</f>
        <v>3.7030303030303027</v>
      </c>
      <c r="F38" s="77">
        <f>F36/F35/55</f>
        <v>4.5781818181818181</v>
      </c>
      <c r="G38" s="77">
        <f>G36/G35/55</f>
        <v>3.6848484848484846</v>
      </c>
      <c r="H38" s="77">
        <f t="shared" ref="H38" si="18">H36/H35/55</f>
        <v>5.1309090909090909</v>
      </c>
      <c r="I38" s="77"/>
      <c r="J38" s="77">
        <f t="shared" ref="J38:P38" si="19">J36/J35/55</f>
        <v>4.8090909090909095</v>
      </c>
      <c r="K38" s="77">
        <f t="shared" si="19"/>
        <v>4.7688311688311691</v>
      </c>
      <c r="L38" s="77"/>
      <c r="M38" s="77">
        <f t="shared" ref="M38" si="20">M36/M35/55</f>
        <v>4.6454545454545455</v>
      </c>
      <c r="N38" s="77">
        <f t="shared" si="19"/>
        <v>4.779020979020979</v>
      </c>
      <c r="O38" s="77"/>
      <c r="P38" s="77">
        <f t="shared" si="19"/>
        <v>4.8499999999999996</v>
      </c>
      <c r="Q38" s="77"/>
      <c r="R38" s="77"/>
      <c r="S38" s="77">
        <f>S36/S35/55</f>
        <v>4.3454545454545457</v>
      </c>
      <c r="T38" s="77">
        <f>T36/T35/55</f>
        <v>3.8787878787878789</v>
      </c>
      <c r="U38" s="78"/>
      <c r="V38" s="78"/>
      <c r="W38" s="43"/>
    </row>
    <row r="39" spans="1:256" s="110" customFormat="1">
      <c r="A39" s="39" t="s">
        <v>17</v>
      </c>
      <c r="B39" s="40"/>
      <c r="C39" s="45">
        <f>MAX(D39:V39)</f>
        <v>43550.986060606061</v>
      </c>
      <c r="D39" s="30"/>
      <c r="E39" s="74">
        <f>E37+E38+E38/6</f>
        <v>43549.320202020208</v>
      </c>
      <c r="F39" s="74">
        <f>F37+F38+F38/6</f>
        <v>43550.34121212121</v>
      </c>
      <c r="G39" s="74">
        <f>G37+G38+G38/6</f>
        <v>43549.298989898984</v>
      </c>
      <c r="H39" s="74">
        <f t="shared" ref="H39" si="21">H37+H38+H38/6</f>
        <v>43550.986060606061</v>
      </c>
      <c r="I39" s="74"/>
      <c r="J39" s="74">
        <f t="shared" ref="J39:P39" si="22">J37+J38+J38/6</f>
        <v>43550.610606060603</v>
      </c>
      <c r="K39" s="74">
        <f t="shared" si="22"/>
        <v>43550.563636363637</v>
      </c>
      <c r="L39" s="74"/>
      <c r="M39" s="74">
        <f t="shared" ref="M39" si="23">M37+M38+M38/6</f>
        <v>43550.4196969697</v>
      </c>
      <c r="N39" s="74">
        <f t="shared" si="22"/>
        <v>43550.57552447552</v>
      </c>
      <c r="O39" s="74"/>
      <c r="P39" s="74">
        <f t="shared" si="22"/>
        <v>43550.658333333333</v>
      </c>
      <c r="Q39" s="74"/>
      <c r="R39" s="74"/>
      <c r="S39" s="74">
        <f>S37+S38+S38/6</f>
        <v>43550.069696969695</v>
      </c>
      <c r="T39" s="74">
        <f>T37+T38+T38/6</f>
        <v>43549.525252525251</v>
      </c>
      <c r="U39" s="74"/>
      <c r="V39" s="74"/>
      <c r="W39" s="43"/>
      <c r="X39" s="113"/>
    </row>
    <row r="40" spans="1:256" s="110" customFormat="1">
      <c r="A40" s="79" t="s">
        <v>31</v>
      </c>
      <c r="B40" s="80"/>
      <c r="C40" s="42"/>
      <c r="D40" s="42"/>
      <c r="E40" s="43">
        <v>43549</v>
      </c>
      <c r="F40" s="43">
        <v>43549</v>
      </c>
      <c r="G40" s="43">
        <v>43549</v>
      </c>
      <c r="H40" s="43">
        <v>43549</v>
      </c>
      <c r="I40" s="43"/>
      <c r="J40" s="43">
        <v>43549</v>
      </c>
      <c r="K40" s="43">
        <v>43549</v>
      </c>
      <c r="L40" s="43"/>
      <c r="M40" s="43">
        <v>43549</v>
      </c>
      <c r="N40" s="43">
        <v>43549</v>
      </c>
      <c r="O40" s="43"/>
      <c r="P40" s="43">
        <v>43549</v>
      </c>
      <c r="Q40" s="43"/>
      <c r="R40" s="43"/>
      <c r="S40" s="43">
        <v>43549</v>
      </c>
      <c r="T40" s="43">
        <v>43549</v>
      </c>
      <c r="U40" s="43"/>
      <c r="V40" s="43"/>
      <c r="W40" s="43"/>
    </row>
    <row r="42" spans="1:256" ht="15.75" customHeight="1">
      <c r="E42" s="50">
        <v>3</v>
      </c>
      <c r="F42" s="50">
        <v>3.5</v>
      </c>
      <c r="G42" s="50">
        <v>4</v>
      </c>
      <c r="H42" s="50">
        <v>4.5</v>
      </c>
      <c r="I42" s="50">
        <v>5</v>
      </c>
      <c r="J42" s="50">
        <v>5.5</v>
      </c>
      <c r="K42" s="50">
        <v>6</v>
      </c>
      <c r="L42" s="50">
        <v>6.5</v>
      </c>
      <c r="M42" s="50">
        <v>7</v>
      </c>
      <c r="N42" s="50">
        <v>7.5</v>
      </c>
      <c r="O42" s="50">
        <v>8</v>
      </c>
      <c r="P42" s="50">
        <v>8.5</v>
      </c>
      <c r="Q42" s="50">
        <v>9</v>
      </c>
      <c r="R42" s="50">
        <v>9.5</v>
      </c>
      <c r="S42" s="50">
        <v>10</v>
      </c>
      <c r="T42" s="50">
        <v>10.5</v>
      </c>
    </row>
    <row r="43" spans="1:256">
      <c r="E43" s="50">
        <f>E18+E26+E34</f>
        <v>2</v>
      </c>
      <c r="F43" s="50">
        <f t="shared" ref="F43:T43" si="24">F18+F26+F34</f>
        <v>4</v>
      </c>
      <c r="G43" s="50">
        <f t="shared" si="24"/>
        <v>2</v>
      </c>
      <c r="H43" s="50">
        <f t="shared" si="24"/>
        <v>4</v>
      </c>
      <c r="I43" s="50">
        <f t="shared" si="24"/>
        <v>1</v>
      </c>
      <c r="J43" s="50">
        <f t="shared" si="24"/>
        <v>7</v>
      </c>
      <c r="K43" s="50">
        <f t="shared" si="24"/>
        <v>6</v>
      </c>
      <c r="L43" s="50">
        <f t="shared" si="24"/>
        <v>4</v>
      </c>
      <c r="M43" s="50">
        <f t="shared" si="24"/>
        <v>9</v>
      </c>
      <c r="N43" s="50">
        <f t="shared" si="24"/>
        <v>12</v>
      </c>
      <c r="O43" s="50">
        <f t="shared" si="24"/>
        <v>5</v>
      </c>
      <c r="P43" s="50">
        <f t="shared" si="24"/>
        <v>11</v>
      </c>
      <c r="Q43" s="50">
        <f t="shared" si="24"/>
        <v>5</v>
      </c>
      <c r="R43" s="50">
        <f t="shared" si="24"/>
        <v>3</v>
      </c>
      <c r="S43" s="50">
        <f t="shared" si="24"/>
        <v>2</v>
      </c>
      <c r="T43" s="50">
        <f t="shared" si="24"/>
        <v>2</v>
      </c>
    </row>
  </sheetData>
  <mergeCells count="2">
    <mergeCell ref="A1:W1"/>
    <mergeCell ref="B4:L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33"/>
  <sheetViews>
    <sheetView topLeftCell="A16" zoomScale="75" zoomScaleNormal="75" workbookViewId="0">
      <selection activeCell="J8" sqref="J8:L11"/>
    </sheetView>
  </sheetViews>
  <sheetFormatPr defaultColWidth="9" defaultRowHeight="15.75"/>
  <cols>
    <col min="1" max="1" width="43.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2" t="s">
        <v>19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3" s="107" customFormat="1" ht="23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3" s="107" customFormat="1" ht="23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s="108" customFormat="1" ht="17.25">
      <c r="A4" s="4" t="s">
        <v>55</v>
      </c>
      <c r="B4" s="123" t="s">
        <v>47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4"/>
      <c r="N4" s="5"/>
      <c r="O4" s="85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5</v>
      </c>
      <c r="D7" s="160">
        <v>1</v>
      </c>
      <c r="E7" s="161"/>
      <c r="F7" s="162"/>
      <c r="G7" s="160">
        <v>1</v>
      </c>
      <c r="H7" s="161"/>
      <c r="I7" s="162"/>
      <c r="J7" s="160">
        <v>1</v>
      </c>
      <c r="K7" s="161"/>
      <c r="L7" s="162"/>
      <c r="M7" s="160">
        <v>1</v>
      </c>
      <c r="N7" s="161"/>
      <c r="O7" s="162"/>
      <c r="P7" s="160">
        <v>1</v>
      </c>
      <c r="Q7" s="161"/>
      <c r="R7" s="162"/>
      <c r="S7" s="160">
        <v>1</v>
      </c>
      <c r="T7" s="162"/>
      <c r="U7" s="160">
        <v>1</v>
      </c>
      <c r="V7" s="162"/>
      <c r="W7" s="18"/>
    </row>
    <row r="8" spans="1:23">
      <c r="A8" s="20" t="s">
        <v>13</v>
      </c>
      <c r="B8" s="21"/>
      <c r="C8" s="22">
        <f>SUM(C7)</f>
        <v>5</v>
      </c>
      <c r="D8" s="156">
        <f t="shared" ref="D8:U8" si="0">SUM(D7)</f>
        <v>1</v>
      </c>
      <c r="E8" s="157"/>
      <c r="F8" s="158"/>
      <c r="G8" s="156">
        <f t="shared" si="0"/>
        <v>1</v>
      </c>
      <c r="H8" s="157"/>
      <c r="I8" s="158"/>
      <c r="J8" s="156">
        <f t="shared" si="0"/>
        <v>1</v>
      </c>
      <c r="K8" s="157"/>
      <c r="L8" s="158"/>
      <c r="M8" s="156">
        <f t="shared" si="0"/>
        <v>1</v>
      </c>
      <c r="N8" s="157"/>
      <c r="O8" s="158"/>
      <c r="P8" s="156">
        <f t="shared" si="0"/>
        <v>1</v>
      </c>
      <c r="Q8" s="157"/>
      <c r="R8" s="158"/>
      <c r="S8" s="156">
        <f t="shared" si="0"/>
        <v>1</v>
      </c>
      <c r="T8" s="158"/>
      <c r="U8" s="156">
        <f t="shared" si="0"/>
        <v>1</v>
      </c>
      <c r="V8" s="158"/>
      <c r="W8" s="23">
        <f>C8*26*100*0.8</f>
        <v>10400</v>
      </c>
    </row>
    <row r="9" spans="1:23">
      <c r="A9" s="25" t="s">
        <v>27</v>
      </c>
      <c r="B9" s="26"/>
      <c r="C9" s="88">
        <f>SUM(J9:V9)</f>
        <v>42577</v>
      </c>
      <c r="D9" s="88">
        <v>590</v>
      </c>
      <c r="E9" s="88">
        <v>1247</v>
      </c>
      <c r="F9" s="88">
        <v>2398</v>
      </c>
      <c r="G9" s="88">
        <v>1884</v>
      </c>
      <c r="H9" s="88">
        <v>2902</v>
      </c>
      <c r="I9" s="88">
        <v>1748</v>
      </c>
      <c r="J9" s="89">
        <v>3852</v>
      </c>
      <c r="K9" s="89">
        <v>3864</v>
      </c>
      <c r="L9" s="89">
        <v>3374</v>
      </c>
      <c r="M9" s="89">
        <v>5627</v>
      </c>
      <c r="N9" s="89">
        <v>7078</v>
      </c>
      <c r="O9" s="89">
        <v>3044</v>
      </c>
      <c r="P9" s="89">
        <v>5831</v>
      </c>
      <c r="Q9" s="89">
        <v>3401</v>
      </c>
      <c r="R9" s="89">
        <v>2145</v>
      </c>
      <c r="S9" s="89">
        <v>1834</v>
      </c>
      <c r="T9" s="89">
        <v>1767</v>
      </c>
      <c r="U9" s="89">
        <v>560</v>
      </c>
      <c r="V9" s="89">
        <v>200</v>
      </c>
      <c r="W9" s="27"/>
    </row>
    <row r="10" spans="1:23">
      <c r="A10" s="31" t="s">
        <v>14</v>
      </c>
      <c r="B10" s="29"/>
      <c r="C10" s="90">
        <f t="shared" ref="C10" si="1">SUM(C9:C9)</f>
        <v>42577</v>
      </c>
      <c r="D10" s="130">
        <f>D9+E9+F9</f>
        <v>4235</v>
      </c>
      <c r="E10" s="131"/>
      <c r="F10" s="159"/>
      <c r="G10" s="130">
        <f>G9+H9+I9</f>
        <v>6534</v>
      </c>
      <c r="H10" s="131"/>
      <c r="I10" s="159"/>
      <c r="J10" s="130">
        <f>J9+K9+L9</f>
        <v>11090</v>
      </c>
      <c r="K10" s="131"/>
      <c r="L10" s="159"/>
      <c r="M10" s="130">
        <f>M9+N9+O9</f>
        <v>15749</v>
      </c>
      <c r="N10" s="131"/>
      <c r="O10" s="159"/>
      <c r="P10" s="130">
        <f>P9+Q9+R9</f>
        <v>11377</v>
      </c>
      <c r="Q10" s="131"/>
      <c r="R10" s="159"/>
      <c r="S10" s="130">
        <f>S9+T9</f>
        <v>3601</v>
      </c>
      <c r="T10" s="131"/>
      <c r="U10" s="130">
        <f>U9+V9</f>
        <v>760</v>
      </c>
      <c r="V10" s="131"/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42577</v>
      </c>
      <c r="D12" s="133">
        <f>D10</f>
        <v>4235</v>
      </c>
      <c r="E12" s="134"/>
      <c r="F12" s="135"/>
      <c r="G12" s="133">
        <f>G10</f>
        <v>6534</v>
      </c>
      <c r="H12" s="134"/>
      <c r="I12" s="135"/>
      <c r="J12" s="133">
        <f>J10</f>
        <v>11090</v>
      </c>
      <c r="K12" s="134"/>
      <c r="L12" s="135"/>
      <c r="M12" s="133">
        <f>M10</f>
        <v>15749</v>
      </c>
      <c r="N12" s="134"/>
      <c r="O12" s="135"/>
      <c r="P12" s="133">
        <f>P10</f>
        <v>11377</v>
      </c>
      <c r="Q12" s="134"/>
      <c r="R12" s="135"/>
      <c r="S12" s="130">
        <f t="shared" si="2"/>
        <v>1834</v>
      </c>
      <c r="T12" s="131">
        <f t="shared" si="2"/>
        <v>1767</v>
      </c>
      <c r="U12" s="130">
        <f t="shared" si="2"/>
        <v>560</v>
      </c>
      <c r="V12" s="131">
        <f t="shared" si="2"/>
        <v>200</v>
      </c>
      <c r="W12" s="13"/>
    </row>
    <row r="13" spans="1:23">
      <c r="A13" s="39" t="s">
        <v>15</v>
      </c>
      <c r="B13" s="40"/>
      <c r="C13" s="30"/>
      <c r="D13" s="153">
        <f>D12/D8/650</f>
        <v>6.5153846153846153</v>
      </c>
      <c r="E13" s="154"/>
      <c r="F13" s="155"/>
      <c r="G13" s="153">
        <f>G12/G8/650</f>
        <v>10.052307692307693</v>
      </c>
      <c r="H13" s="154"/>
      <c r="I13" s="155"/>
      <c r="J13" s="153">
        <f>J12/J8/650</f>
        <v>17.061538461538461</v>
      </c>
      <c r="K13" s="154"/>
      <c r="L13" s="155"/>
      <c r="M13" s="153">
        <f>M12/M8/650</f>
        <v>24.229230769230771</v>
      </c>
      <c r="N13" s="154"/>
      <c r="O13" s="155"/>
      <c r="P13" s="153">
        <f>P12/P8/650</f>
        <v>17.503076923076922</v>
      </c>
      <c r="Q13" s="154"/>
      <c r="R13" s="155"/>
      <c r="S13" s="151">
        <f>S12/S8/650</f>
        <v>2.8215384615384616</v>
      </c>
      <c r="T13" s="152" t="e">
        <f t="shared" ref="T13:V13" si="3">T12/T8/55</f>
        <v>#DIV/0!</v>
      </c>
      <c r="U13" s="151">
        <f>U12/U8/650</f>
        <v>0.86153846153846159</v>
      </c>
      <c r="V13" s="152" t="e">
        <f t="shared" si="3"/>
        <v>#DIV/0!</v>
      </c>
      <c r="W13" s="41"/>
    </row>
    <row r="14" spans="1:23" s="110" customFormat="1">
      <c r="A14" s="39" t="s">
        <v>16</v>
      </c>
      <c r="B14" s="40"/>
      <c r="C14" s="42"/>
      <c r="D14" s="127">
        <v>43518</v>
      </c>
      <c r="E14" s="128">
        <v>43518</v>
      </c>
      <c r="F14" s="129">
        <v>43518</v>
      </c>
      <c r="G14" s="127">
        <v>43518</v>
      </c>
      <c r="H14" s="128">
        <v>43518</v>
      </c>
      <c r="I14" s="129">
        <v>43518</v>
      </c>
      <c r="J14" s="127">
        <v>43518</v>
      </c>
      <c r="K14" s="128">
        <v>43518</v>
      </c>
      <c r="L14" s="129">
        <v>43518</v>
      </c>
      <c r="M14" s="127">
        <v>43518</v>
      </c>
      <c r="N14" s="128">
        <v>43518</v>
      </c>
      <c r="O14" s="129">
        <v>43518</v>
      </c>
      <c r="P14" s="127">
        <v>43518</v>
      </c>
      <c r="Q14" s="128">
        <v>43518</v>
      </c>
      <c r="R14" s="129">
        <v>43518</v>
      </c>
      <c r="S14" s="125">
        <v>43518</v>
      </c>
      <c r="T14" s="132">
        <v>43518</v>
      </c>
      <c r="U14" s="125">
        <v>43518</v>
      </c>
      <c r="V14" s="132">
        <v>43518</v>
      </c>
      <c r="W14" s="43"/>
    </row>
    <row r="15" spans="1:23" s="110" customFormat="1">
      <c r="A15" s="39" t="s">
        <v>17</v>
      </c>
      <c r="B15" s="40"/>
      <c r="C15" s="45" t="e">
        <f>MAX(J15:V15)</f>
        <v>#DIV/0!</v>
      </c>
      <c r="D15" s="127">
        <f t="shared" ref="D15:I15" si="4">D14+D13+D13/6</f>
        <v>43525.601282051284</v>
      </c>
      <c r="E15" s="128">
        <f t="shared" si="4"/>
        <v>43518</v>
      </c>
      <c r="F15" s="129">
        <f t="shared" si="4"/>
        <v>43518</v>
      </c>
      <c r="G15" s="127">
        <f t="shared" si="4"/>
        <v>43529.727692307693</v>
      </c>
      <c r="H15" s="128">
        <f t="shared" si="4"/>
        <v>43518</v>
      </c>
      <c r="I15" s="129">
        <f t="shared" si="4"/>
        <v>43518</v>
      </c>
      <c r="J15" s="148">
        <f>J14+J13+J13/6</f>
        <v>43537.90512820513</v>
      </c>
      <c r="K15" s="149">
        <f t="shared" ref="K15:V15" si="5">K14+K13+K13/6</f>
        <v>43518</v>
      </c>
      <c r="L15" s="150">
        <f t="shared" si="5"/>
        <v>43518</v>
      </c>
      <c r="M15" s="148">
        <f t="shared" si="5"/>
        <v>43546.26743589744</v>
      </c>
      <c r="N15" s="149">
        <f t="shared" si="5"/>
        <v>43518</v>
      </c>
      <c r="O15" s="150">
        <f t="shared" si="5"/>
        <v>43518</v>
      </c>
      <c r="P15" s="148">
        <f t="shared" si="5"/>
        <v>43538.42025641026</v>
      </c>
      <c r="Q15" s="149">
        <f t="shared" si="5"/>
        <v>43518</v>
      </c>
      <c r="R15" s="150">
        <f t="shared" si="5"/>
        <v>43518</v>
      </c>
      <c r="S15" s="125">
        <f t="shared" si="5"/>
        <v>43521.291794871795</v>
      </c>
      <c r="T15" s="132" t="e">
        <f t="shared" si="5"/>
        <v>#DIV/0!</v>
      </c>
      <c r="U15" s="125">
        <f t="shared" si="5"/>
        <v>43519.005128205128</v>
      </c>
      <c r="V15" s="132" t="e">
        <f t="shared" si="5"/>
        <v>#DIV/0!</v>
      </c>
      <c r="W15" s="43"/>
    </row>
    <row r="16" spans="1:23" s="111" customFormat="1">
      <c r="A16" s="39" t="s">
        <v>30</v>
      </c>
      <c r="B16" s="40"/>
      <c r="C16" s="46"/>
      <c r="D16" s="127">
        <v>43549</v>
      </c>
      <c r="E16" s="128">
        <v>43549</v>
      </c>
      <c r="F16" s="129">
        <v>43549</v>
      </c>
      <c r="G16" s="127">
        <v>43549</v>
      </c>
      <c r="H16" s="128">
        <v>43549</v>
      </c>
      <c r="I16" s="129">
        <v>43549</v>
      </c>
      <c r="J16" s="127">
        <v>43549</v>
      </c>
      <c r="K16" s="128">
        <v>43549</v>
      </c>
      <c r="L16" s="129">
        <v>43549</v>
      </c>
      <c r="M16" s="127">
        <v>43549</v>
      </c>
      <c r="N16" s="128">
        <v>43549</v>
      </c>
      <c r="O16" s="129">
        <v>43549</v>
      </c>
      <c r="P16" s="127">
        <v>43549</v>
      </c>
      <c r="Q16" s="128">
        <v>43549</v>
      </c>
      <c r="R16" s="129">
        <v>43549</v>
      </c>
      <c r="S16" s="125">
        <v>43549</v>
      </c>
      <c r="T16" s="132">
        <v>43549</v>
      </c>
      <c r="U16" s="125">
        <v>43549</v>
      </c>
      <c r="V16" s="132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0</v>
      </c>
      <c r="D18" s="139"/>
      <c r="E18" s="147"/>
      <c r="F18" s="140"/>
      <c r="G18" s="139"/>
      <c r="H18" s="147">
        <v>2</v>
      </c>
      <c r="I18" s="140"/>
      <c r="J18" s="139"/>
      <c r="K18" s="147"/>
      <c r="L18" s="140"/>
      <c r="M18" s="139"/>
      <c r="N18" s="147"/>
      <c r="O18" s="140"/>
      <c r="P18" s="139"/>
      <c r="Q18" s="147"/>
      <c r="R18" s="140"/>
      <c r="S18" s="139"/>
      <c r="T18" s="140"/>
      <c r="U18" s="141"/>
      <c r="V18" s="142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5</v>
      </c>
      <c r="D19" s="143">
        <f>D8+D18</f>
        <v>1</v>
      </c>
      <c r="E19" s="144"/>
      <c r="F19" s="145"/>
      <c r="G19" s="143">
        <f>G8+G18</f>
        <v>1</v>
      </c>
      <c r="H19" s="144"/>
      <c r="I19" s="145"/>
      <c r="J19" s="143">
        <f>J8+J18</f>
        <v>1</v>
      </c>
      <c r="K19" s="144"/>
      <c r="L19" s="145"/>
      <c r="M19" s="143">
        <f>M8+M18</f>
        <v>1</v>
      </c>
      <c r="N19" s="144"/>
      <c r="O19" s="145"/>
      <c r="P19" s="143">
        <f>P8+P18</f>
        <v>1</v>
      </c>
      <c r="Q19" s="144"/>
      <c r="R19" s="145"/>
      <c r="S19" s="143">
        <f>S8+S18</f>
        <v>1</v>
      </c>
      <c r="T19" s="144"/>
      <c r="U19" s="146">
        <f>V8+V18</f>
        <v>0</v>
      </c>
      <c r="V19" s="146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3"/>
      <c r="E20" s="134"/>
      <c r="F20" s="135">
        <f>F12-14*F7*110</f>
        <v>0</v>
      </c>
      <c r="G20" s="133"/>
      <c r="H20" s="134">
        <f>H12-14*H7*110</f>
        <v>0</v>
      </c>
      <c r="I20" s="135"/>
      <c r="J20" s="133"/>
      <c r="K20" s="134"/>
      <c r="L20" s="135"/>
      <c r="M20" s="133"/>
      <c r="N20" s="134"/>
      <c r="O20" s="135"/>
      <c r="P20" s="136"/>
      <c r="Q20" s="137"/>
      <c r="R20" s="138"/>
      <c r="S20" s="130"/>
      <c r="T20" s="131"/>
      <c r="U20" s="130"/>
      <c r="V20" s="131"/>
      <c r="W20" s="43"/>
    </row>
    <row r="21" spans="1:256" s="110" customFormat="1">
      <c r="A21" s="72" t="s">
        <v>24</v>
      </c>
      <c r="B21" s="73"/>
      <c r="C21" s="42"/>
      <c r="D21" s="127"/>
      <c r="E21" s="128"/>
      <c r="F21" s="129">
        <v>43535</v>
      </c>
      <c r="G21" s="127"/>
      <c r="H21" s="128">
        <v>43535</v>
      </c>
      <c r="I21" s="129"/>
      <c r="J21" s="127"/>
      <c r="K21" s="128"/>
      <c r="L21" s="129"/>
      <c r="M21" s="127"/>
      <c r="N21" s="128"/>
      <c r="O21" s="129"/>
      <c r="P21" s="127"/>
      <c r="Q21" s="128"/>
      <c r="R21" s="129"/>
      <c r="S21" s="125"/>
      <c r="T21" s="132"/>
      <c r="U21" s="125"/>
      <c r="V21" s="132"/>
      <c r="W21" s="43"/>
    </row>
    <row r="22" spans="1:256">
      <c r="A22" s="75" t="s">
        <v>25</v>
      </c>
      <c r="B22" s="76"/>
      <c r="C22" s="30"/>
      <c r="D22" s="133"/>
      <c r="E22" s="134"/>
      <c r="F22" s="135" t="e">
        <f>F20/F19/110</f>
        <v>#DIV/0!</v>
      </c>
      <c r="G22" s="133"/>
      <c r="H22" s="134" t="e">
        <f>H20/H19/110</f>
        <v>#DIV/0!</v>
      </c>
      <c r="I22" s="135"/>
      <c r="J22" s="133"/>
      <c r="K22" s="134"/>
      <c r="L22" s="135"/>
      <c r="M22" s="133"/>
      <c r="N22" s="134"/>
      <c r="O22" s="135"/>
      <c r="P22" s="133"/>
      <c r="Q22" s="134"/>
      <c r="R22" s="135"/>
      <c r="S22" s="130"/>
      <c r="T22" s="131"/>
      <c r="U22" s="130"/>
      <c r="V22" s="131"/>
      <c r="W22" s="43"/>
    </row>
    <row r="23" spans="1:256" s="110" customFormat="1">
      <c r="A23" s="39" t="s">
        <v>26</v>
      </c>
      <c r="B23" s="40"/>
      <c r="C23" s="45">
        <f>MAX(J23:U23)</f>
        <v>0</v>
      </c>
      <c r="D23" s="125"/>
      <c r="E23" s="132"/>
      <c r="F23" s="126" t="e">
        <f>F21+F22+F22/6</f>
        <v>#DIV/0!</v>
      </c>
      <c r="G23" s="125"/>
      <c r="H23" s="132" t="e">
        <f>H21+H22+H22/6</f>
        <v>#DIV/0!</v>
      </c>
      <c r="I23" s="126"/>
      <c r="J23" s="125"/>
      <c r="K23" s="132"/>
      <c r="L23" s="126"/>
      <c r="M23" s="125"/>
      <c r="N23" s="132"/>
      <c r="O23" s="126"/>
      <c r="P23" s="125"/>
      <c r="Q23" s="132"/>
      <c r="R23" s="126"/>
      <c r="S23" s="127"/>
      <c r="T23" s="129"/>
      <c r="U23" s="127"/>
      <c r="V23" s="129"/>
      <c r="W23" s="43"/>
    </row>
    <row r="24" spans="1:256" s="110" customFormat="1">
      <c r="A24" s="79" t="s">
        <v>31</v>
      </c>
      <c r="B24" s="80"/>
      <c r="C24" s="42"/>
      <c r="D24" s="127"/>
      <c r="E24" s="128"/>
      <c r="F24" s="129">
        <v>43549</v>
      </c>
      <c r="G24" s="127"/>
      <c r="H24" s="128">
        <v>43549</v>
      </c>
      <c r="I24" s="129"/>
      <c r="J24" s="127"/>
      <c r="K24" s="128"/>
      <c r="L24" s="129"/>
      <c r="M24" s="127"/>
      <c r="N24" s="128"/>
      <c r="O24" s="129"/>
      <c r="P24" s="127"/>
      <c r="Q24" s="128"/>
      <c r="R24" s="129"/>
      <c r="S24" s="125"/>
      <c r="T24" s="126"/>
      <c r="U24" s="125"/>
      <c r="V24" s="126"/>
      <c r="W24" s="43"/>
    </row>
    <row r="26" spans="1:256" hidden="1"/>
    <row r="29" spans="1:256">
      <c r="A29" s="49" t="s">
        <v>32</v>
      </c>
      <c r="B29" s="49" t="s">
        <v>33</v>
      </c>
    </row>
    <row r="33" spans="18:18" ht="16.5">
      <c r="R33" s="121"/>
    </row>
  </sheetData>
  <mergeCells count="107">
    <mergeCell ref="A1:W1"/>
    <mergeCell ref="B4:L4"/>
    <mergeCell ref="D7:F7"/>
    <mergeCell ref="G7:I7"/>
    <mergeCell ref="J7:L7"/>
    <mergeCell ref="M7:O7"/>
    <mergeCell ref="P7:R7"/>
    <mergeCell ref="S7:T7"/>
    <mergeCell ref="U7:V7"/>
    <mergeCell ref="M12:O12"/>
    <mergeCell ref="P12:R12"/>
    <mergeCell ref="S10:T10"/>
    <mergeCell ref="U10:V10"/>
    <mergeCell ref="S12:T12"/>
    <mergeCell ref="U12:V12"/>
    <mergeCell ref="J8:L8"/>
    <mergeCell ref="G8:I8"/>
    <mergeCell ref="D8:F8"/>
    <mergeCell ref="D12:F12"/>
    <mergeCell ref="G12:I12"/>
    <mergeCell ref="J12:L12"/>
    <mergeCell ref="U8:V8"/>
    <mergeCell ref="S8:T8"/>
    <mergeCell ref="P8:R8"/>
    <mergeCell ref="M8:O8"/>
    <mergeCell ref="D10:F10"/>
    <mergeCell ref="G10:I10"/>
    <mergeCell ref="J10:L10"/>
    <mergeCell ref="M10:O10"/>
    <mergeCell ref="P10:R10"/>
    <mergeCell ref="S13:T13"/>
    <mergeCell ref="U13:V13"/>
    <mergeCell ref="D14:F14"/>
    <mergeCell ref="G14:I14"/>
    <mergeCell ref="J14:L14"/>
    <mergeCell ref="M14:O14"/>
    <mergeCell ref="P14:R14"/>
    <mergeCell ref="S14:T14"/>
    <mergeCell ref="U14:V14"/>
    <mergeCell ref="D13:F13"/>
    <mergeCell ref="G13:I13"/>
    <mergeCell ref="J13:L13"/>
    <mergeCell ref="M13:O13"/>
    <mergeCell ref="P13:R13"/>
    <mergeCell ref="S15:T15"/>
    <mergeCell ref="U15:V15"/>
    <mergeCell ref="D16:F16"/>
    <mergeCell ref="G16:I16"/>
    <mergeCell ref="J16:L16"/>
    <mergeCell ref="M16:O16"/>
    <mergeCell ref="P16:R16"/>
    <mergeCell ref="S16:T16"/>
    <mergeCell ref="U16:V16"/>
    <mergeCell ref="D15:F15"/>
    <mergeCell ref="G15:I15"/>
    <mergeCell ref="J15:L15"/>
    <mergeCell ref="M15:O15"/>
    <mergeCell ref="P15:R15"/>
    <mergeCell ref="S18:T18"/>
    <mergeCell ref="U18:V18"/>
    <mergeCell ref="D19:F19"/>
    <mergeCell ref="G19:I19"/>
    <mergeCell ref="J19:L19"/>
    <mergeCell ref="M19:O19"/>
    <mergeCell ref="P19:R19"/>
    <mergeCell ref="S19:T19"/>
    <mergeCell ref="U19:V19"/>
    <mergeCell ref="D18:F18"/>
    <mergeCell ref="G18:I18"/>
    <mergeCell ref="J18:L18"/>
    <mergeCell ref="M18:O18"/>
    <mergeCell ref="P18:R18"/>
    <mergeCell ref="S20:T20"/>
    <mergeCell ref="U20:V20"/>
    <mergeCell ref="D21:F21"/>
    <mergeCell ref="G21:I21"/>
    <mergeCell ref="J21:L21"/>
    <mergeCell ref="M21:O21"/>
    <mergeCell ref="P21:R21"/>
    <mergeCell ref="S21:T21"/>
    <mergeCell ref="U21:V21"/>
    <mergeCell ref="D20:F20"/>
    <mergeCell ref="G20:I20"/>
    <mergeCell ref="J20:L20"/>
    <mergeCell ref="M20:O20"/>
    <mergeCell ref="P20:R20"/>
    <mergeCell ref="S24:T24"/>
    <mergeCell ref="U24:V24"/>
    <mergeCell ref="D24:F24"/>
    <mergeCell ref="G24:I24"/>
    <mergeCell ref="J24:L24"/>
    <mergeCell ref="M24:O24"/>
    <mergeCell ref="P24:R24"/>
    <mergeCell ref="S22:T22"/>
    <mergeCell ref="U22:V22"/>
    <mergeCell ref="D23:F23"/>
    <mergeCell ref="G23:I23"/>
    <mergeCell ref="J23:L23"/>
    <mergeCell ref="M23:O23"/>
    <mergeCell ref="P23:R23"/>
    <mergeCell ref="S23:T23"/>
    <mergeCell ref="U23:V23"/>
    <mergeCell ref="D22:F22"/>
    <mergeCell ref="G22:I22"/>
    <mergeCell ref="J22:L22"/>
    <mergeCell ref="M22:O22"/>
    <mergeCell ref="P22:R2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29"/>
  <sheetViews>
    <sheetView topLeftCell="A7" zoomScale="75" zoomScaleNormal="75" workbookViewId="0">
      <selection activeCell="A4" sqref="A4"/>
    </sheetView>
  </sheetViews>
  <sheetFormatPr defaultColWidth="9" defaultRowHeight="15.75"/>
  <cols>
    <col min="1" max="1" width="43.37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2" t="s">
        <v>19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3" s="107" customFormat="1" ht="23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3" s="107" customFormat="1" ht="23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s="108" customFormat="1" ht="17.25">
      <c r="A4" s="4" t="s">
        <v>56</v>
      </c>
      <c r="B4" s="123" t="s">
        <v>48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4"/>
      <c r="N4" s="5"/>
      <c r="O4" s="87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5</v>
      </c>
      <c r="D7" s="160">
        <v>1</v>
      </c>
      <c r="E7" s="161"/>
      <c r="F7" s="162"/>
      <c r="G7" s="160">
        <v>1</v>
      </c>
      <c r="H7" s="161"/>
      <c r="I7" s="162"/>
      <c r="J7" s="160">
        <v>1</v>
      </c>
      <c r="K7" s="161"/>
      <c r="L7" s="162"/>
      <c r="M7" s="160">
        <v>1</v>
      </c>
      <c r="N7" s="161"/>
      <c r="O7" s="162"/>
      <c r="P7" s="160">
        <v>1</v>
      </c>
      <c r="Q7" s="161"/>
      <c r="R7" s="162"/>
      <c r="S7" s="160">
        <v>1</v>
      </c>
      <c r="T7" s="162"/>
      <c r="U7" s="160">
        <v>1</v>
      </c>
      <c r="V7" s="162"/>
      <c r="W7" s="18"/>
    </row>
    <row r="8" spans="1:23">
      <c r="A8" s="20" t="s">
        <v>13</v>
      </c>
      <c r="B8" s="21"/>
      <c r="C8" s="22">
        <f>SUM(C7)</f>
        <v>5</v>
      </c>
      <c r="D8" s="156">
        <f t="shared" ref="D8:U8" si="0">SUM(D7)</f>
        <v>1</v>
      </c>
      <c r="E8" s="157"/>
      <c r="F8" s="158"/>
      <c r="G8" s="156">
        <f t="shared" si="0"/>
        <v>1</v>
      </c>
      <c r="H8" s="157"/>
      <c r="I8" s="158"/>
      <c r="J8" s="156">
        <f t="shared" si="0"/>
        <v>1</v>
      </c>
      <c r="K8" s="157"/>
      <c r="L8" s="158"/>
      <c r="M8" s="156">
        <f t="shared" si="0"/>
        <v>1</v>
      </c>
      <c r="N8" s="157"/>
      <c r="O8" s="158"/>
      <c r="P8" s="156">
        <f t="shared" si="0"/>
        <v>1</v>
      </c>
      <c r="Q8" s="157"/>
      <c r="R8" s="158"/>
      <c r="S8" s="156">
        <f t="shared" si="0"/>
        <v>1</v>
      </c>
      <c r="T8" s="158"/>
      <c r="U8" s="156">
        <f t="shared" si="0"/>
        <v>1</v>
      </c>
      <c r="V8" s="158"/>
      <c r="W8" s="23">
        <f>C8*26*100*0.8</f>
        <v>10400</v>
      </c>
    </row>
    <row r="9" spans="1:23">
      <c r="A9" s="25" t="s">
        <v>27</v>
      </c>
      <c r="B9" s="26"/>
      <c r="C9" s="88">
        <f>SUM(D9:V9)</f>
        <v>100479</v>
      </c>
      <c r="D9" s="88">
        <v>1153</v>
      </c>
      <c r="E9" s="88">
        <v>2779</v>
      </c>
      <c r="F9" s="88">
        <v>5145</v>
      </c>
      <c r="G9" s="88">
        <v>3955</v>
      </c>
      <c r="H9" s="88">
        <v>6760</v>
      </c>
      <c r="I9" s="88">
        <v>3667</v>
      </c>
      <c r="J9" s="89">
        <v>7537</v>
      </c>
      <c r="K9" s="89">
        <v>6073</v>
      </c>
      <c r="L9" s="89">
        <v>6578</v>
      </c>
      <c r="M9" s="89">
        <v>7988</v>
      </c>
      <c r="N9" s="89">
        <v>11725</v>
      </c>
      <c r="O9" s="89">
        <v>5788</v>
      </c>
      <c r="P9" s="89">
        <v>10668</v>
      </c>
      <c r="Q9" s="89">
        <v>5974</v>
      </c>
      <c r="R9" s="89">
        <v>5228</v>
      </c>
      <c r="S9" s="89">
        <v>3529</v>
      </c>
      <c r="T9" s="89">
        <v>3796</v>
      </c>
      <c r="U9" s="89">
        <v>1603</v>
      </c>
      <c r="V9" s="89">
        <v>533</v>
      </c>
      <c r="W9" s="27"/>
    </row>
    <row r="10" spans="1:23">
      <c r="A10" s="31" t="s">
        <v>14</v>
      </c>
      <c r="B10" s="29"/>
      <c r="C10" s="90">
        <f t="shared" ref="C10" si="1">SUM(C9:C9)</f>
        <v>100479</v>
      </c>
      <c r="D10" s="130">
        <f>D9+E9+F9</f>
        <v>9077</v>
      </c>
      <c r="E10" s="131"/>
      <c r="F10" s="159"/>
      <c r="G10" s="130">
        <f>G9+H9+I9</f>
        <v>14382</v>
      </c>
      <c r="H10" s="131"/>
      <c r="I10" s="159"/>
      <c r="J10" s="130">
        <f>J9+K9+L9</f>
        <v>20188</v>
      </c>
      <c r="K10" s="131"/>
      <c r="L10" s="159"/>
      <c r="M10" s="130">
        <f>M9+N9+O9</f>
        <v>25501</v>
      </c>
      <c r="N10" s="131"/>
      <c r="O10" s="159"/>
      <c r="P10" s="130">
        <f>P9+Q9+R9</f>
        <v>21870</v>
      </c>
      <c r="Q10" s="131"/>
      <c r="R10" s="159"/>
      <c r="S10" s="130">
        <f>S9+T9</f>
        <v>7325</v>
      </c>
      <c r="T10" s="131"/>
      <c r="U10" s="130">
        <f>U9+V9</f>
        <v>2136</v>
      </c>
      <c r="V10" s="131"/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74</v>
      </c>
      <c r="B12" s="29"/>
      <c r="C12" s="90">
        <f t="shared" ref="C12:V12" si="2">C9</f>
        <v>100479</v>
      </c>
      <c r="D12" s="133">
        <f>D10</f>
        <v>9077</v>
      </c>
      <c r="E12" s="134"/>
      <c r="F12" s="135"/>
      <c r="G12" s="133">
        <f>G10</f>
        <v>14382</v>
      </c>
      <c r="H12" s="134"/>
      <c r="I12" s="135"/>
      <c r="J12" s="133">
        <f>J10</f>
        <v>20188</v>
      </c>
      <c r="K12" s="134"/>
      <c r="L12" s="135"/>
      <c r="M12" s="133">
        <f>M10</f>
        <v>25501</v>
      </c>
      <c r="N12" s="134"/>
      <c r="O12" s="135"/>
      <c r="P12" s="133">
        <f>P10</f>
        <v>21870</v>
      </c>
      <c r="Q12" s="134"/>
      <c r="R12" s="135"/>
      <c r="S12" s="130">
        <f t="shared" si="2"/>
        <v>3529</v>
      </c>
      <c r="T12" s="131">
        <f t="shared" si="2"/>
        <v>3796</v>
      </c>
      <c r="U12" s="130">
        <f t="shared" si="2"/>
        <v>1603</v>
      </c>
      <c r="V12" s="131">
        <f t="shared" si="2"/>
        <v>533</v>
      </c>
      <c r="W12" s="13"/>
    </row>
    <row r="13" spans="1:23">
      <c r="A13" s="39" t="s">
        <v>15</v>
      </c>
      <c r="B13" s="40"/>
      <c r="C13" s="30"/>
      <c r="D13" s="153">
        <f>D12/D8/550</f>
        <v>16.503636363636364</v>
      </c>
      <c r="E13" s="154"/>
      <c r="F13" s="155"/>
      <c r="G13" s="153">
        <f>G12/G8/550</f>
        <v>26.149090909090908</v>
      </c>
      <c r="H13" s="154"/>
      <c r="I13" s="155"/>
      <c r="J13" s="153">
        <f>J12/J8/550</f>
        <v>36.705454545454543</v>
      </c>
      <c r="K13" s="154"/>
      <c r="L13" s="155"/>
      <c r="M13" s="153">
        <f>M12/M8/550</f>
        <v>46.365454545454547</v>
      </c>
      <c r="N13" s="154"/>
      <c r="O13" s="155"/>
      <c r="P13" s="153">
        <f>P12/P8/550</f>
        <v>39.763636363636365</v>
      </c>
      <c r="Q13" s="154"/>
      <c r="R13" s="155"/>
      <c r="S13" s="151">
        <f>S12/S8/550</f>
        <v>6.416363636363636</v>
      </c>
      <c r="T13" s="152" t="e">
        <f t="shared" ref="T13:V13" si="3">T12/T8/55</f>
        <v>#DIV/0!</v>
      </c>
      <c r="U13" s="151">
        <f>U12/U8/550</f>
        <v>2.9145454545454546</v>
      </c>
      <c r="V13" s="152" t="e">
        <f t="shared" si="3"/>
        <v>#DIV/0!</v>
      </c>
      <c r="W13" s="41"/>
    </row>
    <row r="14" spans="1:23" s="110" customFormat="1">
      <c r="A14" s="39" t="s">
        <v>16</v>
      </c>
      <c r="B14" s="40"/>
      <c r="C14" s="42"/>
      <c r="D14" s="127">
        <v>43518</v>
      </c>
      <c r="E14" s="128">
        <v>43518</v>
      </c>
      <c r="F14" s="129">
        <v>43518</v>
      </c>
      <c r="G14" s="127">
        <v>43518</v>
      </c>
      <c r="H14" s="128">
        <v>43518</v>
      </c>
      <c r="I14" s="129">
        <v>43518</v>
      </c>
      <c r="J14" s="127">
        <v>43518</v>
      </c>
      <c r="K14" s="128">
        <v>43518</v>
      </c>
      <c r="L14" s="129">
        <v>43518</v>
      </c>
      <c r="M14" s="127">
        <v>43518</v>
      </c>
      <c r="N14" s="128">
        <v>43518</v>
      </c>
      <c r="O14" s="129">
        <v>43518</v>
      </c>
      <c r="P14" s="127">
        <v>43518</v>
      </c>
      <c r="Q14" s="128">
        <v>43518</v>
      </c>
      <c r="R14" s="129">
        <v>43518</v>
      </c>
      <c r="S14" s="125">
        <v>43518</v>
      </c>
      <c r="T14" s="132">
        <v>43518</v>
      </c>
      <c r="U14" s="125">
        <v>43518</v>
      </c>
      <c r="V14" s="132">
        <v>43518</v>
      </c>
      <c r="W14" s="43"/>
    </row>
    <row r="15" spans="1:23" s="110" customFormat="1">
      <c r="A15" s="39" t="s">
        <v>17</v>
      </c>
      <c r="B15" s="40"/>
      <c r="C15" s="45" t="e">
        <f>MAX(J15:V15)</f>
        <v>#DIV/0!</v>
      </c>
      <c r="D15" s="127">
        <f t="shared" ref="D15:I15" si="4">D14+D13+D13/6</f>
        <v>43537.254242424242</v>
      </c>
      <c r="E15" s="128">
        <f t="shared" si="4"/>
        <v>43518</v>
      </c>
      <c r="F15" s="129">
        <f t="shared" si="4"/>
        <v>43518</v>
      </c>
      <c r="G15" s="127">
        <f>G14+G13+G13/6</f>
        <v>43548.507272727278</v>
      </c>
      <c r="H15" s="128">
        <f t="shared" si="4"/>
        <v>43518</v>
      </c>
      <c r="I15" s="129">
        <f t="shared" si="4"/>
        <v>43518</v>
      </c>
      <c r="J15" s="163">
        <f>J14+J13+J13/6</f>
        <v>43560.823030303029</v>
      </c>
      <c r="K15" s="164">
        <f t="shared" ref="K15:V15" si="5">K14+K13+K13/6</f>
        <v>43518</v>
      </c>
      <c r="L15" s="165">
        <f t="shared" si="5"/>
        <v>43518</v>
      </c>
      <c r="M15" s="163">
        <f t="shared" si="5"/>
        <v>43572.093030303033</v>
      </c>
      <c r="N15" s="164">
        <f t="shared" si="5"/>
        <v>43518</v>
      </c>
      <c r="O15" s="165">
        <f t="shared" si="5"/>
        <v>43518</v>
      </c>
      <c r="P15" s="163">
        <f t="shared" si="5"/>
        <v>43564.390909090907</v>
      </c>
      <c r="Q15" s="164">
        <f t="shared" si="5"/>
        <v>43518</v>
      </c>
      <c r="R15" s="165">
        <f t="shared" si="5"/>
        <v>43518</v>
      </c>
      <c r="S15" s="125">
        <f t="shared" si="5"/>
        <v>43525.485757575763</v>
      </c>
      <c r="T15" s="132" t="e">
        <f t="shared" si="5"/>
        <v>#DIV/0!</v>
      </c>
      <c r="U15" s="125">
        <f t="shared" si="5"/>
        <v>43521.400303030299</v>
      </c>
      <c r="V15" s="132" t="e">
        <f t="shared" si="5"/>
        <v>#DIV/0!</v>
      </c>
      <c r="W15" s="43"/>
    </row>
    <row r="16" spans="1:23" s="111" customFormat="1">
      <c r="A16" s="39" t="s">
        <v>30</v>
      </c>
      <c r="B16" s="40"/>
      <c r="C16" s="46"/>
      <c r="D16" s="127">
        <v>43549</v>
      </c>
      <c r="E16" s="128">
        <v>43549</v>
      </c>
      <c r="F16" s="129">
        <v>43549</v>
      </c>
      <c r="G16" s="127">
        <v>43549</v>
      </c>
      <c r="H16" s="128">
        <v>43549</v>
      </c>
      <c r="I16" s="129">
        <v>43549</v>
      </c>
      <c r="J16" s="127">
        <v>43549</v>
      </c>
      <c r="K16" s="128">
        <v>43549</v>
      </c>
      <c r="L16" s="129">
        <v>43549</v>
      </c>
      <c r="M16" s="127">
        <v>43549</v>
      </c>
      <c r="N16" s="128">
        <v>43549</v>
      </c>
      <c r="O16" s="129">
        <v>43549</v>
      </c>
      <c r="P16" s="127">
        <v>43549</v>
      </c>
      <c r="Q16" s="128">
        <v>43549</v>
      </c>
      <c r="R16" s="129">
        <v>43549</v>
      </c>
      <c r="S16" s="125">
        <v>43549</v>
      </c>
      <c r="T16" s="132">
        <v>43549</v>
      </c>
      <c r="U16" s="125">
        <v>43549</v>
      </c>
      <c r="V16" s="132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4</v>
      </c>
      <c r="D18" s="139"/>
      <c r="E18" s="147"/>
      <c r="F18" s="140"/>
      <c r="G18" s="139"/>
      <c r="H18" s="147">
        <v>2</v>
      </c>
      <c r="I18" s="140"/>
      <c r="J18" s="139">
        <v>1</v>
      </c>
      <c r="K18" s="147">
        <v>2</v>
      </c>
      <c r="L18" s="140">
        <v>3</v>
      </c>
      <c r="M18" s="139">
        <v>2</v>
      </c>
      <c r="N18" s="147">
        <v>6</v>
      </c>
      <c r="O18" s="140">
        <v>2</v>
      </c>
      <c r="P18" s="139">
        <v>1</v>
      </c>
      <c r="Q18" s="147">
        <v>3</v>
      </c>
      <c r="R18" s="140">
        <v>2</v>
      </c>
      <c r="S18" s="139"/>
      <c r="T18" s="140"/>
      <c r="U18" s="141"/>
      <c r="V18" s="142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9</v>
      </c>
      <c r="D19" s="143">
        <f>D8+D18</f>
        <v>1</v>
      </c>
      <c r="E19" s="144"/>
      <c r="F19" s="145"/>
      <c r="G19" s="143">
        <f>G8+G18</f>
        <v>1</v>
      </c>
      <c r="H19" s="144"/>
      <c r="I19" s="145"/>
      <c r="J19" s="143">
        <f>J8+J18</f>
        <v>2</v>
      </c>
      <c r="K19" s="144"/>
      <c r="L19" s="145"/>
      <c r="M19" s="143">
        <f>M8+M18</f>
        <v>3</v>
      </c>
      <c r="N19" s="144"/>
      <c r="O19" s="145"/>
      <c r="P19" s="143">
        <f>P8+P18</f>
        <v>2</v>
      </c>
      <c r="Q19" s="144"/>
      <c r="R19" s="145"/>
      <c r="S19" s="143">
        <f>S8+S18</f>
        <v>1</v>
      </c>
      <c r="T19" s="144"/>
      <c r="U19" s="146">
        <f>V8+V18</f>
        <v>0</v>
      </c>
      <c r="V19" s="146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3"/>
      <c r="E20" s="134"/>
      <c r="F20" s="135">
        <f>F12-14*F7*110</f>
        <v>0</v>
      </c>
      <c r="G20" s="133"/>
      <c r="H20" s="134">
        <f>H12-14*H7*110</f>
        <v>0</v>
      </c>
      <c r="I20" s="135"/>
      <c r="J20" s="133">
        <f>J12-14*J7*550</f>
        <v>12488</v>
      </c>
      <c r="K20" s="134">
        <f t="shared" ref="K20:R20" si="6">K12-14*K7*110</f>
        <v>0</v>
      </c>
      <c r="L20" s="135">
        <f t="shared" si="6"/>
        <v>0</v>
      </c>
      <c r="M20" s="133">
        <f>M12-14*M7*550</f>
        <v>17801</v>
      </c>
      <c r="N20" s="134">
        <f t="shared" si="6"/>
        <v>0</v>
      </c>
      <c r="O20" s="135">
        <f t="shared" si="6"/>
        <v>0</v>
      </c>
      <c r="P20" s="136">
        <f>P12-14*P7*550</f>
        <v>14170</v>
      </c>
      <c r="Q20" s="137">
        <f t="shared" si="6"/>
        <v>0</v>
      </c>
      <c r="R20" s="138">
        <f t="shared" si="6"/>
        <v>0</v>
      </c>
      <c r="S20" s="130"/>
      <c r="T20" s="131"/>
      <c r="U20" s="130"/>
      <c r="V20" s="131"/>
      <c r="W20" s="43"/>
    </row>
    <row r="21" spans="1:256" s="110" customFormat="1">
      <c r="A21" s="72" t="s">
        <v>24</v>
      </c>
      <c r="B21" s="73"/>
      <c r="C21" s="42"/>
      <c r="D21" s="127"/>
      <c r="E21" s="128"/>
      <c r="F21" s="129">
        <v>43535</v>
      </c>
      <c r="G21" s="127"/>
      <c r="H21" s="128">
        <v>43535</v>
      </c>
      <c r="I21" s="129"/>
      <c r="J21" s="127">
        <v>43535</v>
      </c>
      <c r="K21" s="128">
        <v>43535</v>
      </c>
      <c r="L21" s="129">
        <v>43535</v>
      </c>
      <c r="M21" s="127">
        <v>43535</v>
      </c>
      <c r="N21" s="128">
        <v>43535</v>
      </c>
      <c r="O21" s="129">
        <v>43535</v>
      </c>
      <c r="P21" s="127">
        <v>43535</v>
      </c>
      <c r="Q21" s="128">
        <v>43535</v>
      </c>
      <c r="R21" s="129">
        <v>43535</v>
      </c>
      <c r="S21" s="125"/>
      <c r="T21" s="132"/>
      <c r="U21" s="125"/>
      <c r="V21" s="132"/>
      <c r="W21" s="43"/>
    </row>
    <row r="22" spans="1:256">
      <c r="A22" s="75" t="s">
        <v>25</v>
      </c>
      <c r="B22" s="76"/>
      <c r="C22" s="30"/>
      <c r="D22" s="133"/>
      <c r="E22" s="134"/>
      <c r="F22" s="135" t="e">
        <f>F20/F19/110</f>
        <v>#DIV/0!</v>
      </c>
      <c r="G22" s="133"/>
      <c r="H22" s="134" t="e">
        <f>H20/H19/110</f>
        <v>#DIV/0!</v>
      </c>
      <c r="I22" s="135"/>
      <c r="J22" s="133">
        <f>J20/J19/550</f>
        <v>11.352727272727273</v>
      </c>
      <c r="K22" s="134" t="e">
        <f>K20/K19/110</f>
        <v>#DIV/0!</v>
      </c>
      <c r="L22" s="135" t="e">
        <f>L20/L19/110</f>
        <v>#DIV/0!</v>
      </c>
      <c r="M22" s="133">
        <f>M20/M19/550</f>
        <v>10.788484848484849</v>
      </c>
      <c r="N22" s="134" t="e">
        <f t="shared" ref="N22:R22" si="7">N20/N19/110</f>
        <v>#DIV/0!</v>
      </c>
      <c r="O22" s="135" t="e">
        <f t="shared" si="7"/>
        <v>#DIV/0!</v>
      </c>
      <c r="P22" s="133">
        <f>P20/P19/550</f>
        <v>12.881818181818181</v>
      </c>
      <c r="Q22" s="134" t="e">
        <f t="shared" si="7"/>
        <v>#DIV/0!</v>
      </c>
      <c r="R22" s="135" t="e">
        <f t="shared" si="7"/>
        <v>#DIV/0!</v>
      </c>
      <c r="S22" s="130"/>
      <c r="T22" s="131"/>
      <c r="U22" s="130"/>
      <c r="V22" s="131"/>
      <c r="W22" s="43"/>
    </row>
    <row r="23" spans="1:256" s="110" customFormat="1">
      <c r="A23" s="39" t="s">
        <v>17</v>
      </c>
      <c r="B23" s="40"/>
      <c r="C23" s="45" t="e">
        <f>MAX(J23:U23)</f>
        <v>#DIV/0!</v>
      </c>
      <c r="D23" s="125"/>
      <c r="E23" s="132"/>
      <c r="F23" s="126" t="e">
        <f>F21+F22+F22/6</f>
        <v>#DIV/0!</v>
      </c>
      <c r="G23" s="125"/>
      <c r="H23" s="132" t="e">
        <f>H21+H22+H22/6</f>
        <v>#DIV/0!</v>
      </c>
      <c r="I23" s="126"/>
      <c r="J23" s="125">
        <f>J21+J22+J22/6</f>
        <v>43548.24484848485</v>
      </c>
      <c r="K23" s="132" t="e">
        <f>K21+K22+K22/6</f>
        <v>#DIV/0!</v>
      </c>
      <c r="L23" s="126" t="e">
        <f>L21+L22+L22/6</f>
        <v>#DIV/0!</v>
      </c>
      <c r="M23" s="125">
        <f t="shared" ref="M23:R23" si="8">M21+M22+M22/6</f>
        <v>43547.586565656566</v>
      </c>
      <c r="N23" s="132" t="e">
        <f t="shared" si="8"/>
        <v>#DIV/0!</v>
      </c>
      <c r="O23" s="126" t="e">
        <f t="shared" si="8"/>
        <v>#DIV/0!</v>
      </c>
      <c r="P23" s="125">
        <f t="shared" si="8"/>
        <v>43550.028787878793</v>
      </c>
      <c r="Q23" s="132" t="e">
        <f t="shared" si="8"/>
        <v>#DIV/0!</v>
      </c>
      <c r="R23" s="126" t="e">
        <f t="shared" si="8"/>
        <v>#DIV/0!</v>
      </c>
      <c r="S23" s="127"/>
      <c r="T23" s="129"/>
      <c r="U23" s="127"/>
      <c r="V23" s="129"/>
      <c r="W23" s="43"/>
    </row>
    <row r="24" spans="1:256" s="110" customFormat="1">
      <c r="A24" s="79" t="s">
        <v>31</v>
      </c>
      <c r="B24" s="80"/>
      <c r="C24" s="42"/>
      <c r="D24" s="127"/>
      <c r="E24" s="128"/>
      <c r="F24" s="129">
        <v>43549</v>
      </c>
      <c r="G24" s="127"/>
      <c r="H24" s="128">
        <v>43549</v>
      </c>
      <c r="I24" s="129"/>
      <c r="J24" s="127">
        <v>43549</v>
      </c>
      <c r="K24" s="128">
        <v>43549</v>
      </c>
      <c r="L24" s="129">
        <v>43549</v>
      </c>
      <c r="M24" s="127">
        <v>43549</v>
      </c>
      <c r="N24" s="128">
        <v>43549</v>
      </c>
      <c r="O24" s="129">
        <v>43549</v>
      </c>
      <c r="P24" s="127">
        <v>43549</v>
      </c>
      <c r="Q24" s="128">
        <v>43549</v>
      </c>
      <c r="R24" s="129">
        <v>43549</v>
      </c>
      <c r="S24" s="125"/>
      <c r="T24" s="126"/>
      <c r="U24" s="125"/>
      <c r="V24" s="126"/>
      <c r="W24" s="43"/>
    </row>
    <row r="26" spans="1:256" hidden="1"/>
    <row r="29" spans="1:256">
      <c r="A29" s="49" t="s">
        <v>32</v>
      </c>
      <c r="B29" s="49" t="s">
        <v>33</v>
      </c>
    </row>
  </sheetData>
  <mergeCells count="107">
    <mergeCell ref="A1:W1"/>
    <mergeCell ref="B4:L4"/>
    <mergeCell ref="D7:F7"/>
    <mergeCell ref="G7:I7"/>
    <mergeCell ref="J7:L7"/>
    <mergeCell ref="M7:O7"/>
    <mergeCell ref="P7:R7"/>
    <mergeCell ref="S7:T7"/>
    <mergeCell ref="U7:V7"/>
    <mergeCell ref="U8:V8"/>
    <mergeCell ref="D10:F10"/>
    <mergeCell ref="G10:I10"/>
    <mergeCell ref="J10:L10"/>
    <mergeCell ref="M10:O10"/>
    <mergeCell ref="P10:R10"/>
    <mergeCell ref="S10:T10"/>
    <mergeCell ref="U10:V10"/>
    <mergeCell ref="D8:F8"/>
    <mergeCell ref="G8:I8"/>
    <mergeCell ref="J8:L8"/>
    <mergeCell ref="M8:O8"/>
    <mergeCell ref="P8:R8"/>
    <mergeCell ref="S8:T8"/>
    <mergeCell ref="U12:V12"/>
    <mergeCell ref="D13:F13"/>
    <mergeCell ref="G13:I13"/>
    <mergeCell ref="J13:L13"/>
    <mergeCell ref="M13:O13"/>
    <mergeCell ref="P13:R13"/>
    <mergeCell ref="S13:T13"/>
    <mergeCell ref="U13:V13"/>
    <mergeCell ref="D12:F12"/>
    <mergeCell ref="G12:I12"/>
    <mergeCell ref="J12:L12"/>
    <mergeCell ref="M12:O12"/>
    <mergeCell ref="P12:R12"/>
    <mergeCell ref="S12:T12"/>
    <mergeCell ref="U14:V14"/>
    <mergeCell ref="D15:F15"/>
    <mergeCell ref="G15:I15"/>
    <mergeCell ref="J15:L15"/>
    <mergeCell ref="M15:O15"/>
    <mergeCell ref="P15:R15"/>
    <mergeCell ref="S15:T15"/>
    <mergeCell ref="U15:V15"/>
    <mergeCell ref="D14:F14"/>
    <mergeCell ref="G14:I14"/>
    <mergeCell ref="J14:L14"/>
    <mergeCell ref="M14:O14"/>
    <mergeCell ref="P14:R14"/>
    <mergeCell ref="S14:T14"/>
    <mergeCell ref="U16:V16"/>
    <mergeCell ref="D18:F18"/>
    <mergeCell ref="G18:I18"/>
    <mergeCell ref="J18:L18"/>
    <mergeCell ref="M18:O18"/>
    <mergeCell ref="P18:R18"/>
    <mergeCell ref="S18:T18"/>
    <mergeCell ref="U18:V18"/>
    <mergeCell ref="D16:F16"/>
    <mergeCell ref="G16:I16"/>
    <mergeCell ref="J16:L16"/>
    <mergeCell ref="M16:O16"/>
    <mergeCell ref="P16:R16"/>
    <mergeCell ref="S16:T16"/>
    <mergeCell ref="U19:V19"/>
    <mergeCell ref="D20:F20"/>
    <mergeCell ref="G20:I20"/>
    <mergeCell ref="J20:L20"/>
    <mergeCell ref="M20:O20"/>
    <mergeCell ref="P20:R20"/>
    <mergeCell ref="S20:T20"/>
    <mergeCell ref="U20:V20"/>
    <mergeCell ref="D19:F19"/>
    <mergeCell ref="G19:I19"/>
    <mergeCell ref="J19:L19"/>
    <mergeCell ref="M19:O19"/>
    <mergeCell ref="P19:R19"/>
    <mergeCell ref="S19:T19"/>
    <mergeCell ref="U21:V21"/>
    <mergeCell ref="D22:F22"/>
    <mergeCell ref="G22:I22"/>
    <mergeCell ref="J22:L22"/>
    <mergeCell ref="M22:O22"/>
    <mergeCell ref="P22:R22"/>
    <mergeCell ref="S22:T22"/>
    <mergeCell ref="U22:V22"/>
    <mergeCell ref="D21:F21"/>
    <mergeCell ref="G21:I21"/>
    <mergeCell ref="J21:L21"/>
    <mergeCell ref="M21:O21"/>
    <mergeCell ref="P21:R21"/>
    <mergeCell ref="S21:T21"/>
    <mergeCell ref="U23:V23"/>
    <mergeCell ref="D24:F24"/>
    <mergeCell ref="G24:I24"/>
    <mergeCell ref="J24:L24"/>
    <mergeCell ref="M24:O24"/>
    <mergeCell ref="P24:R24"/>
    <mergeCell ref="S24:T24"/>
    <mergeCell ref="U24:V24"/>
    <mergeCell ref="D23:F23"/>
    <mergeCell ref="G23:I23"/>
    <mergeCell ref="J23:L23"/>
    <mergeCell ref="M23:O23"/>
    <mergeCell ref="P23:R23"/>
    <mergeCell ref="S23:T2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32"/>
  <sheetViews>
    <sheetView topLeftCell="A7" zoomScale="70" zoomScaleNormal="70" workbookViewId="0">
      <selection activeCell="Y9" sqref="Y9"/>
    </sheetView>
  </sheetViews>
  <sheetFormatPr defaultColWidth="9" defaultRowHeight="15.75"/>
  <cols>
    <col min="1" max="1" width="43.375" style="48" bestFit="1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3" ht="23.25">
      <c r="A1" s="122" t="s">
        <v>19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3" s="107" customFormat="1" ht="23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3" s="107" customFormat="1" ht="23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s="108" customFormat="1" ht="17.25">
      <c r="A4" s="4" t="s">
        <v>55</v>
      </c>
      <c r="B4" s="123" t="s">
        <v>49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4"/>
      <c r="N4" s="5"/>
      <c r="O4" s="87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3" s="107" customFormat="1" ht="23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91" t="s">
        <v>50</v>
      </c>
    </row>
    <row r="6" spans="1:23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3">
      <c r="A7" s="14" t="s">
        <v>12</v>
      </c>
      <c r="B7" s="15"/>
      <c r="C7" s="16">
        <f>SUM(J7:V7)</f>
        <v>5</v>
      </c>
      <c r="D7" s="160">
        <v>1</v>
      </c>
      <c r="E7" s="161"/>
      <c r="F7" s="162"/>
      <c r="G7" s="160">
        <v>1</v>
      </c>
      <c r="H7" s="161"/>
      <c r="I7" s="162"/>
      <c r="J7" s="160">
        <v>1</v>
      </c>
      <c r="K7" s="161"/>
      <c r="L7" s="162"/>
      <c r="M7" s="160">
        <v>1</v>
      </c>
      <c r="N7" s="161"/>
      <c r="O7" s="162"/>
      <c r="P7" s="160">
        <v>1</v>
      </c>
      <c r="Q7" s="161"/>
      <c r="R7" s="162"/>
      <c r="S7" s="160">
        <v>1</v>
      </c>
      <c r="T7" s="162"/>
      <c r="U7" s="160">
        <v>1</v>
      </c>
      <c r="V7" s="162"/>
      <c r="W7" s="18"/>
    </row>
    <row r="8" spans="1:23">
      <c r="A8" s="20" t="s">
        <v>13</v>
      </c>
      <c r="B8" s="21"/>
      <c r="C8" s="22">
        <f>SUM(C7)</f>
        <v>5</v>
      </c>
      <c r="D8" s="156">
        <f t="shared" ref="D8:U8" si="0">SUM(D7)</f>
        <v>1</v>
      </c>
      <c r="E8" s="157"/>
      <c r="F8" s="158"/>
      <c r="G8" s="156">
        <f t="shared" si="0"/>
        <v>1</v>
      </c>
      <c r="H8" s="157"/>
      <c r="I8" s="158"/>
      <c r="J8" s="156">
        <f t="shared" si="0"/>
        <v>1</v>
      </c>
      <c r="K8" s="157"/>
      <c r="L8" s="158"/>
      <c r="M8" s="156">
        <f t="shared" si="0"/>
        <v>1</v>
      </c>
      <c r="N8" s="157"/>
      <c r="O8" s="158"/>
      <c r="P8" s="156">
        <f t="shared" si="0"/>
        <v>1</v>
      </c>
      <c r="Q8" s="157"/>
      <c r="R8" s="158"/>
      <c r="S8" s="156">
        <f t="shared" si="0"/>
        <v>1</v>
      </c>
      <c r="T8" s="158"/>
      <c r="U8" s="156">
        <f t="shared" si="0"/>
        <v>1</v>
      </c>
      <c r="V8" s="158"/>
      <c r="W8" s="23">
        <f>C8*26*100*0.8</f>
        <v>10400</v>
      </c>
    </row>
    <row r="9" spans="1:23">
      <c r="A9" s="25" t="s">
        <v>27</v>
      </c>
      <c r="B9" s="26"/>
      <c r="C9" s="88">
        <f>SUM(J9:V9)</f>
        <v>42577</v>
      </c>
      <c r="D9" s="88">
        <v>590</v>
      </c>
      <c r="E9" s="88">
        <v>1247</v>
      </c>
      <c r="F9" s="88">
        <v>2398</v>
      </c>
      <c r="G9" s="88">
        <v>1884</v>
      </c>
      <c r="H9" s="88">
        <v>2902</v>
      </c>
      <c r="I9" s="88">
        <v>1748</v>
      </c>
      <c r="J9" s="89">
        <v>3852</v>
      </c>
      <c r="K9" s="89">
        <v>3864</v>
      </c>
      <c r="L9" s="89">
        <v>3374</v>
      </c>
      <c r="M9" s="89">
        <v>5627</v>
      </c>
      <c r="N9" s="89">
        <v>7078</v>
      </c>
      <c r="O9" s="89">
        <v>3044</v>
      </c>
      <c r="P9" s="89">
        <v>5831</v>
      </c>
      <c r="Q9" s="89">
        <v>3401</v>
      </c>
      <c r="R9" s="89">
        <v>2145</v>
      </c>
      <c r="S9" s="89">
        <v>1834</v>
      </c>
      <c r="T9" s="89">
        <v>1767</v>
      </c>
      <c r="U9" s="89">
        <v>560</v>
      </c>
      <c r="V9" s="89">
        <v>200</v>
      </c>
      <c r="W9" s="27"/>
    </row>
    <row r="10" spans="1:23">
      <c r="A10" s="31" t="s">
        <v>14</v>
      </c>
      <c r="B10" s="29"/>
      <c r="C10" s="90">
        <f t="shared" ref="C10" si="1">SUM(C9:C9)</f>
        <v>42577</v>
      </c>
      <c r="D10" s="130">
        <f>D9+E9+F9</f>
        <v>4235</v>
      </c>
      <c r="E10" s="131"/>
      <c r="F10" s="159"/>
      <c r="G10" s="130">
        <f>G9+H9+I9</f>
        <v>6534</v>
      </c>
      <c r="H10" s="131"/>
      <c r="I10" s="159"/>
      <c r="J10" s="130">
        <f>J9+K9+L9</f>
        <v>11090</v>
      </c>
      <c r="K10" s="131"/>
      <c r="L10" s="159"/>
      <c r="M10" s="130">
        <f>M9+N9+O9</f>
        <v>15749</v>
      </c>
      <c r="N10" s="131"/>
      <c r="O10" s="159"/>
      <c r="P10" s="130">
        <f>P9+Q9+R9</f>
        <v>11377</v>
      </c>
      <c r="Q10" s="131"/>
      <c r="R10" s="159"/>
      <c r="S10" s="130">
        <f>S9+T9</f>
        <v>3601</v>
      </c>
      <c r="T10" s="131"/>
      <c r="U10" s="130">
        <f>U9+V9</f>
        <v>760</v>
      </c>
      <c r="V10" s="131"/>
      <c r="W10" s="32"/>
    </row>
    <row r="11" spans="1:23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3">
      <c r="A12" s="25" t="s">
        <v>29</v>
      </c>
      <c r="B12" s="29"/>
      <c r="C12" s="90">
        <f t="shared" ref="C12:V12" si="2">C9</f>
        <v>42577</v>
      </c>
      <c r="D12" s="133">
        <f>D10</f>
        <v>4235</v>
      </c>
      <c r="E12" s="134"/>
      <c r="F12" s="135"/>
      <c r="G12" s="133">
        <f>G10</f>
        <v>6534</v>
      </c>
      <c r="H12" s="134"/>
      <c r="I12" s="135"/>
      <c r="J12" s="133">
        <f>J10</f>
        <v>11090</v>
      </c>
      <c r="K12" s="134"/>
      <c r="L12" s="135"/>
      <c r="M12" s="133">
        <f>M10</f>
        <v>15749</v>
      </c>
      <c r="N12" s="134"/>
      <c r="O12" s="135"/>
      <c r="P12" s="133">
        <f>P10</f>
        <v>11377</v>
      </c>
      <c r="Q12" s="134"/>
      <c r="R12" s="135"/>
      <c r="S12" s="130">
        <f t="shared" si="2"/>
        <v>1834</v>
      </c>
      <c r="T12" s="131">
        <f t="shared" si="2"/>
        <v>1767</v>
      </c>
      <c r="U12" s="130">
        <f t="shared" si="2"/>
        <v>560</v>
      </c>
      <c r="V12" s="131">
        <f t="shared" si="2"/>
        <v>200</v>
      </c>
      <c r="W12" s="13"/>
    </row>
    <row r="13" spans="1:23">
      <c r="A13" s="39" t="s">
        <v>15</v>
      </c>
      <c r="B13" s="40"/>
      <c r="C13" s="30"/>
      <c r="D13" s="153">
        <f>D12/D8/400</f>
        <v>10.5875</v>
      </c>
      <c r="E13" s="154"/>
      <c r="F13" s="155"/>
      <c r="G13" s="153">
        <f>G12/G8/400</f>
        <v>16.335000000000001</v>
      </c>
      <c r="H13" s="154"/>
      <c r="I13" s="155"/>
      <c r="J13" s="153">
        <f>J12/J8/400</f>
        <v>27.725000000000001</v>
      </c>
      <c r="K13" s="154"/>
      <c r="L13" s="155"/>
      <c r="M13" s="153">
        <f>M12/M8/400</f>
        <v>39.372500000000002</v>
      </c>
      <c r="N13" s="154"/>
      <c r="O13" s="155"/>
      <c r="P13" s="153">
        <f>P12/P8/400</f>
        <v>28.442499999999999</v>
      </c>
      <c r="Q13" s="154"/>
      <c r="R13" s="155"/>
      <c r="S13" s="151">
        <f>S12/S8/400</f>
        <v>4.585</v>
      </c>
      <c r="T13" s="152" t="e">
        <f t="shared" ref="T13:V13" si="3">T12/T8/55</f>
        <v>#DIV/0!</v>
      </c>
      <c r="U13" s="151">
        <f>U12/U8/400</f>
        <v>1.4</v>
      </c>
      <c r="V13" s="152" t="e">
        <f t="shared" si="3"/>
        <v>#DIV/0!</v>
      </c>
      <c r="W13" s="41"/>
    </row>
    <row r="14" spans="1:23" s="110" customFormat="1">
      <c r="A14" s="39" t="s">
        <v>16</v>
      </c>
      <c r="B14" s="40"/>
      <c r="C14" s="42"/>
      <c r="D14" s="127">
        <v>43518</v>
      </c>
      <c r="E14" s="128">
        <v>43518</v>
      </c>
      <c r="F14" s="129">
        <v>43518</v>
      </c>
      <c r="G14" s="127">
        <v>43518</v>
      </c>
      <c r="H14" s="128">
        <v>43518</v>
      </c>
      <c r="I14" s="129">
        <v>43518</v>
      </c>
      <c r="J14" s="127">
        <v>43518</v>
      </c>
      <c r="K14" s="128">
        <v>43518</v>
      </c>
      <c r="L14" s="129">
        <v>43518</v>
      </c>
      <c r="M14" s="127">
        <v>43518</v>
      </c>
      <c r="N14" s="128">
        <v>43518</v>
      </c>
      <c r="O14" s="129">
        <v>43518</v>
      </c>
      <c r="P14" s="127">
        <v>43518</v>
      </c>
      <c r="Q14" s="128">
        <v>43518</v>
      </c>
      <c r="R14" s="129">
        <v>43518</v>
      </c>
      <c r="S14" s="125">
        <v>43518</v>
      </c>
      <c r="T14" s="132">
        <v>43518</v>
      </c>
      <c r="U14" s="125">
        <v>43518</v>
      </c>
      <c r="V14" s="132">
        <v>43518</v>
      </c>
      <c r="W14" s="43"/>
    </row>
    <row r="15" spans="1:23" s="110" customFormat="1">
      <c r="A15" s="39" t="s">
        <v>17</v>
      </c>
      <c r="B15" s="40"/>
      <c r="C15" s="45" t="e">
        <f>MAX(J15:V15)</f>
        <v>#DIV/0!</v>
      </c>
      <c r="D15" s="127">
        <f t="shared" ref="D15:I15" si="4">D14+D13+D13/6</f>
        <v>43530.352083333331</v>
      </c>
      <c r="E15" s="128">
        <f t="shared" si="4"/>
        <v>43518</v>
      </c>
      <c r="F15" s="129">
        <f t="shared" si="4"/>
        <v>43518</v>
      </c>
      <c r="G15" s="148">
        <f t="shared" si="4"/>
        <v>43537.057500000003</v>
      </c>
      <c r="H15" s="149">
        <f t="shared" si="4"/>
        <v>43518</v>
      </c>
      <c r="I15" s="150">
        <f t="shared" si="4"/>
        <v>43518</v>
      </c>
      <c r="J15" s="163">
        <f>J14+J13+J13/6</f>
        <v>43550.345833333333</v>
      </c>
      <c r="K15" s="164">
        <f t="shared" ref="K15:V15" si="5">K14+K13+K13/6</f>
        <v>43518</v>
      </c>
      <c r="L15" s="165">
        <f t="shared" si="5"/>
        <v>43518</v>
      </c>
      <c r="M15" s="163">
        <f t="shared" si="5"/>
        <v>43563.934583333328</v>
      </c>
      <c r="N15" s="164">
        <f t="shared" si="5"/>
        <v>43518</v>
      </c>
      <c r="O15" s="165">
        <f t="shared" si="5"/>
        <v>43518</v>
      </c>
      <c r="P15" s="163">
        <f t="shared" si="5"/>
        <v>43551.182916666665</v>
      </c>
      <c r="Q15" s="164">
        <f t="shared" si="5"/>
        <v>43518</v>
      </c>
      <c r="R15" s="165">
        <f t="shared" si="5"/>
        <v>43518</v>
      </c>
      <c r="S15" s="125">
        <f t="shared" si="5"/>
        <v>43523.349166666667</v>
      </c>
      <c r="T15" s="132" t="e">
        <f t="shared" si="5"/>
        <v>#DIV/0!</v>
      </c>
      <c r="U15" s="125">
        <f t="shared" si="5"/>
        <v>43519.633333333331</v>
      </c>
      <c r="V15" s="132" t="e">
        <f t="shared" si="5"/>
        <v>#DIV/0!</v>
      </c>
      <c r="W15" s="43"/>
    </row>
    <row r="16" spans="1:23" s="111" customFormat="1">
      <c r="A16" s="39" t="s">
        <v>30</v>
      </c>
      <c r="B16" s="40"/>
      <c r="C16" s="46"/>
      <c r="D16" s="127">
        <v>43539</v>
      </c>
      <c r="E16" s="128">
        <v>43549</v>
      </c>
      <c r="F16" s="129">
        <v>43549</v>
      </c>
      <c r="G16" s="127">
        <v>43539</v>
      </c>
      <c r="H16" s="128">
        <v>43549</v>
      </c>
      <c r="I16" s="129">
        <v>43549</v>
      </c>
      <c r="J16" s="127">
        <v>43539</v>
      </c>
      <c r="K16" s="128">
        <v>43549</v>
      </c>
      <c r="L16" s="129">
        <v>43549</v>
      </c>
      <c r="M16" s="127">
        <v>43539</v>
      </c>
      <c r="N16" s="128">
        <v>43549</v>
      </c>
      <c r="O16" s="129">
        <v>43549</v>
      </c>
      <c r="P16" s="127">
        <v>43539</v>
      </c>
      <c r="Q16" s="128">
        <v>43549</v>
      </c>
      <c r="R16" s="129">
        <v>43549</v>
      </c>
      <c r="S16" s="125">
        <v>43539</v>
      </c>
      <c r="T16" s="132">
        <v>43549</v>
      </c>
      <c r="U16" s="125">
        <v>43539</v>
      </c>
      <c r="V16" s="132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11</v>
      </c>
      <c r="D18" s="139"/>
      <c r="E18" s="147"/>
      <c r="F18" s="140"/>
      <c r="G18" s="139"/>
      <c r="H18" s="147"/>
      <c r="I18" s="140"/>
      <c r="J18" s="139">
        <v>3</v>
      </c>
      <c r="K18" s="147">
        <v>2</v>
      </c>
      <c r="L18" s="140">
        <v>3</v>
      </c>
      <c r="M18" s="139">
        <v>5</v>
      </c>
      <c r="N18" s="147">
        <v>6</v>
      </c>
      <c r="O18" s="140">
        <v>2</v>
      </c>
      <c r="P18" s="139">
        <v>3</v>
      </c>
      <c r="Q18" s="147">
        <v>3</v>
      </c>
      <c r="R18" s="140">
        <v>2</v>
      </c>
      <c r="S18" s="139"/>
      <c r="T18" s="140"/>
      <c r="U18" s="141"/>
      <c r="V18" s="142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16</v>
      </c>
      <c r="D19" s="143">
        <f>D8+D18</f>
        <v>1</v>
      </c>
      <c r="E19" s="144"/>
      <c r="F19" s="145"/>
      <c r="G19" s="143">
        <f>G8+G18</f>
        <v>1</v>
      </c>
      <c r="H19" s="144"/>
      <c r="I19" s="145"/>
      <c r="J19" s="143">
        <f>J8+J18</f>
        <v>4</v>
      </c>
      <c r="K19" s="144"/>
      <c r="L19" s="145"/>
      <c r="M19" s="143">
        <f>M8+M18</f>
        <v>6</v>
      </c>
      <c r="N19" s="144"/>
      <c r="O19" s="145"/>
      <c r="P19" s="143">
        <f>P8+P18</f>
        <v>4</v>
      </c>
      <c r="Q19" s="144"/>
      <c r="R19" s="145"/>
      <c r="S19" s="143">
        <f>S8+S18</f>
        <v>1</v>
      </c>
      <c r="T19" s="144"/>
      <c r="U19" s="146">
        <f>V8+V18</f>
        <v>0</v>
      </c>
      <c r="V19" s="146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3"/>
      <c r="E20" s="134"/>
      <c r="F20" s="135"/>
      <c r="G20" s="133"/>
      <c r="H20" s="134"/>
      <c r="I20" s="135"/>
      <c r="J20" s="133">
        <f t="shared" ref="J20" si="6">J12-14*J7*400</f>
        <v>5490</v>
      </c>
      <c r="K20" s="134">
        <f t="shared" ref="K20:R20" si="7">K12-14*K7*110</f>
        <v>0</v>
      </c>
      <c r="L20" s="135">
        <f t="shared" si="7"/>
        <v>0</v>
      </c>
      <c r="M20" s="133">
        <f t="shared" ref="M20" si="8">M12-14*M7*400</f>
        <v>10149</v>
      </c>
      <c r="N20" s="134">
        <f t="shared" si="7"/>
        <v>0</v>
      </c>
      <c r="O20" s="135">
        <f t="shared" si="7"/>
        <v>0</v>
      </c>
      <c r="P20" s="133">
        <f t="shared" ref="P20" si="9">P12-14*P7*400</f>
        <v>5777</v>
      </c>
      <c r="Q20" s="134">
        <f t="shared" si="7"/>
        <v>0</v>
      </c>
      <c r="R20" s="135">
        <f t="shared" si="7"/>
        <v>0</v>
      </c>
      <c r="S20" s="130"/>
      <c r="T20" s="131"/>
      <c r="U20" s="130"/>
      <c r="V20" s="131"/>
      <c r="W20" s="43"/>
    </row>
    <row r="21" spans="1:256" s="110" customFormat="1">
      <c r="A21" s="72" t="s">
        <v>24</v>
      </c>
      <c r="B21" s="73"/>
      <c r="C21" s="42"/>
      <c r="D21" s="127"/>
      <c r="E21" s="128"/>
      <c r="F21" s="129"/>
      <c r="G21" s="127"/>
      <c r="H21" s="128"/>
      <c r="I21" s="129"/>
      <c r="J21" s="127">
        <v>43535</v>
      </c>
      <c r="K21" s="128">
        <v>43535</v>
      </c>
      <c r="L21" s="129">
        <v>43535</v>
      </c>
      <c r="M21" s="127">
        <v>43535</v>
      </c>
      <c r="N21" s="128">
        <v>43535</v>
      </c>
      <c r="O21" s="129">
        <v>43535</v>
      </c>
      <c r="P21" s="127">
        <v>43535</v>
      </c>
      <c r="Q21" s="128">
        <v>43535</v>
      </c>
      <c r="R21" s="129">
        <v>43535</v>
      </c>
      <c r="S21" s="125"/>
      <c r="T21" s="132"/>
      <c r="U21" s="125"/>
      <c r="V21" s="132"/>
      <c r="W21" s="43"/>
    </row>
    <row r="22" spans="1:256">
      <c r="A22" s="75" t="s">
        <v>25</v>
      </c>
      <c r="B22" s="76"/>
      <c r="C22" s="30"/>
      <c r="D22" s="133"/>
      <c r="E22" s="134"/>
      <c r="F22" s="135"/>
      <c r="G22" s="133"/>
      <c r="H22" s="134"/>
      <c r="I22" s="135"/>
      <c r="J22" s="133">
        <f>J20/J19/400</f>
        <v>3.4312499999999999</v>
      </c>
      <c r="K22" s="134" t="e">
        <f>K20/K19/110</f>
        <v>#DIV/0!</v>
      </c>
      <c r="L22" s="135" t="e">
        <f>L20/L19/110</f>
        <v>#DIV/0!</v>
      </c>
      <c r="M22" s="133">
        <f>M20/M19/400</f>
        <v>4.2287499999999998</v>
      </c>
      <c r="N22" s="134" t="e">
        <f t="shared" ref="N22:R22" si="10">N20/N19/110</f>
        <v>#DIV/0!</v>
      </c>
      <c r="O22" s="135" t="e">
        <f t="shared" si="10"/>
        <v>#DIV/0!</v>
      </c>
      <c r="P22" s="133">
        <f>P20/P19/400</f>
        <v>3.6106250000000002</v>
      </c>
      <c r="Q22" s="134" t="e">
        <f t="shared" si="10"/>
        <v>#DIV/0!</v>
      </c>
      <c r="R22" s="135" t="e">
        <f t="shared" si="10"/>
        <v>#DIV/0!</v>
      </c>
      <c r="S22" s="130"/>
      <c r="T22" s="131"/>
      <c r="U22" s="130"/>
      <c r="V22" s="131"/>
      <c r="W22" s="43"/>
    </row>
    <row r="23" spans="1:256" s="110" customFormat="1">
      <c r="A23" s="39" t="s">
        <v>17</v>
      </c>
      <c r="B23" s="40"/>
      <c r="C23" s="45" t="e">
        <f>MAX(J23:U23)</f>
        <v>#DIV/0!</v>
      </c>
      <c r="D23" s="125"/>
      <c r="E23" s="132"/>
      <c r="F23" s="126"/>
      <c r="G23" s="125"/>
      <c r="H23" s="132"/>
      <c r="I23" s="126"/>
      <c r="J23" s="125">
        <f t="shared" ref="J23:L23" si="11">J21+J22+J22/6</f>
        <v>43539.003125000003</v>
      </c>
      <c r="K23" s="132" t="e">
        <f t="shared" si="11"/>
        <v>#DIV/0!</v>
      </c>
      <c r="L23" s="126" t="e">
        <f t="shared" si="11"/>
        <v>#DIV/0!</v>
      </c>
      <c r="M23" s="125">
        <f t="shared" ref="M23:R23" si="12">M21+M22+M22/6</f>
        <v>43539.933541666665</v>
      </c>
      <c r="N23" s="132" t="e">
        <f t="shared" si="12"/>
        <v>#DIV/0!</v>
      </c>
      <c r="O23" s="126" t="e">
        <f t="shared" si="12"/>
        <v>#DIV/0!</v>
      </c>
      <c r="P23" s="125">
        <f t="shared" si="12"/>
        <v>43539.212395833332</v>
      </c>
      <c r="Q23" s="132" t="e">
        <f t="shared" si="12"/>
        <v>#DIV/0!</v>
      </c>
      <c r="R23" s="126" t="e">
        <f t="shared" si="12"/>
        <v>#DIV/0!</v>
      </c>
      <c r="S23" s="127"/>
      <c r="T23" s="129"/>
      <c r="U23" s="127"/>
      <c r="V23" s="129"/>
      <c r="W23" s="43"/>
    </row>
    <row r="24" spans="1:256" s="110" customFormat="1">
      <c r="A24" s="79" t="s">
        <v>31</v>
      </c>
      <c r="B24" s="80"/>
      <c r="C24" s="42"/>
      <c r="D24" s="127"/>
      <c r="E24" s="128"/>
      <c r="F24" s="129"/>
      <c r="G24" s="127"/>
      <c r="H24" s="128"/>
      <c r="I24" s="129"/>
      <c r="J24" s="127">
        <v>43539</v>
      </c>
      <c r="K24" s="128">
        <v>43549</v>
      </c>
      <c r="L24" s="129">
        <v>43549</v>
      </c>
      <c r="M24" s="127">
        <v>43539</v>
      </c>
      <c r="N24" s="128">
        <v>43549</v>
      </c>
      <c r="O24" s="129">
        <v>43549</v>
      </c>
      <c r="P24" s="127">
        <v>43539</v>
      </c>
      <c r="Q24" s="128">
        <v>43549</v>
      </c>
      <c r="R24" s="129">
        <v>43549</v>
      </c>
      <c r="S24" s="125"/>
      <c r="T24" s="132"/>
      <c r="U24" s="125"/>
      <c r="V24" s="132"/>
      <c r="W24" s="43"/>
    </row>
    <row r="26" spans="1:256" hidden="1"/>
    <row r="27" spans="1:256">
      <c r="H27" s="50">
        <f>K31-G23</f>
        <v>43580</v>
      </c>
      <c r="K27" s="50">
        <f>K31-J23</f>
        <v>40.99687499999709</v>
      </c>
      <c r="N27" s="50">
        <f>K31-M23</f>
        <v>40.066458333334594</v>
      </c>
      <c r="Q27" s="50">
        <f>T31-P24</f>
        <v>-43539</v>
      </c>
    </row>
    <row r="29" spans="1:256">
      <c r="A29" s="49" t="s">
        <v>32</v>
      </c>
      <c r="B29" s="49" t="s">
        <v>33</v>
      </c>
    </row>
    <row r="31" spans="1:256">
      <c r="K31" s="97">
        <v>43580</v>
      </c>
    </row>
    <row r="32" spans="1:256">
      <c r="M32" s="51">
        <f>3000/400</f>
        <v>7.5</v>
      </c>
    </row>
  </sheetData>
  <mergeCells count="107">
    <mergeCell ref="A1:W1"/>
    <mergeCell ref="B4:L4"/>
    <mergeCell ref="D7:F7"/>
    <mergeCell ref="G7:I7"/>
    <mergeCell ref="J7:L7"/>
    <mergeCell ref="M7:O7"/>
    <mergeCell ref="P7:R7"/>
    <mergeCell ref="S7:T7"/>
    <mergeCell ref="U7:V7"/>
    <mergeCell ref="U8:V8"/>
    <mergeCell ref="D10:F10"/>
    <mergeCell ref="G10:I10"/>
    <mergeCell ref="J10:L10"/>
    <mergeCell ref="M10:O10"/>
    <mergeCell ref="P10:R10"/>
    <mergeCell ref="S10:T10"/>
    <mergeCell ref="U10:V10"/>
    <mergeCell ref="D8:F8"/>
    <mergeCell ref="G8:I8"/>
    <mergeCell ref="J8:L8"/>
    <mergeCell ref="M8:O8"/>
    <mergeCell ref="P8:R8"/>
    <mergeCell ref="S8:T8"/>
    <mergeCell ref="U12:V12"/>
    <mergeCell ref="D13:F13"/>
    <mergeCell ref="G13:I13"/>
    <mergeCell ref="J13:L13"/>
    <mergeCell ref="M13:O13"/>
    <mergeCell ref="P13:R13"/>
    <mergeCell ref="S13:T13"/>
    <mergeCell ref="U13:V13"/>
    <mergeCell ref="D12:F12"/>
    <mergeCell ref="G12:I12"/>
    <mergeCell ref="J12:L12"/>
    <mergeCell ref="M12:O12"/>
    <mergeCell ref="P12:R12"/>
    <mergeCell ref="S12:T12"/>
    <mergeCell ref="U14:V14"/>
    <mergeCell ref="D15:F15"/>
    <mergeCell ref="G15:I15"/>
    <mergeCell ref="J15:L15"/>
    <mergeCell ref="M15:O15"/>
    <mergeCell ref="P15:R15"/>
    <mergeCell ref="S15:T15"/>
    <mergeCell ref="U15:V15"/>
    <mergeCell ref="D14:F14"/>
    <mergeCell ref="G14:I14"/>
    <mergeCell ref="J14:L14"/>
    <mergeCell ref="M14:O14"/>
    <mergeCell ref="P14:R14"/>
    <mergeCell ref="S14:T14"/>
    <mergeCell ref="U16:V16"/>
    <mergeCell ref="D18:F18"/>
    <mergeCell ref="G18:I18"/>
    <mergeCell ref="J18:L18"/>
    <mergeCell ref="M18:O18"/>
    <mergeCell ref="P18:R18"/>
    <mergeCell ref="S18:T18"/>
    <mergeCell ref="U18:V18"/>
    <mergeCell ref="D16:F16"/>
    <mergeCell ref="G16:I16"/>
    <mergeCell ref="J16:L16"/>
    <mergeCell ref="M16:O16"/>
    <mergeCell ref="P16:R16"/>
    <mergeCell ref="S16:T16"/>
    <mergeCell ref="U19:V19"/>
    <mergeCell ref="D20:F20"/>
    <mergeCell ref="G20:I20"/>
    <mergeCell ref="J20:L20"/>
    <mergeCell ref="M20:O20"/>
    <mergeCell ref="P20:R20"/>
    <mergeCell ref="S20:T20"/>
    <mergeCell ref="U20:V20"/>
    <mergeCell ref="D19:F19"/>
    <mergeCell ref="G19:I19"/>
    <mergeCell ref="J19:L19"/>
    <mergeCell ref="M19:O19"/>
    <mergeCell ref="P19:R19"/>
    <mergeCell ref="S19:T19"/>
    <mergeCell ref="U21:V21"/>
    <mergeCell ref="D22:F22"/>
    <mergeCell ref="G22:I22"/>
    <mergeCell ref="J22:L22"/>
    <mergeCell ref="M22:O22"/>
    <mergeCell ref="P22:R22"/>
    <mergeCell ref="S22:T22"/>
    <mergeCell ref="U22:V22"/>
    <mergeCell ref="D21:F21"/>
    <mergeCell ref="G21:I21"/>
    <mergeCell ref="J21:L21"/>
    <mergeCell ref="M21:O21"/>
    <mergeCell ref="P21:R21"/>
    <mergeCell ref="S21:T21"/>
    <mergeCell ref="U23:V23"/>
    <mergeCell ref="D24:F24"/>
    <mergeCell ref="G24:I24"/>
    <mergeCell ref="J24:L24"/>
    <mergeCell ref="M24:O24"/>
    <mergeCell ref="P24:R24"/>
    <mergeCell ref="S24:T24"/>
    <mergeCell ref="U24:V24"/>
    <mergeCell ref="D23:F23"/>
    <mergeCell ref="G23:I23"/>
    <mergeCell ref="J23:L23"/>
    <mergeCell ref="M23:O23"/>
    <mergeCell ref="P23:R23"/>
    <mergeCell ref="S23:T2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29"/>
  <sheetViews>
    <sheetView zoomScale="70" zoomScaleNormal="70" workbookViewId="0">
      <selection activeCell="V2" sqref="V2"/>
    </sheetView>
  </sheetViews>
  <sheetFormatPr defaultColWidth="9" defaultRowHeight="15.75"/>
  <cols>
    <col min="1" max="1" width="63.375" style="48" customWidth="1"/>
    <col min="2" max="2" width="8" style="49" customWidth="1"/>
    <col min="3" max="9" width="7.875" style="50" customWidth="1"/>
    <col min="10" max="11" width="6.5" style="51" customWidth="1"/>
    <col min="12" max="12" width="8.375" style="51" customWidth="1"/>
    <col min="13" max="22" width="6.5" style="51" customWidth="1"/>
    <col min="23" max="23" width="12.875" style="51" customWidth="1"/>
    <col min="24" max="257" width="9" style="106"/>
    <col min="258" max="258" width="63.375" style="106" customWidth="1"/>
    <col min="259" max="259" width="6.375" style="106" customWidth="1"/>
    <col min="260" max="264" width="6.5" style="106" customWidth="1"/>
    <col min="265" max="265" width="7" style="106" customWidth="1"/>
    <col min="266" max="273" width="6.5" style="106" customWidth="1"/>
    <col min="274" max="274" width="6.75" style="106" customWidth="1"/>
    <col min="275" max="278" width="5.125" style="106" customWidth="1"/>
    <col min="279" max="279" width="12.875" style="106" customWidth="1"/>
    <col min="280" max="513" width="9" style="106"/>
    <col min="514" max="514" width="63.375" style="106" customWidth="1"/>
    <col min="515" max="515" width="6.375" style="106" customWidth="1"/>
    <col min="516" max="520" width="6.5" style="106" customWidth="1"/>
    <col min="521" max="521" width="7" style="106" customWidth="1"/>
    <col min="522" max="529" width="6.5" style="106" customWidth="1"/>
    <col min="530" max="530" width="6.75" style="106" customWidth="1"/>
    <col min="531" max="534" width="5.125" style="106" customWidth="1"/>
    <col min="535" max="535" width="12.875" style="106" customWidth="1"/>
    <col min="536" max="769" width="9" style="106"/>
    <col min="770" max="770" width="63.375" style="106" customWidth="1"/>
    <col min="771" max="771" width="6.375" style="106" customWidth="1"/>
    <col min="772" max="776" width="6.5" style="106" customWidth="1"/>
    <col min="777" max="777" width="7" style="106" customWidth="1"/>
    <col min="778" max="785" width="6.5" style="106" customWidth="1"/>
    <col min="786" max="786" width="6.75" style="106" customWidth="1"/>
    <col min="787" max="790" width="5.125" style="106" customWidth="1"/>
    <col min="791" max="791" width="12.875" style="106" customWidth="1"/>
    <col min="792" max="1025" width="9" style="106"/>
    <col min="1026" max="1026" width="63.375" style="106" customWidth="1"/>
    <col min="1027" max="1027" width="6.375" style="106" customWidth="1"/>
    <col min="1028" max="1032" width="6.5" style="106" customWidth="1"/>
    <col min="1033" max="1033" width="7" style="106" customWidth="1"/>
    <col min="1034" max="1041" width="6.5" style="106" customWidth="1"/>
    <col min="1042" max="1042" width="6.75" style="106" customWidth="1"/>
    <col min="1043" max="1046" width="5.125" style="106" customWidth="1"/>
    <col min="1047" max="1047" width="12.875" style="106" customWidth="1"/>
    <col min="1048" max="1281" width="9" style="106"/>
    <col min="1282" max="1282" width="63.375" style="106" customWidth="1"/>
    <col min="1283" max="1283" width="6.375" style="106" customWidth="1"/>
    <col min="1284" max="1288" width="6.5" style="106" customWidth="1"/>
    <col min="1289" max="1289" width="7" style="106" customWidth="1"/>
    <col min="1290" max="1297" width="6.5" style="106" customWidth="1"/>
    <col min="1298" max="1298" width="6.75" style="106" customWidth="1"/>
    <col min="1299" max="1302" width="5.125" style="106" customWidth="1"/>
    <col min="1303" max="1303" width="12.875" style="106" customWidth="1"/>
    <col min="1304" max="1537" width="9" style="106"/>
    <col min="1538" max="1538" width="63.375" style="106" customWidth="1"/>
    <col min="1539" max="1539" width="6.375" style="106" customWidth="1"/>
    <col min="1540" max="1544" width="6.5" style="106" customWidth="1"/>
    <col min="1545" max="1545" width="7" style="106" customWidth="1"/>
    <col min="1546" max="1553" width="6.5" style="106" customWidth="1"/>
    <col min="1554" max="1554" width="6.75" style="106" customWidth="1"/>
    <col min="1555" max="1558" width="5.125" style="106" customWidth="1"/>
    <col min="1559" max="1559" width="12.875" style="106" customWidth="1"/>
    <col min="1560" max="1793" width="9" style="106"/>
    <col min="1794" max="1794" width="63.375" style="106" customWidth="1"/>
    <col min="1795" max="1795" width="6.375" style="106" customWidth="1"/>
    <col min="1796" max="1800" width="6.5" style="106" customWidth="1"/>
    <col min="1801" max="1801" width="7" style="106" customWidth="1"/>
    <col min="1802" max="1809" width="6.5" style="106" customWidth="1"/>
    <col min="1810" max="1810" width="6.75" style="106" customWidth="1"/>
    <col min="1811" max="1814" width="5.125" style="106" customWidth="1"/>
    <col min="1815" max="1815" width="12.875" style="106" customWidth="1"/>
    <col min="1816" max="2049" width="9" style="106"/>
    <col min="2050" max="2050" width="63.375" style="106" customWidth="1"/>
    <col min="2051" max="2051" width="6.375" style="106" customWidth="1"/>
    <col min="2052" max="2056" width="6.5" style="106" customWidth="1"/>
    <col min="2057" max="2057" width="7" style="106" customWidth="1"/>
    <col min="2058" max="2065" width="6.5" style="106" customWidth="1"/>
    <col min="2066" max="2066" width="6.75" style="106" customWidth="1"/>
    <col min="2067" max="2070" width="5.125" style="106" customWidth="1"/>
    <col min="2071" max="2071" width="12.875" style="106" customWidth="1"/>
    <col min="2072" max="2305" width="9" style="106"/>
    <col min="2306" max="2306" width="63.375" style="106" customWidth="1"/>
    <col min="2307" max="2307" width="6.375" style="106" customWidth="1"/>
    <col min="2308" max="2312" width="6.5" style="106" customWidth="1"/>
    <col min="2313" max="2313" width="7" style="106" customWidth="1"/>
    <col min="2314" max="2321" width="6.5" style="106" customWidth="1"/>
    <col min="2322" max="2322" width="6.75" style="106" customWidth="1"/>
    <col min="2323" max="2326" width="5.125" style="106" customWidth="1"/>
    <col min="2327" max="2327" width="12.875" style="106" customWidth="1"/>
    <col min="2328" max="2561" width="9" style="106"/>
    <col min="2562" max="2562" width="63.375" style="106" customWidth="1"/>
    <col min="2563" max="2563" width="6.375" style="106" customWidth="1"/>
    <col min="2564" max="2568" width="6.5" style="106" customWidth="1"/>
    <col min="2569" max="2569" width="7" style="106" customWidth="1"/>
    <col min="2570" max="2577" width="6.5" style="106" customWidth="1"/>
    <col min="2578" max="2578" width="6.75" style="106" customWidth="1"/>
    <col min="2579" max="2582" width="5.125" style="106" customWidth="1"/>
    <col min="2583" max="2583" width="12.875" style="106" customWidth="1"/>
    <col min="2584" max="2817" width="9" style="106"/>
    <col min="2818" max="2818" width="63.375" style="106" customWidth="1"/>
    <col min="2819" max="2819" width="6.375" style="106" customWidth="1"/>
    <col min="2820" max="2824" width="6.5" style="106" customWidth="1"/>
    <col min="2825" max="2825" width="7" style="106" customWidth="1"/>
    <col min="2826" max="2833" width="6.5" style="106" customWidth="1"/>
    <col min="2834" max="2834" width="6.75" style="106" customWidth="1"/>
    <col min="2835" max="2838" width="5.125" style="106" customWidth="1"/>
    <col min="2839" max="2839" width="12.875" style="106" customWidth="1"/>
    <col min="2840" max="3073" width="9" style="106"/>
    <col min="3074" max="3074" width="63.375" style="106" customWidth="1"/>
    <col min="3075" max="3075" width="6.375" style="106" customWidth="1"/>
    <col min="3076" max="3080" width="6.5" style="106" customWidth="1"/>
    <col min="3081" max="3081" width="7" style="106" customWidth="1"/>
    <col min="3082" max="3089" width="6.5" style="106" customWidth="1"/>
    <col min="3090" max="3090" width="6.75" style="106" customWidth="1"/>
    <col min="3091" max="3094" width="5.125" style="106" customWidth="1"/>
    <col min="3095" max="3095" width="12.875" style="106" customWidth="1"/>
    <col min="3096" max="3329" width="9" style="106"/>
    <col min="3330" max="3330" width="63.375" style="106" customWidth="1"/>
    <col min="3331" max="3331" width="6.375" style="106" customWidth="1"/>
    <col min="3332" max="3336" width="6.5" style="106" customWidth="1"/>
    <col min="3337" max="3337" width="7" style="106" customWidth="1"/>
    <col min="3338" max="3345" width="6.5" style="106" customWidth="1"/>
    <col min="3346" max="3346" width="6.75" style="106" customWidth="1"/>
    <col min="3347" max="3350" width="5.125" style="106" customWidth="1"/>
    <col min="3351" max="3351" width="12.875" style="106" customWidth="1"/>
    <col min="3352" max="3585" width="9" style="106"/>
    <col min="3586" max="3586" width="63.375" style="106" customWidth="1"/>
    <col min="3587" max="3587" width="6.375" style="106" customWidth="1"/>
    <col min="3588" max="3592" width="6.5" style="106" customWidth="1"/>
    <col min="3593" max="3593" width="7" style="106" customWidth="1"/>
    <col min="3594" max="3601" width="6.5" style="106" customWidth="1"/>
    <col min="3602" max="3602" width="6.75" style="106" customWidth="1"/>
    <col min="3603" max="3606" width="5.125" style="106" customWidth="1"/>
    <col min="3607" max="3607" width="12.875" style="106" customWidth="1"/>
    <col min="3608" max="3841" width="9" style="106"/>
    <col min="3842" max="3842" width="63.375" style="106" customWidth="1"/>
    <col min="3843" max="3843" width="6.375" style="106" customWidth="1"/>
    <col min="3844" max="3848" width="6.5" style="106" customWidth="1"/>
    <col min="3849" max="3849" width="7" style="106" customWidth="1"/>
    <col min="3850" max="3857" width="6.5" style="106" customWidth="1"/>
    <col min="3858" max="3858" width="6.75" style="106" customWidth="1"/>
    <col min="3859" max="3862" width="5.125" style="106" customWidth="1"/>
    <col min="3863" max="3863" width="12.875" style="106" customWidth="1"/>
    <col min="3864" max="4097" width="9" style="106"/>
    <col min="4098" max="4098" width="63.375" style="106" customWidth="1"/>
    <col min="4099" max="4099" width="6.375" style="106" customWidth="1"/>
    <col min="4100" max="4104" width="6.5" style="106" customWidth="1"/>
    <col min="4105" max="4105" width="7" style="106" customWidth="1"/>
    <col min="4106" max="4113" width="6.5" style="106" customWidth="1"/>
    <col min="4114" max="4114" width="6.75" style="106" customWidth="1"/>
    <col min="4115" max="4118" width="5.125" style="106" customWidth="1"/>
    <col min="4119" max="4119" width="12.875" style="106" customWidth="1"/>
    <col min="4120" max="4353" width="9" style="106"/>
    <col min="4354" max="4354" width="63.375" style="106" customWidth="1"/>
    <col min="4355" max="4355" width="6.375" style="106" customWidth="1"/>
    <col min="4356" max="4360" width="6.5" style="106" customWidth="1"/>
    <col min="4361" max="4361" width="7" style="106" customWidth="1"/>
    <col min="4362" max="4369" width="6.5" style="106" customWidth="1"/>
    <col min="4370" max="4370" width="6.75" style="106" customWidth="1"/>
    <col min="4371" max="4374" width="5.125" style="106" customWidth="1"/>
    <col min="4375" max="4375" width="12.875" style="106" customWidth="1"/>
    <col min="4376" max="4609" width="9" style="106"/>
    <col min="4610" max="4610" width="63.375" style="106" customWidth="1"/>
    <col min="4611" max="4611" width="6.375" style="106" customWidth="1"/>
    <col min="4612" max="4616" width="6.5" style="106" customWidth="1"/>
    <col min="4617" max="4617" width="7" style="106" customWidth="1"/>
    <col min="4618" max="4625" width="6.5" style="106" customWidth="1"/>
    <col min="4626" max="4626" width="6.75" style="106" customWidth="1"/>
    <col min="4627" max="4630" width="5.125" style="106" customWidth="1"/>
    <col min="4631" max="4631" width="12.875" style="106" customWidth="1"/>
    <col min="4632" max="4865" width="9" style="106"/>
    <col min="4866" max="4866" width="63.375" style="106" customWidth="1"/>
    <col min="4867" max="4867" width="6.375" style="106" customWidth="1"/>
    <col min="4868" max="4872" width="6.5" style="106" customWidth="1"/>
    <col min="4873" max="4873" width="7" style="106" customWidth="1"/>
    <col min="4874" max="4881" width="6.5" style="106" customWidth="1"/>
    <col min="4882" max="4882" width="6.75" style="106" customWidth="1"/>
    <col min="4883" max="4886" width="5.125" style="106" customWidth="1"/>
    <col min="4887" max="4887" width="12.875" style="106" customWidth="1"/>
    <col min="4888" max="5121" width="9" style="106"/>
    <col min="5122" max="5122" width="63.375" style="106" customWidth="1"/>
    <col min="5123" max="5123" width="6.375" style="106" customWidth="1"/>
    <col min="5124" max="5128" width="6.5" style="106" customWidth="1"/>
    <col min="5129" max="5129" width="7" style="106" customWidth="1"/>
    <col min="5130" max="5137" width="6.5" style="106" customWidth="1"/>
    <col min="5138" max="5138" width="6.75" style="106" customWidth="1"/>
    <col min="5139" max="5142" width="5.125" style="106" customWidth="1"/>
    <col min="5143" max="5143" width="12.875" style="106" customWidth="1"/>
    <col min="5144" max="5377" width="9" style="106"/>
    <col min="5378" max="5378" width="63.375" style="106" customWidth="1"/>
    <col min="5379" max="5379" width="6.375" style="106" customWidth="1"/>
    <col min="5380" max="5384" width="6.5" style="106" customWidth="1"/>
    <col min="5385" max="5385" width="7" style="106" customWidth="1"/>
    <col min="5386" max="5393" width="6.5" style="106" customWidth="1"/>
    <col min="5394" max="5394" width="6.75" style="106" customWidth="1"/>
    <col min="5395" max="5398" width="5.125" style="106" customWidth="1"/>
    <col min="5399" max="5399" width="12.875" style="106" customWidth="1"/>
    <col min="5400" max="5633" width="9" style="106"/>
    <col min="5634" max="5634" width="63.375" style="106" customWidth="1"/>
    <col min="5635" max="5635" width="6.375" style="106" customWidth="1"/>
    <col min="5636" max="5640" width="6.5" style="106" customWidth="1"/>
    <col min="5641" max="5641" width="7" style="106" customWidth="1"/>
    <col min="5642" max="5649" width="6.5" style="106" customWidth="1"/>
    <col min="5650" max="5650" width="6.75" style="106" customWidth="1"/>
    <col min="5651" max="5654" width="5.125" style="106" customWidth="1"/>
    <col min="5655" max="5655" width="12.875" style="106" customWidth="1"/>
    <col min="5656" max="5889" width="9" style="106"/>
    <col min="5890" max="5890" width="63.375" style="106" customWidth="1"/>
    <col min="5891" max="5891" width="6.375" style="106" customWidth="1"/>
    <col min="5892" max="5896" width="6.5" style="106" customWidth="1"/>
    <col min="5897" max="5897" width="7" style="106" customWidth="1"/>
    <col min="5898" max="5905" width="6.5" style="106" customWidth="1"/>
    <col min="5906" max="5906" width="6.75" style="106" customWidth="1"/>
    <col min="5907" max="5910" width="5.125" style="106" customWidth="1"/>
    <col min="5911" max="5911" width="12.875" style="106" customWidth="1"/>
    <col min="5912" max="6145" width="9" style="106"/>
    <col min="6146" max="6146" width="63.375" style="106" customWidth="1"/>
    <col min="6147" max="6147" width="6.375" style="106" customWidth="1"/>
    <col min="6148" max="6152" width="6.5" style="106" customWidth="1"/>
    <col min="6153" max="6153" width="7" style="106" customWidth="1"/>
    <col min="6154" max="6161" width="6.5" style="106" customWidth="1"/>
    <col min="6162" max="6162" width="6.75" style="106" customWidth="1"/>
    <col min="6163" max="6166" width="5.125" style="106" customWidth="1"/>
    <col min="6167" max="6167" width="12.875" style="106" customWidth="1"/>
    <col min="6168" max="6401" width="9" style="106"/>
    <col min="6402" max="6402" width="63.375" style="106" customWidth="1"/>
    <col min="6403" max="6403" width="6.375" style="106" customWidth="1"/>
    <col min="6404" max="6408" width="6.5" style="106" customWidth="1"/>
    <col min="6409" max="6409" width="7" style="106" customWidth="1"/>
    <col min="6410" max="6417" width="6.5" style="106" customWidth="1"/>
    <col min="6418" max="6418" width="6.75" style="106" customWidth="1"/>
    <col min="6419" max="6422" width="5.125" style="106" customWidth="1"/>
    <col min="6423" max="6423" width="12.875" style="106" customWidth="1"/>
    <col min="6424" max="6657" width="9" style="106"/>
    <col min="6658" max="6658" width="63.375" style="106" customWidth="1"/>
    <col min="6659" max="6659" width="6.375" style="106" customWidth="1"/>
    <col min="6660" max="6664" width="6.5" style="106" customWidth="1"/>
    <col min="6665" max="6665" width="7" style="106" customWidth="1"/>
    <col min="6666" max="6673" width="6.5" style="106" customWidth="1"/>
    <col min="6674" max="6674" width="6.75" style="106" customWidth="1"/>
    <col min="6675" max="6678" width="5.125" style="106" customWidth="1"/>
    <col min="6679" max="6679" width="12.875" style="106" customWidth="1"/>
    <col min="6680" max="6913" width="9" style="106"/>
    <col min="6914" max="6914" width="63.375" style="106" customWidth="1"/>
    <col min="6915" max="6915" width="6.375" style="106" customWidth="1"/>
    <col min="6916" max="6920" width="6.5" style="106" customWidth="1"/>
    <col min="6921" max="6921" width="7" style="106" customWidth="1"/>
    <col min="6922" max="6929" width="6.5" style="106" customWidth="1"/>
    <col min="6930" max="6930" width="6.75" style="106" customWidth="1"/>
    <col min="6931" max="6934" width="5.125" style="106" customWidth="1"/>
    <col min="6935" max="6935" width="12.875" style="106" customWidth="1"/>
    <col min="6936" max="7169" width="9" style="106"/>
    <col min="7170" max="7170" width="63.375" style="106" customWidth="1"/>
    <col min="7171" max="7171" width="6.375" style="106" customWidth="1"/>
    <col min="7172" max="7176" width="6.5" style="106" customWidth="1"/>
    <col min="7177" max="7177" width="7" style="106" customWidth="1"/>
    <col min="7178" max="7185" width="6.5" style="106" customWidth="1"/>
    <col min="7186" max="7186" width="6.75" style="106" customWidth="1"/>
    <col min="7187" max="7190" width="5.125" style="106" customWidth="1"/>
    <col min="7191" max="7191" width="12.875" style="106" customWidth="1"/>
    <col min="7192" max="7425" width="9" style="106"/>
    <col min="7426" max="7426" width="63.375" style="106" customWidth="1"/>
    <col min="7427" max="7427" width="6.375" style="106" customWidth="1"/>
    <col min="7428" max="7432" width="6.5" style="106" customWidth="1"/>
    <col min="7433" max="7433" width="7" style="106" customWidth="1"/>
    <col min="7434" max="7441" width="6.5" style="106" customWidth="1"/>
    <col min="7442" max="7442" width="6.75" style="106" customWidth="1"/>
    <col min="7443" max="7446" width="5.125" style="106" customWidth="1"/>
    <col min="7447" max="7447" width="12.875" style="106" customWidth="1"/>
    <col min="7448" max="7681" width="9" style="106"/>
    <col min="7682" max="7682" width="63.375" style="106" customWidth="1"/>
    <col min="7683" max="7683" width="6.375" style="106" customWidth="1"/>
    <col min="7684" max="7688" width="6.5" style="106" customWidth="1"/>
    <col min="7689" max="7689" width="7" style="106" customWidth="1"/>
    <col min="7690" max="7697" width="6.5" style="106" customWidth="1"/>
    <col min="7698" max="7698" width="6.75" style="106" customWidth="1"/>
    <col min="7699" max="7702" width="5.125" style="106" customWidth="1"/>
    <col min="7703" max="7703" width="12.875" style="106" customWidth="1"/>
    <col min="7704" max="7937" width="9" style="106"/>
    <col min="7938" max="7938" width="63.375" style="106" customWidth="1"/>
    <col min="7939" max="7939" width="6.375" style="106" customWidth="1"/>
    <col min="7940" max="7944" width="6.5" style="106" customWidth="1"/>
    <col min="7945" max="7945" width="7" style="106" customWidth="1"/>
    <col min="7946" max="7953" width="6.5" style="106" customWidth="1"/>
    <col min="7954" max="7954" width="6.75" style="106" customWidth="1"/>
    <col min="7955" max="7958" width="5.125" style="106" customWidth="1"/>
    <col min="7959" max="7959" width="12.875" style="106" customWidth="1"/>
    <col min="7960" max="8193" width="9" style="106"/>
    <col min="8194" max="8194" width="63.375" style="106" customWidth="1"/>
    <col min="8195" max="8195" width="6.375" style="106" customWidth="1"/>
    <col min="8196" max="8200" width="6.5" style="106" customWidth="1"/>
    <col min="8201" max="8201" width="7" style="106" customWidth="1"/>
    <col min="8202" max="8209" width="6.5" style="106" customWidth="1"/>
    <col min="8210" max="8210" width="6.75" style="106" customWidth="1"/>
    <col min="8211" max="8214" width="5.125" style="106" customWidth="1"/>
    <col min="8215" max="8215" width="12.875" style="106" customWidth="1"/>
    <col min="8216" max="8449" width="9" style="106"/>
    <col min="8450" max="8450" width="63.375" style="106" customWidth="1"/>
    <col min="8451" max="8451" width="6.375" style="106" customWidth="1"/>
    <col min="8452" max="8456" width="6.5" style="106" customWidth="1"/>
    <col min="8457" max="8457" width="7" style="106" customWidth="1"/>
    <col min="8458" max="8465" width="6.5" style="106" customWidth="1"/>
    <col min="8466" max="8466" width="6.75" style="106" customWidth="1"/>
    <col min="8467" max="8470" width="5.125" style="106" customWidth="1"/>
    <col min="8471" max="8471" width="12.875" style="106" customWidth="1"/>
    <col min="8472" max="8705" width="9" style="106"/>
    <col min="8706" max="8706" width="63.375" style="106" customWidth="1"/>
    <col min="8707" max="8707" width="6.375" style="106" customWidth="1"/>
    <col min="8708" max="8712" width="6.5" style="106" customWidth="1"/>
    <col min="8713" max="8713" width="7" style="106" customWidth="1"/>
    <col min="8714" max="8721" width="6.5" style="106" customWidth="1"/>
    <col min="8722" max="8722" width="6.75" style="106" customWidth="1"/>
    <col min="8723" max="8726" width="5.125" style="106" customWidth="1"/>
    <col min="8727" max="8727" width="12.875" style="106" customWidth="1"/>
    <col min="8728" max="8961" width="9" style="106"/>
    <col min="8962" max="8962" width="63.375" style="106" customWidth="1"/>
    <col min="8963" max="8963" width="6.375" style="106" customWidth="1"/>
    <col min="8964" max="8968" width="6.5" style="106" customWidth="1"/>
    <col min="8969" max="8969" width="7" style="106" customWidth="1"/>
    <col min="8970" max="8977" width="6.5" style="106" customWidth="1"/>
    <col min="8978" max="8978" width="6.75" style="106" customWidth="1"/>
    <col min="8979" max="8982" width="5.125" style="106" customWidth="1"/>
    <col min="8983" max="8983" width="12.875" style="106" customWidth="1"/>
    <col min="8984" max="9217" width="9" style="106"/>
    <col min="9218" max="9218" width="63.375" style="106" customWidth="1"/>
    <col min="9219" max="9219" width="6.375" style="106" customWidth="1"/>
    <col min="9220" max="9224" width="6.5" style="106" customWidth="1"/>
    <col min="9225" max="9225" width="7" style="106" customWidth="1"/>
    <col min="9226" max="9233" width="6.5" style="106" customWidth="1"/>
    <col min="9234" max="9234" width="6.75" style="106" customWidth="1"/>
    <col min="9235" max="9238" width="5.125" style="106" customWidth="1"/>
    <col min="9239" max="9239" width="12.875" style="106" customWidth="1"/>
    <col min="9240" max="9473" width="9" style="106"/>
    <col min="9474" max="9474" width="63.375" style="106" customWidth="1"/>
    <col min="9475" max="9475" width="6.375" style="106" customWidth="1"/>
    <col min="9476" max="9480" width="6.5" style="106" customWidth="1"/>
    <col min="9481" max="9481" width="7" style="106" customWidth="1"/>
    <col min="9482" max="9489" width="6.5" style="106" customWidth="1"/>
    <col min="9490" max="9490" width="6.75" style="106" customWidth="1"/>
    <col min="9491" max="9494" width="5.125" style="106" customWidth="1"/>
    <col min="9495" max="9495" width="12.875" style="106" customWidth="1"/>
    <col min="9496" max="9729" width="9" style="106"/>
    <col min="9730" max="9730" width="63.375" style="106" customWidth="1"/>
    <col min="9731" max="9731" width="6.375" style="106" customWidth="1"/>
    <col min="9732" max="9736" width="6.5" style="106" customWidth="1"/>
    <col min="9737" max="9737" width="7" style="106" customWidth="1"/>
    <col min="9738" max="9745" width="6.5" style="106" customWidth="1"/>
    <col min="9746" max="9746" width="6.75" style="106" customWidth="1"/>
    <col min="9747" max="9750" width="5.125" style="106" customWidth="1"/>
    <col min="9751" max="9751" width="12.875" style="106" customWidth="1"/>
    <col min="9752" max="9985" width="9" style="106"/>
    <col min="9986" max="9986" width="63.375" style="106" customWidth="1"/>
    <col min="9987" max="9987" width="6.375" style="106" customWidth="1"/>
    <col min="9988" max="9992" width="6.5" style="106" customWidth="1"/>
    <col min="9993" max="9993" width="7" style="106" customWidth="1"/>
    <col min="9994" max="10001" width="6.5" style="106" customWidth="1"/>
    <col min="10002" max="10002" width="6.75" style="106" customWidth="1"/>
    <col min="10003" max="10006" width="5.125" style="106" customWidth="1"/>
    <col min="10007" max="10007" width="12.875" style="106" customWidth="1"/>
    <col min="10008" max="10241" width="9" style="106"/>
    <col min="10242" max="10242" width="63.375" style="106" customWidth="1"/>
    <col min="10243" max="10243" width="6.375" style="106" customWidth="1"/>
    <col min="10244" max="10248" width="6.5" style="106" customWidth="1"/>
    <col min="10249" max="10249" width="7" style="106" customWidth="1"/>
    <col min="10250" max="10257" width="6.5" style="106" customWidth="1"/>
    <col min="10258" max="10258" width="6.75" style="106" customWidth="1"/>
    <col min="10259" max="10262" width="5.125" style="106" customWidth="1"/>
    <col min="10263" max="10263" width="12.875" style="106" customWidth="1"/>
    <col min="10264" max="10497" width="9" style="106"/>
    <col min="10498" max="10498" width="63.375" style="106" customWidth="1"/>
    <col min="10499" max="10499" width="6.375" style="106" customWidth="1"/>
    <col min="10500" max="10504" width="6.5" style="106" customWidth="1"/>
    <col min="10505" max="10505" width="7" style="106" customWidth="1"/>
    <col min="10506" max="10513" width="6.5" style="106" customWidth="1"/>
    <col min="10514" max="10514" width="6.75" style="106" customWidth="1"/>
    <col min="10515" max="10518" width="5.125" style="106" customWidth="1"/>
    <col min="10519" max="10519" width="12.875" style="106" customWidth="1"/>
    <col min="10520" max="10753" width="9" style="106"/>
    <col min="10754" max="10754" width="63.375" style="106" customWidth="1"/>
    <col min="10755" max="10755" width="6.375" style="106" customWidth="1"/>
    <col min="10756" max="10760" width="6.5" style="106" customWidth="1"/>
    <col min="10761" max="10761" width="7" style="106" customWidth="1"/>
    <col min="10762" max="10769" width="6.5" style="106" customWidth="1"/>
    <col min="10770" max="10770" width="6.75" style="106" customWidth="1"/>
    <col min="10771" max="10774" width="5.125" style="106" customWidth="1"/>
    <col min="10775" max="10775" width="12.875" style="106" customWidth="1"/>
    <col min="10776" max="11009" width="9" style="106"/>
    <col min="11010" max="11010" width="63.375" style="106" customWidth="1"/>
    <col min="11011" max="11011" width="6.375" style="106" customWidth="1"/>
    <col min="11012" max="11016" width="6.5" style="106" customWidth="1"/>
    <col min="11017" max="11017" width="7" style="106" customWidth="1"/>
    <col min="11018" max="11025" width="6.5" style="106" customWidth="1"/>
    <col min="11026" max="11026" width="6.75" style="106" customWidth="1"/>
    <col min="11027" max="11030" width="5.125" style="106" customWidth="1"/>
    <col min="11031" max="11031" width="12.875" style="106" customWidth="1"/>
    <col min="11032" max="11265" width="9" style="106"/>
    <col min="11266" max="11266" width="63.375" style="106" customWidth="1"/>
    <col min="11267" max="11267" width="6.375" style="106" customWidth="1"/>
    <col min="11268" max="11272" width="6.5" style="106" customWidth="1"/>
    <col min="11273" max="11273" width="7" style="106" customWidth="1"/>
    <col min="11274" max="11281" width="6.5" style="106" customWidth="1"/>
    <col min="11282" max="11282" width="6.75" style="106" customWidth="1"/>
    <col min="11283" max="11286" width="5.125" style="106" customWidth="1"/>
    <col min="11287" max="11287" width="12.875" style="106" customWidth="1"/>
    <col min="11288" max="11521" width="9" style="106"/>
    <col min="11522" max="11522" width="63.375" style="106" customWidth="1"/>
    <col min="11523" max="11523" width="6.375" style="106" customWidth="1"/>
    <col min="11524" max="11528" width="6.5" style="106" customWidth="1"/>
    <col min="11529" max="11529" width="7" style="106" customWidth="1"/>
    <col min="11530" max="11537" width="6.5" style="106" customWidth="1"/>
    <col min="11538" max="11538" width="6.75" style="106" customWidth="1"/>
    <col min="11539" max="11542" width="5.125" style="106" customWidth="1"/>
    <col min="11543" max="11543" width="12.875" style="106" customWidth="1"/>
    <col min="11544" max="11777" width="9" style="106"/>
    <col min="11778" max="11778" width="63.375" style="106" customWidth="1"/>
    <col min="11779" max="11779" width="6.375" style="106" customWidth="1"/>
    <col min="11780" max="11784" width="6.5" style="106" customWidth="1"/>
    <col min="11785" max="11785" width="7" style="106" customWidth="1"/>
    <col min="11786" max="11793" width="6.5" style="106" customWidth="1"/>
    <col min="11794" max="11794" width="6.75" style="106" customWidth="1"/>
    <col min="11795" max="11798" width="5.125" style="106" customWidth="1"/>
    <col min="11799" max="11799" width="12.875" style="106" customWidth="1"/>
    <col min="11800" max="12033" width="9" style="106"/>
    <col min="12034" max="12034" width="63.375" style="106" customWidth="1"/>
    <col min="12035" max="12035" width="6.375" style="106" customWidth="1"/>
    <col min="12036" max="12040" width="6.5" style="106" customWidth="1"/>
    <col min="12041" max="12041" width="7" style="106" customWidth="1"/>
    <col min="12042" max="12049" width="6.5" style="106" customWidth="1"/>
    <col min="12050" max="12050" width="6.75" style="106" customWidth="1"/>
    <col min="12051" max="12054" width="5.125" style="106" customWidth="1"/>
    <col min="12055" max="12055" width="12.875" style="106" customWidth="1"/>
    <col min="12056" max="12289" width="9" style="106"/>
    <col min="12290" max="12290" width="63.375" style="106" customWidth="1"/>
    <col min="12291" max="12291" width="6.375" style="106" customWidth="1"/>
    <col min="12292" max="12296" width="6.5" style="106" customWidth="1"/>
    <col min="12297" max="12297" width="7" style="106" customWidth="1"/>
    <col min="12298" max="12305" width="6.5" style="106" customWidth="1"/>
    <col min="12306" max="12306" width="6.75" style="106" customWidth="1"/>
    <col min="12307" max="12310" width="5.125" style="106" customWidth="1"/>
    <col min="12311" max="12311" width="12.875" style="106" customWidth="1"/>
    <col min="12312" max="12545" width="9" style="106"/>
    <col min="12546" max="12546" width="63.375" style="106" customWidth="1"/>
    <col min="12547" max="12547" width="6.375" style="106" customWidth="1"/>
    <col min="12548" max="12552" width="6.5" style="106" customWidth="1"/>
    <col min="12553" max="12553" width="7" style="106" customWidth="1"/>
    <col min="12554" max="12561" width="6.5" style="106" customWidth="1"/>
    <col min="12562" max="12562" width="6.75" style="106" customWidth="1"/>
    <col min="12563" max="12566" width="5.125" style="106" customWidth="1"/>
    <col min="12567" max="12567" width="12.875" style="106" customWidth="1"/>
    <col min="12568" max="12801" width="9" style="106"/>
    <col min="12802" max="12802" width="63.375" style="106" customWidth="1"/>
    <col min="12803" max="12803" width="6.375" style="106" customWidth="1"/>
    <col min="12804" max="12808" width="6.5" style="106" customWidth="1"/>
    <col min="12809" max="12809" width="7" style="106" customWidth="1"/>
    <col min="12810" max="12817" width="6.5" style="106" customWidth="1"/>
    <col min="12818" max="12818" width="6.75" style="106" customWidth="1"/>
    <col min="12819" max="12822" width="5.125" style="106" customWidth="1"/>
    <col min="12823" max="12823" width="12.875" style="106" customWidth="1"/>
    <col min="12824" max="13057" width="9" style="106"/>
    <col min="13058" max="13058" width="63.375" style="106" customWidth="1"/>
    <col min="13059" max="13059" width="6.375" style="106" customWidth="1"/>
    <col min="13060" max="13064" width="6.5" style="106" customWidth="1"/>
    <col min="13065" max="13065" width="7" style="106" customWidth="1"/>
    <col min="13066" max="13073" width="6.5" style="106" customWidth="1"/>
    <col min="13074" max="13074" width="6.75" style="106" customWidth="1"/>
    <col min="13075" max="13078" width="5.125" style="106" customWidth="1"/>
    <col min="13079" max="13079" width="12.875" style="106" customWidth="1"/>
    <col min="13080" max="13313" width="9" style="106"/>
    <col min="13314" max="13314" width="63.375" style="106" customWidth="1"/>
    <col min="13315" max="13315" width="6.375" style="106" customWidth="1"/>
    <col min="13316" max="13320" width="6.5" style="106" customWidth="1"/>
    <col min="13321" max="13321" width="7" style="106" customWidth="1"/>
    <col min="13322" max="13329" width="6.5" style="106" customWidth="1"/>
    <col min="13330" max="13330" width="6.75" style="106" customWidth="1"/>
    <col min="13331" max="13334" width="5.125" style="106" customWidth="1"/>
    <col min="13335" max="13335" width="12.875" style="106" customWidth="1"/>
    <col min="13336" max="13569" width="9" style="106"/>
    <col min="13570" max="13570" width="63.375" style="106" customWidth="1"/>
    <col min="13571" max="13571" width="6.375" style="106" customWidth="1"/>
    <col min="13572" max="13576" width="6.5" style="106" customWidth="1"/>
    <col min="13577" max="13577" width="7" style="106" customWidth="1"/>
    <col min="13578" max="13585" width="6.5" style="106" customWidth="1"/>
    <col min="13586" max="13586" width="6.75" style="106" customWidth="1"/>
    <col min="13587" max="13590" width="5.125" style="106" customWidth="1"/>
    <col min="13591" max="13591" width="12.875" style="106" customWidth="1"/>
    <col min="13592" max="13825" width="9" style="106"/>
    <col min="13826" max="13826" width="63.375" style="106" customWidth="1"/>
    <col min="13827" max="13827" width="6.375" style="106" customWidth="1"/>
    <col min="13828" max="13832" width="6.5" style="106" customWidth="1"/>
    <col min="13833" max="13833" width="7" style="106" customWidth="1"/>
    <col min="13834" max="13841" width="6.5" style="106" customWidth="1"/>
    <col min="13842" max="13842" width="6.75" style="106" customWidth="1"/>
    <col min="13843" max="13846" width="5.125" style="106" customWidth="1"/>
    <col min="13847" max="13847" width="12.875" style="106" customWidth="1"/>
    <col min="13848" max="14081" width="9" style="106"/>
    <col min="14082" max="14082" width="63.375" style="106" customWidth="1"/>
    <col min="14083" max="14083" width="6.375" style="106" customWidth="1"/>
    <col min="14084" max="14088" width="6.5" style="106" customWidth="1"/>
    <col min="14089" max="14089" width="7" style="106" customWidth="1"/>
    <col min="14090" max="14097" width="6.5" style="106" customWidth="1"/>
    <col min="14098" max="14098" width="6.75" style="106" customWidth="1"/>
    <col min="14099" max="14102" width="5.125" style="106" customWidth="1"/>
    <col min="14103" max="14103" width="12.875" style="106" customWidth="1"/>
    <col min="14104" max="14337" width="9" style="106"/>
    <col min="14338" max="14338" width="63.375" style="106" customWidth="1"/>
    <col min="14339" max="14339" width="6.375" style="106" customWidth="1"/>
    <col min="14340" max="14344" width="6.5" style="106" customWidth="1"/>
    <col min="14345" max="14345" width="7" style="106" customWidth="1"/>
    <col min="14346" max="14353" width="6.5" style="106" customWidth="1"/>
    <col min="14354" max="14354" width="6.75" style="106" customWidth="1"/>
    <col min="14355" max="14358" width="5.125" style="106" customWidth="1"/>
    <col min="14359" max="14359" width="12.875" style="106" customWidth="1"/>
    <col min="14360" max="14593" width="9" style="106"/>
    <col min="14594" max="14594" width="63.375" style="106" customWidth="1"/>
    <col min="14595" max="14595" width="6.375" style="106" customWidth="1"/>
    <col min="14596" max="14600" width="6.5" style="106" customWidth="1"/>
    <col min="14601" max="14601" width="7" style="106" customWidth="1"/>
    <col min="14602" max="14609" width="6.5" style="106" customWidth="1"/>
    <col min="14610" max="14610" width="6.75" style="106" customWidth="1"/>
    <col min="14611" max="14614" width="5.125" style="106" customWidth="1"/>
    <col min="14615" max="14615" width="12.875" style="106" customWidth="1"/>
    <col min="14616" max="14849" width="9" style="106"/>
    <col min="14850" max="14850" width="63.375" style="106" customWidth="1"/>
    <col min="14851" max="14851" width="6.375" style="106" customWidth="1"/>
    <col min="14852" max="14856" width="6.5" style="106" customWidth="1"/>
    <col min="14857" max="14857" width="7" style="106" customWidth="1"/>
    <col min="14858" max="14865" width="6.5" style="106" customWidth="1"/>
    <col min="14866" max="14866" width="6.75" style="106" customWidth="1"/>
    <col min="14867" max="14870" width="5.125" style="106" customWidth="1"/>
    <col min="14871" max="14871" width="12.875" style="106" customWidth="1"/>
    <col min="14872" max="15105" width="9" style="106"/>
    <col min="15106" max="15106" width="63.375" style="106" customWidth="1"/>
    <col min="15107" max="15107" width="6.375" style="106" customWidth="1"/>
    <col min="15108" max="15112" width="6.5" style="106" customWidth="1"/>
    <col min="15113" max="15113" width="7" style="106" customWidth="1"/>
    <col min="15114" max="15121" width="6.5" style="106" customWidth="1"/>
    <col min="15122" max="15122" width="6.75" style="106" customWidth="1"/>
    <col min="15123" max="15126" width="5.125" style="106" customWidth="1"/>
    <col min="15127" max="15127" width="12.875" style="106" customWidth="1"/>
    <col min="15128" max="15361" width="9" style="106"/>
    <col min="15362" max="15362" width="63.375" style="106" customWidth="1"/>
    <col min="15363" max="15363" width="6.375" style="106" customWidth="1"/>
    <col min="15364" max="15368" width="6.5" style="106" customWidth="1"/>
    <col min="15369" max="15369" width="7" style="106" customWidth="1"/>
    <col min="15370" max="15377" width="6.5" style="106" customWidth="1"/>
    <col min="15378" max="15378" width="6.75" style="106" customWidth="1"/>
    <col min="15379" max="15382" width="5.125" style="106" customWidth="1"/>
    <col min="15383" max="15383" width="12.875" style="106" customWidth="1"/>
    <col min="15384" max="15617" width="9" style="106"/>
    <col min="15618" max="15618" width="63.375" style="106" customWidth="1"/>
    <col min="15619" max="15619" width="6.375" style="106" customWidth="1"/>
    <col min="15620" max="15624" width="6.5" style="106" customWidth="1"/>
    <col min="15625" max="15625" width="7" style="106" customWidth="1"/>
    <col min="15626" max="15633" width="6.5" style="106" customWidth="1"/>
    <col min="15634" max="15634" width="6.75" style="106" customWidth="1"/>
    <col min="15635" max="15638" width="5.125" style="106" customWidth="1"/>
    <col min="15639" max="15639" width="12.875" style="106" customWidth="1"/>
    <col min="15640" max="15873" width="9" style="106"/>
    <col min="15874" max="15874" width="63.375" style="106" customWidth="1"/>
    <col min="15875" max="15875" width="6.375" style="106" customWidth="1"/>
    <col min="15876" max="15880" width="6.5" style="106" customWidth="1"/>
    <col min="15881" max="15881" width="7" style="106" customWidth="1"/>
    <col min="15882" max="15889" width="6.5" style="106" customWidth="1"/>
    <col min="15890" max="15890" width="6.75" style="106" customWidth="1"/>
    <col min="15891" max="15894" width="5.125" style="106" customWidth="1"/>
    <col min="15895" max="15895" width="12.875" style="106" customWidth="1"/>
    <col min="15896" max="16129" width="9" style="106"/>
    <col min="16130" max="16130" width="63.375" style="106" customWidth="1"/>
    <col min="16131" max="16131" width="6.375" style="106" customWidth="1"/>
    <col min="16132" max="16136" width="6.5" style="106" customWidth="1"/>
    <col min="16137" max="16137" width="7" style="106" customWidth="1"/>
    <col min="16138" max="16145" width="6.5" style="106" customWidth="1"/>
    <col min="16146" max="16146" width="6.75" style="106" customWidth="1"/>
    <col min="16147" max="16150" width="5.125" style="106" customWidth="1"/>
    <col min="16151" max="16151" width="12.875" style="106" customWidth="1"/>
    <col min="16152" max="16384" width="9" style="106"/>
  </cols>
  <sheetData>
    <row r="1" spans="1:24" ht="23.25">
      <c r="A1" s="122" t="s">
        <v>19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4" s="107" customFormat="1" ht="23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</row>
    <row r="3" spans="1:24" s="107" customFormat="1" ht="23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4" s="108" customFormat="1" ht="17.25">
      <c r="A4" s="4" t="s">
        <v>54</v>
      </c>
      <c r="B4" s="123" t="s">
        <v>57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4"/>
      <c r="N4" s="5"/>
      <c r="O4" s="87"/>
      <c r="P4" s="4" t="s">
        <v>18</v>
      </c>
      <c r="Q4" s="4"/>
      <c r="R4" s="4"/>
      <c r="S4" s="5"/>
      <c r="T4" s="4" t="s">
        <v>20</v>
      </c>
      <c r="U4" s="4"/>
      <c r="V4" s="4"/>
      <c r="W4" s="4"/>
    </row>
    <row r="5" spans="1:24" s="107" customFormat="1" ht="23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91" t="s">
        <v>51</v>
      </c>
      <c r="X5" s="107" t="s">
        <v>53</v>
      </c>
    </row>
    <row r="6" spans="1:24">
      <c r="A6" s="7" t="s">
        <v>0</v>
      </c>
      <c r="B6" s="8"/>
      <c r="C6" s="9" t="s">
        <v>1</v>
      </c>
      <c r="D6" s="10" t="s">
        <v>44</v>
      </c>
      <c r="E6" s="10" t="s">
        <v>40</v>
      </c>
      <c r="F6" s="10" t="s">
        <v>41</v>
      </c>
      <c r="G6" s="10" t="s">
        <v>38</v>
      </c>
      <c r="H6" s="10" t="s">
        <v>39</v>
      </c>
      <c r="I6" s="10" t="s">
        <v>36</v>
      </c>
      <c r="J6" s="10" t="s">
        <v>37</v>
      </c>
      <c r="K6" s="10" t="s">
        <v>2</v>
      </c>
      <c r="L6" s="10" t="s">
        <v>3</v>
      </c>
      <c r="M6" s="10" t="s">
        <v>4</v>
      </c>
      <c r="N6" s="10" t="s">
        <v>5</v>
      </c>
      <c r="O6" s="10" t="s">
        <v>6</v>
      </c>
      <c r="P6" s="10" t="s">
        <v>7</v>
      </c>
      <c r="Q6" s="10" t="s">
        <v>8</v>
      </c>
      <c r="R6" s="10" t="s">
        <v>45</v>
      </c>
      <c r="S6" s="10" t="s">
        <v>9</v>
      </c>
      <c r="T6" s="10" t="s">
        <v>10</v>
      </c>
      <c r="U6" s="11" t="s">
        <v>34</v>
      </c>
      <c r="V6" s="12" t="s">
        <v>35</v>
      </c>
      <c r="W6" s="13" t="s">
        <v>11</v>
      </c>
    </row>
    <row r="7" spans="1:24">
      <c r="A7" s="14" t="s">
        <v>12</v>
      </c>
      <c r="B7" s="15"/>
      <c r="C7" s="16">
        <f>SUM(D7:V7)</f>
        <v>7</v>
      </c>
      <c r="D7" s="160">
        <v>1</v>
      </c>
      <c r="E7" s="161"/>
      <c r="F7" s="162"/>
      <c r="G7" s="160">
        <v>1</v>
      </c>
      <c r="H7" s="161"/>
      <c r="I7" s="162"/>
      <c r="J7" s="160">
        <v>1</v>
      </c>
      <c r="K7" s="161"/>
      <c r="L7" s="162"/>
      <c r="M7" s="160">
        <v>1</v>
      </c>
      <c r="N7" s="161"/>
      <c r="O7" s="162"/>
      <c r="P7" s="160">
        <v>1</v>
      </c>
      <c r="Q7" s="161"/>
      <c r="R7" s="162"/>
      <c r="S7" s="160">
        <v>1</v>
      </c>
      <c r="T7" s="162"/>
      <c r="U7" s="92">
        <v>1</v>
      </c>
      <c r="V7" s="93"/>
      <c r="W7" s="18"/>
    </row>
    <row r="8" spans="1:24">
      <c r="A8" s="20" t="s">
        <v>13</v>
      </c>
      <c r="B8" s="21"/>
      <c r="C8" s="22">
        <f>SUM(C7)</f>
        <v>7</v>
      </c>
      <c r="D8" s="94">
        <f t="shared" ref="D8:U8" si="0">SUM(D7)</f>
        <v>1</v>
      </c>
      <c r="E8" s="95"/>
      <c r="F8" s="96"/>
      <c r="G8" s="94">
        <f t="shared" si="0"/>
        <v>1</v>
      </c>
      <c r="H8" s="95"/>
      <c r="I8" s="96"/>
      <c r="J8" s="94">
        <f t="shared" si="0"/>
        <v>1</v>
      </c>
      <c r="K8" s="95"/>
      <c r="L8" s="96"/>
      <c r="M8" s="166">
        <f t="shared" si="0"/>
        <v>1</v>
      </c>
      <c r="N8" s="167"/>
      <c r="O8" s="168"/>
      <c r="P8" s="156">
        <f t="shared" si="0"/>
        <v>1</v>
      </c>
      <c r="Q8" s="157"/>
      <c r="R8" s="158"/>
      <c r="S8" s="156">
        <f t="shared" si="0"/>
        <v>1</v>
      </c>
      <c r="T8" s="158"/>
      <c r="U8" s="94">
        <f t="shared" si="0"/>
        <v>1</v>
      </c>
      <c r="V8" s="96"/>
      <c r="W8" s="23">
        <f>C8*26*100*0.8</f>
        <v>14560</v>
      </c>
    </row>
    <row r="9" spans="1:24">
      <c r="A9" s="25" t="s">
        <v>27</v>
      </c>
      <c r="B9" s="26"/>
      <c r="C9" s="88">
        <f>SUM(D9:V9)</f>
        <v>100479</v>
      </c>
      <c r="D9" s="88">
        <v>1153</v>
      </c>
      <c r="E9" s="88">
        <v>2779</v>
      </c>
      <c r="F9" s="88">
        <v>5145</v>
      </c>
      <c r="G9" s="88">
        <v>3955</v>
      </c>
      <c r="H9" s="88">
        <v>6760</v>
      </c>
      <c r="I9" s="88">
        <v>3667</v>
      </c>
      <c r="J9" s="89">
        <v>7537</v>
      </c>
      <c r="K9" s="89">
        <v>6073</v>
      </c>
      <c r="L9" s="89">
        <v>6578</v>
      </c>
      <c r="M9" s="89">
        <v>7988</v>
      </c>
      <c r="N9" s="89">
        <v>11725</v>
      </c>
      <c r="O9" s="89">
        <v>5788</v>
      </c>
      <c r="P9" s="89">
        <v>10668</v>
      </c>
      <c r="Q9" s="89">
        <v>5974</v>
      </c>
      <c r="R9" s="89">
        <v>5228</v>
      </c>
      <c r="S9" s="89">
        <v>3529</v>
      </c>
      <c r="T9" s="89">
        <v>3796</v>
      </c>
      <c r="U9" s="89">
        <v>1603</v>
      </c>
      <c r="V9" s="89">
        <v>533</v>
      </c>
      <c r="W9" s="27"/>
    </row>
    <row r="10" spans="1:24">
      <c r="A10" s="31" t="s">
        <v>14</v>
      </c>
      <c r="B10" s="29"/>
      <c r="C10" s="90">
        <f t="shared" ref="C10" si="1">SUM(C9:C9)</f>
        <v>100479</v>
      </c>
      <c r="D10" s="130">
        <f>D9+E9+F9</f>
        <v>9077</v>
      </c>
      <c r="E10" s="131"/>
      <c r="F10" s="159"/>
      <c r="G10" s="130">
        <f>G9+H9+I9</f>
        <v>14382</v>
      </c>
      <c r="H10" s="131"/>
      <c r="I10" s="159"/>
      <c r="J10" s="130">
        <f>J9+K9+L9</f>
        <v>20188</v>
      </c>
      <c r="K10" s="131"/>
      <c r="L10" s="159"/>
      <c r="M10" s="130">
        <f>M9+N9+O9</f>
        <v>25501</v>
      </c>
      <c r="N10" s="131"/>
      <c r="O10" s="159"/>
      <c r="P10" s="130">
        <f>P9+Q9+R9</f>
        <v>21870</v>
      </c>
      <c r="Q10" s="131"/>
      <c r="R10" s="159"/>
      <c r="S10" s="130">
        <f>S9+T9</f>
        <v>7325</v>
      </c>
      <c r="T10" s="131"/>
      <c r="U10" s="130">
        <f>U9+V9</f>
        <v>2136</v>
      </c>
      <c r="V10" s="131"/>
      <c r="W10" s="32"/>
    </row>
    <row r="11" spans="1:24" s="109" customFormat="1">
      <c r="A11" s="33"/>
      <c r="B11" s="34"/>
      <c r="C11" s="35"/>
      <c r="D11" s="35"/>
      <c r="E11" s="35"/>
      <c r="F11" s="35"/>
      <c r="G11" s="35"/>
      <c r="H11" s="35"/>
      <c r="I11" s="35"/>
      <c r="J11" s="54"/>
      <c r="K11" s="54"/>
      <c r="L11" s="54"/>
      <c r="M11" s="54"/>
      <c r="N11" s="54"/>
      <c r="O11" s="54"/>
      <c r="P11" s="54"/>
      <c r="Q11" s="54"/>
      <c r="R11" s="54"/>
      <c r="S11" s="55"/>
      <c r="T11" s="55"/>
      <c r="U11" s="55"/>
      <c r="V11" s="55"/>
      <c r="W11" s="36"/>
    </row>
    <row r="12" spans="1:24">
      <c r="A12" s="25" t="s">
        <v>29</v>
      </c>
      <c r="B12" s="29"/>
      <c r="C12" s="90">
        <f t="shared" ref="C12:V12" si="2">C9</f>
        <v>100479</v>
      </c>
      <c r="D12" s="133">
        <f>D10</f>
        <v>9077</v>
      </c>
      <c r="E12" s="134"/>
      <c r="F12" s="135"/>
      <c r="G12" s="133">
        <f>G10</f>
        <v>14382</v>
      </c>
      <c r="H12" s="134"/>
      <c r="I12" s="135"/>
      <c r="J12" s="133">
        <f>J10</f>
        <v>20188</v>
      </c>
      <c r="K12" s="134"/>
      <c r="L12" s="135"/>
      <c r="M12" s="133">
        <f>M10</f>
        <v>25501</v>
      </c>
      <c r="N12" s="134"/>
      <c r="O12" s="135"/>
      <c r="P12" s="133">
        <f>P10</f>
        <v>21870</v>
      </c>
      <c r="Q12" s="134"/>
      <c r="R12" s="135"/>
      <c r="S12" s="130">
        <f t="shared" si="2"/>
        <v>3529</v>
      </c>
      <c r="T12" s="131">
        <f t="shared" si="2"/>
        <v>3796</v>
      </c>
      <c r="U12" s="130">
        <f t="shared" si="2"/>
        <v>1603</v>
      </c>
      <c r="V12" s="131">
        <f t="shared" si="2"/>
        <v>533</v>
      </c>
      <c r="W12" s="13"/>
    </row>
    <row r="13" spans="1:24">
      <c r="A13" s="39" t="s">
        <v>15</v>
      </c>
      <c r="B13" s="40"/>
      <c r="C13" s="30"/>
      <c r="D13" s="153">
        <f>D12/D8/500</f>
        <v>18.154</v>
      </c>
      <c r="E13" s="154"/>
      <c r="F13" s="155"/>
      <c r="G13" s="153">
        <f>G12/G8/500</f>
        <v>28.763999999999999</v>
      </c>
      <c r="H13" s="154"/>
      <c r="I13" s="155"/>
      <c r="J13" s="153">
        <f>J12/J8/500</f>
        <v>40.375999999999998</v>
      </c>
      <c r="K13" s="154"/>
      <c r="L13" s="155"/>
      <c r="M13" s="153">
        <f>M12/M8/500</f>
        <v>51.002000000000002</v>
      </c>
      <c r="N13" s="154"/>
      <c r="O13" s="155"/>
      <c r="P13" s="153">
        <f>P12/P8/500</f>
        <v>43.74</v>
      </c>
      <c r="Q13" s="154"/>
      <c r="R13" s="155"/>
      <c r="S13" s="151">
        <f>S12/S8/500</f>
        <v>7.0579999999999998</v>
      </c>
      <c r="T13" s="152" t="e">
        <f t="shared" ref="T13:V13" si="3">T12/T8/55</f>
        <v>#DIV/0!</v>
      </c>
      <c r="U13" s="151">
        <f>U12/U8/500</f>
        <v>3.206</v>
      </c>
      <c r="V13" s="152" t="e">
        <f t="shared" si="3"/>
        <v>#DIV/0!</v>
      </c>
      <c r="W13" s="41"/>
    </row>
    <row r="14" spans="1:24" s="110" customFormat="1">
      <c r="A14" s="39" t="s">
        <v>16</v>
      </c>
      <c r="B14" s="40"/>
      <c r="C14" s="42"/>
      <c r="D14" s="127">
        <v>43518</v>
      </c>
      <c r="E14" s="128">
        <v>43518</v>
      </c>
      <c r="F14" s="129">
        <v>43518</v>
      </c>
      <c r="G14" s="127">
        <v>43518</v>
      </c>
      <c r="H14" s="128">
        <v>43518</v>
      </c>
      <c r="I14" s="129">
        <v>43518</v>
      </c>
      <c r="J14" s="127">
        <v>43518</v>
      </c>
      <c r="K14" s="128">
        <v>43518</v>
      </c>
      <c r="L14" s="129">
        <v>43518</v>
      </c>
      <c r="M14" s="127">
        <v>43518</v>
      </c>
      <c r="N14" s="128">
        <v>43518</v>
      </c>
      <c r="O14" s="129">
        <v>43518</v>
      </c>
      <c r="P14" s="127">
        <v>43518</v>
      </c>
      <c r="Q14" s="128">
        <v>43518</v>
      </c>
      <c r="R14" s="129">
        <v>43518</v>
      </c>
      <c r="S14" s="125">
        <v>43518</v>
      </c>
      <c r="T14" s="132">
        <v>43518</v>
      </c>
      <c r="U14" s="125">
        <v>43518</v>
      </c>
      <c r="V14" s="132">
        <v>43518</v>
      </c>
      <c r="W14" s="43"/>
    </row>
    <row r="15" spans="1:24" s="110" customFormat="1">
      <c r="A15" s="39" t="s">
        <v>17</v>
      </c>
      <c r="B15" s="40"/>
      <c r="C15" s="45" t="e">
        <f>MAX(D15:V15)</f>
        <v>#DIV/0!</v>
      </c>
      <c r="D15" s="127">
        <f t="shared" ref="D15:I15" si="4">D14+D13+D13/6</f>
        <v>43539.179666666671</v>
      </c>
      <c r="E15" s="128">
        <f t="shared" si="4"/>
        <v>43518</v>
      </c>
      <c r="F15" s="129">
        <f t="shared" si="4"/>
        <v>43518</v>
      </c>
      <c r="G15" s="163">
        <f t="shared" si="4"/>
        <v>43551.558000000005</v>
      </c>
      <c r="H15" s="164">
        <f t="shared" si="4"/>
        <v>43518</v>
      </c>
      <c r="I15" s="165">
        <f t="shared" si="4"/>
        <v>43518</v>
      </c>
      <c r="J15" s="163">
        <f>J14+J13+J13/6</f>
        <v>43565.105333333333</v>
      </c>
      <c r="K15" s="164">
        <f t="shared" ref="K15:V15" si="5">K14+K13+K13/6</f>
        <v>43518</v>
      </c>
      <c r="L15" s="165">
        <f t="shared" si="5"/>
        <v>43518</v>
      </c>
      <c r="M15" s="163">
        <f t="shared" si="5"/>
        <v>43577.50233333333</v>
      </c>
      <c r="N15" s="164">
        <f t="shared" si="5"/>
        <v>43518</v>
      </c>
      <c r="O15" s="165">
        <f t="shared" si="5"/>
        <v>43518</v>
      </c>
      <c r="P15" s="163">
        <f t="shared" si="5"/>
        <v>43569.03</v>
      </c>
      <c r="Q15" s="164">
        <f t="shared" si="5"/>
        <v>43518</v>
      </c>
      <c r="R15" s="165">
        <f t="shared" si="5"/>
        <v>43518</v>
      </c>
      <c r="S15" s="125">
        <f t="shared" si="5"/>
        <v>43526.234333333334</v>
      </c>
      <c r="T15" s="132" t="e">
        <f t="shared" si="5"/>
        <v>#DIV/0!</v>
      </c>
      <c r="U15" s="125">
        <f t="shared" si="5"/>
        <v>43521.740333333335</v>
      </c>
      <c r="V15" s="132" t="e">
        <f t="shared" si="5"/>
        <v>#DIV/0!</v>
      </c>
      <c r="W15" s="43"/>
    </row>
    <row r="16" spans="1:24" s="111" customFormat="1">
      <c r="A16" s="39" t="s">
        <v>30</v>
      </c>
      <c r="B16" s="40"/>
      <c r="C16" s="46"/>
      <c r="D16" s="127">
        <v>43539</v>
      </c>
      <c r="E16" s="128">
        <v>43549</v>
      </c>
      <c r="F16" s="129">
        <v>43549</v>
      </c>
      <c r="G16" s="127">
        <v>43539</v>
      </c>
      <c r="H16" s="128">
        <v>43549</v>
      </c>
      <c r="I16" s="129">
        <v>43549</v>
      </c>
      <c r="J16" s="127">
        <v>43539</v>
      </c>
      <c r="K16" s="128">
        <v>43549</v>
      </c>
      <c r="L16" s="129">
        <v>43549</v>
      </c>
      <c r="M16" s="127">
        <v>43539</v>
      </c>
      <c r="N16" s="128">
        <v>43549</v>
      </c>
      <c r="O16" s="129">
        <v>43549</v>
      </c>
      <c r="P16" s="127">
        <v>43539</v>
      </c>
      <c r="Q16" s="128">
        <v>43549</v>
      </c>
      <c r="R16" s="129">
        <v>43549</v>
      </c>
      <c r="S16" s="125">
        <v>43539</v>
      </c>
      <c r="T16" s="132">
        <v>43549</v>
      </c>
      <c r="U16" s="125">
        <v>43539</v>
      </c>
      <c r="V16" s="132">
        <v>43549</v>
      </c>
      <c r="W16" s="43"/>
    </row>
    <row r="17" spans="1:256" s="109" customFormat="1">
      <c r="A17" s="33"/>
      <c r="B17" s="34"/>
      <c r="C17" s="35"/>
      <c r="D17" s="35"/>
      <c r="E17" s="35"/>
      <c r="F17" s="35"/>
      <c r="G17" s="35"/>
      <c r="H17" s="35"/>
      <c r="I17" s="3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36"/>
      <c r="W17" s="36"/>
    </row>
    <row r="18" spans="1:256" s="109" customFormat="1" ht="17.25">
      <c r="A18" s="58" t="s">
        <v>21</v>
      </c>
      <c r="B18" s="59"/>
      <c r="C18" s="60">
        <f>D18+G18+J18+M18+P18+S18+U18</f>
        <v>17</v>
      </c>
      <c r="D18" s="139"/>
      <c r="E18" s="147"/>
      <c r="F18" s="140"/>
      <c r="G18" s="139">
        <v>2</v>
      </c>
      <c r="H18" s="147">
        <v>2</v>
      </c>
      <c r="I18" s="140"/>
      <c r="J18" s="139">
        <v>4</v>
      </c>
      <c r="K18" s="147">
        <v>2</v>
      </c>
      <c r="L18" s="140">
        <v>3</v>
      </c>
      <c r="M18" s="139">
        <v>6</v>
      </c>
      <c r="N18" s="147">
        <v>6</v>
      </c>
      <c r="O18" s="140">
        <v>2</v>
      </c>
      <c r="P18" s="139">
        <v>5</v>
      </c>
      <c r="Q18" s="147">
        <v>3</v>
      </c>
      <c r="R18" s="140">
        <v>2</v>
      </c>
      <c r="S18" s="139"/>
      <c r="T18" s="140"/>
      <c r="U18" s="141"/>
      <c r="V18" s="142"/>
      <c r="W18" s="60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s="109" customFormat="1" ht="17.25">
      <c r="A19" s="65" t="s">
        <v>22</v>
      </c>
      <c r="B19" s="66"/>
      <c r="C19" s="67">
        <f>C8+C18</f>
        <v>24</v>
      </c>
      <c r="D19" s="143">
        <f>D8+D18</f>
        <v>1</v>
      </c>
      <c r="E19" s="144"/>
      <c r="F19" s="145"/>
      <c r="G19" s="143">
        <f>G8+G18</f>
        <v>3</v>
      </c>
      <c r="H19" s="144"/>
      <c r="I19" s="145"/>
      <c r="J19" s="143">
        <f>J8+J18</f>
        <v>5</v>
      </c>
      <c r="K19" s="144"/>
      <c r="L19" s="145"/>
      <c r="M19" s="143">
        <f>M8+M18</f>
        <v>7</v>
      </c>
      <c r="N19" s="144"/>
      <c r="O19" s="145"/>
      <c r="P19" s="143">
        <f>P8+P18</f>
        <v>6</v>
      </c>
      <c r="Q19" s="144"/>
      <c r="R19" s="145"/>
      <c r="S19" s="143">
        <f>S8+S18</f>
        <v>1</v>
      </c>
      <c r="T19" s="144"/>
      <c r="U19" s="146">
        <f>V8+V18</f>
        <v>0</v>
      </c>
      <c r="V19" s="146"/>
      <c r="W19" s="67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>
      <c r="A20" s="70" t="s">
        <v>28</v>
      </c>
      <c r="B20" s="29" t="s">
        <v>23</v>
      </c>
      <c r="C20" s="30"/>
      <c r="D20" s="133"/>
      <c r="E20" s="134"/>
      <c r="F20" s="135"/>
      <c r="G20" s="133">
        <f>G12-14*G7*500</f>
        <v>7382</v>
      </c>
      <c r="H20" s="134">
        <f t="shared" ref="H20:R20" si="6">H12-14*H7*110</f>
        <v>0</v>
      </c>
      <c r="I20" s="135">
        <f t="shared" si="6"/>
        <v>0</v>
      </c>
      <c r="J20" s="133">
        <f>J12-14*J7*500</f>
        <v>13188</v>
      </c>
      <c r="K20" s="134">
        <f t="shared" si="6"/>
        <v>0</v>
      </c>
      <c r="L20" s="135">
        <f t="shared" si="6"/>
        <v>0</v>
      </c>
      <c r="M20" s="133">
        <f>M12-14*M7*500</f>
        <v>18501</v>
      </c>
      <c r="N20" s="134">
        <f t="shared" si="6"/>
        <v>0</v>
      </c>
      <c r="O20" s="135">
        <f t="shared" si="6"/>
        <v>0</v>
      </c>
      <c r="P20" s="133">
        <f>P12-14*P7*500</f>
        <v>14870</v>
      </c>
      <c r="Q20" s="134">
        <f t="shared" si="6"/>
        <v>0</v>
      </c>
      <c r="R20" s="135">
        <f t="shared" si="6"/>
        <v>0</v>
      </c>
      <c r="S20" s="130"/>
      <c r="T20" s="131"/>
      <c r="U20" s="130"/>
      <c r="V20" s="131"/>
      <c r="W20" s="43"/>
    </row>
    <row r="21" spans="1:256" s="110" customFormat="1">
      <c r="A21" s="72" t="s">
        <v>24</v>
      </c>
      <c r="B21" s="73"/>
      <c r="C21" s="42"/>
      <c r="D21" s="127"/>
      <c r="E21" s="128"/>
      <c r="F21" s="129"/>
      <c r="G21" s="127">
        <v>43535</v>
      </c>
      <c r="H21" s="128">
        <v>43535</v>
      </c>
      <c r="I21" s="129">
        <v>43535</v>
      </c>
      <c r="J21" s="127">
        <v>43535</v>
      </c>
      <c r="K21" s="128">
        <v>43535</v>
      </c>
      <c r="L21" s="129">
        <v>43535</v>
      </c>
      <c r="M21" s="127">
        <v>43535</v>
      </c>
      <c r="N21" s="128">
        <v>43535</v>
      </c>
      <c r="O21" s="129">
        <v>43535</v>
      </c>
      <c r="P21" s="127">
        <v>43535</v>
      </c>
      <c r="Q21" s="128">
        <v>43535</v>
      </c>
      <c r="R21" s="129">
        <v>43535</v>
      </c>
      <c r="S21" s="125"/>
      <c r="T21" s="132"/>
      <c r="U21" s="125"/>
      <c r="V21" s="132"/>
      <c r="W21" s="43"/>
    </row>
    <row r="22" spans="1:256">
      <c r="A22" s="75" t="s">
        <v>25</v>
      </c>
      <c r="B22" s="76"/>
      <c r="C22" s="30"/>
      <c r="D22" s="133"/>
      <c r="E22" s="134"/>
      <c r="F22" s="135"/>
      <c r="G22" s="133">
        <f>G20/G19/400</f>
        <v>6.1516666666666664</v>
      </c>
      <c r="H22" s="134" t="e">
        <f>H20/H19/110</f>
        <v>#DIV/0!</v>
      </c>
      <c r="I22" s="135" t="e">
        <f>I20/I19/110</f>
        <v>#DIV/0!</v>
      </c>
      <c r="J22" s="133">
        <f>J20/J19/400</f>
        <v>6.5939999999999994</v>
      </c>
      <c r="K22" s="134" t="e">
        <f>K20/K19/110</f>
        <v>#DIV/0!</v>
      </c>
      <c r="L22" s="135" t="e">
        <f>L20/L19/110</f>
        <v>#DIV/0!</v>
      </c>
      <c r="M22" s="133">
        <f>M20/M19/400</f>
        <v>6.6074999999999999</v>
      </c>
      <c r="N22" s="134" t="e">
        <f t="shared" ref="N22:R22" si="7">N20/N19/110</f>
        <v>#DIV/0!</v>
      </c>
      <c r="O22" s="135" t="e">
        <f t="shared" si="7"/>
        <v>#DIV/0!</v>
      </c>
      <c r="P22" s="133">
        <f>P20/P19/400</f>
        <v>6.1958333333333337</v>
      </c>
      <c r="Q22" s="134" t="e">
        <f t="shared" si="7"/>
        <v>#DIV/0!</v>
      </c>
      <c r="R22" s="135" t="e">
        <f t="shared" si="7"/>
        <v>#DIV/0!</v>
      </c>
      <c r="S22" s="130"/>
      <c r="T22" s="131"/>
      <c r="U22" s="130"/>
      <c r="V22" s="131"/>
      <c r="W22" s="43"/>
    </row>
    <row r="23" spans="1:256" s="110" customFormat="1">
      <c r="A23" s="39" t="s">
        <v>17</v>
      </c>
      <c r="B23" s="40"/>
      <c r="C23" s="45" t="e">
        <f>MAX(J23:U23)</f>
        <v>#DIV/0!</v>
      </c>
      <c r="D23" s="125"/>
      <c r="E23" s="132"/>
      <c r="F23" s="126"/>
      <c r="G23" s="125">
        <f t="shared" ref="G23:L23" si="8">G21+G22+G22/6</f>
        <v>43542.176944444444</v>
      </c>
      <c r="H23" s="132" t="e">
        <f t="shared" si="8"/>
        <v>#DIV/0!</v>
      </c>
      <c r="I23" s="126" t="e">
        <f t="shared" si="8"/>
        <v>#DIV/0!</v>
      </c>
      <c r="J23" s="125">
        <f t="shared" si="8"/>
        <v>43542.692999999999</v>
      </c>
      <c r="K23" s="132" t="e">
        <f t="shared" si="8"/>
        <v>#DIV/0!</v>
      </c>
      <c r="L23" s="126" t="e">
        <f t="shared" si="8"/>
        <v>#DIV/0!</v>
      </c>
      <c r="M23" s="125">
        <f t="shared" ref="M23:R23" si="9">M21+M22+M22/6</f>
        <v>43542.708749999998</v>
      </c>
      <c r="N23" s="132" t="e">
        <f t="shared" si="9"/>
        <v>#DIV/0!</v>
      </c>
      <c r="O23" s="126" t="e">
        <f t="shared" si="9"/>
        <v>#DIV/0!</v>
      </c>
      <c r="P23" s="125">
        <f t="shared" si="9"/>
        <v>43542.228472222218</v>
      </c>
      <c r="Q23" s="132" t="e">
        <f t="shared" si="9"/>
        <v>#DIV/0!</v>
      </c>
      <c r="R23" s="126" t="e">
        <f t="shared" si="9"/>
        <v>#DIV/0!</v>
      </c>
      <c r="S23" s="127"/>
      <c r="T23" s="129"/>
      <c r="U23" s="127"/>
      <c r="V23" s="129"/>
      <c r="W23" s="43"/>
    </row>
    <row r="24" spans="1:256" s="110" customFormat="1">
      <c r="A24" s="79" t="s">
        <v>31</v>
      </c>
      <c r="B24" s="80"/>
      <c r="C24" s="42"/>
      <c r="D24" s="127"/>
      <c r="E24" s="128"/>
      <c r="F24" s="129"/>
      <c r="G24" s="127">
        <v>43539</v>
      </c>
      <c r="H24" s="128">
        <v>43549</v>
      </c>
      <c r="I24" s="129">
        <v>43549</v>
      </c>
      <c r="J24" s="127">
        <v>43539</v>
      </c>
      <c r="K24" s="128">
        <v>43549</v>
      </c>
      <c r="L24" s="129">
        <v>43549</v>
      </c>
      <c r="M24" s="127">
        <v>43539</v>
      </c>
      <c r="N24" s="128">
        <v>43549</v>
      </c>
      <c r="O24" s="129">
        <v>43549</v>
      </c>
      <c r="P24" s="127">
        <v>43539</v>
      </c>
      <c r="Q24" s="128">
        <v>43549</v>
      </c>
      <c r="R24" s="129">
        <v>43549</v>
      </c>
      <c r="S24" s="125">
        <v>43539</v>
      </c>
      <c r="T24" s="132">
        <v>43549</v>
      </c>
      <c r="U24" s="125">
        <v>43539</v>
      </c>
      <c r="V24" s="132">
        <v>43549</v>
      </c>
      <c r="W24" s="43"/>
    </row>
    <row r="26" spans="1:256" hidden="1"/>
    <row r="29" spans="1:256">
      <c r="A29" s="49" t="s">
        <v>32</v>
      </c>
      <c r="B29" s="49" t="s">
        <v>33</v>
      </c>
    </row>
  </sheetData>
  <mergeCells count="102">
    <mergeCell ref="A1:W1"/>
    <mergeCell ref="B4:L4"/>
    <mergeCell ref="D7:F7"/>
    <mergeCell ref="G7:I7"/>
    <mergeCell ref="J7:L7"/>
    <mergeCell ref="M7:O7"/>
    <mergeCell ref="P7:R7"/>
    <mergeCell ref="S7:T7"/>
    <mergeCell ref="D10:F10"/>
    <mergeCell ref="G10:I10"/>
    <mergeCell ref="J10:L10"/>
    <mergeCell ref="M10:O10"/>
    <mergeCell ref="P10:R10"/>
    <mergeCell ref="S10:T10"/>
    <mergeCell ref="U10:V10"/>
    <mergeCell ref="M8:O8"/>
    <mergeCell ref="P8:R8"/>
    <mergeCell ref="S8:T8"/>
    <mergeCell ref="U12:V12"/>
    <mergeCell ref="D13:F13"/>
    <mergeCell ref="G13:I13"/>
    <mergeCell ref="J13:L13"/>
    <mergeCell ref="M13:O13"/>
    <mergeCell ref="P13:R13"/>
    <mergeCell ref="S13:T13"/>
    <mergeCell ref="U13:V13"/>
    <mergeCell ref="D12:F12"/>
    <mergeCell ref="G12:I12"/>
    <mergeCell ref="J12:L12"/>
    <mergeCell ref="M12:O12"/>
    <mergeCell ref="P12:R12"/>
    <mergeCell ref="S12:T12"/>
    <mergeCell ref="U14:V14"/>
    <mergeCell ref="D15:F15"/>
    <mergeCell ref="G15:I15"/>
    <mergeCell ref="J15:L15"/>
    <mergeCell ref="M15:O15"/>
    <mergeCell ref="P15:R15"/>
    <mergeCell ref="S15:T15"/>
    <mergeCell ref="U15:V15"/>
    <mergeCell ref="D14:F14"/>
    <mergeCell ref="G14:I14"/>
    <mergeCell ref="J14:L14"/>
    <mergeCell ref="M14:O14"/>
    <mergeCell ref="P14:R14"/>
    <mergeCell ref="S14:T14"/>
    <mergeCell ref="U16:V16"/>
    <mergeCell ref="D18:F18"/>
    <mergeCell ref="G18:I18"/>
    <mergeCell ref="J18:L18"/>
    <mergeCell ref="M18:O18"/>
    <mergeCell ref="P18:R18"/>
    <mergeCell ref="S18:T18"/>
    <mergeCell ref="U18:V18"/>
    <mergeCell ref="D16:F16"/>
    <mergeCell ref="G16:I16"/>
    <mergeCell ref="J16:L16"/>
    <mergeCell ref="M16:O16"/>
    <mergeCell ref="P16:R16"/>
    <mergeCell ref="S16:T16"/>
    <mergeCell ref="U19:V19"/>
    <mergeCell ref="D20:F20"/>
    <mergeCell ref="G20:I20"/>
    <mergeCell ref="J20:L20"/>
    <mergeCell ref="M20:O20"/>
    <mergeCell ref="P20:R20"/>
    <mergeCell ref="S20:T20"/>
    <mergeCell ref="U20:V20"/>
    <mergeCell ref="D19:F19"/>
    <mergeCell ref="G19:I19"/>
    <mergeCell ref="J19:L19"/>
    <mergeCell ref="M19:O19"/>
    <mergeCell ref="P19:R19"/>
    <mergeCell ref="S19:T19"/>
    <mergeCell ref="U21:V21"/>
    <mergeCell ref="D22:F22"/>
    <mergeCell ref="G22:I22"/>
    <mergeCell ref="J22:L22"/>
    <mergeCell ref="M22:O22"/>
    <mergeCell ref="P22:R22"/>
    <mergeCell ref="S22:T22"/>
    <mergeCell ref="U22:V22"/>
    <mergeCell ref="D21:F21"/>
    <mergeCell ref="G21:I21"/>
    <mergeCell ref="J21:L21"/>
    <mergeCell ref="M21:O21"/>
    <mergeCell ref="P21:R21"/>
    <mergeCell ref="S21:T21"/>
    <mergeCell ref="U23:V23"/>
    <mergeCell ref="D24:F24"/>
    <mergeCell ref="G24:I24"/>
    <mergeCell ref="J24:L24"/>
    <mergeCell ref="M24:O24"/>
    <mergeCell ref="P24:R24"/>
    <mergeCell ref="S24:T24"/>
    <mergeCell ref="U24:V24"/>
    <mergeCell ref="D23:F23"/>
    <mergeCell ref="G23:I23"/>
    <mergeCell ref="J23:L23"/>
    <mergeCell ref="M23:O23"/>
    <mergeCell ref="P23:R23"/>
    <mergeCell ref="S23:T2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0"/>
  <sheetViews>
    <sheetView zoomScale="115" zoomScaleNormal="115" workbookViewId="0">
      <selection activeCell="H24" sqref="H24"/>
    </sheetView>
  </sheetViews>
  <sheetFormatPr defaultRowHeight="15"/>
  <cols>
    <col min="1" max="1" width="27.125" style="101" bestFit="1" customWidth="1"/>
    <col min="2" max="16384" width="9" style="101"/>
  </cols>
  <sheetData>
    <row r="1" spans="1:17">
      <c r="A1" s="102" t="s">
        <v>60</v>
      </c>
      <c r="B1" s="102">
        <v>3.5</v>
      </c>
      <c r="C1" s="102">
        <v>4.5</v>
      </c>
      <c r="D1" s="102">
        <v>5.5</v>
      </c>
      <c r="E1" s="102">
        <v>6</v>
      </c>
      <c r="F1" s="102">
        <v>6.5</v>
      </c>
      <c r="G1" s="102">
        <v>7</v>
      </c>
      <c r="H1" s="102">
        <v>7.5</v>
      </c>
      <c r="I1" s="102">
        <v>8</v>
      </c>
      <c r="J1" s="102">
        <v>8.5</v>
      </c>
      <c r="K1" s="102">
        <v>9</v>
      </c>
      <c r="L1" s="102">
        <v>9.5</v>
      </c>
      <c r="M1" s="102">
        <v>10</v>
      </c>
      <c r="N1" s="102">
        <v>10.5</v>
      </c>
      <c r="O1" s="102" t="s">
        <v>61</v>
      </c>
    </row>
    <row r="2" spans="1:17">
      <c r="A2" s="103">
        <v>1</v>
      </c>
      <c r="B2" s="102">
        <v>1</v>
      </c>
      <c r="C2" s="102">
        <v>2</v>
      </c>
      <c r="D2" s="102">
        <v>3</v>
      </c>
      <c r="E2" s="102">
        <v>2</v>
      </c>
      <c r="F2" s="102">
        <v>3</v>
      </c>
      <c r="G2" s="102">
        <v>3</v>
      </c>
      <c r="H2" s="102">
        <v>6</v>
      </c>
      <c r="I2" s="102">
        <v>2</v>
      </c>
      <c r="J2" s="102">
        <v>6</v>
      </c>
      <c r="K2" s="102">
        <v>3</v>
      </c>
      <c r="L2" s="102">
        <v>2</v>
      </c>
      <c r="M2" s="102">
        <v>1</v>
      </c>
      <c r="N2" s="102">
        <v>1</v>
      </c>
      <c r="O2" s="102">
        <f>SUM(B2:N2)</f>
        <v>35</v>
      </c>
    </row>
    <row r="3" spans="1:17">
      <c r="A3" s="103">
        <v>0.7</v>
      </c>
      <c r="B3" s="102">
        <v>1</v>
      </c>
      <c r="C3" s="102">
        <v>2</v>
      </c>
      <c r="D3" s="102">
        <v>2</v>
      </c>
      <c r="E3" s="102">
        <v>2</v>
      </c>
      <c r="F3" s="102">
        <v>2</v>
      </c>
      <c r="G3" s="102">
        <v>2</v>
      </c>
      <c r="H3" s="102">
        <v>4</v>
      </c>
      <c r="I3" s="102">
        <v>2</v>
      </c>
      <c r="J3" s="102">
        <v>4</v>
      </c>
      <c r="K3" s="102">
        <v>2</v>
      </c>
      <c r="L3" s="102">
        <v>2</v>
      </c>
      <c r="M3" s="102">
        <v>1</v>
      </c>
      <c r="N3" s="102">
        <v>1</v>
      </c>
      <c r="O3" s="102">
        <f>SUM(B3:N3)</f>
        <v>27</v>
      </c>
    </row>
    <row r="6" spans="1:17">
      <c r="A6" s="104" t="s">
        <v>62</v>
      </c>
      <c r="B6" s="102">
        <v>3.5</v>
      </c>
      <c r="C6" s="102">
        <v>4.5</v>
      </c>
      <c r="D6" s="102">
        <v>5.5</v>
      </c>
      <c r="E6" s="102">
        <v>6</v>
      </c>
      <c r="F6" s="102">
        <v>6.5</v>
      </c>
      <c r="G6" s="102">
        <v>7</v>
      </c>
      <c r="H6" s="102">
        <v>7.5</v>
      </c>
      <c r="I6" s="102">
        <v>8</v>
      </c>
      <c r="J6" s="102">
        <v>8.5</v>
      </c>
      <c r="K6" s="102">
        <v>9</v>
      </c>
      <c r="L6" s="102">
        <v>9.5</v>
      </c>
      <c r="M6" s="102">
        <v>10</v>
      </c>
      <c r="N6" s="102">
        <v>10.5</v>
      </c>
      <c r="O6" s="102" t="s">
        <v>61</v>
      </c>
    </row>
    <row r="7" spans="1:17">
      <c r="A7" s="103">
        <v>1</v>
      </c>
      <c r="B7" s="102">
        <v>1</v>
      </c>
      <c r="C7" s="102">
        <v>2</v>
      </c>
      <c r="D7" s="102">
        <v>3</v>
      </c>
      <c r="E7" s="102">
        <v>2</v>
      </c>
      <c r="F7" s="102">
        <v>3</v>
      </c>
      <c r="G7" s="102">
        <v>3</v>
      </c>
      <c r="H7" s="102">
        <v>6</v>
      </c>
      <c r="I7" s="102">
        <v>2</v>
      </c>
      <c r="J7" s="102">
        <v>6</v>
      </c>
      <c r="K7" s="102">
        <v>3</v>
      </c>
      <c r="L7" s="102">
        <v>2</v>
      </c>
      <c r="M7" s="102">
        <v>1</v>
      </c>
      <c r="N7" s="102">
        <v>1</v>
      </c>
      <c r="O7" s="102">
        <f>SUM(B7:N7)</f>
        <v>35</v>
      </c>
    </row>
    <row r="8" spans="1:17">
      <c r="A8" s="103">
        <v>0.7</v>
      </c>
      <c r="B8" s="102">
        <v>1</v>
      </c>
      <c r="C8" s="102">
        <v>2</v>
      </c>
      <c r="D8" s="102">
        <v>2</v>
      </c>
      <c r="E8" s="102">
        <v>2</v>
      </c>
      <c r="F8" s="102">
        <v>2</v>
      </c>
      <c r="G8" s="102">
        <v>2</v>
      </c>
      <c r="H8" s="102">
        <v>4</v>
      </c>
      <c r="I8" s="102">
        <v>2</v>
      </c>
      <c r="J8" s="102">
        <v>4</v>
      </c>
      <c r="K8" s="102">
        <v>2</v>
      </c>
      <c r="L8" s="102">
        <v>2</v>
      </c>
      <c r="M8" s="102">
        <v>1</v>
      </c>
      <c r="N8" s="102">
        <v>1</v>
      </c>
      <c r="O8" s="102">
        <f>SUM(B8:N8)</f>
        <v>27</v>
      </c>
    </row>
    <row r="11" spans="1:17">
      <c r="A11" s="102" t="s">
        <v>63</v>
      </c>
      <c r="B11" s="102">
        <v>3.5</v>
      </c>
      <c r="C11" s="102">
        <v>4</v>
      </c>
      <c r="D11" s="102">
        <v>4.5</v>
      </c>
      <c r="E11" s="102">
        <v>5</v>
      </c>
      <c r="F11" s="102">
        <v>5.5</v>
      </c>
      <c r="G11" s="102">
        <v>6</v>
      </c>
      <c r="H11" s="102">
        <v>6.5</v>
      </c>
      <c r="I11" s="102">
        <v>7</v>
      </c>
      <c r="J11" s="102">
        <v>7.5</v>
      </c>
      <c r="K11" s="102">
        <v>8</v>
      </c>
      <c r="L11" s="102">
        <v>8.5</v>
      </c>
      <c r="M11" s="102">
        <v>9</v>
      </c>
      <c r="N11" s="102">
        <v>9.5</v>
      </c>
      <c r="O11" s="102">
        <v>10</v>
      </c>
      <c r="P11" s="102">
        <v>10.5</v>
      </c>
      <c r="Q11" s="102" t="s">
        <v>61</v>
      </c>
    </row>
    <row r="12" spans="1:17">
      <c r="A12" s="103">
        <v>1</v>
      </c>
      <c r="B12" s="102">
        <v>4</v>
      </c>
      <c r="C12" s="102">
        <v>2</v>
      </c>
      <c r="D12" s="102">
        <v>6</v>
      </c>
      <c r="E12" s="102">
        <v>2</v>
      </c>
      <c r="F12" s="102">
        <v>7</v>
      </c>
      <c r="G12" s="102">
        <v>5</v>
      </c>
      <c r="H12" s="102">
        <v>7</v>
      </c>
      <c r="I12" s="102">
        <v>7</v>
      </c>
      <c r="J12" s="102">
        <v>12</v>
      </c>
      <c r="K12" s="102">
        <v>5</v>
      </c>
      <c r="L12" s="102">
        <v>12</v>
      </c>
      <c r="M12" s="102">
        <v>6</v>
      </c>
      <c r="N12" s="102">
        <v>6</v>
      </c>
      <c r="O12" s="102">
        <v>3</v>
      </c>
      <c r="P12" s="102">
        <v>4</v>
      </c>
      <c r="Q12" s="102">
        <f>SUM(B12:P12)</f>
        <v>88</v>
      </c>
    </row>
    <row r="13" spans="1:17">
      <c r="A13" s="103">
        <v>0.7</v>
      </c>
      <c r="B13" s="102">
        <v>3</v>
      </c>
      <c r="C13" s="102">
        <v>1</v>
      </c>
      <c r="D13" s="102">
        <v>3</v>
      </c>
      <c r="E13" s="102">
        <v>2</v>
      </c>
      <c r="F13" s="102">
        <v>5</v>
      </c>
      <c r="G13" s="102">
        <v>4</v>
      </c>
      <c r="H13" s="102">
        <v>5</v>
      </c>
      <c r="I13" s="102">
        <v>5</v>
      </c>
      <c r="J13" s="102">
        <v>8</v>
      </c>
      <c r="K13" s="102">
        <v>4</v>
      </c>
      <c r="L13" s="102">
        <v>8</v>
      </c>
      <c r="M13" s="102">
        <v>4</v>
      </c>
      <c r="N13" s="102">
        <v>4</v>
      </c>
      <c r="O13" s="102">
        <v>2</v>
      </c>
      <c r="P13" s="102">
        <v>2</v>
      </c>
      <c r="Q13" s="102">
        <f>SUM(B13:P13)</f>
        <v>60</v>
      </c>
    </row>
    <row r="16" spans="1:17">
      <c r="A16" s="102" t="s">
        <v>64</v>
      </c>
      <c r="B16" s="105" t="s">
        <v>65</v>
      </c>
      <c r="C16" s="105" t="s">
        <v>66</v>
      </c>
      <c r="D16" s="105" t="s">
        <v>67</v>
      </c>
      <c r="E16" s="102" t="s">
        <v>61</v>
      </c>
    </row>
    <row r="17" spans="1:6">
      <c r="A17" s="103">
        <v>1</v>
      </c>
      <c r="B17" s="102">
        <v>1</v>
      </c>
      <c r="C17" s="102">
        <v>1</v>
      </c>
      <c r="D17" s="102">
        <v>1</v>
      </c>
      <c r="E17" s="102">
        <v>3</v>
      </c>
    </row>
    <row r="20" spans="1:6">
      <c r="A20" s="102" t="s">
        <v>68</v>
      </c>
      <c r="B20" s="105" t="s">
        <v>65</v>
      </c>
      <c r="C20" s="105" t="s">
        <v>66</v>
      </c>
      <c r="D20" s="105" t="s">
        <v>67</v>
      </c>
      <c r="E20" s="102" t="s">
        <v>61</v>
      </c>
    </row>
    <row r="21" spans="1:6">
      <c r="A21" s="103">
        <v>1</v>
      </c>
      <c r="B21" s="102">
        <v>1</v>
      </c>
      <c r="C21" s="102">
        <v>1</v>
      </c>
      <c r="D21" s="102">
        <v>1</v>
      </c>
      <c r="E21" s="102">
        <v>3</v>
      </c>
    </row>
    <row r="24" spans="1:6">
      <c r="A24" s="102" t="s">
        <v>69</v>
      </c>
      <c r="B24" s="105" t="s">
        <v>70</v>
      </c>
      <c r="C24" s="105" t="s">
        <v>65</v>
      </c>
      <c r="D24" s="105" t="s">
        <v>66</v>
      </c>
      <c r="E24" s="105" t="s">
        <v>67</v>
      </c>
      <c r="F24" s="102" t="s">
        <v>61</v>
      </c>
    </row>
    <row r="25" spans="1:6">
      <c r="A25" s="103">
        <v>1</v>
      </c>
      <c r="B25" s="102">
        <v>2</v>
      </c>
      <c r="C25" s="102">
        <v>4</v>
      </c>
      <c r="D25" s="102">
        <v>5</v>
      </c>
      <c r="E25" s="102">
        <v>5</v>
      </c>
      <c r="F25" s="102">
        <f>SUM(B25:E25)</f>
        <v>16</v>
      </c>
    </row>
    <row r="26" spans="1:6">
      <c r="A26" s="103">
        <v>0.7</v>
      </c>
      <c r="B26" s="102">
        <v>1</v>
      </c>
      <c r="C26" s="102">
        <v>2</v>
      </c>
      <c r="D26" s="102">
        <v>4</v>
      </c>
      <c r="E26" s="102">
        <v>4</v>
      </c>
      <c r="F26" s="102">
        <f>SUM(B26:E26)</f>
        <v>11</v>
      </c>
    </row>
    <row r="29" spans="1:6">
      <c r="A29" s="102" t="s">
        <v>71</v>
      </c>
      <c r="B29" s="105" t="s">
        <v>70</v>
      </c>
      <c r="C29" s="105" t="s">
        <v>65</v>
      </c>
      <c r="D29" s="105" t="s">
        <v>66</v>
      </c>
      <c r="E29" s="105" t="s">
        <v>67</v>
      </c>
      <c r="F29" s="102" t="s">
        <v>61</v>
      </c>
    </row>
    <row r="30" spans="1:6">
      <c r="A30" s="103">
        <v>1</v>
      </c>
      <c r="B30" s="102">
        <v>1</v>
      </c>
      <c r="C30" s="102">
        <v>1.5</v>
      </c>
      <c r="D30" s="102">
        <v>2.5</v>
      </c>
      <c r="E30" s="102">
        <v>2.5</v>
      </c>
      <c r="F30" s="102">
        <f>SUM(B30:E30)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JO1066 rubber</vt:lpstr>
      <vt:lpstr>JO1066 CMEVA</vt:lpstr>
      <vt:lpstr>JO1066 Hybrid</vt:lpstr>
      <vt:lpstr>JO1066 Hybridd</vt:lpstr>
      <vt:lpstr>JO1066 TPCT01</vt:lpstr>
      <vt:lpstr>JO1066 TPCT02</vt:lpstr>
      <vt:lpstr>JO1066 TPUP01</vt:lpstr>
      <vt:lpstr>JO1066 TPUP02</vt:lpstr>
      <vt:lpstr>Sheet2</vt:lpstr>
      <vt:lpstr>2.14</vt:lpstr>
    </vt:vector>
  </TitlesOfParts>
  <Company>CHIN HONG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cp:lastModifiedBy>Windows User</cp:lastModifiedBy>
  <cp:lastPrinted>2018-07-23T07:37:49Z</cp:lastPrinted>
  <dcterms:created xsi:type="dcterms:W3CDTF">2008-09-27T00:40:12Z</dcterms:created>
  <dcterms:modified xsi:type="dcterms:W3CDTF">2019-03-15T02:59:35Z</dcterms:modified>
</cp:coreProperties>
</file>