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nab\AEC MCA Project Guidance 2024\"/>
    </mc:Choice>
  </mc:AlternateContent>
  <xr:revisionPtr revIDLastSave="0" documentId="13_ncr:1_{985629B3-313F-4BD3-BC2E-C0E45E3CF347}" xr6:coauthVersionLast="47" xr6:coauthVersionMax="47" xr10:uidLastSave="{00000000-0000-0000-0000-000000000000}"/>
  <bookViews>
    <workbookView xWindow="-108" yWindow="-108" windowWidth="23256" windowHeight="12576" activeTab="4" xr2:uid="{602B5501-FAFD-4D5E-95FC-59515F3768D8}"/>
  </bookViews>
  <sheets>
    <sheet name="Correlation &amp; Regression-1" sheetId="1" r:id="rId1"/>
    <sheet name="Correlation &amp; Regression-2" sheetId="2" r:id="rId2"/>
    <sheet name="Decision Tree" sheetId="3" r:id="rId3"/>
    <sheet name="K-NN" sheetId="4" r:id="rId4"/>
    <sheet name="K-NN (Iris)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5" l="1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2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2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2" i="5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2" i="4"/>
  <c r="K37" i="3" l="1"/>
  <c r="K30" i="3"/>
  <c r="K29" i="3"/>
  <c r="I60" i="3" l="1"/>
  <c r="I59" i="3"/>
  <c r="K53" i="3"/>
  <c r="K52" i="3"/>
  <c r="K50" i="3"/>
  <c r="L50" i="3" s="1"/>
  <c r="L49" i="3"/>
  <c r="K49" i="3"/>
  <c r="K47" i="3"/>
  <c r="L47" i="3" s="1"/>
  <c r="K46" i="3"/>
  <c r="L46" i="3" s="1"/>
  <c r="L37" i="3"/>
  <c r="K36" i="3"/>
  <c r="L36" i="3" s="1"/>
  <c r="K34" i="3"/>
  <c r="K33" i="3"/>
  <c r="K31" i="3"/>
  <c r="L30" i="3"/>
  <c r="L25" i="3"/>
  <c r="K25" i="3"/>
  <c r="K24" i="3"/>
  <c r="L24" i="3" s="1"/>
  <c r="L22" i="3"/>
  <c r="K22" i="3"/>
  <c r="L21" i="3"/>
  <c r="K21" i="3"/>
  <c r="D20" i="3"/>
  <c r="L19" i="3"/>
  <c r="K19" i="3"/>
  <c r="D19" i="3"/>
  <c r="D21" i="3" s="1"/>
  <c r="L18" i="3"/>
  <c r="K18" i="3"/>
  <c r="K17" i="3"/>
  <c r="L17" i="3" s="1"/>
  <c r="K15" i="3"/>
  <c r="L15" i="3" s="1"/>
  <c r="K14" i="3"/>
  <c r="K13" i="3"/>
  <c r="L13" i="3" s="1"/>
  <c r="J11" i="3"/>
  <c r="I11" i="3" l="1"/>
  <c r="K11" i="3" l="1"/>
  <c r="L11" i="3" s="1"/>
  <c r="N20" i="3" l="1"/>
  <c r="M45" i="3"/>
  <c r="N45" i="3" s="1"/>
  <c r="M28" i="3"/>
  <c r="N28" i="3" s="1"/>
  <c r="M35" i="3"/>
  <c r="N35" i="3" s="1"/>
  <c r="M23" i="3"/>
  <c r="N23" i="3" s="1"/>
  <c r="M16" i="3"/>
  <c r="N16" i="3" s="1"/>
  <c r="M12" i="3"/>
  <c r="N12" i="3" s="1"/>
  <c r="M32" i="3"/>
  <c r="N32" i="3" s="1"/>
  <c r="M20" i="3"/>
  <c r="M48" i="3"/>
  <c r="N48" i="3" s="1"/>
  <c r="M51" i="3"/>
  <c r="N51" i="3" s="1"/>
  <c r="G9" i="2" l="1"/>
  <c r="G5" i="2"/>
  <c r="G6" i="2"/>
  <c r="G7" i="2"/>
  <c r="G8" i="2"/>
  <c r="G4" i="2"/>
  <c r="F5" i="2"/>
  <c r="F6" i="2"/>
  <c r="F7" i="2"/>
  <c r="F8" i="2"/>
  <c r="F4" i="2"/>
  <c r="E12" i="2"/>
  <c r="E13" i="2"/>
  <c r="E11" i="2"/>
  <c r="G15" i="1" l="1"/>
  <c r="G16" i="1"/>
  <c r="G14" i="1"/>
  <c r="C21" i="1"/>
  <c r="C20" i="1"/>
  <c r="C19" i="1"/>
  <c r="C18" i="1"/>
  <c r="C17" i="1"/>
  <c r="C16" i="1"/>
  <c r="C15" i="1"/>
  <c r="C14" i="1"/>
  <c r="C13" i="1"/>
  <c r="F11" i="1"/>
  <c r="D11" i="1"/>
  <c r="E11" i="1"/>
  <c r="G11" i="1"/>
  <c r="C11" i="1"/>
  <c r="E5" i="1"/>
  <c r="F5" i="1"/>
  <c r="G5" i="1"/>
  <c r="E6" i="1"/>
  <c r="F6" i="1"/>
  <c r="G6" i="1"/>
  <c r="E7" i="1"/>
  <c r="F7" i="1"/>
  <c r="G7" i="1"/>
  <c r="E8" i="1"/>
  <c r="F8" i="1"/>
  <c r="G8" i="1"/>
  <c r="E9" i="1"/>
  <c r="F9" i="1"/>
  <c r="G9" i="1"/>
  <c r="E10" i="1"/>
  <c r="F10" i="1"/>
  <c r="G10" i="1"/>
  <c r="G4" i="1"/>
  <c r="F4" i="1"/>
  <c r="E4" i="1"/>
</calcChain>
</file>

<file path=xl/sharedStrings.xml><?xml version="1.0" encoding="utf-8"?>
<sst xmlns="http://schemas.openxmlformats.org/spreadsheetml/2006/main" count="623" uniqueCount="139">
  <si>
    <t>Student</t>
  </si>
  <si>
    <t>x</t>
  </si>
  <si>
    <t>y</t>
  </si>
  <si>
    <t>A</t>
  </si>
  <si>
    <t>B</t>
  </si>
  <si>
    <t>C</t>
  </si>
  <si>
    <t>D</t>
  </si>
  <si>
    <t>E</t>
  </si>
  <si>
    <t>F</t>
  </si>
  <si>
    <t>G</t>
  </si>
  <si>
    <t>xy</t>
  </si>
  <si>
    <t>x^2</t>
  </si>
  <si>
    <t>y^2</t>
  </si>
  <si>
    <t>n =</t>
  </si>
  <si>
    <t>r =</t>
  </si>
  <si>
    <t>a =</t>
  </si>
  <si>
    <t>Intercept</t>
  </si>
  <si>
    <t>b =</t>
  </si>
  <si>
    <t>Slope</t>
  </si>
  <si>
    <t>r^2 =</t>
  </si>
  <si>
    <t>H</t>
  </si>
  <si>
    <t>I</t>
  </si>
  <si>
    <t>J</t>
  </si>
  <si>
    <t>y'</t>
  </si>
  <si>
    <t>x1</t>
  </si>
  <si>
    <t>x2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</si>
  <si>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</si>
  <si>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</si>
  <si>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</si>
  <si>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</si>
  <si>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</si>
  <si>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</si>
  <si>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</si>
  <si>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</si>
  <si>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</si>
  <si>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</si>
  <si>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</si>
  <si>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df</t>
  </si>
  <si>
    <t>SS</t>
  </si>
  <si>
    <t>MS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</si>
  <si>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</si>
  <si>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</si>
  <si>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</si>
  <si>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</si>
  <si>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</si>
  <si>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</si>
  <si>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</si>
  <si>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</si>
  <si>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Epsilon^2</t>
  </si>
  <si>
    <t>Day</t>
  </si>
  <si>
    <t>Outlook</t>
  </si>
  <si>
    <t>Temperature</t>
  </si>
  <si>
    <t>Humidity</t>
  </si>
  <si>
    <t>Wind</t>
  </si>
  <si>
    <t>Play</t>
  </si>
  <si>
    <t>Outlook X[0]</t>
  </si>
  <si>
    <t>Temperature X[1]</t>
  </si>
  <si>
    <t>Humidity X[2]</t>
  </si>
  <si>
    <t>Wind X[3]</t>
  </si>
  <si>
    <t>Play y</t>
  </si>
  <si>
    <t>Sunny</t>
  </si>
  <si>
    <t>Hot</t>
  </si>
  <si>
    <t>High</t>
  </si>
  <si>
    <t>Weak</t>
  </si>
  <si>
    <t>No</t>
  </si>
  <si>
    <t>Sunny - 2</t>
  </si>
  <si>
    <t>Hot - 1</t>
  </si>
  <si>
    <t>High - 0</t>
  </si>
  <si>
    <t>Weak - 1</t>
  </si>
  <si>
    <t>No - 0</t>
  </si>
  <si>
    <t>Strong</t>
  </si>
  <si>
    <t>Strong - 0</t>
  </si>
  <si>
    <t>Overcast</t>
  </si>
  <si>
    <t>Yes</t>
  </si>
  <si>
    <t>Overcast - 0</t>
  </si>
  <si>
    <t>Yes - 1</t>
  </si>
  <si>
    <t>Rain</t>
  </si>
  <si>
    <t>Mild</t>
  </si>
  <si>
    <t>Rain - 1</t>
  </si>
  <si>
    <t>Mild - 2</t>
  </si>
  <si>
    <t>Cool</t>
  </si>
  <si>
    <t>Normal</t>
  </si>
  <si>
    <t>Cool - 0</t>
  </si>
  <si>
    <t>Normal - 1</t>
  </si>
  <si>
    <t>p</t>
  </si>
  <si>
    <t>n</t>
  </si>
  <si>
    <t>p + n</t>
  </si>
  <si>
    <t xml:space="preserve">Information Gain I(p,n) </t>
  </si>
  <si>
    <t>Entropy</t>
  </si>
  <si>
    <t>Gain</t>
  </si>
  <si>
    <t>Yes Count (p) =</t>
  </si>
  <si>
    <t>No Count (n) =</t>
  </si>
  <si>
    <t>Total rows =</t>
  </si>
  <si>
    <t>Sunny-Temp</t>
  </si>
  <si>
    <t>Sunny-Humd</t>
  </si>
  <si>
    <t>Sunny-Wind</t>
  </si>
  <si>
    <t>Rain-Temp</t>
  </si>
  <si>
    <t>Rain-Humd.</t>
  </si>
  <si>
    <t>Rain-Wind</t>
  </si>
  <si>
    <t>Gini Index</t>
  </si>
  <si>
    <t>Algo / Split Criterion</t>
  </si>
  <si>
    <t>Description</t>
  </si>
  <si>
    <t>Tree Type</t>
  </si>
  <si>
    <t>Gini Split / Gini Index</t>
  </si>
  <si>
    <t>Favours larger partitions. Very simple to implement.</t>
  </si>
  <si>
    <t>CART</t>
  </si>
  <si>
    <t>Information Gain / Entropy</t>
  </si>
  <si>
    <t>Favours partitions that have small counts but many distinct values.</t>
  </si>
  <si>
    <t> ID3 / C4.5</t>
  </si>
  <si>
    <t>gini = 0.392</t>
  </si>
  <si>
    <t>Classification &amp; Regression Trees (CART)</t>
  </si>
  <si>
    <r>
      <t>·</t>
    </r>
    <r>
      <rPr>
        <sz val="7"/>
        <color theme="1"/>
        <rFont val="Times New Roman"/>
        <family val="1"/>
      </rPr>
      <t xml:space="preserve">       </t>
    </r>
    <r>
      <rPr>
        <sz val="12"/>
        <color theme="1"/>
        <rFont val="Times New Roman"/>
        <family val="1"/>
      </rPr>
      <t>Favours larger partitions.</t>
    </r>
  </si>
  <si>
    <r>
      <t>·</t>
    </r>
    <r>
      <rPr>
        <sz val="7"/>
        <color theme="1"/>
        <rFont val="Times New Roman"/>
        <family val="1"/>
      </rPr>
      <t xml:space="preserve">       </t>
    </r>
    <r>
      <rPr>
        <sz val="12"/>
        <color theme="1"/>
        <rFont val="Times New Roman"/>
        <family val="1"/>
      </rPr>
      <t>Uses squared proportion of classes.</t>
    </r>
  </si>
  <si>
    <t>Rows</t>
  </si>
  <si>
    <r>
      <t>·</t>
    </r>
    <r>
      <rPr>
        <sz val="7"/>
        <color theme="1"/>
        <rFont val="Times New Roman"/>
        <family val="1"/>
      </rPr>
      <t xml:space="preserve">       </t>
    </r>
    <r>
      <rPr>
        <sz val="12"/>
        <color theme="1"/>
        <rFont val="Times New Roman"/>
        <family val="1"/>
      </rPr>
      <t>Perfectly classified, Gini Index would be zero.</t>
    </r>
  </si>
  <si>
    <t>No.</t>
  </si>
  <si>
    <t>Sepal_length</t>
  </si>
  <si>
    <t>Sepal_width</t>
  </si>
  <si>
    <t>Species</t>
  </si>
  <si>
    <t>Euclidean
Distance</t>
  </si>
  <si>
    <t>Rank</t>
  </si>
  <si>
    <t>Manhattan
Distance</t>
  </si>
  <si>
    <t>Test Row</t>
  </si>
  <si>
    <t>setosa</t>
  </si>
  <si>
    <t>Virginica</t>
  </si>
  <si>
    <t>K = 5</t>
  </si>
  <si>
    <t>versicolor</t>
  </si>
  <si>
    <t>virginica</t>
  </si>
  <si>
    <t>Serial</t>
  </si>
  <si>
    <t>sepal_length</t>
  </si>
  <si>
    <t>sepal_width</t>
  </si>
  <si>
    <t>petal_length</t>
  </si>
  <si>
    <t>petal_width</t>
  </si>
  <si>
    <t>species</t>
  </si>
  <si>
    <t>Rank2</t>
  </si>
  <si>
    <t>Setosa</t>
  </si>
  <si>
    <t>Versicolor</t>
  </si>
  <si>
    <t>Manhattan Distance metric</t>
  </si>
  <si>
    <t>Eucledian Distance Metric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</si>
</sst>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14" x14ac:knownFonts="1"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color rgb="FF000000"/>
      <name val="Times New Roman"/>
      <family val="1"/>
    </font>
    <font>
      <sz val="10"/>
      <color theme="1"/>
      <name val="Symbol"/>
      <family val="1"/>
      <charset val="2"/>
    </font>
    <font>
      <sz val="7"/>
      <color theme="1"/>
      <name val="Times New Roman"/>
      <family val="1"/>
    </font>
    <font>
      <sz val="12"/>
      <color theme="1"/>
      <name val="Times New Roman"/>
      <family val="1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8F8F8"/>
        <bgColor indexed="64"/>
      </patternFill>
    </fill>
    <fill>
      <patternFill patternType="solid">
        <fgColor rgb="FFFFFFFF"/>
        <bgColor indexed="64"/>
      </patternFill>
    </fill>
  </fills>
  <borders count="5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04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2" fillId="0" borderId="3" xfId="0" applyFont="1" applyBorder="1" applyAlignment="1">
      <alignment horizontal="center"/>
    </xf>
    <xf numFmtId="0" fontId="2" fillId="0" borderId="3" xfId="0" applyFont="1" applyBorder="1" applyAlignment="1">
      <alignment horizontal="centerContinuous"/>
    </xf>
    <xf numFmtId="164" fontId="0" fillId="0" borderId="1" xfId="0" applyNumberFormat="1" applyBorder="1" applyAlignment="1">
      <alignment horizontal="center"/>
    </xf>
    <xf numFmtId="0" fontId="1" fillId="0" borderId="0" xfId="0" applyFont="1" applyAlignment="1">
      <alignment horizontal="center"/>
    </xf>
    <xf numFmtId="0" fontId="0" fillId="2" borderId="0" xfId="0" applyFill="1"/>
    <xf numFmtId="0" fontId="0" fillId="2" borderId="1" xfId="0" applyFill="1" applyBorder="1"/>
    <xf numFmtId="0" fontId="3" fillId="0" borderId="0" xfId="1"/>
    <xf numFmtId="0" fontId="4" fillId="0" borderId="0" xfId="1" applyFont="1" applyAlignment="1">
      <alignment horizontal="left"/>
    </xf>
    <xf numFmtId="0" fontId="3" fillId="0" borderId="0" xfId="1" applyAlignment="1">
      <alignment horizontal="left"/>
    </xf>
    <xf numFmtId="0" fontId="5" fillId="0" borderId="4" xfId="1" applyFont="1" applyBorder="1" applyAlignment="1">
      <alignment horizontal="center"/>
    </xf>
    <xf numFmtId="0" fontId="5" fillId="0" borderId="5" xfId="1" applyFont="1" applyBorder="1" applyAlignment="1">
      <alignment horizontal="center"/>
    </xf>
    <xf numFmtId="0" fontId="6" fillId="0" borderId="6" xfId="1" applyFont="1" applyBorder="1" applyAlignment="1">
      <alignment horizontal="center"/>
    </xf>
    <xf numFmtId="0" fontId="6" fillId="0" borderId="7" xfId="1" applyFont="1" applyBorder="1" applyAlignment="1">
      <alignment horizontal="center"/>
    </xf>
    <xf numFmtId="0" fontId="6" fillId="0" borderId="0" xfId="1" applyFont="1" applyAlignment="1">
      <alignment horizontal="center"/>
    </xf>
    <xf numFmtId="0" fontId="6" fillId="0" borderId="0" xfId="1" applyFont="1" applyAlignment="1">
      <alignment horizontal="left"/>
    </xf>
    <xf numFmtId="0" fontId="6" fillId="0" borderId="2" xfId="1" applyFont="1" applyBorder="1" applyAlignment="1">
      <alignment horizontal="center"/>
    </xf>
    <xf numFmtId="0" fontId="4" fillId="2" borderId="4" xfId="1" applyFont="1" applyFill="1" applyBorder="1" applyAlignment="1">
      <alignment horizontal="left"/>
    </xf>
    <xf numFmtId="0" fontId="3" fillId="0" borderId="8" xfId="1" applyBorder="1" applyAlignment="1">
      <alignment horizontal="left"/>
    </xf>
    <xf numFmtId="0" fontId="3" fillId="2" borderId="9" xfId="1" applyFill="1" applyBorder="1" applyAlignment="1">
      <alignment horizontal="left"/>
    </xf>
    <xf numFmtId="0" fontId="4" fillId="0" borderId="10" xfId="1" applyFont="1" applyBorder="1" applyAlignment="1">
      <alignment horizontal="left"/>
    </xf>
    <xf numFmtId="0" fontId="3" fillId="0" borderId="11" xfId="1" applyBorder="1" applyAlignment="1">
      <alignment horizontal="left"/>
    </xf>
    <xf numFmtId="0" fontId="5" fillId="0" borderId="0" xfId="1" applyFont="1" applyAlignment="1">
      <alignment horizontal="left"/>
    </xf>
    <xf numFmtId="0" fontId="6" fillId="0" borderId="6" xfId="1" applyFont="1" applyBorder="1" applyAlignment="1">
      <alignment horizontal="center" vertical="center"/>
    </xf>
    <xf numFmtId="0" fontId="6" fillId="0" borderId="7" xfId="1" applyFont="1" applyBorder="1" applyAlignment="1">
      <alignment horizontal="center" vertical="center"/>
    </xf>
    <xf numFmtId="0" fontId="4" fillId="0" borderId="10" xfId="1" applyFont="1" applyBorder="1"/>
    <xf numFmtId="0" fontId="4" fillId="2" borderId="4" xfId="1" applyFont="1" applyFill="1" applyBorder="1"/>
    <xf numFmtId="0" fontId="4" fillId="0" borderId="12" xfId="1" applyFont="1" applyBorder="1"/>
    <xf numFmtId="0" fontId="3" fillId="0" borderId="2" xfId="1" applyBorder="1" applyAlignment="1">
      <alignment horizontal="left"/>
    </xf>
    <xf numFmtId="0" fontId="3" fillId="0" borderId="7" xfId="1" applyBorder="1" applyAlignment="1">
      <alignment horizontal="left"/>
    </xf>
    <xf numFmtId="0" fontId="4" fillId="0" borderId="0" xfId="1" applyFont="1"/>
    <xf numFmtId="0" fontId="5" fillId="0" borderId="13" xfId="1" applyFont="1" applyBorder="1" applyAlignment="1">
      <alignment horizontal="center"/>
    </xf>
    <xf numFmtId="0" fontId="3" fillId="0" borderId="8" xfId="1" applyBorder="1"/>
    <xf numFmtId="0" fontId="3" fillId="0" borderId="9" xfId="1" applyBorder="1" applyAlignment="1">
      <alignment horizontal="left"/>
    </xf>
    <xf numFmtId="0" fontId="3" fillId="2" borderId="11" xfId="1" applyFill="1" applyBorder="1" applyAlignment="1">
      <alignment horizontal="left"/>
    </xf>
    <xf numFmtId="0" fontId="3" fillId="0" borderId="2" xfId="1" applyBorder="1"/>
    <xf numFmtId="0" fontId="7" fillId="3" borderId="1" xfId="1" applyFont="1" applyFill="1" applyBorder="1" applyAlignment="1">
      <alignment vertical="center" wrapText="1"/>
    </xf>
    <xf numFmtId="0" fontId="8" fillId="3" borderId="1" xfId="1" applyFont="1" applyFill="1" applyBorder="1" applyAlignment="1">
      <alignment vertical="center" wrapText="1"/>
    </xf>
    <xf numFmtId="0" fontId="8" fillId="4" borderId="1" xfId="1" applyFont="1" applyFill="1" applyBorder="1" applyAlignment="1">
      <alignment vertical="center" wrapText="1"/>
    </xf>
    <xf numFmtId="0" fontId="9" fillId="0" borderId="0" xfId="1" applyFont="1" applyAlignment="1">
      <alignment horizontal="center"/>
    </xf>
    <xf numFmtId="0" fontId="10" fillId="0" borderId="0" xfId="1" applyFont="1" applyAlignment="1">
      <alignment horizontal="left" vertical="center" indent="2"/>
    </xf>
    <xf numFmtId="0" fontId="5" fillId="0" borderId="4" xfId="1" applyFont="1" applyBorder="1" applyAlignment="1">
      <alignment horizontal="center" vertical="center"/>
    </xf>
    <xf numFmtId="0" fontId="5" fillId="0" borderId="5" xfId="1" applyFont="1" applyBorder="1" applyAlignment="1">
      <alignment horizontal="center" vertical="center"/>
    </xf>
    <xf numFmtId="0" fontId="4" fillId="0" borderId="14" xfId="1" applyFont="1" applyBorder="1" applyAlignment="1">
      <alignment horizontal="center" vertical="center"/>
    </xf>
    <xf numFmtId="0" fontId="4" fillId="0" borderId="15" xfId="1" applyFont="1" applyBorder="1" applyAlignment="1">
      <alignment horizontal="center" vertical="center"/>
    </xf>
    <xf numFmtId="0" fontId="4" fillId="0" borderId="16" xfId="1" applyFont="1" applyBorder="1" applyAlignment="1">
      <alignment horizontal="center" vertical="center"/>
    </xf>
    <xf numFmtId="0" fontId="4" fillId="0" borderId="17" xfId="1" applyFont="1" applyBorder="1" applyAlignment="1">
      <alignment horizontal="center" vertical="center"/>
    </xf>
    <xf numFmtId="0" fontId="4" fillId="0" borderId="15" xfId="1" applyFont="1" applyBorder="1" applyAlignment="1">
      <alignment horizontal="center" vertical="center" wrapText="1"/>
    </xf>
    <xf numFmtId="0" fontId="4" fillId="0" borderId="18" xfId="1" applyFont="1" applyBorder="1" applyAlignment="1">
      <alignment horizontal="center" vertical="center" wrapText="1"/>
    </xf>
    <xf numFmtId="0" fontId="13" fillId="0" borderId="0" xfId="1" applyFont="1" applyAlignment="1">
      <alignment horizontal="center"/>
    </xf>
    <xf numFmtId="0" fontId="3" fillId="0" borderId="19" xfId="1" applyBorder="1"/>
    <xf numFmtId="164" fontId="3" fillId="0" borderId="20" xfId="1" applyNumberFormat="1" applyBorder="1"/>
    <xf numFmtId="164" fontId="3" fillId="0" borderId="21" xfId="1" applyNumberFormat="1" applyBorder="1"/>
    <xf numFmtId="0" fontId="3" fillId="0" borderId="22" xfId="1" applyBorder="1"/>
    <xf numFmtId="165" fontId="3" fillId="0" borderId="19" xfId="1" applyNumberFormat="1" applyBorder="1"/>
    <xf numFmtId="0" fontId="3" fillId="0" borderId="23" xfId="1" applyBorder="1"/>
    <xf numFmtId="0" fontId="4" fillId="0" borderId="0" xfId="1" applyFont="1" applyAlignment="1">
      <alignment horizontal="center"/>
    </xf>
    <xf numFmtId="0" fontId="3" fillId="0" borderId="24" xfId="1" applyBorder="1"/>
    <xf numFmtId="164" fontId="3" fillId="0" borderId="25" xfId="1" applyNumberFormat="1" applyBorder="1"/>
    <xf numFmtId="164" fontId="3" fillId="0" borderId="1" xfId="1" applyNumberFormat="1" applyBorder="1"/>
    <xf numFmtId="0" fontId="3" fillId="0" borderId="26" xfId="1" applyBorder="1"/>
    <xf numFmtId="165" fontId="3" fillId="0" borderId="27" xfId="1" applyNumberFormat="1" applyBorder="1"/>
    <xf numFmtId="0" fontId="3" fillId="0" borderId="28" xfId="1" applyBorder="1"/>
    <xf numFmtId="0" fontId="3" fillId="0" borderId="29" xfId="1" applyBorder="1"/>
    <xf numFmtId="164" fontId="3" fillId="0" borderId="30" xfId="1" applyNumberFormat="1" applyBorder="1"/>
    <xf numFmtId="164" fontId="3" fillId="0" borderId="31" xfId="1" applyNumberFormat="1" applyBorder="1"/>
    <xf numFmtId="0" fontId="3" fillId="0" borderId="32" xfId="1" applyBorder="1"/>
    <xf numFmtId="165" fontId="3" fillId="0" borderId="6" xfId="1" applyNumberFormat="1" applyBorder="1"/>
    <xf numFmtId="0" fontId="3" fillId="0" borderId="33" xfId="1" applyBorder="1"/>
    <xf numFmtId="0" fontId="4" fillId="0" borderId="34" xfId="1" applyFont="1" applyBorder="1" applyAlignment="1">
      <alignment horizontal="center" vertical="center" wrapText="1"/>
    </xf>
    <xf numFmtId="0" fontId="4" fillId="0" borderId="35" xfId="1" applyFont="1" applyBorder="1" applyAlignment="1">
      <alignment horizontal="center" vertical="center" wrapText="1"/>
    </xf>
    <xf numFmtId="0" fontId="4" fillId="0" borderId="36" xfId="1" applyFont="1" applyBorder="1" applyAlignment="1">
      <alignment horizontal="center" vertical="center"/>
    </xf>
    <xf numFmtId="0" fontId="4" fillId="0" borderId="37" xfId="1" applyFont="1" applyBorder="1" applyAlignment="1">
      <alignment horizontal="center" vertical="center"/>
    </xf>
    <xf numFmtId="0" fontId="3" fillId="0" borderId="3" xfId="1" applyBorder="1"/>
    <xf numFmtId="164" fontId="3" fillId="0" borderId="38" xfId="1" applyNumberFormat="1" applyBorder="1"/>
    <xf numFmtId="164" fontId="3" fillId="0" borderId="39" xfId="1" applyNumberFormat="1" applyBorder="1"/>
    <xf numFmtId="0" fontId="3" fillId="0" borderId="40" xfId="1" applyBorder="1"/>
    <xf numFmtId="165" fontId="3" fillId="0" borderId="38" xfId="1" applyNumberFormat="1" applyBorder="1"/>
    <xf numFmtId="2" fontId="3" fillId="0" borderId="41" xfId="1" applyNumberFormat="1" applyBorder="1"/>
    <xf numFmtId="0" fontId="3" fillId="0" borderId="42" xfId="1" applyBorder="1"/>
    <xf numFmtId="0" fontId="13" fillId="0" borderId="2" xfId="1" applyFont="1" applyBorder="1" applyAlignment="1">
      <alignment horizontal="center"/>
    </xf>
    <xf numFmtId="0" fontId="3" fillId="0" borderId="43" xfId="1" applyBorder="1"/>
    <xf numFmtId="164" fontId="3" fillId="0" borderId="44" xfId="1" applyNumberFormat="1" applyBorder="1"/>
    <xf numFmtId="0" fontId="3" fillId="0" borderId="25" xfId="1" applyBorder="1"/>
    <xf numFmtId="0" fontId="3" fillId="0" borderId="45" xfId="1" applyBorder="1"/>
    <xf numFmtId="0" fontId="4" fillId="0" borderId="16" xfId="1" applyFont="1" applyBorder="1" applyAlignment="1">
      <alignment horizontal="center" vertical="center" wrapText="1"/>
    </xf>
    <xf numFmtId="0" fontId="4" fillId="0" borderId="17" xfId="1" applyFont="1" applyBorder="1" applyAlignment="1">
      <alignment horizontal="center" vertical="center" wrapText="1"/>
    </xf>
    <xf numFmtId="0" fontId="4" fillId="0" borderId="5" xfId="1" applyFont="1" applyBorder="1" applyAlignment="1">
      <alignment horizontal="center"/>
    </xf>
    <xf numFmtId="0" fontId="3" fillId="0" borderId="46" xfId="1" applyBorder="1"/>
    <xf numFmtId="0" fontId="3" fillId="0" borderId="47" xfId="1" applyBorder="1"/>
    <xf numFmtId="0" fontId="3" fillId="0" borderId="48" xfId="1" applyBorder="1"/>
    <xf numFmtId="0" fontId="3" fillId="0" borderId="4" xfId="1" applyBorder="1"/>
    <xf numFmtId="0" fontId="3" fillId="0" borderId="49" xfId="1" applyBorder="1"/>
    <xf numFmtId="164" fontId="3" fillId="0" borderId="50" xfId="1" applyNumberFormat="1" applyBorder="1"/>
    <xf numFmtId="164" fontId="3" fillId="0" borderId="51" xfId="1" applyNumberFormat="1" applyBorder="1"/>
    <xf numFmtId="0" fontId="3" fillId="0" borderId="52" xfId="1" applyBorder="1"/>
    <xf numFmtId="0" fontId="3" fillId="0" borderId="53" xfId="1" applyBorder="1"/>
    <xf numFmtId="0" fontId="3" fillId="0" borderId="54" xfId="1" applyBorder="1"/>
    <xf numFmtId="164" fontId="3" fillId="0" borderId="0" xfId="1" applyNumberFormat="1"/>
  </cellXfs>
  <cellStyles count="2">
    <cellStyle name="Normal" xfId="0" builtinId="0"/>
    <cellStyle name="Normal 2" xfId="1" xr:uid="{DCE96155-F8A9-49BE-804E-8124D67109A9}"/>
  </cellStyles>
  <dxfs count="40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5" formatCode="0.000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x vs 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8295698198988395"/>
                  <c:y val="-0.289468958072975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'Correlation &amp; Regression-1'!$C$4:$C$10</c:f>
              <c:numCache>
                <c:formatCode>General</c:formatCode>
                <c:ptCount val="7"/>
                <c:pt idx="0">
                  <c:v>6</c:v>
                </c:pt>
                <c:pt idx="1">
                  <c:v>2</c:v>
                </c:pt>
                <c:pt idx="2">
                  <c:v>15</c:v>
                </c:pt>
                <c:pt idx="3">
                  <c:v>9</c:v>
                </c:pt>
                <c:pt idx="4">
                  <c:v>12</c:v>
                </c:pt>
                <c:pt idx="5">
                  <c:v>5</c:v>
                </c:pt>
                <c:pt idx="6">
                  <c:v>8</c:v>
                </c:pt>
              </c:numCache>
            </c:numRef>
          </c:xVal>
          <c:yVal>
            <c:numRef>
              <c:f>'Correlation &amp; Regression-1'!$D$4:$D$10</c:f>
              <c:numCache>
                <c:formatCode>General</c:formatCode>
                <c:ptCount val="7"/>
                <c:pt idx="0">
                  <c:v>82</c:v>
                </c:pt>
                <c:pt idx="1">
                  <c:v>86</c:v>
                </c:pt>
                <c:pt idx="2">
                  <c:v>43</c:v>
                </c:pt>
                <c:pt idx="3">
                  <c:v>74</c:v>
                </c:pt>
                <c:pt idx="4">
                  <c:v>58</c:v>
                </c:pt>
                <c:pt idx="5">
                  <c:v>90</c:v>
                </c:pt>
                <c:pt idx="6">
                  <c:v>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B4-48D4-A19A-AA9947A6E559}"/>
            </c:ext>
          </c:extLst>
        </c:ser>
        <c:ser>
          <c:idx val="1"/>
          <c:order val="1"/>
          <c:tx>
            <c:v>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'Correlation &amp; Regression-1'!$F$14</c:f>
              <c:numCache>
                <c:formatCode>General</c:formatCode>
                <c:ptCount val="1"/>
                <c:pt idx="0">
                  <c:v>7</c:v>
                </c:pt>
              </c:numCache>
            </c:numRef>
          </c:xVal>
          <c:yVal>
            <c:numRef>
              <c:f>'Correlation &amp; Regression-1'!$G$14</c:f>
              <c:numCache>
                <c:formatCode>General</c:formatCode>
                <c:ptCount val="1"/>
                <c:pt idx="0">
                  <c:v>77.139303482587067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BB4-48D4-A19A-AA9947A6E559}"/>
            </c:ext>
          </c:extLst>
        </c:ser>
        <c:ser>
          <c:idx val="2"/>
          <c:order val="2"/>
          <c:tx>
            <c:v>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'Correlation &amp; Regression-1'!$F$15</c:f>
              <c:numCache>
                <c:formatCode>General</c:formatCode>
                <c:ptCount val="1"/>
                <c:pt idx="0">
                  <c:v>10</c:v>
                </c:pt>
              </c:numCache>
            </c:numRef>
          </c:xVal>
          <c:yVal>
            <c:numRef>
              <c:f>'Correlation &amp; Regression-1'!$G$15</c:f>
              <c:numCache>
                <c:formatCode>General</c:formatCode>
                <c:ptCount val="1"/>
                <c:pt idx="0">
                  <c:v>66.273631840796014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BB4-48D4-A19A-AA9947A6E559}"/>
            </c:ext>
          </c:extLst>
        </c:ser>
        <c:ser>
          <c:idx val="3"/>
          <c:order val="3"/>
          <c:tx>
            <c:v>J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'Correlation &amp; Regression-1'!$F$16</c:f>
              <c:numCache>
                <c:formatCode>General</c:formatCode>
                <c:ptCount val="1"/>
                <c:pt idx="0">
                  <c:v>11</c:v>
                </c:pt>
              </c:numCache>
            </c:numRef>
          </c:xVal>
          <c:yVal>
            <c:numRef>
              <c:f>'Correlation &amp; Regression-1'!$G$16</c:f>
              <c:numCache>
                <c:formatCode>General</c:formatCode>
                <c:ptCount val="1"/>
                <c:pt idx="0">
                  <c:v>62.651741293532339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BB4-48D4-A19A-AA9947A6E5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275072"/>
        <c:axId val="1705416800"/>
      </c:scatterChart>
      <c:valAx>
        <c:axId val="196275072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5416800"/>
        <c:crosses val="autoZero"/>
        <c:crossBetween val="midCat"/>
      </c:valAx>
      <c:valAx>
        <c:axId val="170541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2">
                  <a:lumMod val="5000"/>
                  <a:lumOff val="95000"/>
                </a:schemeClr>
              </a:solidFill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275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8575" cap="flat" cmpd="sng" algn="ctr">
      <a:solidFill>
        <a:srgbClr val="C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K-NN Classification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Setosa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'K-NN'!$B$2:$B$6</c:f>
              <c:numCache>
                <c:formatCode>0.0</c:formatCode>
                <c:ptCount val="5"/>
                <c:pt idx="0">
                  <c:v>5.0999999999999996</c:v>
                </c:pt>
                <c:pt idx="1">
                  <c:v>4.9000000000000004</c:v>
                </c:pt>
                <c:pt idx="2">
                  <c:v>4.7</c:v>
                </c:pt>
                <c:pt idx="3">
                  <c:v>4.5999999999999996</c:v>
                </c:pt>
                <c:pt idx="4">
                  <c:v>5</c:v>
                </c:pt>
              </c:numCache>
            </c:numRef>
          </c:xVal>
          <c:yVal>
            <c:numRef>
              <c:f>'K-NN'!$C$2:$C$6</c:f>
              <c:numCache>
                <c:formatCode>0.0</c:formatCode>
                <c:ptCount val="5"/>
                <c:pt idx="0">
                  <c:v>3.5</c:v>
                </c:pt>
                <c:pt idx="1">
                  <c:v>3</c:v>
                </c:pt>
                <c:pt idx="2">
                  <c:v>3.2</c:v>
                </c:pt>
                <c:pt idx="3">
                  <c:v>3.1</c:v>
                </c:pt>
                <c:pt idx="4">
                  <c:v>3.6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B2-45D1-90D7-522DCCF1471F}"/>
            </c:ext>
          </c:extLst>
        </c:ser>
        <c:ser>
          <c:idx val="1"/>
          <c:order val="1"/>
          <c:tx>
            <c:v>Versicolor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'K-NN'!$B$7:$B$11</c:f>
              <c:numCache>
                <c:formatCode>0.0</c:formatCode>
                <c:ptCount val="5"/>
                <c:pt idx="0">
                  <c:v>5.5</c:v>
                </c:pt>
                <c:pt idx="1">
                  <c:v>6.5</c:v>
                </c:pt>
                <c:pt idx="2">
                  <c:v>5.7</c:v>
                </c:pt>
                <c:pt idx="3">
                  <c:v>6.3</c:v>
                </c:pt>
                <c:pt idx="4">
                  <c:v>4.9000000000000004</c:v>
                </c:pt>
              </c:numCache>
            </c:numRef>
          </c:xVal>
          <c:yVal>
            <c:numRef>
              <c:f>'K-NN'!$C$7:$C$11</c:f>
              <c:numCache>
                <c:formatCode>0.0</c:formatCode>
                <c:ptCount val="5"/>
                <c:pt idx="0">
                  <c:v>2.2999999999999998</c:v>
                </c:pt>
                <c:pt idx="1">
                  <c:v>2.8</c:v>
                </c:pt>
                <c:pt idx="2">
                  <c:v>2.8</c:v>
                </c:pt>
                <c:pt idx="3">
                  <c:v>3.3</c:v>
                </c:pt>
                <c:pt idx="4">
                  <c:v>2.4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B2-45D1-90D7-522DCCF1471F}"/>
            </c:ext>
          </c:extLst>
        </c:ser>
        <c:ser>
          <c:idx val="2"/>
          <c:order val="2"/>
          <c:tx>
            <c:v>Virginica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'K-NN'!$B$12:$B$16</c:f>
              <c:numCache>
                <c:formatCode>0.0</c:formatCode>
                <c:ptCount val="5"/>
                <c:pt idx="0">
                  <c:v>7.2</c:v>
                </c:pt>
                <c:pt idx="1">
                  <c:v>6.5</c:v>
                </c:pt>
                <c:pt idx="2">
                  <c:v>6.4</c:v>
                </c:pt>
                <c:pt idx="3">
                  <c:v>6.8</c:v>
                </c:pt>
                <c:pt idx="4">
                  <c:v>5.7</c:v>
                </c:pt>
              </c:numCache>
            </c:numRef>
          </c:xVal>
          <c:yVal>
            <c:numRef>
              <c:f>'K-NN'!$C$12:$C$16</c:f>
              <c:numCache>
                <c:formatCode>0.0</c:formatCode>
                <c:ptCount val="5"/>
                <c:pt idx="0">
                  <c:v>3.6</c:v>
                </c:pt>
                <c:pt idx="1">
                  <c:v>3.2</c:v>
                </c:pt>
                <c:pt idx="2">
                  <c:v>2.7</c:v>
                </c:pt>
                <c:pt idx="3">
                  <c:v>3</c:v>
                </c:pt>
                <c:pt idx="4">
                  <c:v>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8B2-45D1-90D7-522DCCF1471F}"/>
            </c:ext>
          </c:extLst>
        </c:ser>
        <c:ser>
          <c:idx val="3"/>
          <c:order val="3"/>
          <c:tx>
            <c:v>Test Data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1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'K-NN'!$J$3</c:f>
              <c:numCache>
                <c:formatCode>General</c:formatCode>
                <c:ptCount val="1"/>
                <c:pt idx="0">
                  <c:v>6.3</c:v>
                </c:pt>
              </c:numCache>
            </c:numRef>
          </c:xVal>
          <c:yVal>
            <c:numRef>
              <c:f>'K-NN'!$K$3</c:f>
              <c:numCache>
                <c:formatCode>0.0</c:formatCode>
                <c:ptCount val="1"/>
                <c:pt idx="0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8B2-45D1-90D7-522DCCF147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989663"/>
        <c:axId val="2109496639"/>
      </c:scatterChart>
      <c:valAx>
        <c:axId val="656989663"/>
        <c:scaling>
          <c:orientation val="minMax"/>
          <c:min val="4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Sepal_Length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496639"/>
        <c:crosses val="autoZero"/>
        <c:crossBetween val="midCat"/>
      </c:valAx>
      <c:valAx>
        <c:axId val="2109496639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Sepal_Width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9896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8575" cap="flat" cmpd="sng" algn="ctr">
      <a:solidFill>
        <a:srgbClr val="C00000"/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6" Type="http://schemas.openxmlformats.org/officeDocument/2006/relationships/image" Target="../media/image8.png"/><Relationship Id="rId5" Type="http://schemas.openxmlformats.org/officeDocument/2006/relationships/image" Target="../media/image7.png"/><Relationship Id="rId4" Type="http://schemas.openxmlformats.org/officeDocument/2006/relationships/image" Target="../media/image6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179294</xdr:colOff>
      <xdr:row>6</xdr:row>
      <xdr:rowOff>60761</xdr:rowOff>
    </xdr:from>
    <xdr:to>
      <xdr:col>10</xdr:col>
      <xdr:colOff>3504</xdr:colOff>
      <xdr:row>10</xdr:row>
      <xdr:rowOff>96185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CCEA736-B17D-30A6-D2C2-C6E68D3A2B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46494" y="1109632"/>
          <a:ext cx="1653010" cy="734671"/>
        </a:xfrm>
        <a:prstGeom prst="rect">
          <a:avLst/>
        </a:prstGeom>
        <a:ln w="28575">
          <a:solidFill>
            <a:srgbClr val="00B050"/>
          </a:solidFill>
        </a:ln>
      </xdr:spPr>
    </xdr:pic>
    <xdr:clientData/>
  </xdr:twoCellAnchor>
  <xdr:twoCellAnchor editAs="oneCell">
    <xdr:from>
      <xdr:col>7</xdr:col>
      <xdr:colOff>135431</xdr:colOff>
      <xdr:row>0</xdr:row>
      <xdr:rowOff>52643</xdr:rowOff>
    </xdr:from>
    <xdr:to>
      <xdr:col>13</xdr:col>
      <xdr:colOff>355065</xdr:colOff>
      <xdr:row>6</xdr:row>
      <xdr:rowOff>37325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C3E2405-9366-F113-51C9-0DBC8BA176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402631" y="52643"/>
          <a:ext cx="3877234" cy="1033553"/>
        </a:xfrm>
        <a:prstGeom prst="rect">
          <a:avLst/>
        </a:prstGeom>
      </xdr:spPr>
    </xdr:pic>
    <xdr:clientData/>
  </xdr:twoCellAnchor>
  <xdr:twoCellAnchor>
    <xdr:from>
      <xdr:col>8</xdr:col>
      <xdr:colOff>183776</xdr:colOff>
      <xdr:row>11</xdr:row>
      <xdr:rowOff>26893</xdr:rowOff>
    </xdr:from>
    <xdr:to>
      <xdr:col>14</xdr:col>
      <xdr:colOff>282388</xdr:colOff>
      <xdr:row>25</xdr:row>
      <xdr:rowOff>49305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8C707A1-64EC-FF0B-666B-90B1FFFE5A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126999</xdr:colOff>
      <xdr:row>0</xdr:row>
      <xdr:rowOff>63500</xdr:rowOff>
    </xdr:from>
    <xdr:to>
      <xdr:col>18</xdr:col>
      <xdr:colOff>162360</xdr:colOff>
      <xdr:row>7</xdr:row>
      <xdr:rowOff>84666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DEE4D89-25BD-46CE-AF39-D470D94A9C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49849" y="63500"/>
          <a:ext cx="8296711" cy="1570566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 editAs="oneCell">
    <xdr:from>
      <xdr:col>14</xdr:col>
      <xdr:colOff>410633</xdr:colOff>
      <xdr:row>11</xdr:row>
      <xdr:rowOff>101601</xdr:rowOff>
    </xdr:from>
    <xdr:to>
      <xdr:col>20</xdr:col>
      <xdr:colOff>109009</xdr:colOff>
      <xdr:row>15</xdr:row>
      <xdr:rowOff>225426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E39918B-40D1-43B3-A26E-271363E1EF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56433" y="2590801"/>
          <a:ext cx="4117976" cy="1063625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 editAs="oneCell">
    <xdr:from>
      <xdr:col>14</xdr:col>
      <xdr:colOff>158751</xdr:colOff>
      <xdr:row>26</xdr:row>
      <xdr:rowOff>232834</xdr:rowOff>
    </xdr:from>
    <xdr:to>
      <xdr:col>20</xdr:col>
      <xdr:colOff>619127</xdr:colOff>
      <xdr:row>37</xdr:row>
      <xdr:rowOff>40217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76225A4-8659-4090-8604-9101FB63E8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55351" y="5985934"/>
          <a:ext cx="4879976" cy="2215303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 editAs="oneCell">
    <xdr:from>
      <xdr:col>14</xdr:col>
      <xdr:colOff>222249</xdr:colOff>
      <xdr:row>44</xdr:row>
      <xdr:rowOff>21166</xdr:rowOff>
    </xdr:from>
    <xdr:to>
      <xdr:col>20</xdr:col>
      <xdr:colOff>663575</xdr:colOff>
      <xdr:row>54</xdr:row>
      <xdr:rowOff>73024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5B2AADB-2AE5-40D8-A99E-7689D059B5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18849" y="9790006"/>
          <a:ext cx="4860926" cy="2215938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 editAs="oneCell">
    <xdr:from>
      <xdr:col>11</xdr:col>
      <xdr:colOff>21166</xdr:colOff>
      <xdr:row>56</xdr:row>
      <xdr:rowOff>31750</xdr:rowOff>
    </xdr:from>
    <xdr:to>
      <xdr:col>18</xdr:col>
      <xdr:colOff>16932</xdr:colOff>
      <xdr:row>65</xdr:row>
      <xdr:rowOff>68471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FA179DE-8B1F-480C-A796-CBA4354DD7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32606" y="12330430"/>
          <a:ext cx="5619326" cy="2162701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 editAs="oneCell">
    <xdr:from>
      <xdr:col>2</xdr:col>
      <xdr:colOff>0</xdr:colOff>
      <xdr:row>55</xdr:row>
      <xdr:rowOff>0</xdr:rowOff>
    </xdr:from>
    <xdr:to>
      <xdr:col>4</xdr:col>
      <xdr:colOff>575310</xdr:colOff>
      <xdr:row>58</xdr:row>
      <xdr:rowOff>148982</xdr:rowOff>
    </xdr:to>
    <xdr:pic>
      <xdr:nvPicPr>
        <xdr:cNvPr id="7" name="Picture 6" descr="Gini Index Calculation">
          <a:extLst>
            <a:ext uri="{FF2B5EF4-FFF2-40B4-BE49-F238E27FC236}">
              <a16:creationId xmlns:a16="http://schemas.microsoft.com/office/drawing/2014/main" id="{6FC7FCBD-CC6B-4992-BCF8-789D6DD814C2}"/>
            </a:ext>
          </a:extLst>
        </xdr:cNvPr>
        <xdr:cNvPicPr/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300" y="12115800"/>
          <a:ext cx="2922270" cy="865262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238760</xdr:colOff>
      <xdr:row>3</xdr:row>
      <xdr:rowOff>104140</xdr:rowOff>
    </xdr:from>
    <xdr:to>
      <xdr:col>15</xdr:col>
      <xdr:colOff>248920</xdr:colOff>
      <xdr:row>18</xdr:row>
      <xdr:rowOff>93980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58331B-40DE-02D3-8E9A-4BC7188287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7CD793-1786-4691-BEE1-A0A238848D33}" name="Table1" displayName="Table1" ref="A1:J151" totalsRowShown="0" tableBorderDxfId="38">
  <autoFilter ref="A1:J151" xr:uid="{62B4E930-DFF6-4BF0-9F1C-5E4C67D47D9A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sortState xmlns:xlrd2="http://schemas.microsoft.com/office/spreadsheetml/2017/richdata2" ref="A2:J151">
    <sortCondition ref="A2:A151"/>
  </sortState>
  <tableColumns count="10">
    <tableColumn id="1" xr3:uid="{DCC5E6E9-10E2-45A1-9E4A-21753386754D}" name="Serial" dataDxfId="37"/>
    <tableColumn id="2" xr3:uid="{84F58DDE-1AC9-4448-A0D7-7F8B46013990}" name="sepal_length" dataDxfId="36"/>
    <tableColumn id="3" xr3:uid="{0A30CA16-679A-4849-8558-59FF9746E226}" name="sepal_width" dataDxfId="35"/>
    <tableColumn id="4" xr3:uid="{1BF596E4-5900-423E-89A7-8C1203F7DA05}" name="petal_length" dataDxfId="34"/>
    <tableColumn id="5" xr3:uid="{62E749D1-BAF4-493A-97A1-5F52039FC271}" name="petal_width" dataDxfId="33"/>
    <tableColumn id="6" xr3:uid="{5CFB4761-E06F-4EA0-866B-EB531BA29B9C}" name="species" dataDxfId="32"/>
    <tableColumn id="7" xr3:uid="{7960BDB6-4F97-404E-B7A4-8766C752AA01}" name="Euclidean_x000a_Distance" dataDxfId="31">
      <calculatedColumnFormula>SQRT((Table1[[#This Row],[sepal_length]]-$L$4)^2+(Table1[[#This Row],[sepal_width]]-$M$4)^2+(Table1[[#This Row],[petal_length]]-N4)^2+(Table1[[#This Row],[petal_width]]-O4)^2)</calculatedColumnFormula>
    </tableColumn>
    <tableColumn id="8" xr3:uid="{33B10DC6-F2AA-4343-A4BE-A5D55D675CD6}" name="Rank" dataDxfId="30">
      <calculatedColumnFormula>RANK(Table1[[#This Row],[Euclidean
Distance]],Table1[Euclidean
Distance],1)</calculatedColumnFormula>
    </tableColumn>
    <tableColumn id="9" xr3:uid="{1A9C4685-567A-43D9-8CA3-F85B562C802D}" name="Manhattan_x000a_Distance" dataDxfId="29">
      <calculatedColumnFormula>ABS(Table1[[#This Row],[sepal_length]]-$L$4)+ABS(Table1[[#This Row],[sepal_width]]-$M$4)+ABS(Table1[[#This Row],[petal_length]]-$N$4)+ABS(Table1[[#This Row],[petal_width]]-$O$4)</calculatedColumnFormula>
    </tableColumn>
    <tableColumn id="10" xr3:uid="{8792689E-8EBC-4E65-9BFD-AA30C7514647}" name="Rank2" dataDxfId="28">
      <calculatedColumnFormula>RANK(Table1[[#This Row],[Manhattan
Distance]],Table1[Manhattan
Distance],1)</calculatedColumnFormula>
    </tableColumn>
  </tableColumns>
  <tableStyleInfo name="TableStyleMedium6" showFirstColumn="0" showLastColumn="0" showRowStripes="0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931C2-662A-49A8-808B-038E18833AAE}">
  <dimension ref="A3:G21"/>
  <sheetViews>
    <sheetView topLeftCell="B1" zoomScale="170" zoomScaleNormal="170" workbookViewId="0">
      <selection activeCell="E19" sqref="E19"/>
    </sheetView>
  </sheetViews>
  <sheetFormatPr defaultRowHeight="13.8" x14ac:dyDescent="0.3"/>
  <sheetData>
    <row r="3" spans="2:7" x14ac:dyDescent="0.3">
      <c r="B3" s="2" t="s">
        <v>0</v>
      </c>
      <c r="C3" s="2" t="s">
        <v>1</v>
      </c>
      <c r="D3" s="2" t="s">
        <v>2</v>
      </c>
      <c r="E3" s="2" t="s">
        <v>10</v>
      </c>
      <c r="F3" s="2" t="s">
        <v>11</v>
      </c>
      <c r="G3" s="2" t="s">
        <v>12</v>
      </c>
    </row>
    <row r="4" spans="2:7" x14ac:dyDescent="0.3">
      <c r="B4" s="3" t="s">
        <v>3</v>
      </c>
      <c r="C4" s="3">
        <v>6</v>
      </c>
      <c r="D4" s="3">
        <v>82</v>
      </c>
      <c r="E4" s="4">
        <f>C4*D4</f>
        <v>492</v>
      </c>
      <c r="F4" s="4">
        <f>C4^2</f>
        <v>36</v>
      </c>
      <c r="G4" s="4">
        <f>D4^2</f>
        <v>6724</v>
      </c>
    </row>
    <row r="5" spans="2:7" x14ac:dyDescent="0.3">
      <c r="B5" s="3" t="s">
        <v>4</v>
      </c>
      <c r="C5" s="3">
        <v>2</v>
      </c>
      <c r="D5" s="3">
        <v>86</v>
      </c>
      <c r="E5" s="4">
        <f t="shared" ref="E5:E10" si="0">C5*D5</f>
        <v>172</v>
      </c>
      <c r="F5" s="4">
        <f t="shared" ref="F5:F10" si="1">C5^2</f>
        <v>4</v>
      </c>
      <c r="G5" s="4">
        <f t="shared" ref="G5:G10" si="2">D5^2</f>
        <v>7396</v>
      </c>
    </row>
    <row r="6" spans="2:7" x14ac:dyDescent="0.3">
      <c r="B6" s="3" t="s">
        <v>5</v>
      </c>
      <c r="C6" s="3">
        <v>15</v>
      </c>
      <c r="D6" s="3">
        <v>43</v>
      </c>
      <c r="E6" s="4">
        <f t="shared" si="0"/>
        <v>645</v>
      </c>
      <c r="F6" s="4">
        <f t="shared" si="1"/>
        <v>225</v>
      </c>
      <c r="G6" s="4">
        <f t="shared" si="2"/>
        <v>1849</v>
      </c>
    </row>
    <row r="7" spans="2:7" x14ac:dyDescent="0.3">
      <c r="B7" s="3" t="s">
        <v>6</v>
      </c>
      <c r="C7" s="3">
        <v>9</v>
      </c>
      <c r="D7" s="3">
        <v>74</v>
      </c>
      <c r="E7" s="4">
        <f t="shared" si="0"/>
        <v>666</v>
      </c>
      <c r="F7" s="4">
        <f t="shared" si="1"/>
        <v>81</v>
      </c>
      <c r="G7" s="4">
        <f t="shared" si="2"/>
        <v>5476</v>
      </c>
    </row>
    <row r="8" spans="2:7" x14ac:dyDescent="0.3">
      <c r="B8" s="3" t="s">
        <v>7</v>
      </c>
      <c r="C8" s="3">
        <v>12</v>
      </c>
      <c r="D8" s="3">
        <v>58</v>
      </c>
      <c r="E8" s="4">
        <f t="shared" si="0"/>
        <v>696</v>
      </c>
      <c r="F8" s="4">
        <f t="shared" si="1"/>
        <v>144</v>
      </c>
      <c r="G8" s="4">
        <f t="shared" si="2"/>
        <v>3364</v>
      </c>
    </row>
    <row r="9" spans="2:7" x14ac:dyDescent="0.3">
      <c r="B9" s="3" t="s">
        <v>8</v>
      </c>
      <c r="C9" s="3">
        <v>5</v>
      </c>
      <c r="D9" s="3">
        <v>90</v>
      </c>
      <c r="E9" s="4">
        <f t="shared" si="0"/>
        <v>450</v>
      </c>
      <c r="F9" s="4">
        <f t="shared" si="1"/>
        <v>25</v>
      </c>
      <c r="G9" s="4">
        <f t="shared" si="2"/>
        <v>8100</v>
      </c>
    </row>
    <row r="10" spans="2:7" x14ac:dyDescent="0.3">
      <c r="B10" s="3" t="s">
        <v>9</v>
      </c>
      <c r="C10" s="3">
        <v>8</v>
      </c>
      <c r="D10" s="3">
        <v>78</v>
      </c>
      <c r="E10" s="4">
        <f t="shared" si="0"/>
        <v>624</v>
      </c>
      <c r="F10" s="4">
        <f t="shared" si="1"/>
        <v>64</v>
      </c>
      <c r="G10" s="4">
        <f t="shared" si="2"/>
        <v>6084</v>
      </c>
    </row>
    <row r="11" spans="2:7" x14ac:dyDescent="0.3">
      <c r="C11">
        <f>SUM(C4:C10)</f>
        <v>57</v>
      </c>
      <c r="D11">
        <f t="shared" ref="D11:G11" si="3">SUM(D4:D10)</f>
        <v>511</v>
      </c>
      <c r="E11">
        <f t="shared" si="3"/>
        <v>3745</v>
      </c>
      <c r="F11">
        <f>SUM(F4:F10)</f>
        <v>579</v>
      </c>
      <c r="G11">
        <f t="shared" si="3"/>
        <v>38993</v>
      </c>
    </row>
    <row r="13" spans="2:7" x14ac:dyDescent="0.3">
      <c r="B13" s="1" t="s">
        <v>13</v>
      </c>
      <c r="C13">
        <f>COUNTA(B4:B10)</f>
        <v>7</v>
      </c>
      <c r="E13" s="2" t="s">
        <v>0</v>
      </c>
      <c r="F13" s="2" t="s">
        <v>1</v>
      </c>
      <c r="G13" s="2" t="s">
        <v>23</v>
      </c>
    </row>
    <row r="14" spans="2:7" x14ac:dyDescent="0.3">
      <c r="B14" s="1" t="s">
        <v>14</v>
      </c>
      <c r="C14">
        <f>(C13*E11-C11*D11)/SQRT((C13*F11-C11^2)*(C13*G11-D11^2))</f>
        <v>-0.94421517068791783</v>
      </c>
      <c r="E14" s="3" t="s">
        <v>20</v>
      </c>
      <c r="F14" s="3">
        <v>7</v>
      </c>
      <c r="G14" s="4">
        <f>$C$17+$C$18*F14</f>
        <v>77.139303482587067</v>
      </c>
    </row>
    <row r="15" spans="2:7" x14ac:dyDescent="0.3">
      <c r="B15" s="1" t="s">
        <v>14</v>
      </c>
      <c r="C15">
        <f>CORREL(C4:C10,D4:D10)</f>
        <v>-0.94421517068791805</v>
      </c>
      <c r="E15" s="3" t="s">
        <v>21</v>
      </c>
      <c r="F15" s="3">
        <v>10</v>
      </c>
      <c r="G15" s="4">
        <f t="shared" ref="G15:G16" si="4">$C$17+$C$18*F15</f>
        <v>66.273631840796014</v>
      </c>
    </row>
    <row r="16" spans="2:7" x14ac:dyDescent="0.3">
      <c r="B16" s="1" t="s">
        <v>14</v>
      </c>
      <c r="C16">
        <f>CORREL(D4:D10,C4:C10)</f>
        <v>-0.94421517068791805</v>
      </c>
      <c r="E16" s="3" t="s">
        <v>22</v>
      </c>
      <c r="F16" s="3">
        <v>11</v>
      </c>
      <c r="G16" s="4">
        <f t="shared" si="4"/>
        <v>62.651741293532339</v>
      </c>
    </row>
    <row r="17" spans="1:3" x14ac:dyDescent="0.3">
      <c r="A17" t="s">
        <v>16</v>
      </c>
      <c r="B17" s="1" t="s">
        <v>15</v>
      </c>
      <c r="C17">
        <f>(D11*F11-C11*E11)/(C13*F11-C11^2)</f>
        <v>102.49253731343283</v>
      </c>
    </row>
    <row r="18" spans="1:3" x14ac:dyDescent="0.3">
      <c r="A18" t="s">
        <v>18</v>
      </c>
      <c r="B18" s="1" t="s">
        <v>17</v>
      </c>
      <c r="C18">
        <f>(C13*E11-C11*D11)/(C13*F11-C11^2)</f>
        <v>-3.6218905472636815</v>
      </c>
    </row>
    <row r="19" spans="1:3" x14ac:dyDescent="0.3">
      <c r="A19" t="s">
        <v>16</v>
      </c>
      <c r="B19" s="1" t="s">
        <v>15</v>
      </c>
      <c r="C19">
        <f>INTERCEPT(D4:D10,C4:C10)</f>
        <v>102.49253731343283</v>
      </c>
    </row>
    <row r="20" spans="1:3" x14ac:dyDescent="0.3">
      <c r="A20" t="s">
        <v>18</v>
      </c>
      <c r="B20" s="1" t="s">
        <v>17</v>
      </c>
      <c r="C20">
        <f>SLOPE(D4:D10,C4:C10)</f>
        <v>-3.621890547263682</v>
      </c>
    </row>
    <row r="21" spans="1:3" x14ac:dyDescent="0.3">
      <c r="B21" s="1" t="s">
        <v>19</v>
      </c>
      <c r="C21">
        <f>C14^2</f>
        <v>0.89154228855721385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5E366-F9A4-445A-AA33-35E89877705D}">
  <dimension ref="B3:P21"/>
  <sheetViews>
    <sheetView zoomScale="140" zoomScaleNormal="140" workbookViewId="0">
      <selection activeCell="G10" sqref="G10"/>
    </sheetView>
  </sheetViews>
  <sheetFormatPr defaultRowHeight="13.8" x14ac:dyDescent="0.3"/>
  <cols>
    <col min="1" max="1" width="4.21875" customWidth="1"/>
    <col min="7" max="7" width="15.21875" customWidth="1"/>
    <col min="8" max="8" width="16.44140625" bestFit="1" customWidth="1"/>
    <col min="9" max="9" width="12.5546875" bestFit="1" customWidth="1"/>
    <col min="10" max="10" width="13.21875" bestFit="1" customWidth="1"/>
    <col min="11" max="11" width="12.5546875" bestFit="1" customWidth="1"/>
    <col min="12" max="12" width="12" bestFit="1" customWidth="1"/>
    <col min="13" max="13" width="12.5546875" bestFit="1" customWidth="1"/>
    <col min="14" max="14" width="12" bestFit="1" customWidth="1"/>
    <col min="15" max="15" width="12.5546875" bestFit="1" customWidth="1"/>
    <col min="16" max="16" width="12" bestFit="1" customWidth="1"/>
  </cols>
  <sheetData>
    <row r="3" spans="2:13" x14ac:dyDescent="0.3">
      <c r="B3" s="2" t="s">
        <v>0</v>
      </c>
      <c r="C3" s="2" t="s">
        <v>24</v>
      </c>
      <c r="D3" s="2" t="s">
        <v>25</v>
      </c>
      <c r="E3" s="2" t="s">
        <v>2</v>
      </c>
      <c r="F3" s="2" t="s">
        <v>23</v>
      </c>
      <c r="G3" s="2" t="s">
        <v>48</v>
      </c>
      <c r="H3" t="s">
        <v>26</v>
      </c>
    </row>
    <row r="4" spans="2:13" ht="14.4" thickBot="1" x14ac:dyDescent="0.35">
      <c r="B4" s="3" t="s">
        <v>3</v>
      </c>
      <c r="C4" s="3">
        <v>3.2</v>
      </c>
      <c r="D4" s="3">
        <v>22</v>
      </c>
      <c r="E4" s="3">
        <v>550</v>
      </c>
      <c r="F4" s="3">
        <f>$I$19+$I$20*C4+$I$21*D4</f>
        <v>555.36373267414149</v>
      </c>
      <c r="G4" s="4">
        <f>(E4-F4)^2</f>
        <v>28.769628199652999</v>
      </c>
    </row>
    <row r="5" spans="2:13" x14ac:dyDescent="0.3">
      <c r="B5" s="3" t="s">
        <v>4</v>
      </c>
      <c r="C5" s="3">
        <v>2.7</v>
      </c>
      <c r="D5" s="3">
        <v>27</v>
      </c>
      <c r="E5" s="3">
        <v>570</v>
      </c>
      <c r="F5" s="3">
        <f t="shared" ref="F5:F8" si="0">$I$19+$I$20*C5+$I$21*D5</f>
        <v>584.20852829522391</v>
      </c>
      <c r="G5" s="4">
        <f t="shared" ref="G5:G8" si="1">(E5-F5)^2</f>
        <v>201.88227631617858</v>
      </c>
      <c r="H5" s="7" t="s">
        <v>27</v>
      </c>
      <c r="I5" s="7"/>
    </row>
    <row r="6" spans="2:13" x14ac:dyDescent="0.3">
      <c r="B6" s="3" t="s">
        <v>5</v>
      </c>
      <c r="C6" s="3">
        <v>2.5</v>
      </c>
      <c r="D6" s="3">
        <v>24</v>
      </c>
      <c r="E6" s="3">
        <v>525</v>
      </c>
      <c r="F6" s="3">
        <f t="shared" si="0"/>
        <v>523.08157499779293</v>
      </c>
      <c r="G6" s="4">
        <f t="shared" si="1"/>
        <v>3.6803544890932072</v>
      </c>
      <c r="H6" t="s">
        <v>28</v>
      </c>
      <c r="I6">
        <v>0.98928820282730667</v>
      </c>
    </row>
    <row r="7" spans="2:13" x14ac:dyDescent="0.3">
      <c r="B7" s="3" t="s">
        <v>6</v>
      </c>
      <c r="C7" s="3">
        <v>3.4</v>
      </c>
      <c r="D7" s="3">
        <v>28</v>
      </c>
      <c r="E7" s="3">
        <v>670</v>
      </c>
      <c r="F7" s="3">
        <f t="shared" si="0"/>
        <v>660.08960889909076</v>
      </c>
      <c r="G7" s="4">
        <f t="shared" si="1"/>
        <v>98.215851772980997</v>
      </c>
      <c r="H7" t="s">
        <v>29</v>
      </c>
      <c r="I7">
        <v>0.97869114825328229</v>
      </c>
    </row>
    <row r="8" spans="2:13" x14ac:dyDescent="0.3">
      <c r="B8" s="3" t="s">
        <v>7</v>
      </c>
      <c r="C8" s="3">
        <v>2.2000000000000002</v>
      </c>
      <c r="D8" s="3">
        <v>23</v>
      </c>
      <c r="E8" s="3">
        <v>490</v>
      </c>
      <c r="F8" s="3">
        <f t="shared" si="0"/>
        <v>482.25655513375125</v>
      </c>
      <c r="G8" s="4">
        <f t="shared" si="1"/>
        <v>59.960938396634141</v>
      </c>
      <c r="H8" t="s">
        <v>30</v>
      </c>
      <c r="I8">
        <v>0.95738229650656459</v>
      </c>
    </row>
    <row r="9" spans="2:13" x14ac:dyDescent="0.3">
      <c r="G9" s="11">
        <f>SUM(G4:G8)</f>
        <v>392.50904917453994</v>
      </c>
      <c r="H9" t="s">
        <v>31</v>
      </c>
      <c r="I9">
        <v>14.009087214635695</v>
      </c>
    </row>
    <row r="10" spans="2:13" ht="14.4" thickBot="1" x14ac:dyDescent="0.35">
      <c r="B10" s="2" t="s">
        <v>0</v>
      </c>
      <c r="C10" s="2" t="s">
        <v>24</v>
      </c>
      <c r="D10" s="2" t="s">
        <v>25</v>
      </c>
      <c r="E10" s="2" t="s">
        <v>2</v>
      </c>
      <c r="F10" s="9"/>
      <c r="H10" s="5" t="s">
        <v>32</v>
      </c>
      <c r="I10" s="5">
        <v>5</v>
      </c>
    </row>
    <row r="11" spans="2:13" x14ac:dyDescent="0.3">
      <c r="B11" s="3" t="s">
        <v>8</v>
      </c>
      <c r="C11" s="8">
        <v>3</v>
      </c>
      <c r="D11" s="3">
        <v>25</v>
      </c>
      <c r="E11" s="3">
        <f>$I$19+$I$20*C11+$I$21*D11</f>
        <v>581.43462523174719</v>
      </c>
      <c r="F11" s="1"/>
    </row>
    <row r="12" spans="2:13" ht="14.4" thickBot="1" x14ac:dyDescent="0.35">
      <c r="B12" s="3" t="s">
        <v>9</v>
      </c>
      <c r="C12" s="3">
        <v>3.1</v>
      </c>
      <c r="D12" s="3">
        <v>23</v>
      </c>
      <c r="E12" s="3">
        <f t="shared" ref="E12:E13" si="2">$I$19+$I$20*C12+$I$21*D12</f>
        <v>561.132691798358</v>
      </c>
      <c r="F12" s="1"/>
      <c r="H12" t="s">
        <v>33</v>
      </c>
    </row>
    <row r="13" spans="2:13" x14ac:dyDescent="0.3">
      <c r="B13" s="3" t="s">
        <v>20</v>
      </c>
      <c r="C13" s="3">
        <v>3.3</v>
      </c>
      <c r="D13" s="3">
        <v>27</v>
      </c>
      <c r="E13" s="3">
        <f t="shared" si="2"/>
        <v>636.79261940496167</v>
      </c>
      <c r="F13" s="1"/>
      <c r="H13" s="6"/>
      <c r="I13" s="6" t="s">
        <v>37</v>
      </c>
      <c r="J13" s="6" t="s">
        <v>38</v>
      </c>
      <c r="K13" s="6" t="s">
        <v>39</v>
      </c>
      <c r="L13" s="6" t="s">
        <v>8</v>
      </c>
      <c r="M13" s="6" t="s">
        <v>40</v>
      </c>
    </row>
    <row r="14" spans="2:13" x14ac:dyDescent="0.3">
      <c r="H14" t="s">
        <v>34</v>
      </c>
      <c r="I14">
        <v>2</v>
      </c>
      <c r="J14">
        <v>18027.49095082546</v>
      </c>
      <c r="K14">
        <v>9013.7454754127302</v>
      </c>
      <c r="L14">
        <v>45.928854350588743</v>
      </c>
      <c r="M14">
        <v>2.1308851746717622E-2</v>
      </c>
    </row>
    <row r="15" spans="2:13" x14ac:dyDescent="0.3">
      <c r="H15" t="s">
        <v>35</v>
      </c>
      <c r="I15">
        <v>2</v>
      </c>
      <c r="J15" s="10">
        <v>392.50904917453863</v>
      </c>
      <c r="K15">
        <v>196.25452458726932</v>
      </c>
    </row>
    <row r="16" spans="2:13" ht="14.4" thickBot="1" x14ac:dyDescent="0.35">
      <c r="H16" s="5" t="s">
        <v>36</v>
      </c>
      <c r="I16" s="5">
        <v>4</v>
      </c>
      <c r="J16" s="5">
        <v>18420</v>
      </c>
      <c r="K16" s="5"/>
      <c r="L16" s="5"/>
      <c r="M16" s="5"/>
    </row>
    <row r="17" spans="8:16" ht="14.4" thickBot="1" x14ac:dyDescent="0.35"/>
    <row r="18" spans="8:16" x14ac:dyDescent="0.3">
      <c r="H18" s="6"/>
      <c r="I18" s="6" t="s">
        <v>41</v>
      </c>
      <c r="J18" s="6" t="s">
        <v>31</v>
      </c>
      <c r="K18" s="6" t="s">
        <v>42</v>
      </c>
      <c r="L18" s="6" t="s">
        <v>43</v>
      </c>
      <c r="M18" s="6" t="s">
        <v>44</v>
      </c>
      <c r="N18" s="6" t="s">
        <v>45</v>
      </c>
      <c r="O18" s="6" t="s">
        <v>46</v>
      </c>
      <c r="P18" s="6" t="s">
        <v>47</v>
      </c>
    </row>
    <row r="19" spans="8:16" x14ac:dyDescent="0.3">
      <c r="H19" t="s">
        <v>16</v>
      </c>
      <c r="I19">
        <v>-44.81018804626126</v>
      </c>
      <c r="J19">
        <v>69.246866630890381</v>
      </c>
      <c r="K19">
        <v>-0.64710780756499753</v>
      </c>
      <c r="L19">
        <v>0.58391574508017841</v>
      </c>
      <c r="M19">
        <v>-342.75540778225883</v>
      </c>
      <c r="N19">
        <v>253.13503168973631</v>
      </c>
      <c r="O19">
        <v>-342.75540778225883</v>
      </c>
      <c r="P19">
        <v>253.13503168973631</v>
      </c>
    </row>
    <row r="20" spans="8:16" x14ac:dyDescent="0.3">
      <c r="H20" t="s">
        <v>24</v>
      </c>
      <c r="I20">
        <v>87.640151849563026</v>
      </c>
      <c r="J20">
        <v>15.237186664924886</v>
      </c>
      <c r="K20">
        <v>5.7517279125618073</v>
      </c>
      <c r="L20">
        <v>2.8922600815111749E-2</v>
      </c>
      <c r="M20">
        <v>22.079829052021836</v>
      </c>
      <c r="N20">
        <v>153.20047464710422</v>
      </c>
      <c r="O20">
        <v>22.079829052021836</v>
      </c>
      <c r="P20">
        <v>153.20047464710422</v>
      </c>
    </row>
    <row r="21" spans="8:16" ht="14.4" thickBot="1" x14ac:dyDescent="0.35">
      <c r="H21" s="5" t="s">
        <v>25</v>
      </c>
      <c r="I21" s="5">
        <v>14.532974309172776</v>
      </c>
      <c r="J21" s="5">
        <v>2.9137375361504319</v>
      </c>
      <c r="K21" s="5">
        <v>4.9877431061870565</v>
      </c>
      <c r="L21" s="5">
        <v>3.7924876930238542E-2</v>
      </c>
      <c r="M21" s="5">
        <v>1.9961735454816427</v>
      </c>
      <c r="N21" s="5">
        <v>27.069775072863909</v>
      </c>
      <c r="O21" s="5">
        <v>1.9961735454816427</v>
      </c>
      <c r="P21" s="5">
        <v>27.069775072863909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5E3-1A8A-42B5-B91F-6FBACC6F6BB1}">
  <dimension ref="B1:AC66"/>
  <sheetViews>
    <sheetView showGridLines="0" zoomScale="120" zoomScaleNormal="120" workbookViewId="0"/>
  </sheetViews>
  <sheetFormatPr defaultRowHeight="14.4" x14ac:dyDescent="0.3"/>
  <cols>
    <col min="1" max="1" width="4.21875" style="12" customWidth="1"/>
    <col min="2" max="2" width="8.5546875" style="12" customWidth="1"/>
    <col min="3" max="3" width="18" style="12" bestFit="1" customWidth="1"/>
    <col min="4" max="4" width="16.21875" style="12" bestFit="1" customWidth="1"/>
    <col min="5" max="5" width="11.77734375" style="12" bestFit="1" customWidth="1"/>
    <col min="6" max="6" width="8.5546875" style="12" bestFit="1" customWidth="1"/>
    <col min="7" max="7" width="6" style="12" bestFit="1" customWidth="1"/>
    <col min="8" max="8" width="12.5546875" style="35" bestFit="1" customWidth="1"/>
    <col min="9" max="9" width="8.77734375" style="12" customWidth="1"/>
    <col min="10" max="11" width="8.88671875" style="12"/>
    <col min="12" max="12" width="28" style="14" bestFit="1" customWidth="1"/>
    <col min="13" max="14" width="8.88671875" style="14"/>
    <col min="15" max="19" width="8.88671875" style="12"/>
    <col min="20" max="20" width="20" style="12" bestFit="1" customWidth="1"/>
    <col min="21" max="21" width="34" style="12" bestFit="1" customWidth="1"/>
    <col min="22" max="22" width="10.21875" style="12" bestFit="1" customWidth="1"/>
    <col min="23" max="24" width="8.88671875" style="12"/>
    <col min="25" max="25" width="15.21875" style="12" bestFit="1" customWidth="1"/>
    <col min="26" max="26" width="20.77734375" style="12" bestFit="1" customWidth="1"/>
    <col min="27" max="27" width="16.44140625" style="12" bestFit="1" customWidth="1"/>
    <col min="28" max="28" width="12.109375" style="12" bestFit="1" customWidth="1"/>
    <col min="29" max="29" width="8.109375" style="12" bestFit="1" customWidth="1"/>
    <col min="30" max="16384" width="8.88671875" style="12"/>
  </cols>
  <sheetData>
    <row r="1" spans="2:29" x14ac:dyDescent="0.3">
      <c r="H1" s="13"/>
      <c r="I1" s="14"/>
      <c r="J1" s="14"/>
      <c r="K1" s="14"/>
      <c r="O1" s="14"/>
      <c r="P1" s="14"/>
      <c r="Q1" s="14"/>
      <c r="R1" s="14"/>
      <c r="S1" s="14"/>
      <c r="T1" s="14"/>
      <c r="U1" s="14"/>
    </row>
    <row r="2" spans="2:29" ht="15" thickBot="1" x14ac:dyDescent="0.35">
      <c r="H2" s="13"/>
      <c r="I2" s="14"/>
      <c r="J2" s="14"/>
      <c r="K2" s="14"/>
      <c r="O2" s="14"/>
      <c r="P2" s="14"/>
      <c r="Q2" s="14"/>
      <c r="R2" s="14"/>
      <c r="S2" s="14"/>
      <c r="T2" s="14"/>
      <c r="U2" s="14"/>
    </row>
    <row r="3" spans="2:29" ht="18.600000000000001" thickBot="1" x14ac:dyDescent="0.4">
      <c r="B3" s="15" t="s">
        <v>49</v>
      </c>
      <c r="C3" s="16" t="s">
        <v>50</v>
      </c>
      <c r="D3" s="16" t="s">
        <v>51</v>
      </c>
      <c r="E3" s="16" t="s">
        <v>52</v>
      </c>
      <c r="F3" s="16" t="s">
        <v>53</v>
      </c>
      <c r="G3" s="16" t="s">
        <v>54</v>
      </c>
      <c r="H3" s="13"/>
      <c r="I3" s="14"/>
      <c r="J3" s="14"/>
      <c r="K3" s="14"/>
      <c r="O3" s="14"/>
      <c r="P3" s="14"/>
      <c r="Q3" s="14"/>
      <c r="R3" s="14"/>
      <c r="S3" s="14"/>
      <c r="T3" s="14"/>
      <c r="U3" s="14"/>
      <c r="X3" s="15" t="s">
        <v>49</v>
      </c>
      <c r="Y3" s="16" t="s">
        <v>55</v>
      </c>
      <c r="Z3" s="16" t="s">
        <v>56</v>
      </c>
      <c r="AA3" s="16" t="s">
        <v>57</v>
      </c>
      <c r="AB3" s="16" t="s">
        <v>58</v>
      </c>
      <c r="AC3" s="15" t="s">
        <v>59</v>
      </c>
    </row>
    <row r="4" spans="2:29" ht="18.600000000000001" thickBot="1" x14ac:dyDescent="0.4">
      <c r="B4" s="17">
        <v>1</v>
      </c>
      <c r="C4" s="18" t="s">
        <v>60</v>
      </c>
      <c r="D4" s="18" t="s">
        <v>61</v>
      </c>
      <c r="E4" s="18" t="s">
        <v>62</v>
      </c>
      <c r="F4" s="18" t="s">
        <v>63</v>
      </c>
      <c r="G4" s="18" t="s">
        <v>64</v>
      </c>
      <c r="H4" s="13"/>
      <c r="I4" s="14"/>
      <c r="J4" s="14"/>
      <c r="K4" s="14"/>
      <c r="O4" s="14"/>
      <c r="P4" s="14"/>
      <c r="Q4" s="14"/>
      <c r="R4" s="14"/>
      <c r="S4" s="14"/>
      <c r="T4" s="14"/>
      <c r="U4" s="14"/>
      <c r="X4" s="17">
        <v>1</v>
      </c>
      <c r="Y4" s="18" t="s">
        <v>65</v>
      </c>
      <c r="Z4" s="18" t="s">
        <v>66</v>
      </c>
      <c r="AA4" s="18" t="s">
        <v>67</v>
      </c>
      <c r="AB4" s="18" t="s">
        <v>68</v>
      </c>
      <c r="AC4" s="17" t="s">
        <v>69</v>
      </c>
    </row>
    <row r="5" spans="2:29" ht="18.600000000000001" thickBot="1" x14ac:dyDescent="0.4">
      <c r="B5" s="17">
        <v>2</v>
      </c>
      <c r="C5" s="18" t="s">
        <v>60</v>
      </c>
      <c r="D5" s="18" t="s">
        <v>61</v>
      </c>
      <c r="E5" s="18" t="s">
        <v>62</v>
      </c>
      <c r="F5" s="18" t="s">
        <v>70</v>
      </c>
      <c r="G5" s="18" t="s">
        <v>64</v>
      </c>
      <c r="H5" s="13"/>
      <c r="I5" s="14"/>
      <c r="J5" s="14"/>
      <c r="K5" s="14"/>
      <c r="O5" s="14"/>
      <c r="P5" s="14"/>
      <c r="Q5" s="14"/>
      <c r="R5" s="14"/>
      <c r="S5" s="14"/>
      <c r="T5" s="14"/>
      <c r="U5" s="14"/>
      <c r="X5" s="17">
        <v>2</v>
      </c>
      <c r="Y5" s="18" t="s">
        <v>65</v>
      </c>
      <c r="Z5" s="18" t="s">
        <v>66</v>
      </c>
      <c r="AA5" s="18" t="s">
        <v>67</v>
      </c>
      <c r="AB5" s="18" t="s">
        <v>71</v>
      </c>
      <c r="AC5" s="17" t="s">
        <v>69</v>
      </c>
    </row>
    <row r="6" spans="2:29" ht="18.600000000000001" thickBot="1" x14ac:dyDescent="0.4">
      <c r="B6" s="17">
        <v>3</v>
      </c>
      <c r="C6" s="18" t="s">
        <v>72</v>
      </c>
      <c r="D6" s="18" t="s">
        <v>61</v>
      </c>
      <c r="E6" s="18" t="s">
        <v>62</v>
      </c>
      <c r="F6" s="18" t="s">
        <v>63</v>
      </c>
      <c r="G6" s="18" t="s">
        <v>73</v>
      </c>
      <c r="H6" s="13"/>
      <c r="I6" s="14"/>
      <c r="J6" s="14"/>
      <c r="K6" s="14"/>
      <c r="O6" s="14"/>
      <c r="P6" s="14"/>
      <c r="Q6" s="14"/>
      <c r="R6" s="14"/>
      <c r="S6" s="14"/>
      <c r="T6" s="14"/>
      <c r="U6" s="14"/>
      <c r="X6" s="17">
        <v>3</v>
      </c>
      <c r="Y6" s="18" t="s">
        <v>74</v>
      </c>
      <c r="Z6" s="18" t="s">
        <v>66</v>
      </c>
      <c r="AA6" s="18" t="s">
        <v>67</v>
      </c>
      <c r="AB6" s="18" t="s">
        <v>68</v>
      </c>
      <c r="AC6" s="17" t="s">
        <v>75</v>
      </c>
    </row>
    <row r="7" spans="2:29" ht="18.600000000000001" thickBot="1" x14ac:dyDescent="0.4">
      <c r="B7" s="17">
        <v>4</v>
      </c>
      <c r="C7" s="18" t="s">
        <v>76</v>
      </c>
      <c r="D7" s="18" t="s">
        <v>77</v>
      </c>
      <c r="E7" s="18" t="s">
        <v>62</v>
      </c>
      <c r="F7" s="18" t="s">
        <v>63</v>
      </c>
      <c r="G7" s="18" t="s">
        <v>73</v>
      </c>
      <c r="H7" s="13"/>
      <c r="I7" s="14"/>
      <c r="J7" s="14"/>
      <c r="K7" s="14"/>
      <c r="O7" s="14"/>
      <c r="P7" s="14"/>
      <c r="Q7" s="14"/>
      <c r="R7" s="14"/>
      <c r="S7" s="14"/>
      <c r="T7" s="14"/>
      <c r="U7" s="14"/>
      <c r="X7" s="17">
        <v>4</v>
      </c>
      <c r="Y7" s="18" t="s">
        <v>78</v>
      </c>
      <c r="Z7" s="18" t="s">
        <v>79</v>
      </c>
      <c r="AA7" s="18" t="s">
        <v>67</v>
      </c>
      <c r="AB7" s="18" t="s">
        <v>68</v>
      </c>
      <c r="AC7" s="17" t="s">
        <v>75</v>
      </c>
    </row>
    <row r="8" spans="2:29" ht="18.600000000000001" thickBot="1" x14ac:dyDescent="0.4">
      <c r="B8" s="17">
        <v>5</v>
      </c>
      <c r="C8" s="18" t="s">
        <v>76</v>
      </c>
      <c r="D8" s="18" t="s">
        <v>80</v>
      </c>
      <c r="E8" s="18" t="s">
        <v>81</v>
      </c>
      <c r="F8" s="18" t="s">
        <v>63</v>
      </c>
      <c r="G8" s="18" t="s">
        <v>73</v>
      </c>
      <c r="H8" s="13"/>
      <c r="I8" s="14"/>
      <c r="J8" s="14"/>
      <c r="K8" s="14"/>
      <c r="O8" s="14"/>
      <c r="P8" s="14"/>
      <c r="Q8" s="14"/>
      <c r="R8" s="14"/>
      <c r="S8" s="14"/>
      <c r="T8" s="14"/>
      <c r="U8" s="14"/>
      <c r="X8" s="17">
        <v>5</v>
      </c>
      <c r="Y8" s="18" t="s">
        <v>78</v>
      </c>
      <c r="Z8" s="18" t="s">
        <v>82</v>
      </c>
      <c r="AA8" s="18" t="s">
        <v>83</v>
      </c>
      <c r="AB8" s="18" t="s">
        <v>68</v>
      </c>
      <c r="AC8" s="17" t="s">
        <v>75</v>
      </c>
    </row>
    <row r="9" spans="2:29" ht="18.600000000000001" thickBot="1" x14ac:dyDescent="0.4">
      <c r="B9" s="17">
        <v>6</v>
      </c>
      <c r="C9" s="18" t="s">
        <v>76</v>
      </c>
      <c r="D9" s="18" t="s">
        <v>80</v>
      </c>
      <c r="E9" s="18" t="s">
        <v>81</v>
      </c>
      <c r="F9" s="18" t="s">
        <v>70</v>
      </c>
      <c r="G9" s="18" t="s">
        <v>64</v>
      </c>
      <c r="H9" s="13"/>
      <c r="I9" s="14"/>
      <c r="J9" s="14"/>
      <c r="K9" s="14"/>
      <c r="O9" s="14"/>
      <c r="P9" s="14"/>
      <c r="Q9" s="14"/>
      <c r="R9" s="14"/>
      <c r="S9" s="14"/>
      <c r="T9" s="14"/>
      <c r="U9" s="14"/>
      <c r="X9" s="17">
        <v>6</v>
      </c>
      <c r="Y9" s="18" t="s">
        <v>78</v>
      </c>
      <c r="Z9" s="18" t="s">
        <v>82</v>
      </c>
      <c r="AA9" s="18" t="s">
        <v>83</v>
      </c>
      <c r="AB9" s="18" t="s">
        <v>71</v>
      </c>
      <c r="AC9" s="17" t="s">
        <v>69</v>
      </c>
    </row>
    <row r="10" spans="2:29" ht="18.600000000000001" thickBot="1" x14ac:dyDescent="0.4">
      <c r="B10" s="17">
        <v>7</v>
      </c>
      <c r="C10" s="18" t="s">
        <v>72</v>
      </c>
      <c r="D10" s="18" t="s">
        <v>80</v>
      </c>
      <c r="E10" s="18" t="s">
        <v>81</v>
      </c>
      <c r="F10" s="18" t="s">
        <v>70</v>
      </c>
      <c r="G10" s="18" t="s">
        <v>73</v>
      </c>
      <c r="H10" s="13"/>
      <c r="I10" s="19" t="s">
        <v>84</v>
      </c>
      <c r="J10" s="19" t="s">
        <v>85</v>
      </c>
      <c r="K10" s="19" t="s">
        <v>86</v>
      </c>
      <c r="L10" s="20" t="s">
        <v>87</v>
      </c>
      <c r="M10" s="14" t="s">
        <v>88</v>
      </c>
      <c r="N10" s="14" t="s">
        <v>89</v>
      </c>
      <c r="O10" s="14"/>
      <c r="P10" s="14"/>
      <c r="Q10" s="14"/>
      <c r="R10" s="14"/>
      <c r="S10" s="14"/>
      <c r="T10" s="14"/>
      <c r="U10" s="14"/>
      <c r="X10" s="17">
        <v>7</v>
      </c>
      <c r="Y10" s="18" t="s">
        <v>74</v>
      </c>
      <c r="Z10" s="18" t="s">
        <v>82</v>
      </c>
      <c r="AA10" s="18" t="s">
        <v>83</v>
      </c>
      <c r="AB10" s="18" t="s">
        <v>71</v>
      </c>
      <c r="AC10" s="17" t="s">
        <v>75</v>
      </c>
    </row>
    <row r="11" spans="2:29" ht="18.600000000000001" thickBot="1" x14ac:dyDescent="0.4">
      <c r="B11" s="17">
        <v>8</v>
      </c>
      <c r="C11" s="18" t="s">
        <v>60</v>
      </c>
      <c r="D11" s="18" t="s">
        <v>77</v>
      </c>
      <c r="E11" s="18" t="s">
        <v>62</v>
      </c>
      <c r="F11" s="18" t="s">
        <v>63</v>
      </c>
      <c r="G11" s="18" t="s">
        <v>64</v>
      </c>
      <c r="H11" s="13"/>
      <c r="I11" s="14">
        <f>D19</f>
        <v>9</v>
      </c>
      <c r="J11" s="14">
        <f>D20</f>
        <v>5</v>
      </c>
      <c r="K11" s="14">
        <f>I11+J11</f>
        <v>14</v>
      </c>
      <c r="L11" s="14">
        <f>((-I11/K11)*LOG(I11/K11,2)-(J11/K11)*LOG(J11/K11,2))</f>
        <v>0.94028595867063092</v>
      </c>
      <c r="O11" s="14"/>
      <c r="P11" s="14"/>
      <c r="Q11" s="14"/>
      <c r="R11" s="14"/>
      <c r="S11" s="14"/>
      <c r="T11" s="14"/>
      <c r="U11" s="14"/>
      <c r="X11" s="17">
        <v>8</v>
      </c>
      <c r="Y11" s="18" t="s">
        <v>65</v>
      </c>
      <c r="Z11" s="18" t="s">
        <v>79</v>
      </c>
      <c r="AA11" s="18" t="s">
        <v>67</v>
      </c>
      <c r="AB11" s="18" t="s">
        <v>68</v>
      </c>
      <c r="AC11" s="17" t="s">
        <v>69</v>
      </c>
    </row>
    <row r="12" spans="2:29" ht="18.600000000000001" thickBot="1" x14ac:dyDescent="0.4">
      <c r="B12" s="17">
        <v>9</v>
      </c>
      <c r="C12" s="18" t="s">
        <v>60</v>
      </c>
      <c r="D12" s="18" t="s">
        <v>80</v>
      </c>
      <c r="E12" s="18" t="s">
        <v>81</v>
      </c>
      <c r="F12" s="18" t="s">
        <v>63</v>
      </c>
      <c r="G12" s="21" t="s">
        <v>73</v>
      </c>
      <c r="H12" s="22" t="s">
        <v>50</v>
      </c>
      <c r="I12" s="23"/>
      <c r="J12" s="23"/>
      <c r="K12" s="23"/>
      <c r="L12" s="23"/>
      <c r="M12" s="23">
        <f>(K13/$K$11)*L13+(K14/$K$11)*L14+(K15/$K$11)*L15</f>
        <v>0.69353613889619181</v>
      </c>
      <c r="N12" s="24">
        <f>$L$11-M12</f>
        <v>0.24674981977443911</v>
      </c>
      <c r="O12" s="14"/>
      <c r="P12" s="14"/>
      <c r="Q12" s="14"/>
      <c r="R12" s="14"/>
      <c r="S12" s="14"/>
      <c r="T12" s="14"/>
      <c r="U12" s="14"/>
      <c r="X12" s="17">
        <v>9</v>
      </c>
      <c r="Y12" s="18" t="s">
        <v>65</v>
      </c>
      <c r="Z12" s="18" t="s">
        <v>82</v>
      </c>
      <c r="AA12" s="18" t="s">
        <v>83</v>
      </c>
      <c r="AB12" s="18" t="s">
        <v>68</v>
      </c>
      <c r="AC12" s="17" t="s">
        <v>75</v>
      </c>
    </row>
    <row r="13" spans="2:29" ht="18.600000000000001" thickBot="1" x14ac:dyDescent="0.4">
      <c r="B13" s="17">
        <v>10</v>
      </c>
      <c r="C13" s="18" t="s">
        <v>76</v>
      </c>
      <c r="D13" s="18" t="s">
        <v>77</v>
      </c>
      <c r="E13" s="18" t="s">
        <v>81</v>
      </c>
      <c r="F13" s="18" t="s">
        <v>63</v>
      </c>
      <c r="G13" s="21" t="s">
        <v>73</v>
      </c>
      <c r="H13" s="25" t="s">
        <v>60</v>
      </c>
      <c r="I13" s="14">
        <v>2</v>
      </c>
      <c r="J13" s="14">
        <v>3</v>
      </c>
      <c r="K13" s="14">
        <f>I13+J13</f>
        <v>5</v>
      </c>
      <c r="L13" s="14">
        <f>((-I13/K13)*LOG(I13/K13,2)-(J13/K13)*LOG(J13/K13,2))</f>
        <v>0.97095059445466858</v>
      </c>
      <c r="N13" s="26"/>
      <c r="O13" s="14"/>
      <c r="P13" s="14"/>
      <c r="Q13" s="14"/>
      <c r="R13" s="14"/>
      <c r="S13" s="14"/>
      <c r="T13" s="14"/>
      <c r="U13" s="14"/>
      <c r="X13" s="17">
        <v>10</v>
      </c>
      <c r="Y13" s="18" t="s">
        <v>78</v>
      </c>
      <c r="Z13" s="18" t="s">
        <v>79</v>
      </c>
      <c r="AA13" s="18" t="s">
        <v>83</v>
      </c>
      <c r="AB13" s="18" t="s">
        <v>68</v>
      </c>
      <c r="AC13" s="17" t="s">
        <v>75</v>
      </c>
    </row>
    <row r="14" spans="2:29" ht="18.600000000000001" thickBot="1" x14ac:dyDescent="0.4">
      <c r="B14" s="17">
        <v>11</v>
      </c>
      <c r="C14" s="18" t="s">
        <v>60</v>
      </c>
      <c r="D14" s="18" t="s">
        <v>77</v>
      </c>
      <c r="E14" s="18" t="s">
        <v>81</v>
      </c>
      <c r="F14" s="18" t="s">
        <v>70</v>
      </c>
      <c r="G14" s="21" t="s">
        <v>73</v>
      </c>
      <c r="H14" s="25" t="s">
        <v>72</v>
      </c>
      <c r="I14" s="14">
        <v>4</v>
      </c>
      <c r="J14" s="14">
        <v>0</v>
      </c>
      <c r="K14" s="14">
        <f>I14+J14</f>
        <v>4</v>
      </c>
      <c r="L14" s="14">
        <v>0</v>
      </c>
      <c r="N14" s="26"/>
      <c r="O14" s="14"/>
      <c r="P14" s="14"/>
      <c r="Q14" s="14"/>
      <c r="R14" s="14"/>
      <c r="S14" s="14"/>
      <c r="T14" s="14"/>
      <c r="U14" s="14"/>
      <c r="X14" s="17">
        <v>11</v>
      </c>
      <c r="Y14" s="18" t="s">
        <v>65</v>
      </c>
      <c r="Z14" s="18" t="s">
        <v>79</v>
      </c>
      <c r="AA14" s="18" t="s">
        <v>83</v>
      </c>
      <c r="AB14" s="18" t="s">
        <v>71</v>
      </c>
      <c r="AC14" s="17" t="s">
        <v>75</v>
      </c>
    </row>
    <row r="15" spans="2:29" ht="18.600000000000001" thickBot="1" x14ac:dyDescent="0.4">
      <c r="B15" s="17">
        <v>12</v>
      </c>
      <c r="C15" s="18" t="s">
        <v>72</v>
      </c>
      <c r="D15" s="18" t="s">
        <v>77</v>
      </c>
      <c r="E15" s="18" t="s">
        <v>62</v>
      </c>
      <c r="F15" s="18" t="s">
        <v>70</v>
      </c>
      <c r="G15" s="21" t="s">
        <v>73</v>
      </c>
      <c r="H15" s="25" t="s">
        <v>76</v>
      </c>
      <c r="I15" s="14">
        <v>3</v>
      </c>
      <c r="J15" s="14">
        <v>2</v>
      </c>
      <c r="K15" s="14">
        <f>I15+J15</f>
        <v>5</v>
      </c>
      <c r="L15" s="14">
        <f>((-I15/K15)*LOG(I15/K15,2)-(J15/K15)*LOG(J15/K15,2))</f>
        <v>0.97095059445466858</v>
      </c>
      <c r="N15" s="26"/>
      <c r="O15" s="14"/>
      <c r="P15" s="14"/>
      <c r="Q15" s="14"/>
      <c r="R15" s="14"/>
      <c r="S15" s="14"/>
      <c r="T15" s="14"/>
      <c r="U15" s="14"/>
      <c r="X15" s="17">
        <v>12</v>
      </c>
      <c r="Y15" s="18" t="s">
        <v>74</v>
      </c>
      <c r="Z15" s="18" t="s">
        <v>79</v>
      </c>
      <c r="AA15" s="18" t="s">
        <v>67</v>
      </c>
      <c r="AB15" s="18" t="s">
        <v>71</v>
      </c>
      <c r="AC15" s="17" t="s">
        <v>75</v>
      </c>
    </row>
    <row r="16" spans="2:29" ht="18.600000000000001" thickBot="1" x14ac:dyDescent="0.4">
      <c r="B16" s="17">
        <v>13</v>
      </c>
      <c r="C16" s="18" t="s">
        <v>72</v>
      </c>
      <c r="D16" s="18" t="s">
        <v>61</v>
      </c>
      <c r="E16" s="18" t="s">
        <v>81</v>
      </c>
      <c r="F16" s="18" t="s">
        <v>63</v>
      </c>
      <c r="G16" s="21" t="s">
        <v>73</v>
      </c>
      <c r="H16" s="22" t="s">
        <v>51</v>
      </c>
      <c r="I16" s="14"/>
      <c r="J16" s="14"/>
      <c r="K16" s="14"/>
      <c r="M16" s="14">
        <f>(K17/$K$11)*L17+(K18/$K$11)*L18+(K19/$K$11)*L19</f>
        <v>0.91106339301167627</v>
      </c>
      <c r="N16" s="26">
        <f>$L$11-M16</f>
        <v>2.9222565658954647E-2</v>
      </c>
      <c r="O16" s="14"/>
      <c r="P16" s="14"/>
      <c r="Q16" s="14"/>
      <c r="R16" s="14"/>
      <c r="S16" s="14"/>
      <c r="T16" s="14"/>
      <c r="U16" s="14"/>
      <c r="X16" s="17">
        <v>13</v>
      </c>
      <c r="Y16" s="18" t="s">
        <v>74</v>
      </c>
      <c r="Z16" s="18" t="s">
        <v>66</v>
      </c>
      <c r="AA16" s="18" t="s">
        <v>83</v>
      </c>
      <c r="AB16" s="18" t="s">
        <v>68</v>
      </c>
      <c r="AC16" s="17" t="s">
        <v>75</v>
      </c>
    </row>
    <row r="17" spans="2:29" ht="18.600000000000001" thickBot="1" x14ac:dyDescent="0.4">
      <c r="B17" s="17">
        <v>14</v>
      </c>
      <c r="C17" s="18" t="s">
        <v>76</v>
      </c>
      <c r="D17" s="18" t="s">
        <v>77</v>
      </c>
      <c r="E17" s="18" t="s">
        <v>62</v>
      </c>
      <c r="F17" s="18" t="s">
        <v>70</v>
      </c>
      <c r="G17" s="21" t="s">
        <v>64</v>
      </c>
      <c r="H17" s="25" t="s">
        <v>61</v>
      </c>
      <c r="I17" s="14">
        <v>2</v>
      </c>
      <c r="J17" s="14">
        <v>2</v>
      </c>
      <c r="K17" s="14">
        <f>I17+J17</f>
        <v>4</v>
      </c>
      <c r="L17" s="14">
        <f>((-I17/K17)*LOG(I17/K17,2)-(J17/K17)*LOG(J17/K17,2))</f>
        <v>1</v>
      </c>
      <c r="N17" s="26"/>
      <c r="O17" s="14"/>
      <c r="P17" s="14"/>
      <c r="Q17" s="14"/>
      <c r="R17" s="14"/>
      <c r="S17" s="14"/>
      <c r="T17" s="14"/>
      <c r="U17" s="14"/>
      <c r="X17" s="17">
        <v>14</v>
      </c>
      <c r="Y17" s="18" t="s">
        <v>78</v>
      </c>
      <c r="Z17" s="18" t="s">
        <v>79</v>
      </c>
      <c r="AA17" s="18" t="s">
        <v>67</v>
      </c>
      <c r="AB17" s="18" t="s">
        <v>71</v>
      </c>
      <c r="AC17" s="17" t="s">
        <v>69</v>
      </c>
    </row>
    <row r="18" spans="2:29" ht="15" thickBot="1" x14ac:dyDescent="0.35">
      <c r="H18" s="25" t="s">
        <v>77</v>
      </c>
      <c r="I18" s="14">
        <v>4</v>
      </c>
      <c r="J18" s="14">
        <v>2</v>
      </c>
      <c r="K18" s="14">
        <f>I18+J18</f>
        <v>6</v>
      </c>
      <c r="L18" s="14">
        <f>((-I18/K18)*LOG(I18/K18,2)-(J18/K18)*LOG(J18/K18,2))</f>
        <v>0.91829583405448956</v>
      </c>
      <c r="N18" s="26"/>
      <c r="O18" s="14"/>
      <c r="P18" s="14"/>
      <c r="Q18" s="14"/>
      <c r="R18" s="14"/>
      <c r="S18" s="14"/>
      <c r="T18" s="14"/>
      <c r="U18" s="14"/>
    </row>
    <row r="19" spans="2:29" ht="18.600000000000001" thickBot="1" x14ac:dyDescent="0.4">
      <c r="C19" s="27" t="s">
        <v>90</v>
      </c>
      <c r="D19" s="12">
        <f>COUNTIF(G4:G17,"yes")</f>
        <v>9</v>
      </c>
      <c r="H19" s="25" t="s">
        <v>80</v>
      </c>
      <c r="I19" s="14">
        <v>3</v>
      </c>
      <c r="J19" s="14">
        <v>1</v>
      </c>
      <c r="K19" s="14">
        <f>I19+J19</f>
        <v>4</v>
      </c>
      <c r="L19" s="14">
        <f>((-I19/K19)*LOG(I19/K19,2)-(J19/K19)*LOG(J19/K19,2))</f>
        <v>0.81127812445913283</v>
      </c>
      <c r="N19" s="26"/>
      <c r="O19" s="14"/>
      <c r="P19" s="14"/>
      <c r="Q19" s="14"/>
      <c r="R19" s="14"/>
      <c r="S19" s="14"/>
      <c r="T19" s="14"/>
      <c r="U19" s="14"/>
      <c r="X19" s="15" t="s">
        <v>49</v>
      </c>
      <c r="Y19" s="16" t="s">
        <v>55</v>
      </c>
      <c r="Z19" s="16" t="s">
        <v>56</v>
      </c>
      <c r="AA19" s="16" t="s">
        <v>57</v>
      </c>
      <c r="AB19" s="16" t="s">
        <v>58</v>
      </c>
      <c r="AC19" s="15" t="s">
        <v>59</v>
      </c>
    </row>
    <row r="20" spans="2:29" ht="18.600000000000001" thickBot="1" x14ac:dyDescent="0.4">
      <c r="C20" s="27" t="s">
        <v>91</v>
      </c>
      <c r="D20" s="12">
        <f>COUNTIF(G4:G17,"no")</f>
        <v>5</v>
      </c>
      <c r="H20" s="22" t="s">
        <v>52</v>
      </c>
      <c r="I20" s="14"/>
      <c r="J20" s="14"/>
      <c r="K20" s="14"/>
      <c r="M20" s="14">
        <f>(K21/$K$11)*L21+(K22/$K$11)*L22</f>
        <v>0.78845045730828955</v>
      </c>
      <c r="N20" s="26">
        <f>$L$11-M20</f>
        <v>0.15183550136234136</v>
      </c>
      <c r="O20" s="14"/>
      <c r="P20" s="14"/>
      <c r="Q20" s="14"/>
      <c r="R20" s="14"/>
      <c r="S20" s="14"/>
      <c r="T20" s="14"/>
      <c r="U20" s="14"/>
      <c r="X20" s="28">
        <v>1</v>
      </c>
      <c r="Y20" s="29" t="s">
        <v>65</v>
      </c>
      <c r="Z20" s="29" t="s">
        <v>79</v>
      </c>
      <c r="AA20" s="29" t="s">
        <v>83</v>
      </c>
      <c r="AB20" s="29" t="s">
        <v>68</v>
      </c>
      <c r="AC20" s="29" t="s">
        <v>75</v>
      </c>
    </row>
    <row r="21" spans="2:29" ht="18.600000000000001" thickBot="1" x14ac:dyDescent="0.4">
      <c r="C21" s="27" t="s">
        <v>92</v>
      </c>
      <c r="D21" s="12">
        <f>D19+D20</f>
        <v>14</v>
      </c>
      <c r="H21" s="25" t="s">
        <v>62</v>
      </c>
      <c r="I21" s="14">
        <v>3</v>
      </c>
      <c r="J21" s="14">
        <v>4</v>
      </c>
      <c r="K21" s="14">
        <f>I21+J21</f>
        <v>7</v>
      </c>
      <c r="L21" s="14">
        <f>((-I21/K21)*LOG(I21/K21,2)-(J21/K21)*LOG(J21/K21,2))</f>
        <v>0.98522813603425163</v>
      </c>
      <c r="N21" s="26"/>
      <c r="O21" s="14"/>
      <c r="P21" s="14"/>
      <c r="Q21" s="14"/>
      <c r="R21" s="14"/>
      <c r="S21" s="14"/>
      <c r="T21" s="14"/>
      <c r="U21" s="14"/>
      <c r="X21" s="28">
        <v>2</v>
      </c>
      <c r="Y21" s="29" t="s">
        <v>78</v>
      </c>
      <c r="Z21" s="29" t="s">
        <v>66</v>
      </c>
      <c r="AA21" s="29" t="s">
        <v>67</v>
      </c>
      <c r="AB21" s="29" t="s">
        <v>71</v>
      </c>
      <c r="AC21" s="29" t="s">
        <v>69</v>
      </c>
    </row>
    <row r="22" spans="2:29" ht="15" thickBot="1" x14ac:dyDescent="0.35">
      <c r="H22" s="30" t="s">
        <v>81</v>
      </c>
      <c r="I22" s="14">
        <v>6</v>
      </c>
      <c r="J22" s="14">
        <v>1</v>
      </c>
      <c r="K22" s="14">
        <f>I22+J22</f>
        <v>7</v>
      </c>
      <c r="L22" s="14">
        <f>((-I22/K22)*LOG(I22/K22,2)-(J22/K22)*LOG(J22/K22,2))</f>
        <v>0.59167277858232747</v>
      </c>
      <c r="N22" s="26"/>
    </row>
    <row r="23" spans="2:29" ht="15" thickBot="1" x14ac:dyDescent="0.35">
      <c r="H23" s="31" t="s">
        <v>53</v>
      </c>
      <c r="M23" s="14">
        <f>(K24/$K$11)*L24+(K25/$K$11)*L25</f>
        <v>0.89215892826236165</v>
      </c>
      <c r="N23" s="26">
        <f>$L$11-M23</f>
        <v>4.8127030408269267E-2</v>
      </c>
    </row>
    <row r="24" spans="2:29" x14ac:dyDescent="0.3">
      <c r="H24" s="30" t="s">
        <v>70</v>
      </c>
      <c r="I24" s="14">
        <v>3</v>
      </c>
      <c r="J24" s="14">
        <v>3</v>
      </c>
      <c r="K24" s="14">
        <f>I24+J24</f>
        <v>6</v>
      </c>
      <c r="L24" s="14">
        <f>((-I24/K24)*LOG(I24/K24,2)-(J24/K24)*LOG(J24/K24,2))</f>
        <v>1</v>
      </c>
      <c r="N24" s="26"/>
    </row>
    <row r="25" spans="2:29" ht="15" thickBot="1" x14ac:dyDescent="0.35">
      <c r="H25" s="32" t="s">
        <v>63</v>
      </c>
      <c r="I25" s="33">
        <v>6</v>
      </c>
      <c r="J25" s="33">
        <v>2</v>
      </c>
      <c r="K25" s="33">
        <f>I25+J25</f>
        <v>8</v>
      </c>
      <c r="L25" s="33">
        <f>((-I25/K25)*LOG(I25/K25,2)-(J25/K25)*LOG(J25/K25,2))</f>
        <v>0.81127812445913283</v>
      </c>
      <c r="M25" s="33"/>
      <c r="N25" s="34"/>
    </row>
    <row r="27" spans="2:29" ht="18.600000000000001" thickBot="1" x14ac:dyDescent="0.4">
      <c r="I27" s="19" t="s">
        <v>84</v>
      </c>
      <c r="J27" s="19" t="s">
        <v>85</v>
      </c>
      <c r="K27" s="19" t="s">
        <v>86</v>
      </c>
      <c r="L27" s="20" t="s">
        <v>87</v>
      </c>
      <c r="M27" s="14" t="s">
        <v>88</v>
      </c>
      <c r="N27" s="14" t="s">
        <v>89</v>
      </c>
    </row>
    <row r="28" spans="2:29" ht="18.600000000000001" thickBot="1" x14ac:dyDescent="0.4">
      <c r="B28" s="15" t="s">
        <v>49</v>
      </c>
      <c r="C28" s="16" t="s">
        <v>50</v>
      </c>
      <c r="D28" s="16" t="s">
        <v>51</v>
      </c>
      <c r="E28" s="16" t="s">
        <v>52</v>
      </c>
      <c r="F28" s="16" t="s">
        <v>53</v>
      </c>
      <c r="G28" s="36" t="s">
        <v>54</v>
      </c>
      <c r="H28" s="31" t="s">
        <v>93</v>
      </c>
      <c r="I28" s="37"/>
      <c r="J28" s="37"/>
      <c r="K28" s="37"/>
      <c r="L28" s="23"/>
      <c r="M28" s="23">
        <f>(K29/$K$11)*L29+(K30/$K$11)*L30+(K31/$K$11)*L31</f>
        <v>0.14285714285714285</v>
      </c>
      <c r="N28" s="38">
        <f>$L$11-M28</f>
        <v>0.79742881581348812</v>
      </c>
    </row>
    <row r="29" spans="2:29" ht="18.600000000000001" thickBot="1" x14ac:dyDescent="0.4">
      <c r="B29" s="17">
        <v>1</v>
      </c>
      <c r="C29" s="18" t="s">
        <v>60</v>
      </c>
      <c r="D29" s="18" t="s">
        <v>61</v>
      </c>
      <c r="E29" s="18" t="s">
        <v>62</v>
      </c>
      <c r="F29" s="18" t="s">
        <v>63</v>
      </c>
      <c r="G29" s="21" t="s">
        <v>64</v>
      </c>
      <c r="H29" s="30" t="s">
        <v>61</v>
      </c>
      <c r="I29" s="14">
        <v>0</v>
      </c>
      <c r="J29" s="14">
        <v>2</v>
      </c>
      <c r="K29" s="14">
        <f>I29+J29</f>
        <v>2</v>
      </c>
      <c r="L29" s="14">
        <v>0</v>
      </c>
      <c r="N29" s="26"/>
    </row>
    <row r="30" spans="2:29" ht="18.600000000000001" thickBot="1" x14ac:dyDescent="0.4">
      <c r="B30" s="17">
        <v>2</v>
      </c>
      <c r="C30" s="18" t="s">
        <v>60</v>
      </c>
      <c r="D30" s="18" t="s">
        <v>61</v>
      </c>
      <c r="E30" s="18" t="s">
        <v>62</v>
      </c>
      <c r="F30" s="18" t="s">
        <v>70</v>
      </c>
      <c r="G30" s="21" t="s">
        <v>64</v>
      </c>
      <c r="H30" s="25" t="s">
        <v>77</v>
      </c>
      <c r="I30" s="14">
        <v>1</v>
      </c>
      <c r="J30" s="14">
        <v>1</v>
      </c>
      <c r="K30" s="14">
        <f>I30+J30</f>
        <v>2</v>
      </c>
      <c r="L30" s="14">
        <f>((-I30/K30)*LOG(I30/K30,2)-(J30/K30)*LOG(J30/K30,2))</f>
        <v>1</v>
      </c>
      <c r="N30" s="26"/>
    </row>
    <row r="31" spans="2:29" ht="18.600000000000001" thickBot="1" x14ac:dyDescent="0.4">
      <c r="B31" s="17">
        <v>8</v>
      </c>
      <c r="C31" s="18" t="s">
        <v>60</v>
      </c>
      <c r="D31" s="18" t="s">
        <v>77</v>
      </c>
      <c r="E31" s="18" t="s">
        <v>62</v>
      </c>
      <c r="F31" s="18" t="s">
        <v>63</v>
      </c>
      <c r="G31" s="21" t="s">
        <v>64</v>
      </c>
      <c r="H31" s="25" t="s">
        <v>80</v>
      </c>
      <c r="I31" s="14">
        <v>1</v>
      </c>
      <c r="J31" s="14">
        <v>0</v>
      </c>
      <c r="K31" s="14">
        <f t="shared" ref="K29:K34" si="0">I31+J31</f>
        <v>1</v>
      </c>
      <c r="L31" s="14">
        <v>0</v>
      </c>
      <c r="N31" s="26"/>
    </row>
    <row r="32" spans="2:29" ht="18.600000000000001" thickBot="1" x14ac:dyDescent="0.4">
      <c r="B32" s="17">
        <v>9</v>
      </c>
      <c r="C32" s="18" t="s">
        <v>60</v>
      </c>
      <c r="D32" s="18" t="s">
        <v>80</v>
      </c>
      <c r="E32" s="18" t="s">
        <v>81</v>
      </c>
      <c r="F32" s="18" t="s">
        <v>63</v>
      </c>
      <c r="G32" s="21" t="s">
        <v>73</v>
      </c>
      <c r="H32" s="31" t="s">
        <v>94</v>
      </c>
      <c r="M32" s="14">
        <f>(K33/$K$11)*L33+(K34/$K$11)*L34</f>
        <v>0</v>
      </c>
      <c r="N32" s="39">
        <f>$L$11-M32</f>
        <v>0.94028595867063092</v>
      </c>
    </row>
    <row r="33" spans="2:14" ht="18.600000000000001" thickBot="1" x14ac:dyDescent="0.4">
      <c r="B33" s="17">
        <v>11</v>
      </c>
      <c r="C33" s="18" t="s">
        <v>60</v>
      </c>
      <c r="D33" s="18" t="s">
        <v>77</v>
      </c>
      <c r="E33" s="18" t="s">
        <v>81</v>
      </c>
      <c r="F33" s="18" t="s">
        <v>70</v>
      </c>
      <c r="G33" s="21" t="s">
        <v>73</v>
      </c>
      <c r="H33" s="25" t="s">
        <v>62</v>
      </c>
      <c r="I33" s="14">
        <v>0</v>
      </c>
      <c r="J33" s="14">
        <v>3</v>
      </c>
      <c r="K33" s="14">
        <f t="shared" si="0"/>
        <v>3</v>
      </c>
      <c r="L33" s="14">
        <v>0</v>
      </c>
      <c r="N33" s="26"/>
    </row>
    <row r="34" spans="2:14" ht="15" thickBot="1" x14ac:dyDescent="0.35">
      <c r="H34" s="30" t="s">
        <v>81</v>
      </c>
      <c r="I34" s="14">
        <v>2</v>
      </c>
      <c r="J34" s="14">
        <v>0</v>
      </c>
      <c r="K34" s="14">
        <f t="shared" si="0"/>
        <v>2</v>
      </c>
      <c r="L34" s="14">
        <v>0</v>
      </c>
      <c r="N34" s="26"/>
    </row>
    <row r="35" spans="2:14" ht="15" thickBot="1" x14ac:dyDescent="0.35">
      <c r="H35" s="31" t="s">
        <v>95</v>
      </c>
      <c r="M35" s="14">
        <f>(K36/$K$11)*L36+(K37/$K$11)*L37</f>
        <v>0.33963482158310487</v>
      </c>
      <c r="N35" s="26">
        <f>$L$11-M35</f>
        <v>0.60065113708752604</v>
      </c>
    </row>
    <row r="36" spans="2:14" x14ac:dyDescent="0.3">
      <c r="H36" s="30" t="s">
        <v>70</v>
      </c>
      <c r="I36" s="14">
        <v>1</v>
      </c>
      <c r="J36" s="14">
        <v>1</v>
      </c>
      <c r="K36" s="14">
        <f t="shared" ref="K36:K37" si="1">I36+J36</f>
        <v>2</v>
      </c>
      <c r="L36" s="14">
        <f t="shared" ref="L36:L37" si="2">((-I36/K36)*LOG(I36/K36,2)-(J36/K36)*LOG(J36/K36,2))</f>
        <v>1</v>
      </c>
      <c r="N36" s="26"/>
    </row>
    <row r="37" spans="2:14" ht="15" thickBot="1" x14ac:dyDescent="0.35">
      <c r="H37" s="32" t="s">
        <v>63</v>
      </c>
      <c r="I37" s="33">
        <v>1</v>
      </c>
      <c r="J37" s="33">
        <v>2</v>
      </c>
      <c r="K37" s="33">
        <f>I37+J37</f>
        <v>3</v>
      </c>
      <c r="L37" s="33">
        <f t="shared" si="2"/>
        <v>0.91829583405448956</v>
      </c>
      <c r="M37" s="33"/>
      <c r="N37" s="34"/>
    </row>
    <row r="38" spans="2:14" ht="15" thickBot="1" x14ac:dyDescent="0.35"/>
    <row r="39" spans="2:14" ht="18.600000000000001" thickBot="1" x14ac:dyDescent="0.4">
      <c r="B39" s="15" t="s">
        <v>49</v>
      </c>
      <c r="C39" s="16" t="s">
        <v>50</v>
      </c>
      <c r="D39" s="16" t="s">
        <v>51</v>
      </c>
      <c r="E39" s="16" t="s">
        <v>52</v>
      </c>
      <c r="F39" s="16" t="s">
        <v>53</v>
      </c>
      <c r="G39" s="16" t="s">
        <v>54</v>
      </c>
    </row>
    <row r="40" spans="2:14" ht="18.600000000000001" thickBot="1" x14ac:dyDescent="0.4">
      <c r="B40" s="17">
        <v>3</v>
      </c>
      <c r="C40" s="18" t="s">
        <v>72</v>
      </c>
      <c r="D40" s="18" t="s">
        <v>61</v>
      </c>
      <c r="E40" s="18" t="s">
        <v>62</v>
      </c>
      <c r="F40" s="18" t="s">
        <v>63</v>
      </c>
      <c r="G40" s="18" t="s">
        <v>73</v>
      </c>
    </row>
    <row r="41" spans="2:14" ht="18.600000000000001" thickBot="1" x14ac:dyDescent="0.4">
      <c r="B41" s="17">
        <v>7</v>
      </c>
      <c r="C41" s="18" t="s">
        <v>72</v>
      </c>
      <c r="D41" s="18" t="s">
        <v>80</v>
      </c>
      <c r="E41" s="18" t="s">
        <v>81</v>
      </c>
      <c r="F41" s="18" t="s">
        <v>70</v>
      </c>
      <c r="G41" s="18" t="s">
        <v>73</v>
      </c>
    </row>
    <row r="42" spans="2:14" ht="18.600000000000001" thickBot="1" x14ac:dyDescent="0.4">
      <c r="B42" s="17">
        <v>12</v>
      </c>
      <c r="C42" s="18" t="s">
        <v>72</v>
      </c>
      <c r="D42" s="18" t="s">
        <v>77</v>
      </c>
      <c r="E42" s="18" t="s">
        <v>62</v>
      </c>
      <c r="F42" s="18" t="s">
        <v>70</v>
      </c>
      <c r="G42" s="18" t="s">
        <v>73</v>
      </c>
    </row>
    <row r="43" spans="2:14" ht="18.600000000000001" thickBot="1" x14ac:dyDescent="0.4">
      <c r="B43" s="17">
        <v>13</v>
      </c>
      <c r="C43" s="18" t="s">
        <v>72</v>
      </c>
      <c r="D43" s="18" t="s">
        <v>61</v>
      </c>
      <c r="E43" s="18" t="s">
        <v>81</v>
      </c>
      <c r="F43" s="18" t="s">
        <v>63</v>
      </c>
      <c r="G43" s="18" t="s">
        <v>73</v>
      </c>
    </row>
    <row r="44" spans="2:14" ht="18.600000000000001" thickBot="1" x14ac:dyDescent="0.4">
      <c r="I44" s="19" t="s">
        <v>84</v>
      </c>
      <c r="J44" s="19" t="s">
        <v>85</v>
      </c>
      <c r="K44" s="19" t="s">
        <v>86</v>
      </c>
      <c r="L44" s="20" t="s">
        <v>87</v>
      </c>
      <c r="M44" s="14" t="s">
        <v>88</v>
      </c>
      <c r="N44" s="14" t="s">
        <v>89</v>
      </c>
    </row>
    <row r="45" spans="2:14" ht="18.600000000000001" thickBot="1" x14ac:dyDescent="0.4">
      <c r="B45" s="15" t="s">
        <v>49</v>
      </c>
      <c r="C45" s="16" t="s">
        <v>50</v>
      </c>
      <c r="D45" s="16" t="s">
        <v>51</v>
      </c>
      <c r="E45" s="16" t="s">
        <v>52</v>
      </c>
      <c r="F45" s="16" t="s">
        <v>53</v>
      </c>
      <c r="G45" s="36" t="s">
        <v>54</v>
      </c>
      <c r="H45" s="31" t="s">
        <v>96</v>
      </c>
      <c r="I45" s="37"/>
      <c r="J45" s="37"/>
      <c r="K45" s="37"/>
      <c r="L45" s="23"/>
      <c r="M45" s="23">
        <f>(K46/$K$11)*L46+(K47/$K$11)*L47</f>
        <v>0.33963482158310487</v>
      </c>
      <c r="N45" s="38">
        <f>$L$11-M45</f>
        <v>0.60065113708752604</v>
      </c>
    </row>
    <row r="46" spans="2:14" ht="18.600000000000001" thickBot="1" x14ac:dyDescent="0.4">
      <c r="B46" s="17">
        <v>4</v>
      </c>
      <c r="C46" s="18" t="s">
        <v>76</v>
      </c>
      <c r="D46" s="18" t="s">
        <v>77</v>
      </c>
      <c r="E46" s="18" t="s">
        <v>62</v>
      </c>
      <c r="F46" s="18" t="s">
        <v>63</v>
      </c>
      <c r="G46" s="21" t="s">
        <v>73</v>
      </c>
      <c r="H46" s="25" t="s">
        <v>77</v>
      </c>
      <c r="I46" s="12">
        <v>2</v>
      </c>
      <c r="J46" s="12">
        <v>1</v>
      </c>
      <c r="K46" s="14">
        <f t="shared" ref="K46:K47" si="3">I46+J46</f>
        <v>3</v>
      </c>
      <c r="L46" s="14">
        <f t="shared" ref="L46:L47" si="4">((-I46/K46)*LOG(I46/K46,2)-(J46/K46)*LOG(J46/K46,2))</f>
        <v>0.91829583405448956</v>
      </c>
      <c r="N46" s="26"/>
    </row>
    <row r="47" spans="2:14" ht="18.600000000000001" thickBot="1" x14ac:dyDescent="0.4">
      <c r="B47" s="17">
        <v>5</v>
      </c>
      <c r="C47" s="18" t="s">
        <v>76</v>
      </c>
      <c r="D47" s="18" t="s">
        <v>80</v>
      </c>
      <c r="E47" s="18" t="s">
        <v>81</v>
      </c>
      <c r="F47" s="18" t="s">
        <v>63</v>
      </c>
      <c r="G47" s="21" t="s">
        <v>73</v>
      </c>
      <c r="H47" s="25" t="s">
        <v>80</v>
      </c>
      <c r="I47" s="12">
        <v>1</v>
      </c>
      <c r="J47" s="12">
        <v>1</v>
      </c>
      <c r="K47" s="14">
        <f t="shared" si="3"/>
        <v>2</v>
      </c>
      <c r="L47" s="14">
        <f t="shared" si="4"/>
        <v>1</v>
      </c>
      <c r="N47" s="26"/>
    </row>
    <row r="48" spans="2:14" ht="18.600000000000001" thickBot="1" x14ac:dyDescent="0.4">
      <c r="B48" s="17">
        <v>6</v>
      </c>
      <c r="C48" s="18" t="s">
        <v>76</v>
      </c>
      <c r="D48" s="18" t="s">
        <v>80</v>
      </c>
      <c r="E48" s="18" t="s">
        <v>81</v>
      </c>
      <c r="F48" s="18" t="s">
        <v>70</v>
      </c>
      <c r="G48" s="21" t="s">
        <v>64</v>
      </c>
      <c r="H48" s="31" t="s">
        <v>97</v>
      </c>
      <c r="M48" s="14">
        <f>(K49/$K$11)*L49+(K50/$K$11)*L50</f>
        <v>0.33963482158310487</v>
      </c>
      <c r="N48" s="26">
        <f>$L$11-M48</f>
        <v>0.60065113708752604</v>
      </c>
    </row>
    <row r="49" spans="2:22" ht="18.600000000000001" thickBot="1" x14ac:dyDescent="0.4">
      <c r="B49" s="17">
        <v>10</v>
      </c>
      <c r="C49" s="18" t="s">
        <v>76</v>
      </c>
      <c r="D49" s="18" t="s">
        <v>77</v>
      </c>
      <c r="E49" s="18" t="s">
        <v>81</v>
      </c>
      <c r="F49" s="18" t="s">
        <v>63</v>
      </c>
      <c r="G49" s="21" t="s">
        <v>73</v>
      </c>
      <c r="H49" s="30" t="s">
        <v>62</v>
      </c>
      <c r="I49" s="12">
        <v>1</v>
      </c>
      <c r="J49" s="12">
        <v>1</v>
      </c>
      <c r="K49" s="14">
        <f t="shared" ref="K49:K53" si="5">I49+J49</f>
        <v>2</v>
      </c>
      <c r="L49" s="14">
        <f t="shared" ref="L49:L50" si="6">((-I49/K49)*LOG(I49/K49,2)-(J49/K49)*LOG(J49/K49,2))</f>
        <v>1</v>
      </c>
      <c r="N49" s="26"/>
    </row>
    <row r="50" spans="2:22" ht="18.600000000000001" thickBot="1" x14ac:dyDescent="0.4">
      <c r="B50" s="17">
        <v>14</v>
      </c>
      <c r="C50" s="18" t="s">
        <v>76</v>
      </c>
      <c r="D50" s="18" t="s">
        <v>77</v>
      </c>
      <c r="E50" s="18" t="s">
        <v>62</v>
      </c>
      <c r="F50" s="18" t="s">
        <v>70</v>
      </c>
      <c r="G50" s="21" t="s">
        <v>64</v>
      </c>
      <c r="H50" s="30" t="s">
        <v>81</v>
      </c>
      <c r="I50" s="12">
        <v>2</v>
      </c>
      <c r="J50" s="12">
        <v>1</v>
      </c>
      <c r="K50" s="14">
        <f t="shared" si="5"/>
        <v>3</v>
      </c>
      <c r="L50" s="14">
        <f t="shared" si="6"/>
        <v>0.91829583405448956</v>
      </c>
      <c r="N50" s="26"/>
    </row>
    <row r="51" spans="2:22" ht="15" thickBot="1" x14ac:dyDescent="0.35">
      <c r="H51" s="31" t="s">
        <v>98</v>
      </c>
      <c r="M51" s="14">
        <f>(K52/$K$11)*L52+(K53/$K$11)*L53</f>
        <v>0</v>
      </c>
      <c r="N51" s="39">
        <f>$L$11-M51</f>
        <v>0.94028595867063092</v>
      </c>
    </row>
    <row r="52" spans="2:22" x14ac:dyDescent="0.3">
      <c r="H52" s="30" t="s">
        <v>70</v>
      </c>
      <c r="I52" s="12">
        <v>0</v>
      </c>
      <c r="J52" s="12">
        <v>2</v>
      </c>
      <c r="K52" s="14">
        <f t="shared" si="5"/>
        <v>2</v>
      </c>
      <c r="L52" s="14">
        <v>0</v>
      </c>
      <c r="N52" s="26"/>
    </row>
    <row r="53" spans="2:22" ht="15" thickBot="1" x14ac:dyDescent="0.35">
      <c r="H53" s="32" t="s">
        <v>63</v>
      </c>
      <c r="I53" s="40">
        <v>3</v>
      </c>
      <c r="J53" s="40">
        <v>0</v>
      </c>
      <c r="K53" s="33">
        <f t="shared" si="5"/>
        <v>3</v>
      </c>
      <c r="L53" s="33">
        <v>0</v>
      </c>
      <c r="M53" s="33"/>
      <c r="N53" s="34"/>
    </row>
    <row r="56" spans="2:22" x14ac:dyDescent="0.3">
      <c r="H56" s="35" t="s">
        <v>99</v>
      </c>
    </row>
    <row r="57" spans="2:22" x14ac:dyDescent="0.3">
      <c r="H57" s="35" t="s">
        <v>3</v>
      </c>
      <c r="I57" s="12">
        <v>243</v>
      </c>
      <c r="T57" s="41" t="s">
        <v>100</v>
      </c>
      <c r="U57" s="41" t="s">
        <v>101</v>
      </c>
      <c r="V57" s="41" t="s">
        <v>102</v>
      </c>
    </row>
    <row r="58" spans="2:22" ht="27.6" x14ac:dyDescent="0.3">
      <c r="H58" s="35" t="s">
        <v>4</v>
      </c>
      <c r="I58" s="12">
        <v>89</v>
      </c>
      <c r="T58" s="42" t="s">
        <v>103</v>
      </c>
      <c r="U58" s="42" t="s">
        <v>104</v>
      </c>
      <c r="V58" s="42" t="s">
        <v>105</v>
      </c>
    </row>
    <row r="59" spans="2:22" ht="27.6" x14ac:dyDescent="0.3">
      <c r="H59" s="35" t="s">
        <v>36</v>
      </c>
      <c r="I59" s="12">
        <f>SUM(I57:I58)</f>
        <v>332</v>
      </c>
      <c r="T59" s="43" t="s">
        <v>106</v>
      </c>
      <c r="U59" s="43" t="s">
        <v>107</v>
      </c>
      <c r="V59" s="43" t="s">
        <v>108</v>
      </c>
    </row>
    <row r="60" spans="2:22" x14ac:dyDescent="0.3">
      <c r="H60" s="35" t="s">
        <v>99</v>
      </c>
      <c r="I60" s="12">
        <f>1 - ((I57/I59)^2+(I58/I59)^2)</f>
        <v>0.39241907388590502</v>
      </c>
    </row>
    <row r="61" spans="2:22" x14ac:dyDescent="0.3">
      <c r="H61" s="44" t="s">
        <v>109</v>
      </c>
      <c r="I61" s="44"/>
      <c r="T61" s="12" t="s">
        <v>110</v>
      </c>
    </row>
    <row r="62" spans="2:22" ht="15.6" x14ac:dyDescent="0.3">
      <c r="T62" s="45" t="s">
        <v>111</v>
      </c>
    </row>
    <row r="63" spans="2:22" ht="16.2" thickBot="1" x14ac:dyDescent="0.35">
      <c r="T63" s="45" t="s">
        <v>112</v>
      </c>
    </row>
    <row r="64" spans="2:22" ht="18.600000000000001" thickBot="1" x14ac:dyDescent="0.35">
      <c r="B64" s="46" t="s">
        <v>113</v>
      </c>
      <c r="C64" s="47" t="s">
        <v>50</v>
      </c>
      <c r="D64" s="47" t="s">
        <v>51</v>
      </c>
      <c r="E64" s="47" t="s">
        <v>52</v>
      </c>
      <c r="F64" s="47" t="s">
        <v>53</v>
      </c>
      <c r="G64" s="47" t="s">
        <v>54</v>
      </c>
      <c r="T64" s="45" t="s">
        <v>114</v>
      </c>
    </row>
    <row r="65" spans="2:7" ht="18.600000000000001" thickBot="1" x14ac:dyDescent="0.35">
      <c r="B65" s="28">
        <v>1</v>
      </c>
      <c r="C65" s="29" t="s">
        <v>60</v>
      </c>
      <c r="D65" s="29" t="s">
        <v>77</v>
      </c>
      <c r="E65" s="29" t="s">
        <v>81</v>
      </c>
      <c r="F65" s="29" t="s">
        <v>63</v>
      </c>
      <c r="G65" s="29" t="s">
        <v>73</v>
      </c>
    </row>
    <row r="66" spans="2:7" ht="18.600000000000001" thickBot="1" x14ac:dyDescent="0.35">
      <c r="B66" s="28">
        <v>2</v>
      </c>
      <c r="C66" s="29" t="s">
        <v>76</v>
      </c>
      <c r="D66" s="29" t="s">
        <v>61</v>
      </c>
      <c r="E66" s="29" t="s">
        <v>62</v>
      </c>
      <c r="F66" s="29" t="s">
        <v>70</v>
      </c>
      <c r="G66" s="29" t="s">
        <v>64</v>
      </c>
    </row>
  </sheetData>
  <mergeCells count="1">
    <mergeCell ref="H61:I61"/>
  </mergeCells>
  <conditionalFormatting sqref="X4:AC17">
    <cfRule type="expression" dxfId="39" priority="1">
      <formula>$AC4="No - 0"</formula>
    </cfRule>
  </conditionalFormatting>
  <pageMargins left="0.7" right="0.7" top="0.75" bottom="0.75" header="0.3" footer="0.3"/>
  <pageSetup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5B4333-9F17-41C7-AD04-0DBF5ABAD425}">
  <dimension ref="A1:M16"/>
  <sheetViews>
    <sheetView zoomScale="150" zoomScaleNormal="150" workbookViewId="0">
      <selection activeCell="G2" sqref="G2"/>
    </sheetView>
  </sheetViews>
  <sheetFormatPr defaultRowHeight="14.4" x14ac:dyDescent="0.3"/>
  <cols>
    <col min="1" max="1" width="3.77734375" style="12" bestFit="1" customWidth="1"/>
    <col min="2" max="2" width="11.5546875" style="12" bestFit="1" customWidth="1"/>
    <col min="3" max="3" width="11.109375" style="12" bestFit="1" customWidth="1"/>
    <col min="4" max="4" width="8.88671875" style="12" bestFit="1" customWidth="1"/>
    <col min="5" max="5" width="10.33203125" style="12" customWidth="1"/>
    <col min="6" max="6" width="5" style="12" bestFit="1" customWidth="1"/>
    <col min="7" max="7" width="11" style="12" customWidth="1"/>
    <col min="8" max="8" width="5" style="12" bestFit="1" customWidth="1"/>
    <col min="9" max="9" width="8.88671875" style="12"/>
    <col min="10" max="10" width="11.77734375" style="12" bestFit="1" customWidth="1"/>
    <col min="11" max="11" width="11.21875" style="12" bestFit="1" customWidth="1"/>
    <col min="12" max="12" width="7.88671875" style="12" bestFit="1" customWidth="1"/>
    <col min="13" max="16384" width="8.88671875" style="12"/>
  </cols>
  <sheetData>
    <row r="1" spans="1:13" ht="29.4" thickBot="1" x14ac:dyDescent="0.35">
      <c r="A1" s="48" t="s">
        <v>115</v>
      </c>
      <c r="B1" s="49" t="s">
        <v>116</v>
      </c>
      <c r="C1" s="50" t="s">
        <v>117</v>
      </c>
      <c r="D1" s="51" t="s">
        <v>118</v>
      </c>
      <c r="E1" s="52" t="s">
        <v>119</v>
      </c>
      <c r="F1" s="51" t="s">
        <v>120</v>
      </c>
      <c r="G1" s="53" t="s">
        <v>121</v>
      </c>
      <c r="H1" s="51" t="s">
        <v>120</v>
      </c>
      <c r="J1" s="54" t="s">
        <v>122</v>
      </c>
      <c r="K1" s="54"/>
      <c r="L1" s="54"/>
    </row>
    <row r="2" spans="1:13" x14ac:dyDescent="0.3">
      <c r="A2" s="55">
        <v>1</v>
      </c>
      <c r="B2" s="56">
        <v>5.0999999999999996</v>
      </c>
      <c r="C2" s="57">
        <v>3.5</v>
      </c>
      <c r="D2" s="58" t="s">
        <v>123</v>
      </c>
      <c r="E2" s="59">
        <f>SQRT((B2-$J$3)^2+(C2-$K$3)^2)</f>
        <v>1.3</v>
      </c>
      <c r="F2" s="60">
        <f>RANK(E2,$E$2:$E$16,1)</f>
        <v>10</v>
      </c>
      <c r="G2" s="56">
        <f>ABS(B2-$J$3)+ABS(C2-$K$3)</f>
        <v>1.7000000000000002</v>
      </c>
      <c r="H2" s="58">
        <f>RANK(G2,$G$2:$G$16,1)</f>
        <v>11</v>
      </c>
      <c r="J2" s="61" t="s">
        <v>116</v>
      </c>
      <c r="K2" s="61" t="s">
        <v>117</v>
      </c>
      <c r="L2" s="61" t="s">
        <v>118</v>
      </c>
    </row>
    <row r="3" spans="1:13" x14ac:dyDescent="0.3">
      <c r="A3" s="62">
        <v>2</v>
      </c>
      <c r="B3" s="63">
        <v>4.9000000000000004</v>
      </c>
      <c r="C3" s="64">
        <v>3</v>
      </c>
      <c r="D3" s="65" t="s">
        <v>123</v>
      </c>
      <c r="E3" s="66">
        <f t="shared" ref="E3:E16" si="0">SQRT((B3-$J$3)^2+(C3-$K$3)^2)</f>
        <v>1.3999999999999995</v>
      </c>
      <c r="F3" s="67">
        <f t="shared" ref="F3:F16" si="1">RANK(E3,$E$2:$E$16,1)</f>
        <v>11</v>
      </c>
      <c r="G3" s="63">
        <f t="shared" ref="G3:G16" si="2">ABS(B3-$J$3)+ABS(C3-$K$3)</f>
        <v>1.3999999999999995</v>
      </c>
      <c r="H3" s="65">
        <f t="shared" ref="H3:H16" si="3">RANK(G3,$G$2:$G$16,1)</f>
        <v>8</v>
      </c>
      <c r="J3" s="12">
        <v>6.3</v>
      </c>
      <c r="K3" s="103">
        <v>3</v>
      </c>
      <c r="L3" t="s">
        <v>124</v>
      </c>
      <c r="M3" s="61" t="s">
        <v>125</v>
      </c>
    </row>
    <row r="4" spans="1:13" x14ac:dyDescent="0.3">
      <c r="A4" s="62">
        <v>3</v>
      </c>
      <c r="B4" s="63">
        <v>4.7</v>
      </c>
      <c r="C4" s="64">
        <v>3.2</v>
      </c>
      <c r="D4" s="65" t="s">
        <v>123</v>
      </c>
      <c r="E4" s="66">
        <f t="shared" si="0"/>
        <v>1.6124515496597096</v>
      </c>
      <c r="F4" s="67">
        <f t="shared" si="1"/>
        <v>14</v>
      </c>
      <c r="G4" s="63">
        <f t="shared" si="2"/>
        <v>1.7999999999999998</v>
      </c>
      <c r="H4" s="65">
        <f t="shared" si="3"/>
        <v>12</v>
      </c>
    </row>
    <row r="5" spans="1:13" x14ac:dyDescent="0.3">
      <c r="A5" s="62">
        <v>4</v>
      </c>
      <c r="B5" s="63">
        <v>4.5999999999999996</v>
      </c>
      <c r="C5" s="64">
        <v>3.1</v>
      </c>
      <c r="D5" s="65" t="s">
        <v>123</v>
      </c>
      <c r="E5" s="66">
        <f t="shared" si="0"/>
        <v>1.7029386365926404</v>
      </c>
      <c r="F5" s="67">
        <f t="shared" si="1"/>
        <v>15</v>
      </c>
      <c r="G5" s="63">
        <f t="shared" si="2"/>
        <v>1.8000000000000003</v>
      </c>
      <c r="H5" s="65">
        <f t="shared" si="3"/>
        <v>13</v>
      </c>
    </row>
    <row r="6" spans="1:13" x14ac:dyDescent="0.3">
      <c r="A6" s="62">
        <v>5</v>
      </c>
      <c r="B6" s="63">
        <v>5</v>
      </c>
      <c r="C6" s="64">
        <v>3.6</v>
      </c>
      <c r="D6" s="65" t="s">
        <v>123</v>
      </c>
      <c r="E6" s="66">
        <f t="shared" si="0"/>
        <v>1.4317821063276353</v>
      </c>
      <c r="F6" s="67">
        <f t="shared" si="1"/>
        <v>12</v>
      </c>
      <c r="G6" s="63">
        <f t="shared" si="2"/>
        <v>1.9</v>
      </c>
      <c r="H6" s="65">
        <f t="shared" si="3"/>
        <v>14</v>
      </c>
    </row>
    <row r="7" spans="1:13" x14ac:dyDescent="0.3">
      <c r="A7" s="62">
        <v>6</v>
      </c>
      <c r="B7" s="63">
        <v>5.5</v>
      </c>
      <c r="C7" s="64">
        <v>2.2999999999999998</v>
      </c>
      <c r="D7" s="65" t="s">
        <v>126</v>
      </c>
      <c r="E7" s="66">
        <f t="shared" si="0"/>
        <v>1.0630145812734648</v>
      </c>
      <c r="F7" s="67">
        <f t="shared" si="1"/>
        <v>8</v>
      </c>
      <c r="G7" s="63">
        <f t="shared" si="2"/>
        <v>1.5</v>
      </c>
      <c r="H7" s="65">
        <f t="shared" si="3"/>
        <v>9</v>
      </c>
    </row>
    <row r="8" spans="1:13" x14ac:dyDescent="0.3">
      <c r="A8" s="62">
        <v>7</v>
      </c>
      <c r="B8" s="63">
        <v>6.5</v>
      </c>
      <c r="C8" s="64">
        <v>2.8</v>
      </c>
      <c r="D8" s="65" t="s">
        <v>126</v>
      </c>
      <c r="E8" s="66">
        <f t="shared" si="0"/>
        <v>0.28284271247461928</v>
      </c>
      <c r="F8" s="67">
        <f t="shared" si="1"/>
        <v>1</v>
      </c>
      <c r="G8" s="63">
        <f t="shared" si="2"/>
        <v>0.40000000000000036</v>
      </c>
      <c r="H8" s="65">
        <f t="shared" si="3"/>
        <v>2</v>
      </c>
    </row>
    <row r="9" spans="1:13" x14ac:dyDescent="0.3">
      <c r="A9" s="62">
        <v>8</v>
      </c>
      <c r="B9" s="63">
        <v>5.7</v>
      </c>
      <c r="C9" s="64">
        <v>2.8</v>
      </c>
      <c r="D9" s="65" t="s">
        <v>126</v>
      </c>
      <c r="E9" s="66">
        <f t="shared" si="0"/>
        <v>0.63245553203367566</v>
      </c>
      <c r="F9" s="67">
        <f t="shared" si="1"/>
        <v>6</v>
      </c>
      <c r="G9" s="63">
        <f t="shared" si="2"/>
        <v>0.79999999999999982</v>
      </c>
      <c r="H9" s="65">
        <f t="shared" si="3"/>
        <v>6</v>
      </c>
    </row>
    <row r="10" spans="1:13" x14ac:dyDescent="0.3">
      <c r="A10" s="62">
        <v>9</v>
      </c>
      <c r="B10" s="63">
        <v>6.3</v>
      </c>
      <c r="C10" s="64">
        <v>3.3</v>
      </c>
      <c r="D10" s="65" t="s">
        <v>126</v>
      </c>
      <c r="E10" s="66">
        <f t="shared" si="0"/>
        <v>0.29999999999999982</v>
      </c>
      <c r="F10" s="67">
        <f t="shared" si="1"/>
        <v>3</v>
      </c>
      <c r="G10" s="63">
        <f t="shared" si="2"/>
        <v>0.29999999999999982</v>
      </c>
      <c r="H10" s="65">
        <f t="shared" si="3"/>
        <v>1</v>
      </c>
    </row>
    <row r="11" spans="1:13" x14ac:dyDescent="0.3">
      <c r="A11" s="62">
        <v>10</v>
      </c>
      <c r="B11" s="63">
        <v>4.9000000000000004</v>
      </c>
      <c r="C11" s="64">
        <v>2.4</v>
      </c>
      <c r="D11" s="65" t="s">
        <v>126</v>
      </c>
      <c r="E11" s="66">
        <f t="shared" si="0"/>
        <v>1.5231546211727811</v>
      </c>
      <c r="F11" s="67">
        <f t="shared" si="1"/>
        <v>13</v>
      </c>
      <c r="G11" s="63">
        <f t="shared" si="2"/>
        <v>1.9999999999999996</v>
      </c>
      <c r="H11" s="65">
        <f t="shared" si="3"/>
        <v>15</v>
      </c>
    </row>
    <row r="12" spans="1:13" x14ac:dyDescent="0.3">
      <c r="A12" s="62">
        <v>11</v>
      </c>
      <c r="B12" s="63">
        <v>7.2</v>
      </c>
      <c r="C12" s="64">
        <v>3.6</v>
      </c>
      <c r="D12" s="65" t="s">
        <v>127</v>
      </c>
      <c r="E12" s="66">
        <f t="shared" si="0"/>
        <v>1.0816653826391971</v>
      </c>
      <c r="F12" s="67">
        <f t="shared" si="1"/>
        <v>9</v>
      </c>
      <c r="G12" s="63">
        <f t="shared" si="2"/>
        <v>1.5000000000000004</v>
      </c>
      <c r="H12" s="65">
        <f t="shared" si="3"/>
        <v>10</v>
      </c>
    </row>
    <row r="13" spans="1:13" x14ac:dyDescent="0.3">
      <c r="A13" s="62">
        <v>12</v>
      </c>
      <c r="B13" s="63">
        <v>6.5</v>
      </c>
      <c r="C13" s="64">
        <v>3.2</v>
      </c>
      <c r="D13" s="65" t="s">
        <v>127</v>
      </c>
      <c r="E13" s="66">
        <f t="shared" si="0"/>
        <v>0.28284271247461928</v>
      </c>
      <c r="F13" s="67">
        <f t="shared" si="1"/>
        <v>1</v>
      </c>
      <c r="G13" s="63">
        <f t="shared" si="2"/>
        <v>0.40000000000000036</v>
      </c>
      <c r="H13" s="65">
        <f t="shared" si="3"/>
        <v>2</v>
      </c>
    </row>
    <row r="14" spans="1:13" x14ac:dyDescent="0.3">
      <c r="A14" s="62">
        <v>13</v>
      </c>
      <c r="B14" s="63">
        <v>6.4</v>
      </c>
      <c r="C14" s="64">
        <v>2.7</v>
      </c>
      <c r="D14" s="65" t="s">
        <v>127</v>
      </c>
      <c r="E14" s="66">
        <f t="shared" si="0"/>
        <v>0.31622776601683794</v>
      </c>
      <c r="F14" s="67">
        <f t="shared" si="1"/>
        <v>4</v>
      </c>
      <c r="G14" s="63">
        <f t="shared" si="2"/>
        <v>0.40000000000000036</v>
      </c>
      <c r="H14" s="65">
        <f t="shared" si="3"/>
        <v>2</v>
      </c>
    </row>
    <row r="15" spans="1:13" x14ac:dyDescent="0.3">
      <c r="A15" s="62">
        <v>14</v>
      </c>
      <c r="B15" s="63">
        <v>6.8</v>
      </c>
      <c r="C15" s="64">
        <v>3</v>
      </c>
      <c r="D15" s="65" t="s">
        <v>127</v>
      </c>
      <c r="E15" s="66">
        <f t="shared" si="0"/>
        <v>0.5</v>
      </c>
      <c r="F15" s="67">
        <f t="shared" si="1"/>
        <v>5</v>
      </c>
      <c r="G15" s="63">
        <f t="shared" si="2"/>
        <v>0.5</v>
      </c>
      <c r="H15" s="65">
        <f t="shared" si="3"/>
        <v>5</v>
      </c>
    </row>
    <row r="16" spans="1:13" ht="15" thickBot="1" x14ac:dyDescent="0.35">
      <c r="A16" s="68">
        <v>15</v>
      </c>
      <c r="B16" s="69">
        <v>5.7</v>
      </c>
      <c r="C16" s="70">
        <v>2.5</v>
      </c>
      <c r="D16" s="71" t="s">
        <v>127</v>
      </c>
      <c r="E16" s="72">
        <f t="shared" si="0"/>
        <v>0.7810249675906652</v>
      </c>
      <c r="F16" s="73">
        <f t="shared" si="1"/>
        <v>7</v>
      </c>
      <c r="G16" s="69">
        <f t="shared" si="2"/>
        <v>1.0999999999999996</v>
      </c>
      <c r="H16" s="71">
        <f t="shared" si="3"/>
        <v>7</v>
      </c>
    </row>
  </sheetData>
  <mergeCells count="1">
    <mergeCell ref="J1:L1"/>
  </mergeCells>
  <conditionalFormatting sqref="F2:F16">
    <cfRule type="top10" dxfId="24" priority="4" bottom="1" rank="5"/>
  </conditionalFormatting>
  <conditionalFormatting sqref="E2:E16">
    <cfRule type="top10" dxfId="23" priority="3" bottom="1" rank="5"/>
  </conditionalFormatting>
  <conditionalFormatting sqref="G2:G16">
    <cfRule type="top10" dxfId="22" priority="2" bottom="1" rank="5"/>
  </conditionalFormatting>
  <conditionalFormatting sqref="H2:H16">
    <cfRule type="top10" dxfId="18" priority="1" bottom="1" rank="5"/>
  </conditionalFormatting>
  <pageMargins left="0.7" right="0.7" top="0.75" bottom="0.75" header="0.3" footer="0.3"/>
  <pageSetup paperSize="9" orientation="portrait" horizontalDpi="30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75BC4-6749-44B6-B9A1-6CFB6A06C887}">
  <dimension ref="A1:Q151"/>
  <sheetViews>
    <sheetView tabSelected="1" topLeftCell="B1" workbookViewId="0">
      <selection activeCell="H12" sqref="H12"/>
    </sheetView>
  </sheetViews>
  <sheetFormatPr defaultRowHeight="14.4" x14ac:dyDescent="0.3"/>
  <cols>
    <col min="1" max="1" width="8.88671875" style="12"/>
    <col min="2" max="2" width="13.44140625" style="12" customWidth="1"/>
    <col min="3" max="3" width="13" style="12" customWidth="1"/>
    <col min="4" max="4" width="13.33203125" style="12" customWidth="1"/>
    <col min="5" max="5" width="12.88671875" style="12" customWidth="1"/>
    <col min="6" max="6" width="8.77734375" style="12" customWidth="1"/>
    <col min="7" max="8" width="8.88671875" style="12"/>
    <col min="9" max="9" width="10.21875" style="12" customWidth="1"/>
    <col min="10" max="11" width="8.88671875" style="12"/>
    <col min="12" max="12" width="11.44140625" style="12" bestFit="1" customWidth="1"/>
    <col min="13" max="13" width="11" style="12" bestFit="1" customWidth="1"/>
    <col min="14" max="14" width="11.33203125" style="12" bestFit="1" customWidth="1"/>
    <col min="15" max="15" width="10.88671875" style="12" bestFit="1" customWidth="1"/>
    <col min="16" max="16" width="9.21875" style="12" bestFit="1" customWidth="1"/>
    <col min="17" max="16384" width="8.88671875" style="12"/>
  </cols>
  <sheetData>
    <row r="1" spans="1:17" ht="43.8" thickBot="1" x14ac:dyDescent="0.35">
      <c r="A1" s="74" t="s">
        <v>128</v>
      </c>
      <c r="B1" s="75" t="s">
        <v>129</v>
      </c>
      <c r="C1" s="75" t="s">
        <v>130</v>
      </c>
      <c r="D1" s="75" t="s">
        <v>131</v>
      </c>
      <c r="E1" s="75" t="s">
        <v>132</v>
      </c>
      <c r="F1" s="75" t="s">
        <v>133</v>
      </c>
      <c r="G1" s="75" t="s">
        <v>119</v>
      </c>
      <c r="H1" s="76" t="s">
        <v>120</v>
      </c>
      <c r="I1" s="74" t="s">
        <v>121</v>
      </c>
      <c r="J1" s="77" t="s">
        <v>134</v>
      </c>
    </row>
    <row r="2" spans="1:17" ht="15" thickBot="1" x14ac:dyDescent="0.35">
      <c r="A2" s="78">
        <v>1</v>
      </c>
      <c r="B2" s="79">
        <v>5.0999999999999996</v>
      </c>
      <c r="C2" s="80">
        <v>3.5</v>
      </c>
      <c r="D2" s="80">
        <v>1.4</v>
      </c>
      <c r="E2" s="80">
        <v>0.2</v>
      </c>
      <c r="F2" s="81" t="s">
        <v>123</v>
      </c>
      <c r="G2" s="82">
        <f>SQRT((Table1[[#This Row],[sepal_length]]-$L$4)^2+(Table1[[#This Row],[sepal_width]]-$M$4)^2+(Table1[[#This Row],[petal_length]]-N4)^2+(Table1[[#This Row],[petal_width]]-O4)^2)</f>
        <v>3.4788647573597911</v>
      </c>
      <c r="H2" s="81">
        <f>RANK(Table1[[#This Row],[Euclidean
Distance]],Table1[Euclidean
Distance],1)</f>
        <v>50</v>
      </c>
      <c r="I2" s="83">
        <f>ABS(Table1[[#This Row],[sepal_length]]-$L$4)+ABS(Table1[[#This Row],[sepal_width]]-$M$4)+ABS(Table1[[#This Row],[petal_length]]-$N$4)+ABS(Table1[[#This Row],[petal_width]]-$O$4)</f>
        <v>6.3500000000000005</v>
      </c>
      <c r="J2" s="84">
        <f>RANK(Table1[[#This Row],[Manhattan
Distance]],Table1[Manhattan
Distance],1)</f>
        <v>134</v>
      </c>
      <c r="L2" s="85" t="s">
        <v>122</v>
      </c>
      <c r="M2" s="85"/>
      <c r="N2" s="85"/>
      <c r="O2" s="85"/>
      <c r="P2" s="85"/>
    </row>
    <row r="3" spans="1:17" ht="29.4" thickBot="1" x14ac:dyDescent="0.35">
      <c r="A3" s="86">
        <v>2</v>
      </c>
      <c r="B3" s="87">
        <v>4.9000000000000004</v>
      </c>
      <c r="C3" s="64">
        <v>3</v>
      </c>
      <c r="D3" s="64">
        <v>1.4</v>
      </c>
      <c r="E3" s="64">
        <v>0.2</v>
      </c>
      <c r="F3" s="65" t="s">
        <v>123</v>
      </c>
      <c r="G3" s="82">
        <f>SQRT((Table1[[#This Row],[sepal_length]]-$L$4)^2+(Table1[[#This Row],[sepal_width]]-$M$4)^2+(Table1[[#This Row],[petal_length]]-N5)^2+(Table1[[#This Row],[petal_width]]-O5)^2)</f>
        <v>2.3027157879338906</v>
      </c>
      <c r="H3" s="65">
        <f>RANK(Table1[[#This Row],[Euclidean
Distance]],Table1[Euclidean
Distance],1)</f>
        <v>16</v>
      </c>
      <c r="I3" s="88">
        <f>ABS(Table1[[#This Row],[sepal_length]]-$L$4)+ABS(Table1[[#This Row],[sepal_width]]-$M$4)+ABS(Table1[[#This Row],[petal_length]]-$N$4)+ABS(Table1[[#This Row],[petal_width]]-$O$4)</f>
        <v>6.05</v>
      </c>
      <c r="J3" s="89">
        <f>RANK(Table1[[#This Row],[Manhattan
Distance]],Table1[Manhattan
Distance],1)</f>
        <v>110</v>
      </c>
      <c r="L3" s="52" t="s">
        <v>129</v>
      </c>
      <c r="M3" s="90" t="s">
        <v>130</v>
      </c>
      <c r="N3" s="90" t="s">
        <v>131</v>
      </c>
      <c r="O3" s="91" t="s">
        <v>132</v>
      </c>
      <c r="P3" s="92" t="s">
        <v>118</v>
      </c>
    </row>
    <row r="4" spans="1:17" ht="15" thickBot="1" x14ac:dyDescent="0.35">
      <c r="A4" s="86">
        <v>3</v>
      </c>
      <c r="B4" s="87">
        <v>4.7</v>
      </c>
      <c r="C4" s="64">
        <v>3.2</v>
      </c>
      <c r="D4" s="64">
        <v>1.3</v>
      </c>
      <c r="E4" s="64">
        <v>0.2</v>
      </c>
      <c r="F4" s="65" t="s">
        <v>123</v>
      </c>
      <c r="G4" s="82">
        <f>SQRT((Table1[[#This Row],[sepal_length]]-$L$4)^2+(Table1[[#This Row],[sepal_width]]-$M$4)^2+(Table1[[#This Row],[petal_length]]-N6)^2+(Table1[[#This Row],[petal_width]]-O6)^2)</f>
        <v>2.43567239176372</v>
      </c>
      <c r="H4" s="65">
        <f>RANK(Table1[[#This Row],[Euclidean
Distance]],Table1[Euclidean
Distance],1)</f>
        <v>27</v>
      </c>
      <c r="I4" s="88">
        <f>ABS(Table1[[#This Row],[sepal_length]]-$L$4)+ABS(Table1[[#This Row],[sepal_width]]-$M$4)+ABS(Table1[[#This Row],[petal_length]]-$N$4)+ABS(Table1[[#This Row],[petal_width]]-$O$4)</f>
        <v>6.55</v>
      </c>
      <c r="J4" s="89">
        <f>RANK(Table1[[#This Row],[Manhattan
Distance]],Table1[Manhattan
Distance],1)</f>
        <v>140</v>
      </c>
      <c r="L4" s="93">
        <v>6.7</v>
      </c>
      <c r="M4" s="94">
        <v>2.75</v>
      </c>
      <c r="N4" s="94">
        <v>4.0999999999999996</v>
      </c>
      <c r="O4" s="95">
        <v>1.5</v>
      </c>
      <c r="P4" s="96" t="s">
        <v>135</v>
      </c>
      <c r="Q4" s="61" t="s">
        <v>125</v>
      </c>
    </row>
    <row r="5" spans="1:17" ht="15" thickBot="1" x14ac:dyDescent="0.35">
      <c r="A5" s="86">
        <v>4</v>
      </c>
      <c r="B5" s="87">
        <v>4.5999999999999996</v>
      </c>
      <c r="C5" s="64">
        <v>3.1</v>
      </c>
      <c r="D5" s="64">
        <v>1.5</v>
      </c>
      <c r="E5" s="64">
        <v>0.2</v>
      </c>
      <c r="F5" s="65" t="s">
        <v>123</v>
      </c>
      <c r="G5" s="82">
        <f>SQRT((Table1[[#This Row],[sepal_length]]-$L$4)^2+(Table1[[#This Row],[sepal_width]]-$M$4)^2+(Table1[[#This Row],[petal_length]]-N7)^2+(Table1[[#This Row],[petal_width]]-O7)^2)</f>
        <v>2.6119915773217959</v>
      </c>
      <c r="H5" s="65">
        <f>RANK(Table1[[#This Row],[Euclidean
Distance]],Table1[Euclidean
Distance],1)</f>
        <v>42</v>
      </c>
      <c r="I5" s="88">
        <f>ABS(Table1[[#This Row],[sepal_length]]-$L$4)+ABS(Table1[[#This Row],[sepal_width]]-$M$4)+ABS(Table1[[#This Row],[petal_length]]-$N$4)+ABS(Table1[[#This Row],[petal_width]]-$O$4)</f>
        <v>6.3500000000000005</v>
      </c>
      <c r="J5" s="89">
        <f>RANK(Table1[[#This Row],[Manhattan
Distance]],Table1[Manhattan
Distance],1)</f>
        <v>134</v>
      </c>
    </row>
    <row r="6" spans="1:17" ht="15" thickBot="1" x14ac:dyDescent="0.35">
      <c r="A6" s="86">
        <v>5</v>
      </c>
      <c r="B6" s="87">
        <v>5</v>
      </c>
      <c r="C6" s="64">
        <v>3.6</v>
      </c>
      <c r="D6" s="64">
        <v>1.4</v>
      </c>
      <c r="E6" s="64">
        <v>0.2</v>
      </c>
      <c r="F6" s="65" t="s">
        <v>123</v>
      </c>
      <c r="G6" s="82">
        <f>SQRT((Table1[[#This Row],[sepal_length]]-$L$4)^2+(Table1[[#This Row],[sepal_width]]-$M$4)^2+(Table1[[#This Row],[petal_length]]-N8)^2+(Table1[[#This Row],[petal_width]]-O8)^2)</f>
        <v>2.3690715480964268</v>
      </c>
      <c r="H6" s="65">
        <f>RANK(Table1[[#This Row],[Euclidean
Distance]],Table1[Euclidean
Distance],1)</f>
        <v>20</v>
      </c>
      <c r="I6" s="88">
        <f>ABS(Table1[[#This Row],[sepal_length]]-$L$4)+ABS(Table1[[#This Row],[sepal_width]]-$M$4)+ABS(Table1[[#This Row],[petal_length]]-$N$4)+ABS(Table1[[#This Row],[petal_width]]-$O$4)</f>
        <v>6.55</v>
      </c>
      <c r="J6" s="89">
        <f>RANK(Table1[[#This Row],[Manhattan
Distance]],Table1[Manhattan
Distance],1)</f>
        <v>140</v>
      </c>
      <c r="P6" s="12" t="s">
        <v>135</v>
      </c>
      <c r="Q6" s="12" t="s">
        <v>138</v>
      </c>
    </row>
    <row r="7" spans="1:17" ht="15" thickBot="1" x14ac:dyDescent="0.35">
      <c r="A7" s="86">
        <v>6</v>
      </c>
      <c r="B7" s="87">
        <v>5.4</v>
      </c>
      <c r="C7" s="64">
        <v>3.9</v>
      </c>
      <c r="D7" s="64">
        <v>1.7</v>
      </c>
      <c r="E7" s="64">
        <v>0.4</v>
      </c>
      <c r="F7" s="65" t="s">
        <v>123</v>
      </c>
      <c r="G7" s="82">
        <f>SQRT((Table1[[#This Row],[sepal_length]]-$L$4)^2+(Table1[[#This Row],[sepal_width]]-$M$4)^2+(Table1[[#This Row],[petal_length]]-N9)^2+(Table1[[#This Row],[petal_width]]-O9)^2)</f>
        <v>2.462214450449026</v>
      </c>
      <c r="H7" s="65">
        <f>RANK(Table1[[#This Row],[Euclidean
Distance]],Table1[Euclidean
Distance],1)</f>
        <v>31</v>
      </c>
      <c r="I7" s="88">
        <f>ABS(Table1[[#This Row],[sepal_length]]-$L$4)+ABS(Table1[[#This Row],[sepal_width]]-$M$4)+ABS(Table1[[#This Row],[petal_length]]-$N$4)+ABS(Table1[[#This Row],[petal_width]]-$O$4)</f>
        <v>5.9499999999999993</v>
      </c>
      <c r="J7" s="89">
        <f>RANK(Table1[[#This Row],[Manhattan
Distance]],Table1[Manhattan
Distance],1)</f>
        <v>107</v>
      </c>
      <c r="P7" s="12" t="s">
        <v>136</v>
      </c>
      <c r="Q7" s="12" t="s">
        <v>137</v>
      </c>
    </row>
    <row r="8" spans="1:17" ht="15" thickBot="1" x14ac:dyDescent="0.35">
      <c r="A8" s="86">
        <v>7</v>
      </c>
      <c r="B8" s="87">
        <v>4.5999999999999996</v>
      </c>
      <c r="C8" s="64">
        <v>3.4</v>
      </c>
      <c r="D8" s="64">
        <v>1.4</v>
      </c>
      <c r="E8" s="64">
        <v>0.3</v>
      </c>
      <c r="F8" s="65" t="s">
        <v>123</v>
      </c>
      <c r="G8" s="82">
        <f>SQRT((Table1[[#This Row],[sepal_length]]-$L$4)^2+(Table1[[#This Row],[sepal_width]]-$M$4)^2+(Table1[[#This Row],[petal_length]]-N10)^2+(Table1[[#This Row],[petal_width]]-O10)^2)</f>
        <v>2.6234519244689811</v>
      </c>
      <c r="H8" s="65">
        <f>RANK(Table1[[#This Row],[Euclidean
Distance]],Table1[Euclidean
Distance],1)</f>
        <v>43</v>
      </c>
      <c r="I8" s="88">
        <f>ABS(Table1[[#This Row],[sepal_length]]-$L$4)+ABS(Table1[[#This Row],[sepal_width]]-$M$4)+ABS(Table1[[#This Row],[petal_length]]-$N$4)+ABS(Table1[[#This Row],[petal_width]]-$O$4)</f>
        <v>6.65</v>
      </c>
      <c r="J8" s="89">
        <f>RANK(Table1[[#This Row],[Manhattan
Distance]],Table1[Manhattan
Distance],1)</f>
        <v>145</v>
      </c>
    </row>
    <row r="9" spans="1:17" ht="15" thickBot="1" x14ac:dyDescent="0.35">
      <c r="A9" s="86">
        <v>8</v>
      </c>
      <c r="B9" s="87">
        <v>5</v>
      </c>
      <c r="C9" s="64">
        <v>3.4</v>
      </c>
      <c r="D9" s="64">
        <v>1.5</v>
      </c>
      <c r="E9" s="64">
        <v>0.2</v>
      </c>
      <c r="F9" s="65" t="s">
        <v>123</v>
      </c>
      <c r="G9" s="82">
        <f>SQRT((Table1[[#This Row],[sepal_length]]-$L$4)^2+(Table1[[#This Row],[sepal_width]]-$M$4)^2+(Table1[[#This Row],[petal_length]]-N11)^2+(Table1[[#This Row],[petal_width]]-O11)^2)</f>
        <v>2.3669600757089251</v>
      </c>
      <c r="H9" s="65">
        <f>RANK(Table1[[#This Row],[Euclidean
Distance]],Table1[Euclidean
Distance],1)</f>
        <v>19</v>
      </c>
      <c r="I9" s="88">
        <f>ABS(Table1[[#This Row],[sepal_length]]-$L$4)+ABS(Table1[[#This Row],[sepal_width]]-$M$4)+ABS(Table1[[#This Row],[petal_length]]-$N$4)+ABS(Table1[[#This Row],[petal_width]]-$O$4)</f>
        <v>6.2499999999999991</v>
      </c>
      <c r="J9" s="89">
        <f>RANK(Table1[[#This Row],[Manhattan
Distance]],Table1[Manhattan
Distance],1)</f>
        <v>122</v>
      </c>
    </row>
    <row r="10" spans="1:17" ht="15" thickBot="1" x14ac:dyDescent="0.35">
      <c r="A10" s="86">
        <v>9</v>
      </c>
      <c r="B10" s="87">
        <v>4.4000000000000004</v>
      </c>
      <c r="C10" s="64">
        <v>2.9</v>
      </c>
      <c r="D10" s="64">
        <v>1.4</v>
      </c>
      <c r="E10" s="64">
        <v>0.2</v>
      </c>
      <c r="F10" s="65" t="s">
        <v>123</v>
      </c>
      <c r="G10" s="82">
        <f>SQRT((Table1[[#This Row],[sepal_length]]-$L$4)^2+(Table1[[#This Row],[sepal_width]]-$M$4)^2+(Table1[[#This Row],[petal_length]]-N12)^2+(Table1[[#This Row],[petal_width]]-O12)^2)</f>
        <v>2.7041634565979917</v>
      </c>
      <c r="H10" s="65">
        <f>RANK(Table1[[#This Row],[Euclidean
Distance]],Table1[Euclidean
Distance],1)</f>
        <v>47</v>
      </c>
      <c r="I10" s="88">
        <f>ABS(Table1[[#This Row],[sepal_length]]-$L$4)+ABS(Table1[[#This Row],[sepal_width]]-$M$4)+ABS(Table1[[#This Row],[petal_length]]-$N$4)+ABS(Table1[[#This Row],[petal_width]]-$O$4)</f>
        <v>6.4499999999999993</v>
      </c>
      <c r="J10" s="89">
        <f>RANK(Table1[[#This Row],[Manhattan
Distance]],Table1[Manhattan
Distance],1)</f>
        <v>136</v>
      </c>
    </row>
    <row r="11" spans="1:17" ht="15" thickBot="1" x14ac:dyDescent="0.35">
      <c r="A11" s="86">
        <v>10</v>
      </c>
      <c r="B11" s="87">
        <v>4.9000000000000004</v>
      </c>
      <c r="C11" s="64">
        <v>3.1</v>
      </c>
      <c r="D11" s="64">
        <v>1.5</v>
      </c>
      <c r="E11" s="64">
        <v>0.1</v>
      </c>
      <c r="F11" s="65" t="s">
        <v>123</v>
      </c>
      <c r="G11" s="82">
        <f>SQRT((Table1[[#This Row],[sepal_length]]-$L$4)^2+(Table1[[#This Row],[sepal_width]]-$M$4)^2+(Table1[[#This Row],[petal_length]]-N13)^2+(Table1[[#This Row],[petal_width]]-O13)^2)</f>
        <v>2.3711811402758749</v>
      </c>
      <c r="H11" s="65">
        <f>RANK(Table1[[#This Row],[Euclidean
Distance]],Table1[Euclidean
Distance],1)</f>
        <v>21</v>
      </c>
      <c r="I11" s="88">
        <f>ABS(Table1[[#This Row],[sepal_length]]-$L$4)+ABS(Table1[[#This Row],[sepal_width]]-$M$4)+ABS(Table1[[#This Row],[petal_length]]-$N$4)+ABS(Table1[[#This Row],[petal_width]]-$O$4)</f>
        <v>6.15</v>
      </c>
      <c r="J11" s="89">
        <f>RANK(Table1[[#This Row],[Manhattan
Distance]],Table1[Manhattan
Distance],1)</f>
        <v>119</v>
      </c>
    </row>
    <row r="12" spans="1:17" ht="15" thickBot="1" x14ac:dyDescent="0.35">
      <c r="A12" s="86">
        <v>11</v>
      </c>
      <c r="B12" s="87">
        <v>5.4</v>
      </c>
      <c r="C12" s="64">
        <v>3.7</v>
      </c>
      <c r="D12" s="64">
        <v>1.5</v>
      </c>
      <c r="E12" s="64">
        <v>0.2</v>
      </c>
      <c r="F12" s="65" t="s">
        <v>123</v>
      </c>
      <c r="G12" s="82">
        <f>SQRT((Table1[[#This Row],[sepal_length]]-$L$4)^2+(Table1[[#This Row],[sepal_width]]-$M$4)^2+(Table1[[#This Row],[petal_length]]-N14)^2+(Table1[[#This Row],[petal_width]]-O14)^2)</f>
        <v>2.2096379793984351</v>
      </c>
      <c r="H12" s="65">
        <f>RANK(Table1[[#This Row],[Euclidean
Distance]],Table1[Euclidean
Distance],1)</f>
        <v>7</v>
      </c>
      <c r="I12" s="88">
        <f>ABS(Table1[[#This Row],[sepal_length]]-$L$4)+ABS(Table1[[#This Row],[sepal_width]]-$M$4)+ABS(Table1[[#This Row],[petal_length]]-$N$4)+ABS(Table1[[#This Row],[petal_width]]-$O$4)</f>
        <v>6.1499999999999995</v>
      </c>
      <c r="J12" s="89">
        <f>RANK(Table1[[#This Row],[Manhattan
Distance]],Table1[Manhattan
Distance],1)</f>
        <v>115</v>
      </c>
    </row>
    <row r="13" spans="1:17" ht="15" thickBot="1" x14ac:dyDescent="0.35">
      <c r="A13" s="86">
        <v>12</v>
      </c>
      <c r="B13" s="87">
        <v>4.8</v>
      </c>
      <c r="C13" s="64">
        <v>3.4</v>
      </c>
      <c r="D13" s="64">
        <v>1.6</v>
      </c>
      <c r="E13" s="64">
        <v>0.2</v>
      </c>
      <c r="F13" s="65" t="s">
        <v>123</v>
      </c>
      <c r="G13" s="82">
        <f>SQRT((Table1[[#This Row],[sepal_length]]-$L$4)^2+(Table1[[#This Row],[sepal_width]]-$M$4)^2+(Table1[[#This Row],[petal_length]]-N15)^2+(Table1[[#This Row],[petal_width]]-O15)^2)</f>
        <v>2.5753640519351824</v>
      </c>
      <c r="H13" s="65">
        <f>RANK(Table1[[#This Row],[Euclidean
Distance]],Table1[Euclidean
Distance],1)</f>
        <v>39</v>
      </c>
      <c r="I13" s="88">
        <f>ABS(Table1[[#This Row],[sepal_length]]-$L$4)+ABS(Table1[[#This Row],[sepal_width]]-$M$4)+ABS(Table1[[#This Row],[petal_length]]-$N$4)+ABS(Table1[[#This Row],[petal_width]]-$O$4)</f>
        <v>6.35</v>
      </c>
      <c r="J13" s="89">
        <f>RANK(Table1[[#This Row],[Manhattan
Distance]],Table1[Manhattan
Distance],1)</f>
        <v>129</v>
      </c>
    </row>
    <row r="14" spans="1:17" ht="15" thickBot="1" x14ac:dyDescent="0.35">
      <c r="A14" s="86">
        <v>13</v>
      </c>
      <c r="B14" s="87">
        <v>4.8</v>
      </c>
      <c r="C14" s="64">
        <v>3</v>
      </c>
      <c r="D14" s="64">
        <v>1.4</v>
      </c>
      <c r="E14" s="64">
        <v>0.1</v>
      </c>
      <c r="F14" s="65" t="s">
        <v>123</v>
      </c>
      <c r="G14" s="82">
        <f>SQRT((Table1[[#This Row],[sepal_length]]-$L$4)^2+(Table1[[#This Row],[sepal_width]]-$M$4)^2+(Table1[[#This Row],[petal_length]]-N16)^2+(Table1[[#This Row],[petal_width]]-O16)^2)</f>
        <v>2.3753947040439409</v>
      </c>
      <c r="H14" s="65">
        <f>RANK(Table1[[#This Row],[Euclidean
Distance]],Table1[Euclidean
Distance],1)</f>
        <v>24</v>
      </c>
      <c r="I14" s="88">
        <f>ABS(Table1[[#This Row],[sepal_length]]-$L$4)+ABS(Table1[[#This Row],[sepal_width]]-$M$4)+ABS(Table1[[#This Row],[petal_length]]-$N$4)+ABS(Table1[[#This Row],[petal_width]]-$O$4)</f>
        <v>6.25</v>
      </c>
      <c r="J14" s="89">
        <f>RANK(Table1[[#This Row],[Manhattan
Distance]],Table1[Manhattan
Distance],1)</f>
        <v>125</v>
      </c>
    </row>
    <row r="15" spans="1:17" ht="15" thickBot="1" x14ac:dyDescent="0.35">
      <c r="A15" s="86">
        <v>14</v>
      </c>
      <c r="B15" s="87">
        <v>4.3</v>
      </c>
      <c r="C15" s="64">
        <v>3</v>
      </c>
      <c r="D15" s="64">
        <v>1.1000000000000001</v>
      </c>
      <c r="E15" s="64">
        <v>0.1</v>
      </c>
      <c r="F15" s="65" t="s">
        <v>123</v>
      </c>
      <c r="G15" s="82">
        <f>SQRT((Table1[[#This Row],[sepal_length]]-$L$4)^2+(Table1[[#This Row],[sepal_width]]-$M$4)^2+(Table1[[#This Row],[petal_length]]-N17)^2+(Table1[[#This Row],[petal_width]]-O17)^2)</f>
        <v>2.6537709019431199</v>
      </c>
      <c r="H15" s="65">
        <f>RANK(Table1[[#This Row],[Euclidean
Distance]],Table1[Euclidean
Distance],1)</f>
        <v>44</v>
      </c>
      <c r="I15" s="88">
        <f>ABS(Table1[[#This Row],[sepal_length]]-$L$4)+ABS(Table1[[#This Row],[sepal_width]]-$M$4)+ABS(Table1[[#This Row],[petal_length]]-$N$4)+ABS(Table1[[#This Row],[petal_width]]-$O$4)</f>
        <v>7.0500000000000007</v>
      </c>
      <c r="J15" s="89">
        <f>RANK(Table1[[#This Row],[Manhattan
Distance]],Table1[Manhattan
Distance],1)</f>
        <v>149</v>
      </c>
    </row>
    <row r="16" spans="1:17" ht="15" thickBot="1" x14ac:dyDescent="0.35">
      <c r="A16" s="86">
        <v>15</v>
      </c>
      <c r="B16" s="87">
        <v>5.8</v>
      </c>
      <c r="C16" s="64">
        <v>4</v>
      </c>
      <c r="D16" s="64">
        <v>1.2</v>
      </c>
      <c r="E16" s="64">
        <v>0.2</v>
      </c>
      <c r="F16" s="65" t="s">
        <v>123</v>
      </c>
      <c r="G16" s="82">
        <f>SQRT((Table1[[#This Row],[sepal_length]]-$L$4)^2+(Table1[[#This Row],[sepal_width]]-$M$4)^2+(Table1[[#This Row],[petal_length]]-N18)^2+(Table1[[#This Row],[petal_width]]-O18)^2)</f>
        <v>1.9627786426390523</v>
      </c>
      <c r="H16" s="65">
        <f>RANK(Table1[[#This Row],[Euclidean
Distance]],Table1[Euclidean
Distance],1)</f>
        <v>2</v>
      </c>
      <c r="I16" s="88">
        <f>ABS(Table1[[#This Row],[sepal_length]]-$L$4)+ABS(Table1[[#This Row],[sepal_width]]-$M$4)+ABS(Table1[[#This Row],[petal_length]]-$N$4)+ABS(Table1[[#This Row],[petal_width]]-$O$4)</f>
        <v>6.35</v>
      </c>
      <c r="J16" s="89">
        <f>RANK(Table1[[#This Row],[Manhattan
Distance]],Table1[Manhattan
Distance],1)</f>
        <v>129</v>
      </c>
    </row>
    <row r="17" spans="1:10" ht="15" thickBot="1" x14ac:dyDescent="0.35">
      <c r="A17" s="86">
        <v>16</v>
      </c>
      <c r="B17" s="87">
        <v>5.7</v>
      </c>
      <c r="C17" s="64">
        <v>4.4000000000000004</v>
      </c>
      <c r="D17" s="64">
        <v>1.5</v>
      </c>
      <c r="E17" s="64">
        <v>0.4</v>
      </c>
      <c r="F17" s="65" t="s">
        <v>123</v>
      </c>
      <c r="G17" s="82">
        <f>SQRT((Table1[[#This Row],[sepal_length]]-$L$4)^2+(Table1[[#This Row],[sepal_width]]-$M$4)^2+(Table1[[#This Row],[petal_length]]-N19)^2+(Table1[[#This Row],[petal_width]]-O19)^2)</f>
        <v>2.4763884994079586</v>
      </c>
      <c r="H17" s="65">
        <f>RANK(Table1[[#This Row],[Euclidean
Distance]],Table1[Euclidean
Distance],1)</f>
        <v>32</v>
      </c>
      <c r="I17" s="88">
        <f>ABS(Table1[[#This Row],[sepal_length]]-$L$4)+ABS(Table1[[#This Row],[sepal_width]]-$M$4)+ABS(Table1[[#This Row],[petal_length]]-$N$4)+ABS(Table1[[#This Row],[petal_width]]-$O$4)</f>
        <v>6.35</v>
      </c>
      <c r="J17" s="89">
        <f>RANK(Table1[[#This Row],[Manhattan
Distance]],Table1[Manhattan
Distance],1)</f>
        <v>129</v>
      </c>
    </row>
    <row r="18" spans="1:10" ht="15" thickBot="1" x14ac:dyDescent="0.35">
      <c r="A18" s="86">
        <v>17</v>
      </c>
      <c r="B18" s="87">
        <v>5.4</v>
      </c>
      <c r="C18" s="64">
        <v>3.9</v>
      </c>
      <c r="D18" s="64">
        <v>1.3</v>
      </c>
      <c r="E18" s="64">
        <v>0.4</v>
      </c>
      <c r="F18" s="65" t="s">
        <v>123</v>
      </c>
      <c r="G18" s="82">
        <f>SQRT((Table1[[#This Row],[sepal_length]]-$L$4)^2+(Table1[[#This Row],[sepal_width]]-$M$4)^2+(Table1[[#This Row],[petal_length]]-N20)^2+(Table1[[#This Row],[petal_width]]-O20)^2)</f>
        <v>2.2051077071199945</v>
      </c>
      <c r="H18" s="65">
        <f>RANK(Table1[[#This Row],[Euclidean
Distance]],Table1[Euclidean
Distance],1)</f>
        <v>6</v>
      </c>
      <c r="I18" s="88">
        <f>ABS(Table1[[#This Row],[sepal_length]]-$L$4)+ABS(Table1[[#This Row],[sepal_width]]-$M$4)+ABS(Table1[[#This Row],[petal_length]]-$N$4)+ABS(Table1[[#This Row],[petal_width]]-$O$4)</f>
        <v>6.35</v>
      </c>
      <c r="J18" s="89">
        <f>RANK(Table1[[#This Row],[Manhattan
Distance]],Table1[Manhattan
Distance],1)</f>
        <v>129</v>
      </c>
    </row>
    <row r="19" spans="1:10" ht="15" thickBot="1" x14ac:dyDescent="0.35">
      <c r="A19" s="86">
        <v>18</v>
      </c>
      <c r="B19" s="87">
        <v>5.0999999999999996</v>
      </c>
      <c r="C19" s="64">
        <v>3.5</v>
      </c>
      <c r="D19" s="64">
        <v>1.4</v>
      </c>
      <c r="E19" s="64">
        <v>0.3</v>
      </c>
      <c r="F19" s="65" t="s">
        <v>123</v>
      </c>
      <c r="G19" s="82">
        <f>SQRT((Table1[[#This Row],[sepal_length]]-$L$4)^2+(Table1[[#This Row],[sepal_width]]-$M$4)^2+(Table1[[#This Row],[petal_length]]-N21)^2+(Table1[[#This Row],[petal_width]]-O21)^2)</f>
        <v>2.2743130831088321</v>
      </c>
      <c r="H19" s="65">
        <f>RANK(Table1[[#This Row],[Euclidean
Distance]],Table1[Euclidean
Distance],1)</f>
        <v>12</v>
      </c>
      <c r="I19" s="88">
        <f>ABS(Table1[[#This Row],[sepal_length]]-$L$4)+ABS(Table1[[#This Row],[sepal_width]]-$M$4)+ABS(Table1[[#This Row],[petal_length]]-$N$4)+ABS(Table1[[#This Row],[petal_width]]-$O$4)</f>
        <v>6.2500000000000009</v>
      </c>
      <c r="J19" s="89">
        <f>RANK(Table1[[#This Row],[Manhattan
Distance]],Table1[Manhattan
Distance],1)</f>
        <v>128</v>
      </c>
    </row>
    <row r="20" spans="1:10" ht="15" thickBot="1" x14ac:dyDescent="0.35">
      <c r="A20" s="86">
        <v>19</v>
      </c>
      <c r="B20" s="87">
        <v>5.7</v>
      </c>
      <c r="C20" s="64">
        <v>3.8</v>
      </c>
      <c r="D20" s="64">
        <v>1.7</v>
      </c>
      <c r="E20" s="64">
        <v>0.3</v>
      </c>
      <c r="F20" s="65" t="s">
        <v>123</v>
      </c>
      <c r="G20" s="82">
        <f>SQRT((Table1[[#This Row],[sepal_length]]-$L$4)^2+(Table1[[#This Row],[sepal_width]]-$M$4)^2+(Table1[[#This Row],[petal_length]]-N22)^2+(Table1[[#This Row],[petal_width]]-O22)^2)</f>
        <v>2.2544400635190991</v>
      </c>
      <c r="H20" s="65">
        <f>RANK(Table1[[#This Row],[Euclidean
Distance]],Table1[Euclidean
Distance],1)</f>
        <v>9</v>
      </c>
      <c r="I20" s="88">
        <f>ABS(Table1[[#This Row],[sepal_length]]-$L$4)+ABS(Table1[[#This Row],[sepal_width]]-$M$4)+ABS(Table1[[#This Row],[petal_length]]-$N$4)+ABS(Table1[[#This Row],[petal_width]]-$O$4)</f>
        <v>5.6499999999999995</v>
      </c>
      <c r="J20" s="89">
        <f>RANK(Table1[[#This Row],[Manhattan
Distance]],Table1[Manhattan
Distance],1)</f>
        <v>103</v>
      </c>
    </row>
    <row r="21" spans="1:10" ht="15" thickBot="1" x14ac:dyDescent="0.35">
      <c r="A21" s="86">
        <v>20</v>
      </c>
      <c r="B21" s="87">
        <v>5.0999999999999996</v>
      </c>
      <c r="C21" s="64">
        <v>3.8</v>
      </c>
      <c r="D21" s="64">
        <v>1.5</v>
      </c>
      <c r="E21" s="64">
        <v>0.3</v>
      </c>
      <c r="F21" s="65" t="s">
        <v>123</v>
      </c>
      <c r="G21" s="82">
        <f>SQRT((Table1[[#This Row],[sepal_length]]-$L$4)^2+(Table1[[#This Row],[sepal_width]]-$M$4)^2+(Table1[[#This Row],[petal_length]]-N23)^2+(Table1[[#This Row],[petal_width]]-O23)^2)</f>
        <v>2.4500000000000002</v>
      </c>
      <c r="H21" s="65">
        <f>RANK(Table1[[#This Row],[Euclidean
Distance]],Table1[Euclidean
Distance],1)</f>
        <v>28</v>
      </c>
      <c r="I21" s="88">
        <f>ABS(Table1[[#This Row],[sepal_length]]-$L$4)+ABS(Table1[[#This Row],[sepal_width]]-$M$4)+ABS(Table1[[#This Row],[petal_length]]-$N$4)+ABS(Table1[[#This Row],[petal_width]]-$O$4)</f>
        <v>6.45</v>
      </c>
      <c r="J21" s="89">
        <f>RANK(Table1[[#This Row],[Manhattan
Distance]],Table1[Manhattan
Distance],1)</f>
        <v>137</v>
      </c>
    </row>
    <row r="22" spans="1:10" ht="15" thickBot="1" x14ac:dyDescent="0.35">
      <c r="A22" s="86">
        <v>21</v>
      </c>
      <c r="B22" s="87">
        <v>5.4</v>
      </c>
      <c r="C22" s="64">
        <v>3.4</v>
      </c>
      <c r="D22" s="64">
        <v>1.7</v>
      </c>
      <c r="E22" s="64">
        <v>0.2</v>
      </c>
      <c r="F22" s="65" t="s">
        <v>123</v>
      </c>
      <c r="G22" s="82">
        <f>SQRT((Table1[[#This Row],[sepal_length]]-$L$4)^2+(Table1[[#This Row],[sepal_width]]-$M$4)^2+(Table1[[#This Row],[petal_length]]-N24)^2+(Table1[[#This Row],[petal_width]]-O24)^2)</f>
        <v>2.245551157288562</v>
      </c>
      <c r="H22" s="65">
        <f>RANK(Table1[[#This Row],[Euclidean
Distance]],Table1[Euclidean
Distance],1)</f>
        <v>8</v>
      </c>
      <c r="I22" s="88">
        <f>ABS(Table1[[#This Row],[sepal_length]]-$L$4)+ABS(Table1[[#This Row],[sepal_width]]-$M$4)+ABS(Table1[[#This Row],[petal_length]]-$N$4)+ABS(Table1[[#This Row],[petal_width]]-$O$4)</f>
        <v>5.6499999999999995</v>
      </c>
      <c r="J22" s="89">
        <f>RANK(Table1[[#This Row],[Manhattan
Distance]],Table1[Manhattan
Distance],1)</f>
        <v>103</v>
      </c>
    </row>
    <row r="23" spans="1:10" ht="15" thickBot="1" x14ac:dyDescent="0.35">
      <c r="A23" s="86">
        <v>22</v>
      </c>
      <c r="B23" s="87">
        <v>5.0999999999999996</v>
      </c>
      <c r="C23" s="64">
        <v>3.7</v>
      </c>
      <c r="D23" s="64">
        <v>1.5</v>
      </c>
      <c r="E23" s="64">
        <v>0.4</v>
      </c>
      <c r="F23" s="65" t="s">
        <v>123</v>
      </c>
      <c r="G23" s="82">
        <f>SQRT((Table1[[#This Row],[sepal_length]]-$L$4)^2+(Table1[[#This Row],[sepal_width]]-$M$4)^2+(Table1[[#This Row],[petal_length]]-N25)^2+(Table1[[#This Row],[petal_width]]-O25)^2)</f>
        <v>2.4233241632105273</v>
      </c>
      <c r="H23" s="65">
        <f>RANK(Table1[[#This Row],[Euclidean
Distance]],Table1[Euclidean
Distance],1)</f>
        <v>26</v>
      </c>
      <c r="I23" s="88">
        <f>ABS(Table1[[#This Row],[sepal_length]]-$L$4)+ABS(Table1[[#This Row],[sepal_width]]-$M$4)+ABS(Table1[[#This Row],[petal_length]]-$N$4)+ABS(Table1[[#This Row],[petal_width]]-$O$4)</f>
        <v>6.25</v>
      </c>
      <c r="J23" s="89">
        <f>RANK(Table1[[#This Row],[Manhattan
Distance]],Table1[Manhattan
Distance],1)</f>
        <v>125</v>
      </c>
    </row>
    <row r="24" spans="1:10" ht="15" thickBot="1" x14ac:dyDescent="0.35">
      <c r="A24" s="86">
        <v>23</v>
      </c>
      <c r="B24" s="87">
        <v>4.5999999999999996</v>
      </c>
      <c r="C24" s="64">
        <v>3.6</v>
      </c>
      <c r="D24" s="64">
        <v>1</v>
      </c>
      <c r="E24" s="64">
        <v>0.2</v>
      </c>
      <c r="F24" s="65" t="s">
        <v>123</v>
      </c>
      <c r="G24" s="82">
        <f>SQRT((Table1[[#This Row],[sepal_length]]-$L$4)^2+(Table1[[#This Row],[sepal_width]]-$M$4)^2+(Table1[[#This Row],[petal_length]]-N26)^2+(Table1[[#This Row],[petal_width]]-O26)^2)</f>
        <v>2.4844516497609694</v>
      </c>
      <c r="H24" s="65">
        <f>RANK(Table1[[#This Row],[Euclidean
Distance]],Table1[Euclidean
Distance],1)</f>
        <v>33</v>
      </c>
      <c r="I24" s="88">
        <f>ABS(Table1[[#This Row],[sepal_length]]-$L$4)+ABS(Table1[[#This Row],[sepal_width]]-$M$4)+ABS(Table1[[#This Row],[petal_length]]-$N$4)+ABS(Table1[[#This Row],[petal_width]]-$O$4)</f>
        <v>7.3500000000000005</v>
      </c>
      <c r="J24" s="89">
        <f>RANK(Table1[[#This Row],[Manhattan
Distance]],Table1[Manhattan
Distance],1)</f>
        <v>150</v>
      </c>
    </row>
    <row r="25" spans="1:10" ht="15" thickBot="1" x14ac:dyDescent="0.35">
      <c r="A25" s="86">
        <v>24</v>
      </c>
      <c r="B25" s="87">
        <v>5.0999999999999996</v>
      </c>
      <c r="C25" s="64">
        <v>3.3</v>
      </c>
      <c r="D25" s="64">
        <v>1.7</v>
      </c>
      <c r="E25" s="64">
        <v>0.5</v>
      </c>
      <c r="F25" s="65" t="s">
        <v>123</v>
      </c>
      <c r="G25" s="82">
        <f>SQRT((Table1[[#This Row],[sepal_length]]-$L$4)^2+(Table1[[#This Row],[sepal_width]]-$M$4)^2+(Table1[[#This Row],[petal_length]]-N27)^2+(Table1[[#This Row],[petal_width]]-O27)^2)</f>
        <v>2.4500000000000002</v>
      </c>
      <c r="H25" s="65">
        <f>RANK(Table1[[#This Row],[Euclidean
Distance]],Table1[Euclidean
Distance],1)</f>
        <v>28</v>
      </c>
      <c r="I25" s="88">
        <f>ABS(Table1[[#This Row],[sepal_length]]-$L$4)+ABS(Table1[[#This Row],[sepal_width]]-$M$4)+ABS(Table1[[#This Row],[petal_length]]-$N$4)+ABS(Table1[[#This Row],[petal_width]]-$O$4)</f>
        <v>5.55</v>
      </c>
      <c r="J25" s="89">
        <f>RANK(Table1[[#This Row],[Manhattan
Distance]],Table1[Manhattan
Distance],1)</f>
        <v>101</v>
      </c>
    </row>
    <row r="26" spans="1:10" ht="15" thickBot="1" x14ac:dyDescent="0.35">
      <c r="A26" s="86">
        <v>25</v>
      </c>
      <c r="B26" s="87">
        <v>4.8</v>
      </c>
      <c r="C26" s="64">
        <v>3.4</v>
      </c>
      <c r="D26" s="64">
        <v>1.9</v>
      </c>
      <c r="E26" s="64">
        <v>0.2</v>
      </c>
      <c r="F26" s="65" t="s">
        <v>123</v>
      </c>
      <c r="G26" s="82">
        <f>SQRT((Table1[[#This Row],[sepal_length]]-$L$4)^2+(Table1[[#This Row],[sepal_width]]-$M$4)^2+(Table1[[#This Row],[petal_length]]-N28)^2+(Table1[[#This Row],[petal_width]]-O28)^2)</f>
        <v>2.7717323103070397</v>
      </c>
      <c r="H26" s="65">
        <f>RANK(Table1[[#This Row],[Euclidean
Distance]],Table1[Euclidean
Distance],1)</f>
        <v>49</v>
      </c>
      <c r="I26" s="88">
        <f>ABS(Table1[[#This Row],[sepal_length]]-$L$4)+ABS(Table1[[#This Row],[sepal_width]]-$M$4)+ABS(Table1[[#This Row],[petal_length]]-$N$4)+ABS(Table1[[#This Row],[petal_width]]-$O$4)</f>
        <v>6.05</v>
      </c>
      <c r="J26" s="89">
        <f>RANK(Table1[[#This Row],[Manhattan
Distance]],Table1[Manhattan
Distance],1)</f>
        <v>110</v>
      </c>
    </row>
    <row r="27" spans="1:10" ht="15" thickBot="1" x14ac:dyDescent="0.35">
      <c r="A27" s="86">
        <v>26</v>
      </c>
      <c r="B27" s="87">
        <v>5</v>
      </c>
      <c r="C27" s="64">
        <v>3</v>
      </c>
      <c r="D27" s="64">
        <v>1.6</v>
      </c>
      <c r="E27" s="64">
        <v>0.2</v>
      </c>
      <c r="F27" s="65" t="s">
        <v>123</v>
      </c>
      <c r="G27" s="82">
        <f>SQRT((Table1[[#This Row],[sepal_length]]-$L$4)^2+(Table1[[#This Row],[sepal_width]]-$M$4)^2+(Table1[[#This Row],[petal_length]]-N29)^2+(Table1[[#This Row],[petal_width]]-O29)^2)</f>
        <v>2.3563743335896361</v>
      </c>
      <c r="H27" s="65">
        <f>RANK(Table1[[#This Row],[Euclidean
Distance]],Table1[Euclidean
Distance],1)</f>
        <v>18</v>
      </c>
      <c r="I27" s="88">
        <f>ABS(Table1[[#This Row],[sepal_length]]-$L$4)+ABS(Table1[[#This Row],[sepal_width]]-$M$4)+ABS(Table1[[#This Row],[petal_length]]-$N$4)+ABS(Table1[[#This Row],[petal_width]]-$O$4)</f>
        <v>5.7499999999999991</v>
      </c>
      <c r="J27" s="89">
        <f>RANK(Table1[[#This Row],[Manhattan
Distance]],Table1[Manhattan
Distance],1)</f>
        <v>105</v>
      </c>
    </row>
    <row r="28" spans="1:10" ht="15" thickBot="1" x14ac:dyDescent="0.35">
      <c r="A28" s="86">
        <v>27</v>
      </c>
      <c r="B28" s="87">
        <v>5</v>
      </c>
      <c r="C28" s="64">
        <v>3.4</v>
      </c>
      <c r="D28" s="64">
        <v>1.6</v>
      </c>
      <c r="E28" s="64">
        <v>0.4</v>
      </c>
      <c r="F28" s="65" t="s">
        <v>123</v>
      </c>
      <c r="G28" s="82">
        <f>SQRT((Table1[[#This Row],[sepal_length]]-$L$4)^2+(Table1[[#This Row],[sepal_width]]-$M$4)^2+(Table1[[#This Row],[petal_length]]-N30)^2+(Table1[[#This Row],[petal_width]]-O30)^2)</f>
        <v>2.4561148181630275</v>
      </c>
      <c r="H28" s="65">
        <f>RANK(Table1[[#This Row],[Euclidean
Distance]],Table1[Euclidean
Distance],1)</f>
        <v>30</v>
      </c>
      <c r="I28" s="88">
        <f>ABS(Table1[[#This Row],[sepal_length]]-$L$4)+ABS(Table1[[#This Row],[sepal_width]]-$M$4)+ABS(Table1[[#This Row],[petal_length]]-$N$4)+ABS(Table1[[#This Row],[petal_width]]-$O$4)</f>
        <v>5.9499999999999993</v>
      </c>
      <c r="J28" s="89">
        <f>RANK(Table1[[#This Row],[Manhattan
Distance]],Table1[Manhattan
Distance],1)</f>
        <v>107</v>
      </c>
    </row>
    <row r="29" spans="1:10" ht="15" thickBot="1" x14ac:dyDescent="0.35">
      <c r="A29" s="86">
        <v>28</v>
      </c>
      <c r="B29" s="87">
        <v>5.2</v>
      </c>
      <c r="C29" s="64">
        <v>3.5</v>
      </c>
      <c r="D29" s="64">
        <v>1.5</v>
      </c>
      <c r="E29" s="64">
        <v>0.2</v>
      </c>
      <c r="F29" s="65" t="s">
        <v>123</v>
      </c>
      <c r="G29" s="82">
        <f>SQRT((Table1[[#This Row],[sepal_length]]-$L$4)^2+(Table1[[#This Row],[sepal_width]]-$M$4)^2+(Table1[[#This Row],[petal_length]]-N31)^2+(Table1[[#This Row],[petal_width]]-O31)^2)</f>
        <v>2.2588713996153036</v>
      </c>
      <c r="H29" s="65">
        <f>RANK(Table1[[#This Row],[Euclidean
Distance]],Table1[Euclidean
Distance],1)</f>
        <v>10</v>
      </c>
      <c r="I29" s="88">
        <f>ABS(Table1[[#This Row],[sepal_length]]-$L$4)+ABS(Table1[[#This Row],[sepal_width]]-$M$4)+ABS(Table1[[#This Row],[petal_length]]-$N$4)+ABS(Table1[[#This Row],[petal_width]]-$O$4)</f>
        <v>6.1499999999999995</v>
      </c>
      <c r="J29" s="89">
        <f>RANK(Table1[[#This Row],[Manhattan
Distance]],Table1[Manhattan
Distance],1)</f>
        <v>115</v>
      </c>
    </row>
    <row r="30" spans="1:10" ht="15" thickBot="1" x14ac:dyDescent="0.35">
      <c r="A30" s="86">
        <v>29</v>
      </c>
      <c r="B30" s="87">
        <v>5.2</v>
      </c>
      <c r="C30" s="64">
        <v>3.4</v>
      </c>
      <c r="D30" s="64">
        <v>1.4</v>
      </c>
      <c r="E30" s="64">
        <v>0.2</v>
      </c>
      <c r="F30" s="65" t="s">
        <v>123</v>
      </c>
      <c r="G30" s="82">
        <f>SQRT((Table1[[#This Row],[sepal_length]]-$L$4)^2+(Table1[[#This Row],[sepal_width]]-$M$4)^2+(Table1[[#This Row],[petal_length]]-N32)^2+(Table1[[#This Row],[petal_width]]-O32)^2)</f>
        <v>2.1615966321217286</v>
      </c>
      <c r="H30" s="65">
        <f>RANK(Table1[[#This Row],[Euclidean
Distance]],Table1[Euclidean
Distance],1)</f>
        <v>5</v>
      </c>
      <c r="I30" s="88">
        <f>ABS(Table1[[#This Row],[sepal_length]]-$L$4)+ABS(Table1[[#This Row],[sepal_width]]-$M$4)+ABS(Table1[[#This Row],[petal_length]]-$N$4)+ABS(Table1[[#This Row],[petal_width]]-$O$4)</f>
        <v>6.1499999999999995</v>
      </c>
      <c r="J30" s="89">
        <f>RANK(Table1[[#This Row],[Manhattan
Distance]],Table1[Manhattan
Distance],1)</f>
        <v>115</v>
      </c>
    </row>
    <row r="31" spans="1:10" ht="15" thickBot="1" x14ac:dyDescent="0.35">
      <c r="A31" s="86">
        <v>30</v>
      </c>
      <c r="B31" s="87">
        <v>4.7</v>
      </c>
      <c r="C31" s="64">
        <v>3.2</v>
      </c>
      <c r="D31" s="64">
        <v>1.6</v>
      </c>
      <c r="E31" s="64">
        <v>0.2</v>
      </c>
      <c r="F31" s="65" t="s">
        <v>123</v>
      </c>
      <c r="G31" s="82">
        <f>SQRT((Table1[[#This Row],[sepal_length]]-$L$4)^2+(Table1[[#This Row],[sepal_width]]-$M$4)^2+(Table1[[#This Row],[petal_length]]-N33)^2+(Table1[[#This Row],[petal_width]]-O33)^2)</f>
        <v>2.6081602711489955</v>
      </c>
      <c r="H31" s="65">
        <f>RANK(Table1[[#This Row],[Euclidean
Distance]],Table1[Euclidean
Distance],1)</f>
        <v>40</v>
      </c>
      <c r="I31" s="88">
        <f>ABS(Table1[[#This Row],[sepal_length]]-$L$4)+ABS(Table1[[#This Row],[sepal_width]]-$M$4)+ABS(Table1[[#This Row],[petal_length]]-$N$4)+ABS(Table1[[#This Row],[petal_width]]-$O$4)</f>
        <v>6.2499999999999991</v>
      </c>
      <c r="J31" s="89">
        <f>RANK(Table1[[#This Row],[Manhattan
Distance]],Table1[Manhattan
Distance],1)</f>
        <v>122</v>
      </c>
    </row>
    <row r="32" spans="1:10" ht="15" thickBot="1" x14ac:dyDescent="0.35">
      <c r="A32" s="86">
        <v>31</v>
      </c>
      <c r="B32" s="87">
        <v>4.8</v>
      </c>
      <c r="C32" s="64">
        <v>3.1</v>
      </c>
      <c r="D32" s="64">
        <v>1.6</v>
      </c>
      <c r="E32" s="64">
        <v>0.2</v>
      </c>
      <c r="F32" s="65" t="s">
        <v>123</v>
      </c>
      <c r="G32" s="82">
        <f>SQRT((Table1[[#This Row],[sepal_length]]-$L$4)^2+(Table1[[#This Row],[sepal_width]]-$M$4)^2+(Table1[[#This Row],[petal_length]]-N34)^2+(Table1[[#This Row],[petal_width]]-O34)^2)</f>
        <v>2.5164459064323244</v>
      </c>
      <c r="H32" s="65">
        <f>RANK(Table1[[#This Row],[Euclidean
Distance]],Table1[Euclidean
Distance],1)</f>
        <v>36</v>
      </c>
      <c r="I32" s="88">
        <f>ABS(Table1[[#This Row],[sepal_length]]-$L$4)+ABS(Table1[[#This Row],[sepal_width]]-$M$4)+ABS(Table1[[#This Row],[petal_length]]-$N$4)+ABS(Table1[[#This Row],[petal_width]]-$O$4)</f>
        <v>6.05</v>
      </c>
      <c r="J32" s="89">
        <f>RANK(Table1[[#This Row],[Manhattan
Distance]],Table1[Manhattan
Distance],1)</f>
        <v>110</v>
      </c>
    </row>
    <row r="33" spans="1:10" ht="15" thickBot="1" x14ac:dyDescent="0.35">
      <c r="A33" s="86">
        <v>32</v>
      </c>
      <c r="B33" s="87">
        <v>5.4</v>
      </c>
      <c r="C33" s="64">
        <v>3.4</v>
      </c>
      <c r="D33" s="64">
        <v>1.5</v>
      </c>
      <c r="E33" s="64">
        <v>0.4</v>
      </c>
      <c r="F33" s="65" t="s">
        <v>123</v>
      </c>
      <c r="G33" s="82">
        <f>SQRT((Table1[[#This Row],[sepal_length]]-$L$4)^2+(Table1[[#This Row],[sepal_width]]-$M$4)^2+(Table1[[#This Row],[petal_length]]-N35)^2+(Table1[[#This Row],[petal_width]]-O35)^2)</f>
        <v>2.1266170318136735</v>
      </c>
      <c r="H33" s="65">
        <f>RANK(Table1[[#This Row],[Euclidean
Distance]],Table1[Euclidean
Distance],1)</f>
        <v>3</v>
      </c>
      <c r="I33" s="88">
        <f>ABS(Table1[[#This Row],[sepal_length]]-$L$4)+ABS(Table1[[#This Row],[sepal_width]]-$M$4)+ABS(Table1[[#This Row],[petal_length]]-$N$4)+ABS(Table1[[#This Row],[petal_width]]-$O$4)</f>
        <v>5.6499999999999986</v>
      </c>
      <c r="J33" s="89">
        <f>RANK(Table1[[#This Row],[Manhattan
Distance]],Table1[Manhattan
Distance],1)</f>
        <v>102</v>
      </c>
    </row>
    <row r="34" spans="1:10" ht="15" thickBot="1" x14ac:dyDescent="0.35">
      <c r="A34" s="86">
        <v>33</v>
      </c>
      <c r="B34" s="87">
        <v>5.2</v>
      </c>
      <c r="C34" s="64">
        <v>4.0999999999999996</v>
      </c>
      <c r="D34" s="64">
        <v>1.5</v>
      </c>
      <c r="E34" s="64">
        <v>0.1</v>
      </c>
      <c r="F34" s="65" t="s">
        <v>123</v>
      </c>
      <c r="G34" s="82">
        <f>SQRT((Table1[[#This Row],[sepal_length]]-$L$4)^2+(Table1[[#This Row],[sepal_width]]-$M$4)^2+(Table1[[#This Row],[petal_length]]-N36)^2+(Table1[[#This Row],[petal_width]]-O36)^2)</f>
        <v>2.5164459064323235</v>
      </c>
      <c r="H34" s="65">
        <f>RANK(Table1[[#This Row],[Euclidean
Distance]],Table1[Euclidean
Distance],1)</f>
        <v>35</v>
      </c>
      <c r="I34" s="88">
        <f>ABS(Table1[[#This Row],[sepal_length]]-$L$4)+ABS(Table1[[#This Row],[sepal_width]]-$M$4)+ABS(Table1[[#This Row],[petal_length]]-$N$4)+ABS(Table1[[#This Row],[petal_width]]-$O$4)</f>
        <v>6.85</v>
      </c>
      <c r="J34" s="89">
        <f>RANK(Table1[[#This Row],[Manhattan
Distance]],Table1[Manhattan
Distance],1)</f>
        <v>147</v>
      </c>
    </row>
    <row r="35" spans="1:10" ht="15" thickBot="1" x14ac:dyDescent="0.35">
      <c r="A35" s="86">
        <v>34</v>
      </c>
      <c r="B35" s="87">
        <v>5.5</v>
      </c>
      <c r="C35" s="64">
        <v>4.2</v>
      </c>
      <c r="D35" s="64">
        <v>1.4</v>
      </c>
      <c r="E35" s="64">
        <v>0.2</v>
      </c>
      <c r="F35" s="65" t="s">
        <v>123</v>
      </c>
      <c r="G35" s="82">
        <f>SQRT((Table1[[#This Row],[sepal_length]]-$L$4)^2+(Table1[[#This Row],[sepal_width]]-$M$4)^2+(Table1[[#This Row],[petal_length]]-N37)^2+(Table1[[#This Row],[petal_width]]-O37)^2)</f>
        <v>2.3542514733987105</v>
      </c>
      <c r="H35" s="65">
        <f>RANK(Table1[[#This Row],[Euclidean
Distance]],Table1[Euclidean
Distance],1)</f>
        <v>17</v>
      </c>
      <c r="I35" s="88">
        <f>ABS(Table1[[#This Row],[sepal_length]]-$L$4)+ABS(Table1[[#This Row],[sepal_width]]-$M$4)+ABS(Table1[[#This Row],[petal_length]]-$N$4)+ABS(Table1[[#This Row],[petal_width]]-$O$4)</f>
        <v>6.6499999999999995</v>
      </c>
      <c r="J35" s="89">
        <f>RANK(Table1[[#This Row],[Manhattan
Distance]],Table1[Manhattan
Distance],1)</f>
        <v>143</v>
      </c>
    </row>
    <row r="36" spans="1:10" ht="15" thickBot="1" x14ac:dyDescent="0.35">
      <c r="A36" s="86">
        <v>35</v>
      </c>
      <c r="B36" s="87">
        <v>4.9000000000000004</v>
      </c>
      <c r="C36" s="64">
        <v>3.1</v>
      </c>
      <c r="D36" s="64">
        <v>1.5</v>
      </c>
      <c r="E36" s="64">
        <v>0.1</v>
      </c>
      <c r="F36" s="65" t="s">
        <v>123</v>
      </c>
      <c r="G36" s="82">
        <f>SQRT((Table1[[#This Row],[sepal_length]]-$L$4)^2+(Table1[[#This Row],[sepal_width]]-$M$4)^2+(Table1[[#This Row],[petal_length]]-N38)^2+(Table1[[#This Row],[petal_width]]-O38)^2)</f>
        <v>2.3711811402758749</v>
      </c>
      <c r="H36" s="65">
        <f>RANK(Table1[[#This Row],[Euclidean
Distance]],Table1[Euclidean
Distance],1)</f>
        <v>21</v>
      </c>
      <c r="I36" s="88">
        <f>ABS(Table1[[#This Row],[sepal_length]]-$L$4)+ABS(Table1[[#This Row],[sepal_width]]-$M$4)+ABS(Table1[[#This Row],[petal_length]]-$N$4)+ABS(Table1[[#This Row],[petal_width]]-$O$4)</f>
        <v>6.15</v>
      </c>
      <c r="J36" s="89">
        <f>RANK(Table1[[#This Row],[Manhattan
Distance]],Table1[Manhattan
Distance],1)</f>
        <v>119</v>
      </c>
    </row>
    <row r="37" spans="1:10" ht="15" thickBot="1" x14ac:dyDescent="0.35">
      <c r="A37" s="86">
        <v>36</v>
      </c>
      <c r="B37" s="87">
        <v>5</v>
      </c>
      <c r="C37" s="64">
        <v>3.2</v>
      </c>
      <c r="D37" s="64">
        <v>1.2</v>
      </c>
      <c r="E37" s="64">
        <v>0.2</v>
      </c>
      <c r="F37" s="65" t="s">
        <v>123</v>
      </c>
      <c r="G37" s="82">
        <f>SQRT((Table1[[#This Row],[sepal_length]]-$L$4)^2+(Table1[[#This Row],[sepal_width]]-$M$4)^2+(Table1[[#This Row],[petal_length]]-N39)^2+(Table1[[#This Row],[petal_width]]-O39)^2)</f>
        <v>2.1383404780343098</v>
      </c>
      <c r="H37" s="65">
        <f>RANK(Table1[[#This Row],[Euclidean
Distance]],Table1[Euclidean
Distance],1)</f>
        <v>4</v>
      </c>
      <c r="I37" s="88">
        <f>ABS(Table1[[#This Row],[sepal_length]]-$L$4)+ABS(Table1[[#This Row],[sepal_width]]-$M$4)+ABS(Table1[[#This Row],[petal_length]]-$N$4)+ABS(Table1[[#This Row],[petal_width]]-$O$4)</f>
        <v>6.35</v>
      </c>
      <c r="J37" s="89">
        <f>RANK(Table1[[#This Row],[Manhattan
Distance]],Table1[Manhattan
Distance],1)</f>
        <v>129</v>
      </c>
    </row>
    <row r="38" spans="1:10" ht="15" thickBot="1" x14ac:dyDescent="0.35">
      <c r="A38" s="86">
        <v>37</v>
      </c>
      <c r="B38" s="87">
        <v>5.5</v>
      </c>
      <c r="C38" s="64">
        <v>3.5</v>
      </c>
      <c r="D38" s="64">
        <v>1.3</v>
      </c>
      <c r="E38" s="64">
        <v>0.2</v>
      </c>
      <c r="F38" s="65" t="s">
        <v>123</v>
      </c>
      <c r="G38" s="82">
        <f>SQRT((Table1[[#This Row],[sepal_length]]-$L$4)^2+(Table1[[#This Row],[sepal_width]]-$M$4)^2+(Table1[[#This Row],[petal_length]]-N40)^2+(Table1[[#This Row],[petal_width]]-O40)^2)</f>
        <v>1.9319679086361659</v>
      </c>
      <c r="H38" s="65">
        <f>RANK(Table1[[#This Row],[Euclidean
Distance]],Table1[Euclidean
Distance],1)</f>
        <v>1</v>
      </c>
      <c r="I38" s="88">
        <f>ABS(Table1[[#This Row],[sepal_length]]-$L$4)+ABS(Table1[[#This Row],[sepal_width]]-$M$4)+ABS(Table1[[#This Row],[petal_length]]-$N$4)+ABS(Table1[[#This Row],[petal_width]]-$O$4)</f>
        <v>6.05</v>
      </c>
      <c r="J38" s="89">
        <f>RANK(Table1[[#This Row],[Manhattan
Distance]],Table1[Manhattan
Distance],1)</f>
        <v>110</v>
      </c>
    </row>
    <row r="39" spans="1:10" ht="15" thickBot="1" x14ac:dyDescent="0.35">
      <c r="A39" s="86">
        <v>38</v>
      </c>
      <c r="B39" s="87">
        <v>4.9000000000000004</v>
      </c>
      <c r="C39" s="64">
        <v>3.1</v>
      </c>
      <c r="D39" s="64">
        <v>1.5</v>
      </c>
      <c r="E39" s="64">
        <v>0.1</v>
      </c>
      <c r="F39" s="65" t="s">
        <v>123</v>
      </c>
      <c r="G39" s="82">
        <f>SQRT((Table1[[#This Row],[sepal_length]]-$L$4)^2+(Table1[[#This Row],[sepal_width]]-$M$4)^2+(Table1[[#This Row],[petal_length]]-N41)^2+(Table1[[#This Row],[petal_width]]-O41)^2)</f>
        <v>2.3711811402758749</v>
      </c>
      <c r="H39" s="65">
        <f>RANK(Table1[[#This Row],[Euclidean
Distance]],Table1[Euclidean
Distance],1)</f>
        <v>21</v>
      </c>
      <c r="I39" s="88">
        <f>ABS(Table1[[#This Row],[sepal_length]]-$L$4)+ABS(Table1[[#This Row],[sepal_width]]-$M$4)+ABS(Table1[[#This Row],[petal_length]]-$N$4)+ABS(Table1[[#This Row],[petal_width]]-$O$4)</f>
        <v>6.15</v>
      </c>
      <c r="J39" s="89">
        <f>RANK(Table1[[#This Row],[Manhattan
Distance]],Table1[Manhattan
Distance],1)</f>
        <v>119</v>
      </c>
    </row>
    <row r="40" spans="1:10" ht="15" thickBot="1" x14ac:dyDescent="0.35">
      <c r="A40" s="86">
        <v>39</v>
      </c>
      <c r="B40" s="87">
        <v>4.4000000000000004</v>
      </c>
      <c r="C40" s="64">
        <v>3</v>
      </c>
      <c r="D40" s="64">
        <v>1.3</v>
      </c>
      <c r="E40" s="64">
        <v>0.2</v>
      </c>
      <c r="F40" s="65" t="s">
        <v>123</v>
      </c>
      <c r="G40" s="82">
        <f>SQRT((Table1[[#This Row],[sepal_length]]-$L$4)^2+(Table1[[#This Row],[sepal_width]]-$M$4)^2+(Table1[[#This Row],[petal_length]]-N42)^2+(Table1[[#This Row],[petal_width]]-O42)^2)</f>
        <v>2.6612966764342527</v>
      </c>
      <c r="H40" s="65">
        <f>RANK(Table1[[#This Row],[Euclidean
Distance]],Table1[Euclidean
Distance],1)</f>
        <v>45</v>
      </c>
      <c r="I40" s="88">
        <f>ABS(Table1[[#This Row],[sepal_length]]-$L$4)+ABS(Table1[[#This Row],[sepal_width]]-$M$4)+ABS(Table1[[#This Row],[petal_length]]-$N$4)+ABS(Table1[[#This Row],[petal_width]]-$O$4)</f>
        <v>6.6499999999999995</v>
      </c>
      <c r="J40" s="89">
        <f>RANK(Table1[[#This Row],[Manhattan
Distance]],Table1[Manhattan
Distance],1)</f>
        <v>143</v>
      </c>
    </row>
    <row r="41" spans="1:10" ht="15" thickBot="1" x14ac:dyDescent="0.35">
      <c r="A41" s="86">
        <v>40</v>
      </c>
      <c r="B41" s="87">
        <v>5.0999999999999996</v>
      </c>
      <c r="C41" s="64">
        <v>3.4</v>
      </c>
      <c r="D41" s="64">
        <v>1.5</v>
      </c>
      <c r="E41" s="64">
        <v>0.2</v>
      </c>
      <c r="F41" s="65" t="s">
        <v>123</v>
      </c>
      <c r="G41" s="82">
        <f>SQRT((Table1[[#This Row],[sepal_length]]-$L$4)^2+(Table1[[#This Row],[sepal_width]]-$M$4)^2+(Table1[[#This Row],[petal_length]]-N43)^2+(Table1[[#This Row],[petal_width]]-O43)^2)</f>
        <v>2.2961925006410073</v>
      </c>
      <c r="H41" s="65">
        <f>RANK(Table1[[#This Row],[Euclidean
Distance]],Table1[Euclidean
Distance],1)</f>
        <v>15</v>
      </c>
      <c r="I41" s="88">
        <f>ABS(Table1[[#This Row],[sepal_length]]-$L$4)+ABS(Table1[[#This Row],[sepal_width]]-$M$4)+ABS(Table1[[#This Row],[petal_length]]-$N$4)+ABS(Table1[[#This Row],[petal_width]]-$O$4)</f>
        <v>6.1499999999999995</v>
      </c>
      <c r="J41" s="89">
        <f>RANK(Table1[[#This Row],[Manhattan
Distance]],Table1[Manhattan
Distance],1)</f>
        <v>115</v>
      </c>
    </row>
    <row r="42" spans="1:10" ht="15" thickBot="1" x14ac:dyDescent="0.35">
      <c r="A42" s="86">
        <v>41</v>
      </c>
      <c r="B42" s="87">
        <v>5</v>
      </c>
      <c r="C42" s="64">
        <v>3.5</v>
      </c>
      <c r="D42" s="64">
        <v>1.3</v>
      </c>
      <c r="E42" s="64">
        <v>0.3</v>
      </c>
      <c r="F42" s="65" t="s">
        <v>123</v>
      </c>
      <c r="G42" s="82">
        <f>SQRT((Table1[[#This Row],[sepal_length]]-$L$4)^2+(Table1[[#This Row],[sepal_width]]-$M$4)^2+(Table1[[#This Row],[petal_length]]-N44)^2+(Table1[[#This Row],[petal_width]]-O44)^2)</f>
        <v>2.287465846739575</v>
      </c>
      <c r="H42" s="65">
        <f>RANK(Table1[[#This Row],[Euclidean
Distance]],Table1[Euclidean
Distance],1)</f>
        <v>14</v>
      </c>
      <c r="I42" s="88">
        <f>ABS(Table1[[#This Row],[sepal_length]]-$L$4)+ABS(Table1[[#This Row],[sepal_width]]-$M$4)+ABS(Table1[[#This Row],[petal_length]]-$N$4)+ABS(Table1[[#This Row],[petal_width]]-$O$4)</f>
        <v>6.45</v>
      </c>
      <c r="J42" s="89">
        <f>RANK(Table1[[#This Row],[Manhattan
Distance]],Table1[Manhattan
Distance],1)</f>
        <v>137</v>
      </c>
    </row>
    <row r="43" spans="1:10" ht="15" thickBot="1" x14ac:dyDescent="0.35">
      <c r="A43" s="86">
        <v>42</v>
      </c>
      <c r="B43" s="87">
        <v>4.5</v>
      </c>
      <c r="C43" s="64">
        <v>2.2999999999999998</v>
      </c>
      <c r="D43" s="64">
        <v>1.3</v>
      </c>
      <c r="E43" s="64">
        <v>0.3</v>
      </c>
      <c r="F43" s="65" t="s">
        <v>123</v>
      </c>
      <c r="G43" s="82">
        <f>SQRT((Table1[[#This Row],[sepal_length]]-$L$4)^2+(Table1[[#This Row],[sepal_width]]-$M$4)^2+(Table1[[#This Row],[petal_length]]-N45)^2+(Table1[[#This Row],[petal_width]]-O45)^2)</f>
        <v>2.6119915773217954</v>
      </c>
      <c r="H43" s="65">
        <f>RANK(Table1[[#This Row],[Euclidean
Distance]],Table1[Euclidean
Distance],1)</f>
        <v>41</v>
      </c>
      <c r="I43" s="88">
        <f>ABS(Table1[[#This Row],[sepal_length]]-$L$4)+ABS(Table1[[#This Row],[sepal_width]]-$M$4)+ABS(Table1[[#This Row],[petal_length]]-$N$4)+ABS(Table1[[#This Row],[petal_width]]-$O$4)</f>
        <v>6.65</v>
      </c>
      <c r="J43" s="89">
        <f>RANK(Table1[[#This Row],[Manhattan
Distance]],Table1[Manhattan
Distance],1)</f>
        <v>145</v>
      </c>
    </row>
    <row r="44" spans="1:10" ht="15" thickBot="1" x14ac:dyDescent="0.35">
      <c r="A44" s="86">
        <v>43</v>
      </c>
      <c r="B44" s="87">
        <v>4.4000000000000004</v>
      </c>
      <c r="C44" s="64">
        <v>3.2</v>
      </c>
      <c r="D44" s="64">
        <v>1.3</v>
      </c>
      <c r="E44" s="64">
        <v>0.2</v>
      </c>
      <c r="F44" s="65" t="s">
        <v>123</v>
      </c>
      <c r="G44" s="82">
        <f>SQRT((Table1[[#This Row],[sepal_length]]-$L$4)^2+(Table1[[#This Row],[sepal_width]]-$M$4)^2+(Table1[[#This Row],[petal_length]]-N46)^2+(Table1[[#This Row],[petal_width]]-O46)^2)</f>
        <v>2.6874709300753374</v>
      </c>
      <c r="H44" s="65">
        <f>RANK(Table1[[#This Row],[Euclidean
Distance]],Table1[Euclidean
Distance],1)</f>
        <v>46</v>
      </c>
      <c r="I44" s="88">
        <f>ABS(Table1[[#This Row],[sepal_length]]-$L$4)+ABS(Table1[[#This Row],[sepal_width]]-$M$4)+ABS(Table1[[#This Row],[petal_length]]-$N$4)+ABS(Table1[[#This Row],[petal_width]]-$O$4)</f>
        <v>6.85</v>
      </c>
      <c r="J44" s="89">
        <f>RANK(Table1[[#This Row],[Manhattan
Distance]],Table1[Manhattan
Distance],1)</f>
        <v>147</v>
      </c>
    </row>
    <row r="45" spans="1:10" ht="15" thickBot="1" x14ac:dyDescent="0.35">
      <c r="A45" s="86">
        <v>44</v>
      </c>
      <c r="B45" s="87">
        <v>5</v>
      </c>
      <c r="C45" s="64">
        <v>3.5</v>
      </c>
      <c r="D45" s="64">
        <v>1.6</v>
      </c>
      <c r="E45" s="64">
        <v>0.6</v>
      </c>
      <c r="F45" s="65" t="s">
        <v>123</v>
      </c>
      <c r="G45" s="82">
        <f>SQRT((Table1[[#This Row],[sepal_length]]-$L$4)^2+(Table1[[#This Row],[sepal_width]]-$M$4)^2+(Table1[[#This Row],[petal_length]]-N47)^2+(Table1[[#This Row],[petal_width]]-O47)^2)</f>
        <v>2.5243811122728679</v>
      </c>
      <c r="H45" s="65">
        <f>RANK(Table1[[#This Row],[Euclidean
Distance]],Table1[Euclidean
Distance],1)</f>
        <v>37</v>
      </c>
      <c r="I45" s="88">
        <f>ABS(Table1[[#This Row],[sepal_length]]-$L$4)+ABS(Table1[[#This Row],[sepal_width]]-$M$4)+ABS(Table1[[#This Row],[petal_length]]-$N$4)+ABS(Table1[[#This Row],[petal_width]]-$O$4)</f>
        <v>5.85</v>
      </c>
      <c r="J45" s="89">
        <f>RANK(Table1[[#This Row],[Manhattan
Distance]],Table1[Manhattan
Distance],1)</f>
        <v>106</v>
      </c>
    </row>
    <row r="46" spans="1:10" ht="15" thickBot="1" x14ac:dyDescent="0.35">
      <c r="A46" s="86">
        <v>45</v>
      </c>
      <c r="B46" s="87">
        <v>5.0999999999999996</v>
      </c>
      <c r="C46" s="64">
        <v>3.8</v>
      </c>
      <c r="D46" s="64">
        <v>1.9</v>
      </c>
      <c r="E46" s="64">
        <v>0.4</v>
      </c>
      <c r="F46" s="65" t="s">
        <v>123</v>
      </c>
      <c r="G46" s="82">
        <f>SQRT((Table1[[#This Row],[sepal_length]]-$L$4)^2+(Table1[[#This Row],[sepal_width]]-$M$4)^2+(Table1[[#This Row],[petal_length]]-N48)^2+(Table1[[#This Row],[petal_width]]-O48)^2)</f>
        <v>2.7262611760431175</v>
      </c>
      <c r="H46" s="65">
        <f>RANK(Table1[[#This Row],[Euclidean
Distance]],Table1[Euclidean
Distance],1)</f>
        <v>48</v>
      </c>
      <c r="I46" s="88">
        <f>ABS(Table1[[#This Row],[sepal_length]]-$L$4)+ABS(Table1[[#This Row],[sepal_width]]-$M$4)+ABS(Table1[[#This Row],[petal_length]]-$N$4)+ABS(Table1[[#This Row],[petal_width]]-$O$4)</f>
        <v>5.9499999999999993</v>
      </c>
      <c r="J46" s="89">
        <f>RANK(Table1[[#This Row],[Manhattan
Distance]],Table1[Manhattan
Distance],1)</f>
        <v>107</v>
      </c>
    </row>
    <row r="47" spans="1:10" ht="15" thickBot="1" x14ac:dyDescent="0.35">
      <c r="A47" s="86">
        <v>46</v>
      </c>
      <c r="B47" s="87">
        <v>4.8</v>
      </c>
      <c r="C47" s="64">
        <v>3</v>
      </c>
      <c r="D47" s="64">
        <v>1.4</v>
      </c>
      <c r="E47" s="64">
        <v>0.3</v>
      </c>
      <c r="F47" s="65" t="s">
        <v>123</v>
      </c>
      <c r="G47" s="82">
        <f>SQRT((Table1[[#This Row],[sepal_length]]-$L$4)^2+(Table1[[#This Row],[sepal_width]]-$M$4)^2+(Table1[[#This Row],[petal_length]]-N49)^2+(Table1[[#This Row],[petal_width]]-O49)^2)</f>
        <v>2.3921747427811373</v>
      </c>
      <c r="H47" s="65">
        <f>RANK(Table1[[#This Row],[Euclidean
Distance]],Table1[Euclidean
Distance],1)</f>
        <v>25</v>
      </c>
      <c r="I47" s="88">
        <f>ABS(Table1[[#This Row],[sepal_length]]-$L$4)+ABS(Table1[[#This Row],[sepal_width]]-$M$4)+ABS(Table1[[#This Row],[petal_length]]-$N$4)+ABS(Table1[[#This Row],[petal_width]]-$O$4)</f>
        <v>6.05</v>
      </c>
      <c r="J47" s="89">
        <f>RANK(Table1[[#This Row],[Manhattan
Distance]],Table1[Manhattan
Distance],1)</f>
        <v>110</v>
      </c>
    </row>
    <row r="48" spans="1:10" ht="15" thickBot="1" x14ac:dyDescent="0.35">
      <c r="A48" s="86">
        <v>47</v>
      </c>
      <c r="B48" s="87">
        <v>5.0999999999999996</v>
      </c>
      <c r="C48" s="64">
        <v>3.8</v>
      </c>
      <c r="D48" s="64">
        <v>1.6</v>
      </c>
      <c r="E48" s="64">
        <v>0.2</v>
      </c>
      <c r="F48" s="65" t="s">
        <v>123</v>
      </c>
      <c r="G48" s="82">
        <f>SQRT((Table1[[#This Row],[sepal_length]]-$L$4)^2+(Table1[[#This Row],[sepal_width]]-$M$4)^2+(Table1[[#This Row],[petal_length]]-N50)^2+(Table1[[#This Row],[petal_width]]-O50)^2)</f>
        <v>2.50249875124844</v>
      </c>
      <c r="H48" s="65">
        <f>RANK(Table1[[#This Row],[Euclidean
Distance]],Table1[Euclidean
Distance],1)</f>
        <v>34</v>
      </c>
      <c r="I48" s="88">
        <f>ABS(Table1[[#This Row],[sepal_length]]-$L$4)+ABS(Table1[[#This Row],[sepal_width]]-$M$4)+ABS(Table1[[#This Row],[petal_length]]-$N$4)+ABS(Table1[[#This Row],[petal_width]]-$O$4)</f>
        <v>6.45</v>
      </c>
      <c r="J48" s="89">
        <f>RANK(Table1[[#This Row],[Manhattan
Distance]],Table1[Manhattan
Distance],1)</f>
        <v>137</v>
      </c>
    </row>
    <row r="49" spans="1:10" ht="15" thickBot="1" x14ac:dyDescent="0.35">
      <c r="A49" s="86">
        <v>48</v>
      </c>
      <c r="B49" s="87">
        <v>4.5999999999999996</v>
      </c>
      <c r="C49" s="64">
        <v>3.2</v>
      </c>
      <c r="D49" s="64">
        <v>1.4</v>
      </c>
      <c r="E49" s="64">
        <v>0.2</v>
      </c>
      <c r="F49" s="65" t="s">
        <v>123</v>
      </c>
      <c r="G49" s="82">
        <f>SQRT((Table1[[#This Row],[sepal_length]]-$L$4)^2+(Table1[[#This Row],[sepal_width]]-$M$4)^2+(Table1[[#This Row],[petal_length]]-N51)^2+(Table1[[#This Row],[petal_width]]-O51)^2)</f>
        <v>2.5714781741247585</v>
      </c>
      <c r="H49" s="65">
        <f>RANK(Table1[[#This Row],[Euclidean
Distance]],Table1[Euclidean
Distance],1)</f>
        <v>38</v>
      </c>
      <c r="I49" s="88">
        <f>ABS(Table1[[#This Row],[sepal_length]]-$L$4)+ABS(Table1[[#This Row],[sepal_width]]-$M$4)+ABS(Table1[[#This Row],[petal_length]]-$N$4)+ABS(Table1[[#This Row],[petal_width]]-$O$4)</f>
        <v>6.55</v>
      </c>
      <c r="J49" s="89">
        <f>RANK(Table1[[#This Row],[Manhattan
Distance]],Table1[Manhattan
Distance],1)</f>
        <v>140</v>
      </c>
    </row>
    <row r="50" spans="1:10" ht="15" thickBot="1" x14ac:dyDescent="0.35">
      <c r="A50" s="86">
        <v>49</v>
      </c>
      <c r="B50" s="87">
        <v>5.3</v>
      </c>
      <c r="C50" s="64">
        <v>3.7</v>
      </c>
      <c r="D50" s="64">
        <v>1.5</v>
      </c>
      <c r="E50" s="64">
        <v>0.2</v>
      </c>
      <c r="F50" s="65" t="s">
        <v>123</v>
      </c>
      <c r="G50" s="82">
        <f>SQRT((Table1[[#This Row],[sepal_length]]-$L$4)^2+(Table1[[#This Row],[sepal_width]]-$M$4)^2+(Table1[[#This Row],[petal_length]]-N52)^2+(Table1[[#This Row],[petal_width]]-O52)^2)</f>
        <v>2.2699118925632336</v>
      </c>
      <c r="H50" s="65">
        <f>RANK(Table1[[#This Row],[Euclidean
Distance]],Table1[Euclidean
Distance],1)</f>
        <v>11</v>
      </c>
      <c r="I50" s="88">
        <f>ABS(Table1[[#This Row],[sepal_length]]-$L$4)+ABS(Table1[[#This Row],[sepal_width]]-$M$4)+ABS(Table1[[#This Row],[petal_length]]-$N$4)+ABS(Table1[[#This Row],[petal_width]]-$O$4)</f>
        <v>6.25</v>
      </c>
      <c r="J50" s="89">
        <f>RANK(Table1[[#This Row],[Manhattan
Distance]],Table1[Manhattan
Distance],1)</f>
        <v>125</v>
      </c>
    </row>
    <row r="51" spans="1:10" ht="15" thickBot="1" x14ac:dyDescent="0.35">
      <c r="A51" s="86">
        <v>50</v>
      </c>
      <c r="B51" s="87">
        <v>5</v>
      </c>
      <c r="C51" s="64">
        <v>3.3</v>
      </c>
      <c r="D51" s="64">
        <v>1.4</v>
      </c>
      <c r="E51" s="64">
        <v>0.2</v>
      </c>
      <c r="F51" s="65" t="s">
        <v>123</v>
      </c>
      <c r="G51" s="82">
        <f>SQRT((Table1[[#This Row],[sepal_length]]-$L$4)^2+(Table1[[#This Row],[sepal_width]]-$M$4)^2+(Table1[[#This Row],[petal_length]]-N53)^2+(Table1[[#This Row],[petal_width]]-O53)^2)</f>
        <v>2.2787057730211684</v>
      </c>
      <c r="H51" s="65">
        <f>RANK(Table1[[#This Row],[Euclidean
Distance]],Table1[Euclidean
Distance],1)</f>
        <v>13</v>
      </c>
      <c r="I51" s="88">
        <f>ABS(Table1[[#This Row],[sepal_length]]-$L$4)+ABS(Table1[[#This Row],[sepal_width]]-$M$4)+ABS(Table1[[#This Row],[petal_length]]-$N$4)+ABS(Table1[[#This Row],[petal_width]]-$O$4)</f>
        <v>6.2499999999999991</v>
      </c>
      <c r="J51" s="89">
        <f>RANK(Table1[[#This Row],[Manhattan
Distance]],Table1[Manhattan
Distance],1)</f>
        <v>122</v>
      </c>
    </row>
    <row r="52" spans="1:10" ht="15" thickBot="1" x14ac:dyDescent="0.35">
      <c r="A52" s="86">
        <v>51</v>
      </c>
      <c r="B52" s="87">
        <v>7</v>
      </c>
      <c r="C52" s="64">
        <v>3.2</v>
      </c>
      <c r="D52" s="64">
        <v>4.7</v>
      </c>
      <c r="E52" s="64">
        <v>1.4</v>
      </c>
      <c r="F52" s="65" t="s">
        <v>126</v>
      </c>
      <c r="G52" s="82">
        <f>SQRT((Table1[[#This Row],[sepal_length]]-$L$4)^2+(Table1[[#This Row],[sepal_width]]-$M$4)^2+(Table1[[#This Row],[petal_length]]-N54)^2+(Table1[[#This Row],[petal_width]]-O54)^2)</f>
        <v>4.9338119137235061</v>
      </c>
      <c r="H52" s="65">
        <f>RANK(Table1[[#This Row],[Euclidean
Distance]],Table1[Euclidean
Distance],1)</f>
        <v>91</v>
      </c>
      <c r="I52" s="88">
        <f>ABS(Table1[[#This Row],[sepal_length]]-$L$4)+ABS(Table1[[#This Row],[sepal_width]]-$M$4)+ABS(Table1[[#This Row],[petal_length]]-$N$4)+ABS(Table1[[#This Row],[petal_width]]-$O$4)</f>
        <v>1.4500000000000006</v>
      </c>
      <c r="J52" s="89">
        <f>RANK(Table1[[#This Row],[Manhattan
Distance]],Table1[Manhattan
Distance],1)</f>
        <v>23</v>
      </c>
    </row>
    <row r="53" spans="1:10" ht="15" thickBot="1" x14ac:dyDescent="0.35">
      <c r="A53" s="86">
        <v>52</v>
      </c>
      <c r="B53" s="87">
        <v>6.4</v>
      </c>
      <c r="C53" s="64">
        <v>3.2</v>
      </c>
      <c r="D53" s="64">
        <v>4.5</v>
      </c>
      <c r="E53" s="64">
        <v>1.5</v>
      </c>
      <c r="F53" s="65" t="s">
        <v>126</v>
      </c>
      <c r="G53" s="82">
        <f>SQRT((Table1[[#This Row],[sepal_length]]-$L$4)^2+(Table1[[#This Row],[sepal_width]]-$M$4)^2+(Table1[[#This Row],[petal_length]]-N55)^2+(Table1[[#This Row],[petal_width]]-O55)^2)</f>
        <v>4.7741491388518646</v>
      </c>
      <c r="H53" s="65">
        <f>RANK(Table1[[#This Row],[Euclidean
Distance]],Table1[Euclidean
Distance],1)</f>
        <v>80</v>
      </c>
      <c r="I53" s="88">
        <f>ABS(Table1[[#This Row],[sepal_length]]-$L$4)+ABS(Table1[[#This Row],[sepal_width]]-$M$4)+ABS(Table1[[#This Row],[petal_length]]-$N$4)+ABS(Table1[[#This Row],[petal_width]]-$O$4)</f>
        <v>1.1500000000000004</v>
      </c>
      <c r="J53" s="89">
        <f>RANK(Table1[[#This Row],[Manhattan
Distance]],Table1[Manhattan
Distance],1)</f>
        <v>10</v>
      </c>
    </row>
    <row r="54" spans="1:10" ht="15" thickBot="1" x14ac:dyDescent="0.35">
      <c r="A54" s="86">
        <v>53</v>
      </c>
      <c r="B54" s="87">
        <v>6.9</v>
      </c>
      <c r="C54" s="64">
        <v>3.1</v>
      </c>
      <c r="D54" s="64">
        <v>4.9000000000000004</v>
      </c>
      <c r="E54" s="64">
        <v>1.5</v>
      </c>
      <c r="F54" s="65" t="s">
        <v>126</v>
      </c>
      <c r="G54" s="82">
        <f>SQRT((Table1[[#This Row],[sepal_length]]-$L$4)^2+(Table1[[#This Row],[sepal_width]]-$M$4)^2+(Table1[[#This Row],[petal_length]]-N56)^2+(Table1[[#This Row],[petal_width]]-O56)^2)</f>
        <v>5.140282093426392</v>
      </c>
      <c r="H54" s="65">
        <f>RANK(Table1[[#This Row],[Euclidean
Distance]],Table1[Euclidean
Distance],1)</f>
        <v>96</v>
      </c>
      <c r="I54" s="88">
        <f>ABS(Table1[[#This Row],[sepal_length]]-$L$4)+ABS(Table1[[#This Row],[sepal_width]]-$M$4)+ABS(Table1[[#This Row],[petal_length]]-$N$4)+ABS(Table1[[#This Row],[petal_width]]-$O$4)</f>
        <v>1.350000000000001</v>
      </c>
      <c r="J54" s="89">
        <f>RANK(Table1[[#This Row],[Manhattan
Distance]],Table1[Manhattan
Distance],1)</f>
        <v>15</v>
      </c>
    </row>
    <row r="55" spans="1:10" ht="15" thickBot="1" x14ac:dyDescent="0.35">
      <c r="A55" s="86">
        <v>54</v>
      </c>
      <c r="B55" s="87">
        <v>5.5</v>
      </c>
      <c r="C55" s="64">
        <v>2.2999999999999998</v>
      </c>
      <c r="D55" s="64">
        <v>4</v>
      </c>
      <c r="E55" s="64">
        <v>1.3</v>
      </c>
      <c r="F55" s="65" t="s">
        <v>126</v>
      </c>
      <c r="G55" s="82">
        <f>SQRT((Table1[[#This Row],[sepal_length]]-$L$4)^2+(Table1[[#This Row],[sepal_width]]-$M$4)^2+(Table1[[#This Row],[petal_length]]-N57)^2+(Table1[[#This Row],[petal_width]]-O57)^2)</f>
        <v>4.396873889481026</v>
      </c>
      <c r="H55" s="65">
        <f>RANK(Table1[[#This Row],[Euclidean
Distance]],Table1[Euclidean
Distance],1)</f>
        <v>66</v>
      </c>
      <c r="I55" s="88">
        <f>ABS(Table1[[#This Row],[sepal_length]]-$L$4)+ABS(Table1[[#This Row],[sepal_width]]-$M$4)+ABS(Table1[[#This Row],[petal_length]]-$N$4)+ABS(Table1[[#This Row],[petal_width]]-$O$4)</f>
        <v>1.95</v>
      </c>
      <c r="J55" s="89">
        <f>RANK(Table1[[#This Row],[Manhattan
Distance]],Table1[Manhattan
Distance],1)</f>
        <v>42</v>
      </c>
    </row>
    <row r="56" spans="1:10" ht="15" thickBot="1" x14ac:dyDescent="0.35">
      <c r="A56" s="86">
        <v>55</v>
      </c>
      <c r="B56" s="87">
        <v>6.5</v>
      </c>
      <c r="C56" s="64">
        <v>2.8</v>
      </c>
      <c r="D56" s="64">
        <v>4.5999999999999996</v>
      </c>
      <c r="E56" s="64">
        <v>1.5</v>
      </c>
      <c r="F56" s="65" t="s">
        <v>126</v>
      </c>
      <c r="G56" s="82">
        <f>SQRT((Table1[[#This Row],[sepal_length]]-$L$4)^2+(Table1[[#This Row],[sepal_width]]-$M$4)^2+(Table1[[#This Row],[petal_length]]-N58)^2+(Table1[[#This Row],[petal_width]]-O58)^2)</f>
        <v>4.8427781283061062</v>
      </c>
      <c r="H56" s="65">
        <f>RANK(Table1[[#This Row],[Euclidean
Distance]],Table1[Euclidean
Distance],1)</f>
        <v>85</v>
      </c>
      <c r="I56" s="88">
        <f>ABS(Table1[[#This Row],[sepal_length]]-$L$4)+ABS(Table1[[#This Row],[sepal_width]]-$M$4)+ABS(Table1[[#This Row],[petal_length]]-$N$4)+ABS(Table1[[#This Row],[petal_width]]-$O$4)</f>
        <v>0.75</v>
      </c>
      <c r="J56" s="89">
        <f>RANK(Table1[[#This Row],[Manhattan
Distance]],Table1[Manhattan
Distance],1)</f>
        <v>1</v>
      </c>
    </row>
    <row r="57" spans="1:10" ht="15" thickBot="1" x14ac:dyDescent="0.35">
      <c r="A57" s="86">
        <v>56</v>
      </c>
      <c r="B57" s="87">
        <v>5.7</v>
      </c>
      <c r="C57" s="64">
        <v>2.8</v>
      </c>
      <c r="D57" s="64">
        <v>4.5</v>
      </c>
      <c r="E57" s="64">
        <v>1.3</v>
      </c>
      <c r="F57" s="65" t="s">
        <v>126</v>
      </c>
      <c r="G57" s="82">
        <f>SQRT((Table1[[#This Row],[sepal_length]]-$L$4)^2+(Table1[[#This Row],[sepal_width]]-$M$4)^2+(Table1[[#This Row],[petal_length]]-N59)^2+(Table1[[#This Row],[petal_width]]-O59)^2)</f>
        <v>4.789832982474441</v>
      </c>
      <c r="H57" s="65">
        <f>RANK(Table1[[#This Row],[Euclidean
Distance]],Table1[Euclidean
Distance],1)</f>
        <v>82</v>
      </c>
      <c r="I57" s="88">
        <f>ABS(Table1[[#This Row],[sepal_length]]-$L$4)+ABS(Table1[[#This Row],[sepal_width]]-$M$4)+ABS(Table1[[#This Row],[petal_length]]-$N$4)+ABS(Table1[[#This Row],[petal_width]]-$O$4)</f>
        <v>1.6500000000000001</v>
      </c>
      <c r="J57" s="89">
        <f>RANK(Table1[[#This Row],[Manhattan
Distance]],Table1[Manhattan
Distance],1)</f>
        <v>32</v>
      </c>
    </row>
    <row r="58" spans="1:10" ht="15" thickBot="1" x14ac:dyDescent="0.35">
      <c r="A58" s="86">
        <v>57</v>
      </c>
      <c r="B58" s="87">
        <v>6.3</v>
      </c>
      <c r="C58" s="64">
        <v>3.3</v>
      </c>
      <c r="D58" s="64">
        <v>4.7</v>
      </c>
      <c r="E58" s="64">
        <v>1.6</v>
      </c>
      <c r="F58" s="65" t="s">
        <v>126</v>
      </c>
      <c r="G58" s="82">
        <f>SQRT((Table1[[#This Row],[sepal_length]]-$L$4)^2+(Table1[[#This Row],[sepal_width]]-$M$4)^2+(Table1[[#This Row],[petal_length]]-N60)^2+(Table1[[#This Row],[petal_width]]-O60)^2)</f>
        <v>5.0112373721467236</v>
      </c>
      <c r="H58" s="65">
        <f>RANK(Table1[[#This Row],[Euclidean
Distance]],Table1[Euclidean
Distance],1)</f>
        <v>95</v>
      </c>
      <c r="I58" s="88">
        <f>ABS(Table1[[#This Row],[sepal_length]]-$L$4)+ABS(Table1[[#This Row],[sepal_width]]-$M$4)+ABS(Table1[[#This Row],[petal_length]]-$N$4)+ABS(Table1[[#This Row],[petal_width]]-$O$4)</f>
        <v>1.6500000000000008</v>
      </c>
      <c r="J58" s="89">
        <f>RANK(Table1[[#This Row],[Manhattan
Distance]],Table1[Manhattan
Distance],1)</f>
        <v>34</v>
      </c>
    </row>
    <row r="59" spans="1:10" ht="15" thickBot="1" x14ac:dyDescent="0.35">
      <c r="A59" s="86">
        <v>58</v>
      </c>
      <c r="B59" s="87">
        <v>4.9000000000000004</v>
      </c>
      <c r="C59" s="64">
        <v>2.4</v>
      </c>
      <c r="D59" s="64">
        <v>3.3</v>
      </c>
      <c r="E59" s="64">
        <v>1</v>
      </c>
      <c r="F59" s="65" t="s">
        <v>126</v>
      </c>
      <c r="G59" s="82">
        <f>SQRT((Table1[[#This Row],[sepal_length]]-$L$4)^2+(Table1[[#This Row],[sepal_width]]-$M$4)^2+(Table1[[#This Row],[petal_length]]-N61)^2+(Table1[[#This Row],[petal_width]]-O61)^2)</f>
        <v>3.9054449170357017</v>
      </c>
      <c r="H59" s="65">
        <f>RANK(Table1[[#This Row],[Euclidean
Distance]],Table1[Euclidean
Distance],1)</f>
        <v>54</v>
      </c>
      <c r="I59" s="88">
        <f>ABS(Table1[[#This Row],[sepal_length]]-$L$4)+ABS(Table1[[#This Row],[sepal_width]]-$M$4)+ABS(Table1[[#This Row],[petal_length]]-$N$4)+ABS(Table1[[#This Row],[petal_width]]-$O$4)</f>
        <v>3.4499999999999997</v>
      </c>
      <c r="J59" s="89">
        <f>RANK(Table1[[#This Row],[Manhattan
Distance]],Table1[Manhattan
Distance],1)</f>
        <v>89</v>
      </c>
    </row>
    <row r="60" spans="1:10" ht="15" thickBot="1" x14ac:dyDescent="0.35">
      <c r="A60" s="86">
        <v>59</v>
      </c>
      <c r="B60" s="87">
        <v>6.6</v>
      </c>
      <c r="C60" s="64">
        <v>2.9</v>
      </c>
      <c r="D60" s="64">
        <v>4.5999999999999996</v>
      </c>
      <c r="E60" s="64">
        <v>1.3</v>
      </c>
      <c r="F60" s="65" t="s">
        <v>126</v>
      </c>
      <c r="G60" s="82">
        <f>SQRT((Table1[[#This Row],[sepal_length]]-$L$4)^2+(Table1[[#This Row],[sepal_width]]-$M$4)^2+(Table1[[#This Row],[petal_length]]-N62)^2+(Table1[[#This Row],[petal_width]]-O62)^2)</f>
        <v>4.7835656157305921</v>
      </c>
      <c r="H60" s="65">
        <f>RANK(Table1[[#This Row],[Euclidean
Distance]],Table1[Euclidean
Distance],1)</f>
        <v>81</v>
      </c>
      <c r="I60" s="88">
        <f>ABS(Table1[[#This Row],[sepal_length]]-$L$4)+ABS(Table1[[#This Row],[sepal_width]]-$M$4)+ABS(Table1[[#This Row],[petal_length]]-$N$4)+ABS(Table1[[#This Row],[petal_width]]-$O$4)</f>
        <v>0.9500000000000004</v>
      </c>
      <c r="J60" s="89">
        <f>RANK(Table1[[#This Row],[Manhattan
Distance]],Table1[Manhattan
Distance],1)</f>
        <v>7</v>
      </c>
    </row>
    <row r="61" spans="1:10" ht="15" thickBot="1" x14ac:dyDescent="0.35">
      <c r="A61" s="86">
        <v>60</v>
      </c>
      <c r="B61" s="87">
        <v>5.2</v>
      </c>
      <c r="C61" s="64">
        <v>2.7</v>
      </c>
      <c r="D61" s="64">
        <v>3.9</v>
      </c>
      <c r="E61" s="64">
        <v>1.4</v>
      </c>
      <c r="F61" s="65" t="s">
        <v>126</v>
      </c>
      <c r="G61" s="82">
        <f>SQRT((Table1[[#This Row],[sepal_length]]-$L$4)^2+(Table1[[#This Row],[sepal_width]]-$M$4)^2+(Table1[[#This Row],[petal_length]]-N63)^2+(Table1[[#This Row],[petal_width]]-O63)^2)</f>
        <v>4.407096549884062</v>
      </c>
      <c r="H61" s="65">
        <f>RANK(Table1[[#This Row],[Euclidean
Distance]],Table1[Euclidean
Distance],1)</f>
        <v>67</v>
      </c>
      <c r="I61" s="88">
        <f>ABS(Table1[[#This Row],[sepal_length]]-$L$4)+ABS(Table1[[#This Row],[sepal_width]]-$M$4)+ABS(Table1[[#This Row],[petal_length]]-$N$4)+ABS(Table1[[#This Row],[petal_width]]-$O$4)</f>
        <v>1.8499999999999996</v>
      </c>
      <c r="J61" s="89">
        <f>RANK(Table1[[#This Row],[Manhattan
Distance]],Table1[Manhattan
Distance],1)</f>
        <v>37</v>
      </c>
    </row>
    <row r="62" spans="1:10" ht="15" thickBot="1" x14ac:dyDescent="0.35">
      <c r="A62" s="86">
        <v>61</v>
      </c>
      <c r="B62" s="87">
        <v>5</v>
      </c>
      <c r="C62" s="64">
        <v>2</v>
      </c>
      <c r="D62" s="64">
        <v>3.5</v>
      </c>
      <c r="E62" s="64">
        <v>1</v>
      </c>
      <c r="F62" s="65" t="s">
        <v>126</v>
      </c>
      <c r="G62" s="82">
        <f>SQRT((Table1[[#This Row],[sepal_length]]-$L$4)^2+(Table1[[#This Row],[sepal_width]]-$M$4)^2+(Table1[[#This Row],[petal_length]]-N64)^2+(Table1[[#This Row],[petal_width]]-O64)^2)</f>
        <v>4.0868692173838888</v>
      </c>
      <c r="H62" s="65">
        <f>RANK(Table1[[#This Row],[Euclidean
Distance]],Table1[Euclidean
Distance],1)</f>
        <v>57</v>
      </c>
      <c r="I62" s="88">
        <f>ABS(Table1[[#This Row],[sepal_length]]-$L$4)+ABS(Table1[[#This Row],[sepal_width]]-$M$4)+ABS(Table1[[#This Row],[petal_length]]-$N$4)+ABS(Table1[[#This Row],[petal_width]]-$O$4)</f>
        <v>3.55</v>
      </c>
      <c r="J62" s="89">
        <f>RANK(Table1[[#This Row],[Manhattan
Distance]],Table1[Manhattan
Distance],1)</f>
        <v>92</v>
      </c>
    </row>
    <row r="63" spans="1:10" ht="15" thickBot="1" x14ac:dyDescent="0.35">
      <c r="A63" s="86">
        <v>62</v>
      </c>
      <c r="B63" s="87">
        <v>5.9</v>
      </c>
      <c r="C63" s="64">
        <v>3</v>
      </c>
      <c r="D63" s="64">
        <v>4.2</v>
      </c>
      <c r="E63" s="64">
        <v>1.5</v>
      </c>
      <c r="F63" s="65" t="s">
        <v>126</v>
      </c>
      <c r="G63" s="82">
        <f>SQRT((Table1[[#This Row],[sepal_length]]-$L$4)^2+(Table1[[#This Row],[sepal_width]]-$M$4)^2+(Table1[[#This Row],[petal_length]]-N65)^2+(Table1[[#This Row],[petal_width]]-O65)^2)</f>
        <v>4.5378959882306695</v>
      </c>
      <c r="H63" s="65">
        <f>RANK(Table1[[#This Row],[Euclidean
Distance]],Table1[Euclidean
Distance],1)</f>
        <v>75</v>
      </c>
      <c r="I63" s="88">
        <f>ABS(Table1[[#This Row],[sepal_length]]-$L$4)+ABS(Table1[[#This Row],[sepal_width]]-$M$4)+ABS(Table1[[#This Row],[petal_length]]-$N$4)+ABS(Table1[[#This Row],[petal_width]]-$O$4)</f>
        <v>1.1500000000000004</v>
      </c>
      <c r="J63" s="89">
        <f>RANK(Table1[[#This Row],[Manhattan
Distance]],Table1[Manhattan
Distance],1)</f>
        <v>10</v>
      </c>
    </row>
    <row r="64" spans="1:10" ht="15" thickBot="1" x14ac:dyDescent="0.35">
      <c r="A64" s="86">
        <v>63</v>
      </c>
      <c r="B64" s="87">
        <v>6</v>
      </c>
      <c r="C64" s="64">
        <v>2.2000000000000002</v>
      </c>
      <c r="D64" s="64">
        <v>4</v>
      </c>
      <c r="E64" s="64">
        <v>1</v>
      </c>
      <c r="F64" s="65" t="s">
        <v>126</v>
      </c>
      <c r="G64" s="82">
        <f>SQRT((Table1[[#This Row],[sepal_length]]-$L$4)^2+(Table1[[#This Row],[sepal_width]]-$M$4)^2+(Table1[[#This Row],[petal_length]]-N66)^2+(Table1[[#This Row],[petal_width]]-O66)^2)</f>
        <v>4.2181156930553723</v>
      </c>
      <c r="H64" s="65">
        <f>RANK(Table1[[#This Row],[Euclidean
Distance]],Table1[Euclidean
Distance],1)</f>
        <v>61</v>
      </c>
      <c r="I64" s="88">
        <f>ABS(Table1[[#This Row],[sepal_length]]-$L$4)+ABS(Table1[[#This Row],[sepal_width]]-$M$4)+ABS(Table1[[#This Row],[petal_length]]-$N$4)+ABS(Table1[[#This Row],[petal_width]]-$O$4)</f>
        <v>1.8499999999999996</v>
      </c>
      <c r="J64" s="89">
        <f>RANK(Table1[[#This Row],[Manhattan
Distance]],Table1[Manhattan
Distance],1)</f>
        <v>37</v>
      </c>
    </row>
    <row r="65" spans="1:10" ht="15" thickBot="1" x14ac:dyDescent="0.35">
      <c r="A65" s="86">
        <v>64</v>
      </c>
      <c r="B65" s="87">
        <v>6.1</v>
      </c>
      <c r="C65" s="64">
        <v>2.9</v>
      </c>
      <c r="D65" s="64">
        <v>4.7</v>
      </c>
      <c r="E65" s="64">
        <v>1.4</v>
      </c>
      <c r="F65" s="65" t="s">
        <v>126</v>
      </c>
      <c r="G65" s="82">
        <f>SQRT((Table1[[#This Row],[sepal_length]]-$L$4)^2+(Table1[[#This Row],[sepal_width]]-$M$4)^2+(Table1[[#This Row],[petal_length]]-N67)^2+(Table1[[#This Row],[petal_width]]-O67)^2)</f>
        <v>4.9429242357131074</v>
      </c>
      <c r="H65" s="65">
        <f>RANK(Table1[[#This Row],[Euclidean
Distance]],Table1[Euclidean
Distance],1)</f>
        <v>92</v>
      </c>
      <c r="I65" s="88">
        <f>ABS(Table1[[#This Row],[sepal_length]]-$L$4)+ABS(Table1[[#This Row],[sepal_width]]-$M$4)+ABS(Table1[[#This Row],[petal_length]]-$N$4)+ABS(Table1[[#This Row],[petal_width]]-$O$4)</f>
        <v>1.4500000000000011</v>
      </c>
      <c r="J65" s="89">
        <f>RANK(Table1[[#This Row],[Manhattan
Distance]],Table1[Manhattan
Distance],1)</f>
        <v>26</v>
      </c>
    </row>
    <row r="66" spans="1:10" ht="15" thickBot="1" x14ac:dyDescent="0.35">
      <c r="A66" s="86">
        <v>65</v>
      </c>
      <c r="B66" s="87">
        <v>5.6</v>
      </c>
      <c r="C66" s="64">
        <v>2.9</v>
      </c>
      <c r="D66" s="64">
        <v>3.6</v>
      </c>
      <c r="E66" s="64">
        <v>1.3</v>
      </c>
      <c r="F66" s="65" t="s">
        <v>126</v>
      </c>
      <c r="G66" s="82">
        <f>SQRT((Table1[[#This Row],[sepal_length]]-$L$4)^2+(Table1[[#This Row],[sepal_width]]-$M$4)^2+(Table1[[#This Row],[petal_length]]-N68)^2+(Table1[[#This Row],[petal_width]]-O68)^2)</f>
        <v>3.9852854351978357</v>
      </c>
      <c r="H66" s="65">
        <f>RANK(Table1[[#This Row],[Euclidean
Distance]],Table1[Euclidean
Distance],1)</f>
        <v>55</v>
      </c>
      <c r="I66" s="88">
        <f>ABS(Table1[[#This Row],[sepal_length]]-$L$4)+ABS(Table1[[#This Row],[sepal_width]]-$M$4)+ABS(Table1[[#This Row],[petal_length]]-$N$4)+ABS(Table1[[#This Row],[petal_width]]-$O$4)</f>
        <v>1.95</v>
      </c>
      <c r="J66" s="89">
        <f>RANK(Table1[[#This Row],[Manhattan
Distance]],Table1[Manhattan
Distance],1)</f>
        <v>42</v>
      </c>
    </row>
    <row r="67" spans="1:10" ht="15" thickBot="1" x14ac:dyDescent="0.35">
      <c r="A67" s="86">
        <v>66</v>
      </c>
      <c r="B67" s="87">
        <v>6.7</v>
      </c>
      <c r="C67" s="64">
        <v>3.1</v>
      </c>
      <c r="D67" s="64">
        <v>4.4000000000000004</v>
      </c>
      <c r="E67" s="64">
        <v>1.4</v>
      </c>
      <c r="F67" s="65" t="s">
        <v>126</v>
      </c>
      <c r="G67" s="82">
        <f>SQRT((Table1[[#This Row],[sepal_length]]-$L$4)^2+(Table1[[#This Row],[sepal_width]]-$M$4)^2+(Table1[[#This Row],[petal_length]]-N69)^2+(Table1[[#This Row],[petal_width]]-O69)^2)</f>
        <v>4.6306047121299398</v>
      </c>
      <c r="H67" s="65">
        <f>RANK(Table1[[#This Row],[Euclidean
Distance]],Table1[Euclidean
Distance],1)</f>
        <v>78</v>
      </c>
      <c r="I67" s="88">
        <f>ABS(Table1[[#This Row],[sepal_length]]-$L$4)+ABS(Table1[[#This Row],[sepal_width]]-$M$4)+ABS(Table1[[#This Row],[petal_length]]-$N$4)+ABS(Table1[[#This Row],[petal_width]]-$O$4)</f>
        <v>0.75000000000000089</v>
      </c>
      <c r="J67" s="89">
        <f>RANK(Table1[[#This Row],[Manhattan
Distance]],Table1[Manhattan
Distance],1)</f>
        <v>2</v>
      </c>
    </row>
    <row r="68" spans="1:10" ht="15" thickBot="1" x14ac:dyDescent="0.35">
      <c r="A68" s="86">
        <v>67</v>
      </c>
      <c r="B68" s="87">
        <v>5.6</v>
      </c>
      <c r="C68" s="64">
        <v>3</v>
      </c>
      <c r="D68" s="64">
        <v>4.5</v>
      </c>
      <c r="E68" s="64">
        <v>1.5</v>
      </c>
      <c r="F68" s="65" t="s">
        <v>126</v>
      </c>
      <c r="G68" s="82">
        <f>SQRT((Table1[[#This Row],[sepal_length]]-$L$4)^2+(Table1[[#This Row],[sepal_width]]-$M$4)^2+(Table1[[#This Row],[petal_length]]-N70)^2+(Table1[[#This Row],[petal_width]]-O70)^2)</f>
        <v>4.8757050772170381</v>
      </c>
      <c r="H68" s="65">
        <f>RANK(Table1[[#This Row],[Euclidean
Distance]],Table1[Euclidean
Distance],1)</f>
        <v>88</v>
      </c>
      <c r="I68" s="88">
        <f>ABS(Table1[[#This Row],[sepal_length]]-$L$4)+ABS(Table1[[#This Row],[sepal_width]]-$M$4)+ABS(Table1[[#This Row],[petal_length]]-$N$4)+ABS(Table1[[#This Row],[petal_width]]-$O$4)</f>
        <v>1.7500000000000009</v>
      </c>
      <c r="J68" s="89">
        <f>RANK(Table1[[#This Row],[Manhattan
Distance]],Table1[Manhattan
Distance],1)</f>
        <v>36</v>
      </c>
    </row>
    <row r="69" spans="1:10" ht="15" thickBot="1" x14ac:dyDescent="0.35">
      <c r="A69" s="86">
        <v>68</v>
      </c>
      <c r="B69" s="87">
        <v>5.8</v>
      </c>
      <c r="C69" s="64">
        <v>2.7</v>
      </c>
      <c r="D69" s="64">
        <v>4.0999999999999996</v>
      </c>
      <c r="E69" s="64">
        <v>1</v>
      </c>
      <c r="F69" s="65" t="s">
        <v>126</v>
      </c>
      <c r="G69" s="82">
        <f>SQRT((Table1[[#This Row],[sepal_length]]-$L$4)^2+(Table1[[#This Row],[sepal_width]]-$M$4)^2+(Table1[[#This Row],[petal_length]]-N71)^2+(Table1[[#This Row],[petal_width]]-O71)^2)</f>
        <v>4.3153794734646453</v>
      </c>
      <c r="H69" s="65">
        <f>RANK(Table1[[#This Row],[Euclidean
Distance]],Table1[Euclidean
Distance],1)</f>
        <v>64</v>
      </c>
      <c r="I69" s="88">
        <f>ABS(Table1[[#This Row],[sepal_length]]-$L$4)+ABS(Table1[[#This Row],[sepal_width]]-$M$4)+ABS(Table1[[#This Row],[petal_length]]-$N$4)+ABS(Table1[[#This Row],[petal_width]]-$O$4)</f>
        <v>1.4500000000000002</v>
      </c>
      <c r="J69" s="89">
        <f>RANK(Table1[[#This Row],[Manhattan
Distance]],Table1[Manhattan
Distance],1)</f>
        <v>19</v>
      </c>
    </row>
    <row r="70" spans="1:10" ht="15" thickBot="1" x14ac:dyDescent="0.35">
      <c r="A70" s="86">
        <v>69</v>
      </c>
      <c r="B70" s="87">
        <v>6.2</v>
      </c>
      <c r="C70" s="64">
        <v>2.2000000000000002</v>
      </c>
      <c r="D70" s="64">
        <v>4.5</v>
      </c>
      <c r="E70" s="64">
        <v>1.5</v>
      </c>
      <c r="F70" s="65" t="s">
        <v>126</v>
      </c>
      <c r="G70" s="82">
        <f>SQRT((Table1[[#This Row],[sepal_length]]-$L$4)^2+(Table1[[#This Row],[sepal_width]]-$M$4)^2+(Table1[[#This Row],[petal_length]]-N72)^2+(Table1[[#This Row],[petal_width]]-O72)^2)</f>
        <v>4.8013019067748699</v>
      </c>
      <c r="H70" s="65">
        <f>RANK(Table1[[#This Row],[Euclidean
Distance]],Table1[Euclidean
Distance],1)</f>
        <v>84</v>
      </c>
      <c r="I70" s="88">
        <f>ABS(Table1[[#This Row],[sepal_length]]-$L$4)+ABS(Table1[[#This Row],[sepal_width]]-$M$4)+ABS(Table1[[#This Row],[petal_length]]-$N$4)+ABS(Table1[[#This Row],[petal_width]]-$O$4)</f>
        <v>1.4500000000000002</v>
      </c>
      <c r="J70" s="89">
        <f>RANK(Table1[[#This Row],[Manhattan
Distance]],Table1[Manhattan
Distance],1)</f>
        <v>19</v>
      </c>
    </row>
    <row r="71" spans="1:10" ht="15" thickBot="1" x14ac:dyDescent="0.35">
      <c r="A71" s="86">
        <v>70</v>
      </c>
      <c r="B71" s="87">
        <v>5.6</v>
      </c>
      <c r="C71" s="64">
        <v>2.5</v>
      </c>
      <c r="D71" s="64">
        <v>3.9</v>
      </c>
      <c r="E71" s="64">
        <v>1.1000000000000001</v>
      </c>
      <c r="F71" s="65" t="s">
        <v>126</v>
      </c>
      <c r="G71" s="82">
        <f>SQRT((Table1[[#This Row],[sepal_length]]-$L$4)^2+(Table1[[#This Row],[sepal_width]]-$M$4)^2+(Table1[[#This Row],[petal_length]]-N73)^2+(Table1[[#This Row],[petal_width]]-O73)^2)</f>
        <v>4.2062453566096218</v>
      </c>
      <c r="H71" s="65">
        <f>RANK(Table1[[#This Row],[Euclidean
Distance]],Table1[Euclidean
Distance],1)</f>
        <v>60</v>
      </c>
      <c r="I71" s="88">
        <f>ABS(Table1[[#This Row],[sepal_length]]-$L$4)+ABS(Table1[[#This Row],[sepal_width]]-$M$4)+ABS(Table1[[#This Row],[petal_length]]-$N$4)+ABS(Table1[[#This Row],[petal_width]]-$O$4)</f>
        <v>1.9500000000000002</v>
      </c>
      <c r="J71" s="89">
        <f>RANK(Table1[[#This Row],[Manhattan
Distance]],Table1[Manhattan
Distance],1)</f>
        <v>44</v>
      </c>
    </row>
    <row r="72" spans="1:10" ht="15" thickBot="1" x14ac:dyDescent="0.35">
      <c r="A72" s="86">
        <v>71</v>
      </c>
      <c r="B72" s="87">
        <v>5.9</v>
      </c>
      <c r="C72" s="64">
        <v>3.2</v>
      </c>
      <c r="D72" s="64">
        <v>4.8</v>
      </c>
      <c r="E72" s="64">
        <v>1.8</v>
      </c>
      <c r="F72" s="65" t="s">
        <v>126</v>
      </c>
      <c r="G72" s="82">
        <f>SQRT((Table1[[#This Row],[sepal_length]]-$L$4)^2+(Table1[[#This Row],[sepal_width]]-$M$4)^2+(Table1[[#This Row],[petal_length]]-N74)^2+(Table1[[#This Row],[petal_width]]-O74)^2)</f>
        <v>5.2079266507891608</v>
      </c>
      <c r="H72" s="65">
        <f>RANK(Table1[[#This Row],[Euclidean
Distance]],Table1[Euclidean
Distance],1)</f>
        <v>101</v>
      </c>
      <c r="I72" s="88">
        <f>ABS(Table1[[#This Row],[sepal_length]]-$L$4)+ABS(Table1[[#This Row],[sepal_width]]-$M$4)+ABS(Table1[[#This Row],[petal_length]]-$N$4)+ABS(Table1[[#This Row],[petal_width]]-$O$4)</f>
        <v>2.25</v>
      </c>
      <c r="J72" s="89">
        <f>RANK(Table1[[#This Row],[Manhattan
Distance]],Table1[Manhattan
Distance],1)</f>
        <v>56</v>
      </c>
    </row>
    <row r="73" spans="1:10" ht="15" thickBot="1" x14ac:dyDescent="0.35">
      <c r="A73" s="86">
        <v>72</v>
      </c>
      <c r="B73" s="87">
        <v>6.1</v>
      </c>
      <c r="C73" s="64">
        <v>2.8</v>
      </c>
      <c r="D73" s="64">
        <v>4</v>
      </c>
      <c r="E73" s="64">
        <v>1.3</v>
      </c>
      <c r="F73" s="65" t="s">
        <v>126</v>
      </c>
      <c r="G73" s="82">
        <f>SQRT((Table1[[#This Row],[sepal_length]]-$L$4)^2+(Table1[[#This Row],[sepal_width]]-$M$4)^2+(Table1[[#This Row],[petal_length]]-N75)^2+(Table1[[#This Row],[petal_width]]-O75)^2)</f>
        <v>4.248823366533375</v>
      </c>
      <c r="H73" s="65">
        <f>RANK(Table1[[#This Row],[Euclidean
Distance]],Table1[Euclidean
Distance],1)</f>
        <v>62</v>
      </c>
      <c r="I73" s="88">
        <f>ABS(Table1[[#This Row],[sepal_length]]-$L$4)+ABS(Table1[[#This Row],[sepal_width]]-$M$4)+ABS(Table1[[#This Row],[petal_length]]-$N$4)+ABS(Table1[[#This Row],[petal_width]]-$O$4)</f>
        <v>0.95</v>
      </c>
      <c r="J73" s="89">
        <f>RANK(Table1[[#This Row],[Manhattan
Distance]],Table1[Manhattan
Distance],1)</f>
        <v>6</v>
      </c>
    </row>
    <row r="74" spans="1:10" ht="15" thickBot="1" x14ac:dyDescent="0.35">
      <c r="A74" s="86">
        <v>73</v>
      </c>
      <c r="B74" s="87">
        <v>6.3</v>
      </c>
      <c r="C74" s="64">
        <v>2.5</v>
      </c>
      <c r="D74" s="64">
        <v>4.9000000000000004</v>
      </c>
      <c r="E74" s="64">
        <v>1.5</v>
      </c>
      <c r="F74" s="65" t="s">
        <v>126</v>
      </c>
      <c r="G74" s="82">
        <f>SQRT((Table1[[#This Row],[sepal_length]]-$L$4)^2+(Table1[[#This Row],[sepal_width]]-$M$4)^2+(Table1[[#This Row],[petal_length]]-N76)^2+(Table1[[#This Row],[petal_width]]-O76)^2)</f>
        <v>5.1461150395225337</v>
      </c>
      <c r="H74" s="65">
        <f>RANK(Table1[[#This Row],[Euclidean
Distance]],Table1[Euclidean
Distance],1)</f>
        <v>98</v>
      </c>
      <c r="I74" s="88">
        <f>ABS(Table1[[#This Row],[sepal_length]]-$L$4)+ABS(Table1[[#This Row],[sepal_width]]-$M$4)+ABS(Table1[[#This Row],[petal_length]]-$N$4)+ABS(Table1[[#This Row],[petal_width]]-$O$4)</f>
        <v>1.4500000000000011</v>
      </c>
      <c r="J74" s="89">
        <f>RANK(Table1[[#This Row],[Manhattan
Distance]],Table1[Manhattan
Distance],1)</f>
        <v>26</v>
      </c>
    </row>
    <row r="75" spans="1:10" ht="15" thickBot="1" x14ac:dyDescent="0.35">
      <c r="A75" s="86">
        <v>74</v>
      </c>
      <c r="B75" s="87">
        <v>6.1</v>
      </c>
      <c r="C75" s="64">
        <v>2.8</v>
      </c>
      <c r="D75" s="64">
        <v>4.7</v>
      </c>
      <c r="E75" s="64">
        <v>1.2</v>
      </c>
      <c r="F75" s="65" t="s">
        <v>126</v>
      </c>
      <c r="G75" s="82">
        <f>SQRT((Table1[[#This Row],[sepal_length]]-$L$4)^2+(Table1[[#This Row],[sepal_width]]-$M$4)^2+(Table1[[#This Row],[petal_length]]-N77)^2+(Table1[[#This Row],[petal_width]]-O77)^2)</f>
        <v>4.8879954991795982</v>
      </c>
      <c r="H75" s="65">
        <f>RANK(Table1[[#This Row],[Euclidean
Distance]],Table1[Euclidean
Distance],1)</f>
        <v>89</v>
      </c>
      <c r="I75" s="88">
        <f>ABS(Table1[[#This Row],[sepal_length]]-$L$4)+ABS(Table1[[#This Row],[sepal_width]]-$M$4)+ABS(Table1[[#This Row],[petal_length]]-$N$4)+ABS(Table1[[#This Row],[petal_width]]-$O$4)</f>
        <v>1.5500000000000009</v>
      </c>
      <c r="J75" s="89">
        <f>RANK(Table1[[#This Row],[Manhattan
Distance]],Table1[Manhattan
Distance],1)</f>
        <v>30</v>
      </c>
    </row>
    <row r="76" spans="1:10" ht="15" thickBot="1" x14ac:dyDescent="0.35">
      <c r="A76" s="86">
        <v>75</v>
      </c>
      <c r="B76" s="87">
        <v>6.4</v>
      </c>
      <c r="C76" s="64">
        <v>2.9</v>
      </c>
      <c r="D76" s="64">
        <v>4.3</v>
      </c>
      <c r="E76" s="64">
        <v>1.3</v>
      </c>
      <c r="F76" s="65" t="s">
        <v>126</v>
      </c>
      <c r="G76" s="82">
        <f>SQRT((Table1[[#This Row],[sepal_length]]-$L$4)^2+(Table1[[#This Row],[sepal_width]]-$M$4)^2+(Table1[[#This Row],[petal_length]]-N78)^2+(Table1[[#This Row],[petal_width]]-O78)^2)</f>
        <v>4.5047197471096911</v>
      </c>
      <c r="H76" s="65">
        <f>RANK(Table1[[#This Row],[Euclidean
Distance]],Table1[Euclidean
Distance],1)</f>
        <v>71</v>
      </c>
      <c r="I76" s="88">
        <f>ABS(Table1[[#This Row],[sepal_length]]-$L$4)+ABS(Table1[[#This Row],[sepal_width]]-$M$4)+ABS(Table1[[#This Row],[petal_length]]-$N$4)+ABS(Table1[[#This Row],[petal_width]]-$O$4)</f>
        <v>0.84999999999999987</v>
      </c>
      <c r="J76" s="89">
        <f>RANK(Table1[[#This Row],[Manhattan
Distance]],Table1[Manhattan
Distance],1)</f>
        <v>4</v>
      </c>
    </row>
    <row r="77" spans="1:10" ht="15" thickBot="1" x14ac:dyDescent="0.35">
      <c r="A77" s="86">
        <v>76</v>
      </c>
      <c r="B77" s="87">
        <v>6.6</v>
      </c>
      <c r="C77" s="64">
        <v>3</v>
      </c>
      <c r="D77" s="64">
        <v>4.4000000000000004</v>
      </c>
      <c r="E77" s="64">
        <v>1.4</v>
      </c>
      <c r="F77" s="65" t="s">
        <v>126</v>
      </c>
      <c r="G77" s="82">
        <f>SQRT((Table1[[#This Row],[sepal_length]]-$L$4)^2+(Table1[[#This Row],[sepal_width]]-$M$4)^2+(Table1[[#This Row],[petal_length]]-N79)^2+(Table1[[#This Row],[petal_width]]-O79)^2)</f>
        <v>4.6252026982609102</v>
      </c>
      <c r="H77" s="65">
        <f>RANK(Table1[[#This Row],[Euclidean
Distance]],Table1[Euclidean
Distance],1)</f>
        <v>76</v>
      </c>
      <c r="I77" s="88">
        <f>ABS(Table1[[#This Row],[sepal_length]]-$L$4)+ABS(Table1[[#This Row],[sepal_width]]-$M$4)+ABS(Table1[[#This Row],[petal_length]]-$N$4)+ABS(Table1[[#This Row],[petal_width]]-$O$4)</f>
        <v>0.75000000000000133</v>
      </c>
      <c r="J77" s="89">
        <f>RANK(Table1[[#This Row],[Manhattan
Distance]],Table1[Manhattan
Distance],1)</f>
        <v>3</v>
      </c>
    </row>
    <row r="78" spans="1:10" ht="15" thickBot="1" x14ac:dyDescent="0.35">
      <c r="A78" s="86">
        <v>77</v>
      </c>
      <c r="B78" s="87">
        <v>6.8</v>
      </c>
      <c r="C78" s="64">
        <v>2.8</v>
      </c>
      <c r="D78" s="64">
        <v>4.8</v>
      </c>
      <c r="E78" s="64">
        <v>1.4</v>
      </c>
      <c r="F78" s="65" t="s">
        <v>126</v>
      </c>
      <c r="G78" s="82">
        <f>SQRT((Table1[[#This Row],[sepal_length]]-$L$4)^2+(Table1[[#This Row],[sepal_width]]-$M$4)^2+(Table1[[#This Row],[petal_length]]-N80)^2+(Table1[[#This Row],[petal_width]]-O80)^2)</f>
        <v>5.0012498437890498</v>
      </c>
      <c r="H78" s="65">
        <f>RANK(Table1[[#This Row],[Euclidean
Distance]],Table1[Euclidean
Distance],1)</f>
        <v>94</v>
      </c>
      <c r="I78" s="88">
        <f>ABS(Table1[[#This Row],[sepal_length]]-$L$4)+ABS(Table1[[#This Row],[sepal_width]]-$M$4)+ABS(Table1[[#This Row],[petal_length]]-$N$4)+ABS(Table1[[#This Row],[petal_width]]-$O$4)</f>
        <v>0.94999999999999973</v>
      </c>
      <c r="J78" s="89">
        <f>RANK(Table1[[#This Row],[Manhattan
Distance]],Table1[Manhattan
Distance],1)</f>
        <v>5</v>
      </c>
    </row>
    <row r="79" spans="1:10" ht="15" thickBot="1" x14ac:dyDescent="0.35">
      <c r="A79" s="86">
        <v>78</v>
      </c>
      <c r="B79" s="87">
        <v>6.7</v>
      </c>
      <c r="C79" s="64">
        <v>3</v>
      </c>
      <c r="D79" s="64">
        <v>5</v>
      </c>
      <c r="E79" s="64">
        <v>1.7</v>
      </c>
      <c r="F79" s="65" t="s">
        <v>126</v>
      </c>
      <c r="G79" s="82">
        <f>SQRT((Table1[[#This Row],[sepal_length]]-$L$4)^2+(Table1[[#This Row],[sepal_width]]-$M$4)^2+(Table1[[#This Row],[petal_length]]-N81)^2+(Table1[[#This Row],[petal_width]]-O81)^2)</f>
        <v>5.2870123888638654</v>
      </c>
      <c r="H79" s="65">
        <f>RANK(Table1[[#This Row],[Euclidean
Distance]],Table1[Euclidean
Distance],1)</f>
        <v>104</v>
      </c>
      <c r="I79" s="88">
        <f>ABS(Table1[[#This Row],[sepal_length]]-$L$4)+ABS(Table1[[#This Row],[sepal_width]]-$M$4)+ABS(Table1[[#This Row],[petal_length]]-$N$4)+ABS(Table1[[#This Row],[petal_width]]-$O$4)</f>
        <v>1.3500000000000003</v>
      </c>
      <c r="J79" s="89">
        <f>RANK(Table1[[#This Row],[Manhattan
Distance]],Table1[Manhattan
Distance],1)</f>
        <v>14</v>
      </c>
    </row>
    <row r="80" spans="1:10" ht="15" thickBot="1" x14ac:dyDescent="0.35">
      <c r="A80" s="86">
        <v>79</v>
      </c>
      <c r="B80" s="87">
        <v>6</v>
      </c>
      <c r="C80" s="64">
        <v>2.9</v>
      </c>
      <c r="D80" s="64">
        <v>4.5</v>
      </c>
      <c r="E80" s="64">
        <v>1.5</v>
      </c>
      <c r="F80" s="65" t="s">
        <v>126</v>
      </c>
      <c r="G80" s="82">
        <f>SQRT((Table1[[#This Row],[sepal_length]]-$L$4)^2+(Table1[[#This Row],[sepal_width]]-$M$4)^2+(Table1[[#This Row],[petal_length]]-N82)^2+(Table1[[#This Row],[petal_width]]-O82)^2)</f>
        <v>4.7971345613814087</v>
      </c>
      <c r="H80" s="65">
        <f>RANK(Table1[[#This Row],[Euclidean
Distance]],Table1[Euclidean
Distance],1)</f>
        <v>83</v>
      </c>
      <c r="I80" s="88">
        <f>ABS(Table1[[#This Row],[sepal_length]]-$L$4)+ABS(Table1[[#This Row],[sepal_width]]-$M$4)+ABS(Table1[[#This Row],[petal_length]]-$N$4)+ABS(Table1[[#This Row],[petal_width]]-$O$4)</f>
        <v>1.2500000000000004</v>
      </c>
      <c r="J80" s="89">
        <f>RANK(Table1[[#This Row],[Manhattan
Distance]],Table1[Manhattan
Distance],1)</f>
        <v>13</v>
      </c>
    </row>
    <row r="81" spans="1:10" ht="15" thickBot="1" x14ac:dyDescent="0.35">
      <c r="A81" s="86">
        <v>80</v>
      </c>
      <c r="B81" s="87">
        <v>5.7</v>
      </c>
      <c r="C81" s="64">
        <v>2.6</v>
      </c>
      <c r="D81" s="64">
        <v>3.5</v>
      </c>
      <c r="E81" s="64">
        <v>1</v>
      </c>
      <c r="F81" s="65" t="s">
        <v>126</v>
      </c>
      <c r="G81" s="82">
        <f>SQRT((Table1[[#This Row],[sepal_length]]-$L$4)^2+(Table1[[#This Row],[sepal_width]]-$M$4)^2+(Table1[[#This Row],[petal_length]]-N83)^2+(Table1[[#This Row],[petal_width]]-O83)^2)</f>
        <v>3.7778962399727178</v>
      </c>
      <c r="H81" s="65">
        <f>RANK(Table1[[#This Row],[Euclidean
Distance]],Table1[Euclidean
Distance],1)</f>
        <v>52</v>
      </c>
      <c r="I81" s="88">
        <f>ABS(Table1[[#This Row],[sepal_length]]-$L$4)+ABS(Table1[[#This Row],[sepal_width]]-$M$4)+ABS(Table1[[#This Row],[petal_length]]-$N$4)+ABS(Table1[[#This Row],[petal_width]]-$O$4)</f>
        <v>2.2499999999999996</v>
      </c>
      <c r="J81" s="89">
        <f>RANK(Table1[[#This Row],[Manhattan
Distance]],Table1[Manhattan
Distance],1)</f>
        <v>55</v>
      </c>
    </row>
    <row r="82" spans="1:10" ht="15" thickBot="1" x14ac:dyDescent="0.35">
      <c r="A82" s="86">
        <v>81</v>
      </c>
      <c r="B82" s="87">
        <v>5.5</v>
      </c>
      <c r="C82" s="64">
        <v>2.4</v>
      </c>
      <c r="D82" s="64">
        <v>3.8</v>
      </c>
      <c r="E82" s="64">
        <v>1.1000000000000001</v>
      </c>
      <c r="F82" s="65" t="s">
        <v>126</v>
      </c>
      <c r="G82" s="82">
        <f>SQRT((Table1[[#This Row],[sepal_length]]-$L$4)^2+(Table1[[#This Row],[sepal_width]]-$M$4)^2+(Table1[[#This Row],[petal_length]]-N84)^2+(Table1[[#This Row],[petal_width]]-O84)^2)</f>
        <v>4.1487950057817997</v>
      </c>
      <c r="H82" s="65">
        <f>RANK(Table1[[#This Row],[Euclidean
Distance]],Table1[Euclidean
Distance],1)</f>
        <v>58</v>
      </c>
      <c r="I82" s="88">
        <f>ABS(Table1[[#This Row],[sepal_length]]-$L$4)+ABS(Table1[[#This Row],[sepal_width]]-$M$4)+ABS(Table1[[#This Row],[petal_length]]-$N$4)+ABS(Table1[[#This Row],[petal_width]]-$O$4)</f>
        <v>2.25</v>
      </c>
      <c r="J82" s="89">
        <f>RANK(Table1[[#This Row],[Manhattan
Distance]],Table1[Manhattan
Distance],1)</f>
        <v>56</v>
      </c>
    </row>
    <row r="83" spans="1:10" ht="15" thickBot="1" x14ac:dyDescent="0.35">
      <c r="A83" s="86">
        <v>82</v>
      </c>
      <c r="B83" s="87">
        <v>5.5</v>
      </c>
      <c r="C83" s="64">
        <v>2.4</v>
      </c>
      <c r="D83" s="64">
        <v>3.7</v>
      </c>
      <c r="E83" s="64">
        <v>1</v>
      </c>
      <c r="F83" s="65" t="s">
        <v>126</v>
      </c>
      <c r="G83" s="82">
        <f>SQRT((Table1[[#This Row],[sepal_length]]-$L$4)^2+(Table1[[#This Row],[sepal_width]]-$M$4)^2+(Table1[[#This Row],[petal_length]]-N85)^2+(Table1[[#This Row],[petal_width]]-O85)^2)</f>
        <v>4.0314389490602487</v>
      </c>
      <c r="H83" s="65">
        <f>RANK(Table1[[#This Row],[Euclidean
Distance]],Table1[Euclidean
Distance],1)</f>
        <v>56</v>
      </c>
      <c r="I83" s="88">
        <f>ABS(Table1[[#This Row],[sepal_length]]-$L$4)+ABS(Table1[[#This Row],[sepal_width]]-$M$4)+ABS(Table1[[#This Row],[petal_length]]-$N$4)+ABS(Table1[[#This Row],[petal_width]]-$O$4)</f>
        <v>2.4499999999999997</v>
      </c>
      <c r="J83" s="89">
        <f>RANK(Table1[[#This Row],[Manhattan
Distance]],Table1[Manhattan
Distance],1)</f>
        <v>67</v>
      </c>
    </row>
    <row r="84" spans="1:10" ht="15" thickBot="1" x14ac:dyDescent="0.35">
      <c r="A84" s="86">
        <v>83</v>
      </c>
      <c r="B84" s="87">
        <v>5.8</v>
      </c>
      <c r="C84" s="64">
        <v>2.7</v>
      </c>
      <c r="D84" s="64">
        <v>3.9</v>
      </c>
      <c r="E84" s="64">
        <v>1.2</v>
      </c>
      <c r="F84" s="65" t="s">
        <v>126</v>
      </c>
      <c r="G84" s="82">
        <f>SQRT((Table1[[#This Row],[sepal_length]]-$L$4)^2+(Table1[[#This Row],[sepal_width]]-$M$4)^2+(Table1[[#This Row],[petal_length]]-N86)^2+(Table1[[#This Row],[petal_width]]-O86)^2)</f>
        <v>4.1788156216803829</v>
      </c>
      <c r="H84" s="65">
        <f>RANK(Table1[[#This Row],[Euclidean
Distance]],Table1[Euclidean
Distance],1)</f>
        <v>59</v>
      </c>
      <c r="I84" s="88">
        <f>ABS(Table1[[#This Row],[sepal_length]]-$L$4)+ABS(Table1[[#This Row],[sepal_width]]-$M$4)+ABS(Table1[[#This Row],[petal_length]]-$N$4)+ABS(Table1[[#This Row],[petal_width]]-$O$4)</f>
        <v>1.45</v>
      </c>
      <c r="J84" s="89">
        <f>RANK(Table1[[#This Row],[Manhattan
Distance]],Table1[Manhattan
Distance],1)</f>
        <v>17</v>
      </c>
    </row>
    <row r="85" spans="1:10" ht="15" thickBot="1" x14ac:dyDescent="0.35">
      <c r="A85" s="86">
        <v>84</v>
      </c>
      <c r="B85" s="87">
        <v>6</v>
      </c>
      <c r="C85" s="64">
        <v>2.7</v>
      </c>
      <c r="D85" s="64">
        <v>5.0999999999999996</v>
      </c>
      <c r="E85" s="64">
        <v>1.6</v>
      </c>
      <c r="F85" s="65" t="s">
        <v>126</v>
      </c>
      <c r="G85" s="82">
        <f>SQRT((Table1[[#This Row],[sepal_length]]-$L$4)^2+(Table1[[#This Row],[sepal_width]]-$M$4)^2+(Table1[[#This Row],[petal_length]]-N87)^2+(Table1[[#This Row],[petal_width]]-O87)^2)</f>
        <v>5.3909646632119559</v>
      </c>
      <c r="H85" s="65">
        <f>RANK(Table1[[#This Row],[Euclidean
Distance]],Table1[Euclidean
Distance],1)</f>
        <v>108</v>
      </c>
      <c r="I85" s="88">
        <f>ABS(Table1[[#This Row],[sepal_length]]-$L$4)+ABS(Table1[[#This Row],[sepal_width]]-$M$4)+ABS(Table1[[#This Row],[petal_length]]-$N$4)+ABS(Table1[[#This Row],[petal_width]]-$O$4)</f>
        <v>1.85</v>
      </c>
      <c r="J85" s="89">
        <f>RANK(Table1[[#This Row],[Manhattan
Distance]],Table1[Manhattan
Distance],1)</f>
        <v>39</v>
      </c>
    </row>
    <row r="86" spans="1:10" ht="15" thickBot="1" x14ac:dyDescent="0.35">
      <c r="A86" s="86">
        <v>85</v>
      </c>
      <c r="B86" s="87">
        <v>5.4</v>
      </c>
      <c r="C86" s="64">
        <v>3</v>
      </c>
      <c r="D86" s="64">
        <v>4.5</v>
      </c>
      <c r="E86" s="64">
        <v>1.5</v>
      </c>
      <c r="F86" s="65" t="s">
        <v>126</v>
      </c>
      <c r="G86" s="82">
        <f>SQRT((Table1[[#This Row],[sepal_length]]-$L$4)^2+(Table1[[#This Row],[sepal_width]]-$M$4)^2+(Table1[[#This Row],[petal_length]]-N88)^2+(Table1[[#This Row],[petal_width]]-O88)^2)</f>
        <v>4.9246827308974934</v>
      </c>
      <c r="H86" s="65">
        <f>RANK(Table1[[#This Row],[Euclidean
Distance]],Table1[Euclidean
Distance],1)</f>
        <v>90</v>
      </c>
      <c r="I86" s="88">
        <f>ABS(Table1[[#This Row],[sepal_length]]-$L$4)+ABS(Table1[[#This Row],[sepal_width]]-$M$4)+ABS(Table1[[#This Row],[petal_length]]-$N$4)+ABS(Table1[[#This Row],[petal_width]]-$O$4)</f>
        <v>1.9500000000000002</v>
      </c>
      <c r="J86" s="89">
        <f>RANK(Table1[[#This Row],[Manhattan
Distance]],Table1[Manhattan
Distance],1)</f>
        <v>44</v>
      </c>
    </row>
    <row r="87" spans="1:10" ht="15" thickBot="1" x14ac:dyDescent="0.35">
      <c r="A87" s="86">
        <v>86</v>
      </c>
      <c r="B87" s="87">
        <v>6</v>
      </c>
      <c r="C87" s="64">
        <v>3.4</v>
      </c>
      <c r="D87" s="64">
        <v>4.5</v>
      </c>
      <c r="E87" s="64">
        <v>1.6</v>
      </c>
      <c r="F87" s="65" t="s">
        <v>126</v>
      </c>
      <c r="G87" s="82">
        <f>SQRT((Table1[[#This Row],[sepal_length]]-$L$4)^2+(Table1[[#This Row],[sepal_width]]-$M$4)^2+(Table1[[#This Row],[petal_length]]-N89)^2+(Table1[[#This Row],[petal_width]]-O89)^2)</f>
        <v>4.8705749147302937</v>
      </c>
      <c r="H87" s="65">
        <f>RANK(Table1[[#This Row],[Euclidean
Distance]],Table1[Euclidean
Distance],1)</f>
        <v>87</v>
      </c>
      <c r="I87" s="88">
        <f>ABS(Table1[[#This Row],[sepal_length]]-$L$4)+ABS(Table1[[#This Row],[sepal_width]]-$M$4)+ABS(Table1[[#This Row],[petal_length]]-$N$4)+ABS(Table1[[#This Row],[petal_width]]-$O$4)</f>
        <v>1.8500000000000005</v>
      </c>
      <c r="J87" s="89">
        <f>RANK(Table1[[#This Row],[Manhattan
Distance]],Table1[Manhattan
Distance],1)</f>
        <v>40</v>
      </c>
    </row>
    <row r="88" spans="1:10" ht="15" thickBot="1" x14ac:dyDescent="0.35">
      <c r="A88" s="86">
        <v>87</v>
      </c>
      <c r="B88" s="87">
        <v>6.7</v>
      </c>
      <c r="C88" s="64">
        <v>3.1</v>
      </c>
      <c r="D88" s="64">
        <v>4.7</v>
      </c>
      <c r="E88" s="64">
        <v>1.5</v>
      </c>
      <c r="F88" s="65" t="s">
        <v>126</v>
      </c>
      <c r="G88" s="82">
        <f>SQRT((Table1[[#This Row],[sepal_length]]-$L$4)^2+(Table1[[#This Row],[sepal_width]]-$M$4)^2+(Table1[[#This Row],[petal_length]]-N90)^2+(Table1[[#This Row],[petal_width]]-O90)^2)</f>
        <v>4.9459579456360121</v>
      </c>
      <c r="H88" s="65">
        <f>RANK(Table1[[#This Row],[Euclidean
Distance]],Table1[Euclidean
Distance],1)</f>
        <v>93</v>
      </c>
      <c r="I88" s="88">
        <f>ABS(Table1[[#This Row],[sepal_length]]-$L$4)+ABS(Table1[[#This Row],[sepal_width]]-$M$4)+ABS(Table1[[#This Row],[petal_length]]-$N$4)+ABS(Table1[[#This Row],[petal_width]]-$O$4)</f>
        <v>0.95000000000000062</v>
      </c>
      <c r="J88" s="89">
        <f>RANK(Table1[[#This Row],[Manhattan
Distance]],Table1[Manhattan
Distance],1)</f>
        <v>8</v>
      </c>
    </row>
    <row r="89" spans="1:10" ht="15" thickBot="1" x14ac:dyDescent="0.35">
      <c r="A89" s="86">
        <v>88</v>
      </c>
      <c r="B89" s="87">
        <v>6.3</v>
      </c>
      <c r="C89" s="64">
        <v>2.2999999999999998</v>
      </c>
      <c r="D89" s="64">
        <v>4.4000000000000004</v>
      </c>
      <c r="E89" s="64">
        <v>1.3</v>
      </c>
      <c r="F89" s="65" t="s">
        <v>126</v>
      </c>
      <c r="G89" s="82">
        <f>SQRT((Table1[[#This Row],[sepal_length]]-$L$4)^2+(Table1[[#This Row],[sepal_width]]-$M$4)^2+(Table1[[#This Row],[petal_length]]-N91)^2+(Table1[[#This Row],[petal_width]]-O91)^2)</f>
        <v>4.6273642605699417</v>
      </c>
      <c r="H89" s="65">
        <f>RANK(Table1[[#This Row],[Euclidean
Distance]],Table1[Euclidean
Distance],1)</f>
        <v>77</v>
      </c>
      <c r="I89" s="88">
        <f>ABS(Table1[[#This Row],[sepal_length]]-$L$4)+ABS(Table1[[#This Row],[sepal_width]]-$M$4)+ABS(Table1[[#This Row],[petal_length]]-$N$4)+ABS(Table1[[#This Row],[petal_width]]-$O$4)</f>
        <v>1.3500000000000012</v>
      </c>
      <c r="J89" s="89">
        <f>RANK(Table1[[#This Row],[Manhattan
Distance]],Table1[Manhattan
Distance],1)</f>
        <v>16</v>
      </c>
    </row>
    <row r="90" spans="1:10" ht="15" thickBot="1" x14ac:dyDescent="0.35">
      <c r="A90" s="86">
        <v>89</v>
      </c>
      <c r="B90" s="87">
        <v>5.6</v>
      </c>
      <c r="C90" s="64">
        <v>3</v>
      </c>
      <c r="D90" s="64">
        <v>4.0999999999999996</v>
      </c>
      <c r="E90" s="64">
        <v>1.3</v>
      </c>
      <c r="F90" s="65" t="s">
        <v>126</v>
      </c>
      <c r="G90" s="82">
        <f>SQRT((Table1[[#This Row],[sepal_length]]-$L$4)^2+(Table1[[#This Row],[sepal_width]]-$M$4)^2+(Table1[[#This Row],[petal_length]]-N92)^2+(Table1[[#This Row],[petal_width]]-O92)^2)</f>
        <v>4.4466279358633098</v>
      </c>
      <c r="H90" s="65">
        <f>RANK(Table1[[#This Row],[Euclidean
Distance]],Table1[Euclidean
Distance],1)</f>
        <v>69</v>
      </c>
      <c r="I90" s="88">
        <f>ABS(Table1[[#This Row],[sepal_length]]-$L$4)+ABS(Table1[[#This Row],[sepal_width]]-$M$4)+ABS(Table1[[#This Row],[petal_length]]-$N$4)+ABS(Table1[[#This Row],[petal_width]]-$O$4)</f>
        <v>1.5500000000000005</v>
      </c>
      <c r="J90" s="89">
        <f>RANK(Table1[[#This Row],[Manhattan
Distance]],Table1[Manhattan
Distance],1)</f>
        <v>29</v>
      </c>
    </row>
    <row r="91" spans="1:10" ht="15" thickBot="1" x14ac:dyDescent="0.35">
      <c r="A91" s="86">
        <v>90</v>
      </c>
      <c r="B91" s="87">
        <v>5.5</v>
      </c>
      <c r="C91" s="64">
        <v>2.5</v>
      </c>
      <c r="D91" s="64">
        <v>4</v>
      </c>
      <c r="E91" s="64">
        <v>1.3</v>
      </c>
      <c r="F91" s="65" t="s">
        <v>126</v>
      </c>
      <c r="G91" s="82">
        <f>SQRT((Table1[[#This Row],[sepal_length]]-$L$4)^2+(Table1[[#This Row],[sepal_width]]-$M$4)^2+(Table1[[#This Row],[petal_length]]-N93)^2+(Table1[[#This Row],[petal_width]]-O93)^2)</f>
        <v>4.38092455995307</v>
      </c>
      <c r="H91" s="65">
        <f>RANK(Table1[[#This Row],[Euclidean
Distance]],Table1[Euclidean
Distance],1)</f>
        <v>65</v>
      </c>
      <c r="I91" s="88">
        <f>ABS(Table1[[#This Row],[sepal_length]]-$L$4)+ABS(Table1[[#This Row],[sepal_width]]-$M$4)+ABS(Table1[[#This Row],[petal_length]]-$N$4)+ABS(Table1[[#This Row],[petal_width]]-$O$4)</f>
        <v>1.7499999999999998</v>
      </c>
      <c r="J91" s="89">
        <f>RANK(Table1[[#This Row],[Manhattan
Distance]],Table1[Manhattan
Distance],1)</f>
        <v>35</v>
      </c>
    </row>
    <row r="92" spans="1:10" ht="15" thickBot="1" x14ac:dyDescent="0.35">
      <c r="A92" s="86">
        <v>91</v>
      </c>
      <c r="B92" s="87">
        <v>5.5</v>
      </c>
      <c r="C92" s="64">
        <v>2.6</v>
      </c>
      <c r="D92" s="64">
        <v>4.4000000000000004</v>
      </c>
      <c r="E92" s="64">
        <v>1.2</v>
      </c>
      <c r="F92" s="65" t="s">
        <v>126</v>
      </c>
      <c r="G92" s="82">
        <f>SQRT((Table1[[#This Row],[sepal_length]]-$L$4)^2+(Table1[[#This Row],[sepal_width]]-$M$4)^2+(Table1[[#This Row],[petal_length]]-N94)^2+(Table1[[#This Row],[petal_width]]-O94)^2)</f>
        <v>4.7183153773354327</v>
      </c>
      <c r="H92" s="65">
        <f>RANK(Table1[[#This Row],[Euclidean
Distance]],Table1[Euclidean
Distance],1)</f>
        <v>79</v>
      </c>
      <c r="I92" s="88">
        <f>ABS(Table1[[#This Row],[sepal_length]]-$L$4)+ABS(Table1[[#This Row],[sepal_width]]-$M$4)+ABS(Table1[[#This Row],[petal_length]]-$N$4)+ABS(Table1[[#This Row],[petal_width]]-$O$4)</f>
        <v>1.9500000000000008</v>
      </c>
      <c r="J92" s="89">
        <f>RANK(Table1[[#This Row],[Manhattan
Distance]],Table1[Manhattan
Distance],1)</f>
        <v>48</v>
      </c>
    </row>
    <row r="93" spans="1:10" ht="15" thickBot="1" x14ac:dyDescent="0.35">
      <c r="A93" s="86">
        <v>92</v>
      </c>
      <c r="B93" s="87">
        <v>6.1</v>
      </c>
      <c r="C93" s="64">
        <v>3</v>
      </c>
      <c r="D93" s="64">
        <v>4.5999999999999996</v>
      </c>
      <c r="E93" s="64">
        <v>1.4</v>
      </c>
      <c r="F93" s="65" t="s">
        <v>126</v>
      </c>
      <c r="G93" s="82">
        <f>SQRT((Table1[[#This Row],[sepal_length]]-$L$4)^2+(Table1[[#This Row],[sepal_width]]-$M$4)^2+(Table1[[#This Row],[petal_length]]-N95)^2+(Table1[[#This Row],[petal_width]]-O95)^2)</f>
        <v>4.8520614175832524</v>
      </c>
      <c r="H93" s="65">
        <f>RANK(Table1[[#This Row],[Euclidean
Distance]],Table1[Euclidean
Distance],1)</f>
        <v>86</v>
      </c>
      <c r="I93" s="88">
        <f>ABS(Table1[[#This Row],[sepal_length]]-$L$4)+ABS(Table1[[#This Row],[sepal_width]]-$M$4)+ABS(Table1[[#This Row],[petal_length]]-$N$4)+ABS(Table1[[#This Row],[petal_width]]-$O$4)</f>
        <v>1.4500000000000006</v>
      </c>
      <c r="J93" s="89">
        <f>RANK(Table1[[#This Row],[Manhattan
Distance]],Table1[Manhattan
Distance],1)</f>
        <v>23</v>
      </c>
    </row>
    <row r="94" spans="1:10" ht="15" thickBot="1" x14ac:dyDescent="0.35">
      <c r="A94" s="86">
        <v>93</v>
      </c>
      <c r="B94" s="87">
        <v>5.8</v>
      </c>
      <c r="C94" s="64">
        <v>2.6</v>
      </c>
      <c r="D94" s="64">
        <v>4</v>
      </c>
      <c r="E94" s="64">
        <v>1.2</v>
      </c>
      <c r="F94" s="65" t="s">
        <v>126</v>
      </c>
      <c r="G94" s="82">
        <f>SQRT((Table1[[#This Row],[sepal_length]]-$L$4)^2+(Table1[[#This Row],[sepal_width]]-$M$4)^2+(Table1[[#This Row],[petal_length]]-N96)^2+(Table1[[#This Row],[petal_width]]-O96)^2)</f>
        <v>4.2746344872983002</v>
      </c>
      <c r="H94" s="65">
        <f>RANK(Table1[[#This Row],[Euclidean
Distance]],Table1[Euclidean
Distance],1)</f>
        <v>63</v>
      </c>
      <c r="I94" s="88">
        <f>ABS(Table1[[#This Row],[sepal_length]]-$L$4)+ABS(Table1[[#This Row],[sepal_width]]-$M$4)+ABS(Table1[[#This Row],[petal_length]]-$N$4)+ABS(Table1[[#This Row],[petal_width]]-$O$4)</f>
        <v>1.45</v>
      </c>
      <c r="J94" s="89">
        <f>RANK(Table1[[#This Row],[Manhattan
Distance]],Table1[Manhattan
Distance],1)</f>
        <v>17</v>
      </c>
    </row>
    <row r="95" spans="1:10" ht="15" thickBot="1" x14ac:dyDescent="0.35">
      <c r="A95" s="86">
        <v>94</v>
      </c>
      <c r="B95" s="87">
        <v>5</v>
      </c>
      <c r="C95" s="64">
        <v>2.2999999999999998</v>
      </c>
      <c r="D95" s="64">
        <v>3.3</v>
      </c>
      <c r="E95" s="64">
        <v>1</v>
      </c>
      <c r="F95" s="65" t="s">
        <v>126</v>
      </c>
      <c r="G95" s="82">
        <f>SQRT((Table1[[#This Row],[sepal_length]]-$L$4)^2+(Table1[[#This Row],[sepal_width]]-$M$4)^2+(Table1[[#This Row],[petal_length]]-N97)^2+(Table1[[#This Row],[petal_width]]-O97)^2)</f>
        <v>3.8707234465923808</v>
      </c>
      <c r="H95" s="65">
        <f>RANK(Table1[[#This Row],[Euclidean
Distance]],Table1[Euclidean
Distance],1)</f>
        <v>53</v>
      </c>
      <c r="I95" s="88">
        <f>ABS(Table1[[#This Row],[sepal_length]]-$L$4)+ABS(Table1[[#This Row],[sepal_width]]-$M$4)+ABS(Table1[[#This Row],[petal_length]]-$N$4)+ABS(Table1[[#This Row],[petal_width]]-$O$4)</f>
        <v>3.45</v>
      </c>
      <c r="J95" s="89">
        <f>RANK(Table1[[#This Row],[Manhattan
Distance]],Table1[Manhattan
Distance],1)</f>
        <v>90</v>
      </c>
    </row>
    <row r="96" spans="1:10" ht="15" thickBot="1" x14ac:dyDescent="0.35">
      <c r="A96" s="86">
        <v>95</v>
      </c>
      <c r="B96" s="87">
        <v>5.6</v>
      </c>
      <c r="C96" s="64">
        <v>2.7</v>
      </c>
      <c r="D96" s="64">
        <v>4.2</v>
      </c>
      <c r="E96" s="64">
        <v>1.3</v>
      </c>
      <c r="F96" s="65" t="s">
        <v>126</v>
      </c>
      <c r="G96" s="82">
        <f>SQRT((Table1[[#This Row],[sepal_length]]-$L$4)^2+(Table1[[#This Row],[sepal_width]]-$M$4)^2+(Table1[[#This Row],[petal_length]]-N98)^2+(Table1[[#This Row],[petal_width]]-O98)^2)</f>
        <v>4.5323834789214388</v>
      </c>
      <c r="H96" s="65">
        <f>RANK(Table1[[#This Row],[Euclidean
Distance]],Table1[Euclidean
Distance],1)</f>
        <v>74</v>
      </c>
      <c r="I96" s="88">
        <f>ABS(Table1[[#This Row],[sepal_length]]-$L$4)+ABS(Table1[[#This Row],[sepal_width]]-$M$4)+ABS(Table1[[#This Row],[petal_length]]-$N$4)+ABS(Table1[[#This Row],[petal_width]]-$O$4)</f>
        <v>1.4500000000000008</v>
      </c>
      <c r="J96" s="89">
        <f>RANK(Table1[[#This Row],[Manhattan
Distance]],Table1[Manhattan
Distance],1)</f>
        <v>25</v>
      </c>
    </row>
    <row r="97" spans="1:10" ht="15" thickBot="1" x14ac:dyDescent="0.35">
      <c r="A97" s="86">
        <v>96</v>
      </c>
      <c r="B97" s="87">
        <v>5.7</v>
      </c>
      <c r="C97" s="64">
        <v>3</v>
      </c>
      <c r="D97" s="64">
        <v>4.2</v>
      </c>
      <c r="E97" s="64">
        <v>1.2</v>
      </c>
      <c r="F97" s="65" t="s">
        <v>126</v>
      </c>
      <c r="G97" s="82">
        <f>SQRT((Table1[[#This Row],[sepal_length]]-$L$4)^2+(Table1[[#This Row],[sepal_width]]-$M$4)^2+(Table1[[#This Row],[petal_length]]-N99)^2+(Table1[[#This Row],[petal_width]]-O99)^2)</f>
        <v>4.4880396611438274</v>
      </c>
      <c r="H97" s="65">
        <f>RANK(Table1[[#This Row],[Euclidean
Distance]],Table1[Euclidean
Distance],1)</f>
        <v>70</v>
      </c>
      <c r="I97" s="88">
        <f>ABS(Table1[[#This Row],[sepal_length]]-$L$4)+ABS(Table1[[#This Row],[sepal_width]]-$M$4)+ABS(Table1[[#This Row],[petal_length]]-$N$4)+ABS(Table1[[#This Row],[petal_width]]-$O$4)</f>
        <v>1.6500000000000006</v>
      </c>
      <c r="J97" s="89">
        <f>RANK(Table1[[#This Row],[Manhattan
Distance]],Table1[Manhattan
Distance],1)</f>
        <v>33</v>
      </c>
    </row>
    <row r="98" spans="1:10" ht="15" thickBot="1" x14ac:dyDescent="0.35">
      <c r="A98" s="86">
        <v>97</v>
      </c>
      <c r="B98" s="87">
        <v>5.7</v>
      </c>
      <c r="C98" s="64">
        <v>2.9</v>
      </c>
      <c r="D98" s="64">
        <v>4.2</v>
      </c>
      <c r="E98" s="64">
        <v>1.3</v>
      </c>
      <c r="F98" s="65" t="s">
        <v>126</v>
      </c>
      <c r="G98" s="82">
        <f>SQRT((Table1[[#This Row],[sepal_length]]-$L$4)^2+(Table1[[#This Row],[sepal_width]]-$M$4)^2+(Table1[[#This Row],[petal_length]]-N100)^2+(Table1[[#This Row],[petal_width]]-O100)^2)</f>
        <v>4.5113745133828118</v>
      </c>
      <c r="H98" s="65">
        <f>RANK(Table1[[#This Row],[Euclidean
Distance]],Table1[Euclidean
Distance],1)</f>
        <v>72</v>
      </c>
      <c r="I98" s="88">
        <f>ABS(Table1[[#This Row],[sepal_length]]-$L$4)+ABS(Table1[[#This Row],[sepal_width]]-$M$4)+ABS(Table1[[#This Row],[petal_length]]-$N$4)+ABS(Table1[[#This Row],[petal_width]]-$O$4)</f>
        <v>1.4500000000000004</v>
      </c>
      <c r="J98" s="89">
        <f>RANK(Table1[[#This Row],[Manhattan
Distance]],Table1[Manhattan
Distance],1)</f>
        <v>22</v>
      </c>
    </row>
    <row r="99" spans="1:10" ht="15" thickBot="1" x14ac:dyDescent="0.35">
      <c r="A99" s="86">
        <v>98</v>
      </c>
      <c r="B99" s="87">
        <v>6.2</v>
      </c>
      <c r="C99" s="64">
        <v>2.9</v>
      </c>
      <c r="D99" s="64">
        <v>4.3</v>
      </c>
      <c r="E99" s="64">
        <v>1.3</v>
      </c>
      <c r="F99" s="65" t="s">
        <v>126</v>
      </c>
      <c r="G99" s="82">
        <f>SQRT((Table1[[#This Row],[sepal_length]]-$L$4)^2+(Table1[[#This Row],[sepal_width]]-$M$4)^2+(Table1[[#This Row],[petal_length]]-N101)^2+(Table1[[#This Row],[petal_width]]-O101)^2)</f>
        <v>4.5224440295044008</v>
      </c>
      <c r="H99" s="65">
        <f>RANK(Table1[[#This Row],[Euclidean
Distance]],Table1[Euclidean
Distance],1)</f>
        <v>73</v>
      </c>
      <c r="I99" s="88">
        <f>ABS(Table1[[#This Row],[sepal_length]]-$L$4)+ABS(Table1[[#This Row],[sepal_width]]-$M$4)+ABS(Table1[[#This Row],[petal_length]]-$N$4)+ABS(Table1[[#This Row],[petal_width]]-$O$4)</f>
        <v>1.05</v>
      </c>
      <c r="J99" s="89">
        <f>RANK(Table1[[#This Row],[Manhattan
Distance]],Table1[Manhattan
Distance],1)</f>
        <v>9</v>
      </c>
    </row>
    <row r="100" spans="1:10" ht="15" thickBot="1" x14ac:dyDescent="0.35">
      <c r="A100" s="86">
        <v>99</v>
      </c>
      <c r="B100" s="87">
        <v>5.0999999999999996</v>
      </c>
      <c r="C100" s="64">
        <v>2.5</v>
      </c>
      <c r="D100" s="64">
        <v>3</v>
      </c>
      <c r="E100" s="64">
        <v>1.1000000000000001</v>
      </c>
      <c r="F100" s="65" t="s">
        <v>126</v>
      </c>
      <c r="G100" s="82">
        <f>SQRT((Table1[[#This Row],[sepal_length]]-$L$4)^2+(Table1[[#This Row],[sepal_width]]-$M$4)^2+(Table1[[#This Row],[petal_length]]-N102)^2+(Table1[[#This Row],[petal_width]]-O102)^2)</f>
        <v>3.5822478976195944</v>
      </c>
      <c r="H100" s="65">
        <f>RANK(Table1[[#This Row],[Euclidean
Distance]],Table1[Euclidean
Distance],1)</f>
        <v>51</v>
      </c>
      <c r="I100" s="88">
        <f>ABS(Table1[[#This Row],[sepal_length]]-$L$4)+ABS(Table1[[#This Row],[sepal_width]]-$M$4)+ABS(Table1[[#This Row],[petal_length]]-$N$4)+ABS(Table1[[#This Row],[petal_width]]-$O$4)</f>
        <v>3.35</v>
      </c>
      <c r="J100" s="89">
        <f>RANK(Table1[[#This Row],[Manhattan
Distance]],Table1[Manhattan
Distance],1)</f>
        <v>88</v>
      </c>
    </row>
    <row r="101" spans="1:10" ht="15" thickBot="1" x14ac:dyDescent="0.35">
      <c r="A101" s="86">
        <v>100</v>
      </c>
      <c r="B101" s="87">
        <v>5.7</v>
      </c>
      <c r="C101" s="64">
        <v>2.8</v>
      </c>
      <c r="D101" s="64">
        <v>4.0999999999999996</v>
      </c>
      <c r="E101" s="64">
        <v>1.3</v>
      </c>
      <c r="F101" s="65" t="s">
        <v>126</v>
      </c>
      <c r="G101" s="82">
        <f>SQRT((Table1[[#This Row],[sepal_length]]-$L$4)^2+(Table1[[#This Row],[sepal_width]]-$M$4)^2+(Table1[[#This Row],[petal_length]]-N103)^2+(Table1[[#This Row],[petal_width]]-O103)^2)</f>
        <v>4.4161634933503082</v>
      </c>
      <c r="H101" s="65">
        <f>RANK(Table1[[#This Row],[Euclidean
Distance]],Table1[Euclidean
Distance],1)</f>
        <v>68</v>
      </c>
      <c r="I101" s="88">
        <f>ABS(Table1[[#This Row],[sepal_length]]-$L$4)+ABS(Table1[[#This Row],[sepal_width]]-$M$4)+ABS(Table1[[#This Row],[petal_length]]-$N$4)+ABS(Table1[[#This Row],[petal_width]]-$O$4)</f>
        <v>1.2499999999999998</v>
      </c>
      <c r="J101" s="89">
        <f>RANK(Table1[[#This Row],[Manhattan
Distance]],Table1[Manhattan
Distance],1)</f>
        <v>12</v>
      </c>
    </row>
    <row r="102" spans="1:10" ht="15" thickBot="1" x14ac:dyDescent="0.35">
      <c r="A102" s="86">
        <v>101</v>
      </c>
      <c r="B102" s="87">
        <v>6.3</v>
      </c>
      <c r="C102" s="64">
        <v>3.3</v>
      </c>
      <c r="D102" s="64">
        <v>6</v>
      </c>
      <c r="E102" s="64">
        <v>2.5</v>
      </c>
      <c r="F102" s="65" t="s">
        <v>127</v>
      </c>
      <c r="G102" s="82">
        <f>SQRT((Table1[[#This Row],[sepal_length]]-$L$4)^2+(Table1[[#This Row],[sepal_width]]-$M$4)^2+(Table1[[#This Row],[petal_length]]-N104)^2+(Table1[[#This Row],[petal_width]]-O104)^2)</f>
        <v>6.5354800894808029</v>
      </c>
      <c r="H102" s="65">
        <f>RANK(Table1[[#This Row],[Euclidean
Distance]],Table1[Euclidean
Distance],1)</f>
        <v>142</v>
      </c>
      <c r="I102" s="88">
        <f>ABS(Table1[[#This Row],[sepal_length]]-$L$4)+ABS(Table1[[#This Row],[sepal_width]]-$M$4)+ABS(Table1[[#This Row],[petal_length]]-$N$4)+ABS(Table1[[#This Row],[petal_width]]-$O$4)</f>
        <v>3.8500000000000005</v>
      </c>
      <c r="J102" s="89">
        <f>RANK(Table1[[#This Row],[Manhattan
Distance]],Table1[Manhattan
Distance],1)</f>
        <v>93</v>
      </c>
    </row>
    <row r="103" spans="1:10" ht="15" thickBot="1" x14ac:dyDescent="0.35">
      <c r="A103" s="86">
        <v>102</v>
      </c>
      <c r="B103" s="87">
        <v>5.8</v>
      </c>
      <c r="C103" s="64">
        <v>2.7</v>
      </c>
      <c r="D103" s="64">
        <v>5.0999999999999996</v>
      </c>
      <c r="E103" s="64">
        <v>1.9</v>
      </c>
      <c r="F103" s="65" t="s">
        <v>127</v>
      </c>
      <c r="G103" s="82">
        <f>SQRT((Table1[[#This Row],[sepal_length]]-$L$4)^2+(Table1[[#This Row],[sepal_width]]-$M$4)^2+(Table1[[#This Row],[petal_length]]-N105)^2+(Table1[[#This Row],[petal_width]]-O105)^2)</f>
        <v>5.5165659608129403</v>
      </c>
      <c r="H103" s="65">
        <f>RANK(Table1[[#This Row],[Euclidean
Distance]],Table1[Euclidean
Distance],1)</f>
        <v>113</v>
      </c>
      <c r="I103" s="88">
        <f>ABS(Table1[[#This Row],[sepal_length]]-$L$4)+ABS(Table1[[#This Row],[sepal_width]]-$M$4)+ABS(Table1[[#This Row],[petal_length]]-$N$4)+ABS(Table1[[#This Row],[petal_width]]-$O$4)</f>
        <v>2.35</v>
      </c>
      <c r="J103" s="89">
        <f>RANK(Table1[[#This Row],[Manhattan
Distance]],Table1[Manhattan
Distance],1)</f>
        <v>60</v>
      </c>
    </row>
    <row r="104" spans="1:10" ht="15" thickBot="1" x14ac:dyDescent="0.35">
      <c r="A104" s="86">
        <v>103</v>
      </c>
      <c r="B104" s="87">
        <v>7.1</v>
      </c>
      <c r="C104" s="64">
        <v>3</v>
      </c>
      <c r="D104" s="64">
        <v>5.9</v>
      </c>
      <c r="E104" s="64">
        <v>2.1</v>
      </c>
      <c r="F104" s="65" t="s">
        <v>127</v>
      </c>
      <c r="G104" s="82">
        <f>SQRT((Table1[[#This Row],[sepal_length]]-$L$4)^2+(Table1[[#This Row],[sepal_width]]-$M$4)^2+(Table1[[#This Row],[petal_length]]-N106)^2+(Table1[[#This Row],[petal_width]]-O106)^2)</f>
        <v>6.2803264246374964</v>
      </c>
      <c r="H104" s="65">
        <f>RANK(Table1[[#This Row],[Euclidean
Distance]],Table1[Euclidean
Distance],1)</f>
        <v>138</v>
      </c>
      <c r="I104" s="88">
        <f>ABS(Table1[[#This Row],[sepal_length]]-$L$4)+ABS(Table1[[#This Row],[sepal_width]]-$M$4)+ABS(Table1[[#This Row],[petal_length]]-$N$4)+ABS(Table1[[#This Row],[petal_width]]-$O$4)</f>
        <v>3.0500000000000003</v>
      </c>
      <c r="J104" s="89">
        <f>RANK(Table1[[#This Row],[Manhattan
Distance]],Table1[Manhattan
Distance],1)</f>
        <v>80</v>
      </c>
    </row>
    <row r="105" spans="1:10" ht="15" thickBot="1" x14ac:dyDescent="0.35">
      <c r="A105" s="86">
        <v>104</v>
      </c>
      <c r="B105" s="87">
        <v>6.3</v>
      </c>
      <c r="C105" s="64">
        <v>2.9</v>
      </c>
      <c r="D105" s="64">
        <v>5.6</v>
      </c>
      <c r="E105" s="64">
        <v>1.8</v>
      </c>
      <c r="F105" s="65" t="s">
        <v>127</v>
      </c>
      <c r="G105" s="82">
        <f>SQRT((Table1[[#This Row],[sepal_length]]-$L$4)^2+(Table1[[#This Row],[sepal_width]]-$M$4)^2+(Table1[[#This Row],[petal_length]]-N107)^2+(Table1[[#This Row],[petal_width]]-O107)^2)</f>
        <v>5.8976690310664264</v>
      </c>
      <c r="H105" s="65">
        <f>RANK(Table1[[#This Row],[Euclidean
Distance]],Table1[Euclidean
Distance],1)</f>
        <v>126</v>
      </c>
      <c r="I105" s="88">
        <f>ABS(Table1[[#This Row],[sepal_length]]-$L$4)+ABS(Table1[[#This Row],[sepal_width]]-$M$4)+ABS(Table1[[#This Row],[petal_length]]-$N$4)+ABS(Table1[[#This Row],[petal_width]]-$O$4)</f>
        <v>2.3500000000000005</v>
      </c>
      <c r="J105" s="89">
        <f>RANK(Table1[[#This Row],[Manhattan
Distance]],Table1[Manhattan
Distance],1)</f>
        <v>64</v>
      </c>
    </row>
    <row r="106" spans="1:10" ht="15" thickBot="1" x14ac:dyDescent="0.35">
      <c r="A106" s="86">
        <v>105</v>
      </c>
      <c r="B106" s="87">
        <v>6.5</v>
      </c>
      <c r="C106" s="64">
        <v>3</v>
      </c>
      <c r="D106" s="64">
        <v>5.8</v>
      </c>
      <c r="E106" s="64">
        <v>2.2000000000000002</v>
      </c>
      <c r="F106" s="65" t="s">
        <v>127</v>
      </c>
      <c r="G106" s="82">
        <f>SQRT((Table1[[#This Row],[sepal_length]]-$L$4)^2+(Table1[[#This Row],[sepal_width]]-$M$4)^2+(Table1[[#This Row],[petal_length]]-N108)^2+(Table1[[#This Row],[petal_width]]-O108)^2)</f>
        <v>6.2114813048096673</v>
      </c>
      <c r="H106" s="65">
        <f>RANK(Table1[[#This Row],[Euclidean
Distance]],Table1[Euclidean
Distance],1)</f>
        <v>136</v>
      </c>
      <c r="I106" s="88">
        <f>ABS(Table1[[#This Row],[sepal_length]]-$L$4)+ABS(Table1[[#This Row],[sepal_width]]-$M$4)+ABS(Table1[[#This Row],[petal_length]]-$N$4)+ABS(Table1[[#This Row],[petal_width]]-$O$4)</f>
        <v>2.8500000000000005</v>
      </c>
      <c r="J106" s="89">
        <f>RANK(Table1[[#This Row],[Manhattan
Distance]],Table1[Manhattan
Distance],1)</f>
        <v>79</v>
      </c>
    </row>
    <row r="107" spans="1:10" ht="15" thickBot="1" x14ac:dyDescent="0.35">
      <c r="A107" s="86">
        <v>106</v>
      </c>
      <c r="B107" s="87">
        <v>7.6</v>
      </c>
      <c r="C107" s="64">
        <v>3</v>
      </c>
      <c r="D107" s="64">
        <v>6.6</v>
      </c>
      <c r="E107" s="64">
        <v>2.1</v>
      </c>
      <c r="F107" s="65" t="s">
        <v>127</v>
      </c>
      <c r="G107" s="82">
        <f>SQRT((Table1[[#This Row],[sepal_length]]-$L$4)^2+(Table1[[#This Row],[sepal_width]]-$M$4)^2+(Table1[[#This Row],[petal_length]]-N109)^2+(Table1[[#This Row],[petal_width]]-O109)^2)</f>
        <v>6.9887409452633174</v>
      </c>
      <c r="H107" s="65">
        <f>RANK(Table1[[#This Row],[Euclidean
Distance]],Table1[Euclidean
Distance],1)</f>
        <v>147</v>
      </c>
      <c r="I107" s="88">
        <f>ABS(Table1[[#This Row],[sepal_length]]-$L$4)+ABS(Table1[[#This Row],[sepal_width]]-$M$4)+ABS(Table1[[#This Row],[petal_length]]-$N$4)+ABS(Table1[[#This Row],[petal_width]]-$O$4)</f>
        <v>4.25</v>
      </c>
      <c r="J107" s="89">
        <f>RANK(Table1[[#This Row],[Manhattan
Distance]],Table1[Manhattan
Distance],1)</f>
        <v>96</v>
      </c>
    </row>
    <row r="108" spans="1:10" ht="15" thickBot="1" x14ac:dyDescent="0.35">
      <c r="A108" s="86">
        <v>107</v>
      </c>
      <c r="B108" s="87">
        <v>4.9000000000000004</v>
      </c>
      <c r="C108" s="64">
        <v>2.5</v>
      </c>
      <c r="D108" s="64">
        <v>4.5</v>
      </c>
      <c r="E108" s="64">
        <v>1.7</v>
      </c>
      <c r="F108" s="65" t="s">
        <v>127</v>
      </c>
      <c r="G108" s="82">
        <f>SQRT((Table1[[#This Row],[sepal_length]]-$L$4)^2+(Table1[[#This Row],[sepal_width]]-$M$4)^2+(Table1[[#This Row],[petal_length]]-N110)^2+(Table1[[#This Row],[petal_width]]-O110)^2)</f>
        <v>5.1422271439523168</v>
      </c>
      <c r="H108" s="65">
        <f>RANK(Table1[[#This Row],[Euclidean
Distance]],Table1[Euclidean
Distance],1)</f>
        <v>97</v>
      </c>
      <c r="I108" s="88">
        <f>ABS(Table1[[#This Row],[sepal_length]]-$L$4)+ABS(Table1[[#This Row],[sepal_width]]-$M$4)+ABS(Table1[[#This Row],[petal_length]]-$N$4)+ABS(Table1[[#This Row],[petal_width]]-$O$4)</f>
        <v>2.6500000000000004</v>
      </c>
      <c r="J108" s="89">
        <f>RANK(Table1[[#This Row],[Manhattan
Distance]],Table1[Manhattan
Distance],1)</f>
        <v>73</v>
      </c>
    </row>
    <row r="109" spans="1:10" ht="15" thickBot="1" x14ac:dyDescent="0.35">
      <c r="A109" s="86">
        <v>108</v>
      </c>
      <c r="B109" s="87">
        <v>7.3</v>
      </c>
      <c r="C109" s="64">
        <v>2.9</v>
      </c>
      <c r="D109" s="64">
        <v>6.3</v>
      </c>
      <c r="E109" s="64">
        <v>1.8</v>
      </c>
      <c r="F109" s="65" t="s">
        <v>127</v>
      </c>
      <c r="G109" s="82">
        <f>SQRT((Table1[[#This Row],[sepal_length]]-$L$4)^2+(Table1[[#This Row],[sepal_width]]-$M$4)^2+(Table1[[#This Row],[petal_length]]-N111)^2+(Table1[[#This Row],[petal_width]]-O111)^2)</f>
        <v>6.5812232905440915</v>
      </c>
      <c r="H109" s="65">
        <f>RANK(Table1[[#This Row],[Euclidean
Distance]],Table1[Euclidean
Distance],1)</f>
        <v>143</v>
      </c>
      <c r="I109" s="88">
        <f>ABS(Table1[[#This Row],[sepal_length]]-$L$4)+ABS(Table1[[#This Row],[sepal_width]]-$M$4)+ABS(Table1[[#This Row],[petal_length]]-$N$4)+ABS(Table1[[#This Row],[petal_width]]-$O$4)</f>
        <v>3.25</v>
      </c>
      <c r="J109" s="89">
        <f>RANK(Table1[[#This Row],[Manhattan
Distance]],Table1[Manhattan
Distance],1)</f>
        <v>86</v>
      </c>
    </row>
    <row r="110" spans="1:10" ht="15" thickBot="1" x14ac:dyDescent="0.35">
      <c r="A110" s="86">
        <v>109</v>
      </c>
      <c r="B110" s="87">
        <v>6.7</v>
      </c>
      <c r="C110" s="64">
        <v>2.5</v>
      </c>
      <c r="D110" s="64">
        <v>5.8</v>
      </c>
      <c r="E110" s="64">
        <v>1.8</v>
      </c>
      <c r="F110" s="65" t="s">
        <v>127</v>
      </c>
      <c r="G110" s="82">
        <f>SQRT((Table1[[#This Row],[sepal_length]]-$L$4)^2+(Table1[[#This Row],[sepal_width]]-$M$4)^2+(Table1[[#This Row],[petal_length]]-N112)^2+(Table1[[#This Row],[petal_width]]-O112)^2)</f>
        <v>6.0780342216871404</v>
      </c>
      <c r="H110" s="65">
        <f>RANK(Table1[[#This Row],[Euclidean
Distance]],Table1[Euclidean
Distance],1)</f>
        <v>131</v>
      </c>
      <c r="I110" s="88">
        <f>ABS(Table1[[#This Row],[sepal_length]]-$L$4)+ABS(Table1[[#This Row],[sepal_width]]-$M$4)+ABS(Table1[[#This Row],[petal_length]]-$N$4)+ABS(Table1[[#This Row],[petal_width]]-$O$4)</f>
        <v>2.25</v>
      </c>
      <c r="J110" s="89">
        <f>RANK(Table1[[#This Row],[Manhattan
Distance]],Table1[Manhattan
Distance],1)</f>
        <v>56</v>
      </c>
    </row>
    <row r="111" spans="1:10" ht="15" thickBot="1" x14ac:dyDescent="0.35">
      <c r="A111" s="86">
        <v>110</v>
      </c>
      <c r="B111" s="87">
        <v>7.2</v>
      </c>
      <c r="C111" s="64">
        <v>3.6</v>
      </c>
      <c r="D111" s="64">
        <v>6.1</v>
      </c>
      <c r="E111" s="64">
        <v>2.5</v>
      </c>
      <c r="F111" s="65" t="s">
        <v>127</v>
      </c>
      <c r="G111" s="82">
        <f>SQRT((Table1[[#This Row],[sepal_length]]-$L$4)^2+(Table1[[#This Row],[sepal_width]]-$M$4)^2+(Table1[[#This Row],[petal_length]]-N113)^2+(Table1[[#This Row],[petal_width]]-O113)^2)</f>
        <v>6.6657707731364413</v>
      </c>
      <c r="H111" s="65">
        <f>RANK(Table1[[#This Row],[Euclidean
Distance]],Table1[Euclidean
Distance],1)</f>
        <v>145</v>
      </c>
      <c r="I111" s="88">
        <f>ABS(Table1[[#This Row],[sepal_length]]-$L$4)+ABS(Table1[[#This Row],[sepal_width]]-$M$4)+ABS(Table1[[#This Row],[petal_length]]-$N$4)+ABS(Table1[[#This Row],[petal_width]]-$O$4)</f>
        <v>4.3499999999999996</v>
      </c>
      <c r="J111" s="89">
        <f>RANK(Table1[[#This Row],[Manhattan
Distance]],Table1[Manhattan
Distance],1)</f>
        <v>97</v>
      </c>
    </row>
    <row r="112" spans="1:10" ht="15" thickBot="1" x14ac:dyDescent="0.35">
      <c r="A112" s="86">
        <v>111</v>
      </c>
      <c r="B112" s="87">
        <v>6.5</v>
      </c>
      <c r="C112" s="64">
        <v>3.2</v>
      </c>
      <c r="D112" s="64">
        <v>5.0999999999999996</v>
      </c>
      <c r="E112" s="64">
        <v>2</v>
      </c>
      <c r="F112" s="65" t="s">
        <v>127</v>
      </c>
      <c r="G112" s="82">
        <f>SQRT((Table1[[#This Row],[sepal_length]]-$L$4)^2+(Table1[[#This Row],[sepal_width]]-$M$4)^2+(Table1[[#This Row],[petal_length]]-N114)^2+(Table1[[#This Row],[petal_width]]-O114)^2)</f>
        <v>5.5002272680317494</v>
      </c>
      <c r="H112" s="65">
        <f>RANK(Table1[[#This Row],[Euclidean
Distance]],Table1[Euclidean
Distance],1)</f>
        <v>112</v>
      </c>
      <c r="I112" s="88">
        <f>ABS(Table1[[#This Row],[sepal_length]]-$L$4)+ABS(Table1[[#This Row],[sepal_width]]-$M$4)+ABS(Table1[[#This Row],[petal_length]]-$N$4)+ABS(Table1[[#This Row],[petal_width]]-$O$4)</f>
        <v>2.1500000000000004</v>
      </c>
      <c r="J112" s="89">
        <f>RANK(Table1[[#This Row],[Manhattan
Distance]],Table1[Manhattan
Distance],1)</f>
        <v>51</v>
      </c>
    </row>
    <row r="113" spans="1:10" ht="15" thickBot="1" x14ac:dyDescent="0.35">
      <c r="A113" s="86">
        <v>112</v>
      </c>
      <c r="B113" s="87">
        <v>6.4</v>
      </c>
      <c r="C113" s="64">
        <v>2.7</v>
      </c>
      <c r="D113" s="64">
        <v>5.3</v>
      </c>
      <c r="E113" s="64">
        <v>1.9</v>
      </c>
      <c r="F113" s="65" t="s">
        <v>127</v>
      </c>
      <c r="G113" s="82">
        <f>SQRT((Table1[[#This Row],[sepal_length]]-$L$4)^2+(Table1[[#This Row],[sepal_width]]-$M$4)^2+(Table1[[#This Row],[petal_length]]-N115)^2+(Table1[[#This Row],[petal_width]]-O115)^2)</f>
        <v>5.6384838387637508</v>
      </c>
      <c r="H113" s="65">
        <f>RANK(Table1[[#This Row],[Euclidean
Distance]],Table1[Euclidean
Distance],1)</f>
        <v>117</v>
      </c>
      <c r="I113" s="88">
        <f>ABS(Table1[[#This Row],[sepal_length]]-$L$4)+ABS(Table1[[#This Row],[sepal_width]]-$M$4)+ABS(Table1[[#This Row],[petal_length]]-$N$4)+ABS(Table1[[#This Row],[petal_width]]-$O$4)</f>
        <v>1.9499999999999997</v>
      </c>
      <c r="J113" s="89">
        <f>RANK(Table1[[#This Row],[Manhattan
Distance]],Table1[Manhattan
Distance],1)</f>
        <v>41</v>
      </c>
    </row>
    <row r="114" spans="1:10" ht="15" thickBot="1" x14ac:dyDescent="0.35">
      <c r="A114" s="86">
        <v>113</v>
      </c>
      <c r="B114" s="87">
        <v>6.8</v>
      </c>
      <c r="C114" s="64">
        <v>3</v>
      </c>
      <c r="D114" s="64">
        <v>5.5</v>
      </c>
      <c r="E114" s="64">
        <v>2.1</v>
      </c>
      <c r="F114" s="65" t="s">
        <v>127</v>
      </c>
      <c r="G114" s="82">
        <f>SQRT((Table1[[#This Row],[sepal_length]]-$L$4)^2+(Table1[[#This Row],[sepal_width]]-$M$4)^2+(Table1[[#This Row],[petal_length]]-N116)^2+(Table1[[#This Row],[petal_width]]-O116)^2)</f>
        <v>5.89342854372563</v>
      </c>
      <c r="H114" s="65">
        <f>RANK(Table1[[#This Row],[Euclidean
Distance]],Table1[Euclidean
Distance],1)</f>
        <v>125</v>
      </c>
      <c r="I114" s="88">
        <f>ABS(Table1[[#This Row],[sepal_length]]-$L$4)+ABS(Table1[[#This Row],[sepal_width]]-$M$4)+ABS(Table1[[#This Row],[petal_length]]-$N$4)+ABS(Table1[[#This Row],[petal_width]]-$O$4)</f>
        <v>2.35</v>
      </c>
      <c r="J114" s="89">
        <f>RANK(Table1[[#This Row],[Manhattan
Distance]],Table1[Manhattan
Distance],1)</f>
        <v>60</v>
      </c>
    </row>
    <row r="115" spans="1:10" ht="15" thickBot="1" x14ac:dyDescent="0.35">
      <c r="A115" s="86">
        <v>114</v>
      </c>
      <c r="B115" s="87">
        <v>5.7</v>
      </c>
      <c r="C115" s="64">
        <v>2.5</v>
      </c>
      <c r="D115" s="64">
        <v>5</v>
      </c>
      <c r="E115" s="64">
        <v>2</v>
      </c>
      <c r="F115" s="65" t="s">
        <v>127</v>
      </c>
      <c r="G115" s="82">
        <f>SQRT((Table1[[#This Row],[sepal_length]]-$L$4)^2+(Table1[[#This Row],[sepal_width]]-$M$4)^2+(Table1[[#This Row],[petal_length]]-N117)^2+(Table1[[#This Row],[petal_width]]-O117)^2)</f>
        <v>5.4829280498653272</v>
      </c>
      <c r="H115" s="65">
        <f>RANK(Table1[[#This Row],[Euclidean
Distance]],Table1[Euclidean
Distance],1)</f>
        <v>111</v>
      </c>
      <c r="I115" s="88">
        <f>ABS(Table1[[#This Row],[sepal_length]]-$L$4)+ABS(Table1[[#This Row],[sepal_width]]-$M$4)+ABS(Table1[[#This Row],[petal_length]]-$N$4)+ABS(Table1[[#This Row],[petal_width]]-$O$4)</f>
        <v>2.6500000000000004</v>
      </c>
      <c r="J115" s="89">
        <f>RANK(Table1[[#This Row],[Manhattan
Distance]],Table1[Manhattan
Distance],1)</f>
        <v>73</v>
      </c>
    </row>
    <row r="116" spans="1:10" ht="15" thickBot="1" x14ac:dyDescent="0.35">
      <c r="A116" s="86">
        <v>115</v>
      </c>
      <c r="B116" s="87">
        <v>5.8</v>
      </c>
      <c r="C116" s="64">
        <v>2.8</v>
      </c>
      <c r="D116" s="64">
        <v>5.0999999999999996</v>
      </c>
      <c r="E116" s="64">
        <v>2.4</v>
      </c>
      <c r="F116" s="65" t="s">
        <v>127</v>
      </c>
      <c r="G116" s="82">
        <f>SQRT((Table1[[#This Row],[sepal_length]]-$L$4)^2+(Table1[[#This Row],[sepal_width]]-$M$4)^2+(Table1[[#This Row],[petal_length]]-N118)^2+(Table1[[#This Row],[petal_width]]-O118)^2)</f>
        <v>5.7081082680692026</v>
      </c>
      <c r="H116" s="65">
        <f>RANK(Table1[[#This Row],[Euclidean
Distance]],Table1[Euclidean
Distance],1)</f>
        <v>119</v>
      </c>
      <c r="I116" s="88">
        <f>ABS(Table1[[#This Row],[sepal_length]]-$L$4)+ABS(Table1[[#This Row],[sepal_width]]-$M$4)+ABS(Table1[[#This Row],[petal_length]]-$N$4)+ABS(Table1[[#This Row],[petal_width]]-$O$4)</f>
        <v>2.85</v>
      </c>
      <c r="J116" s="89">
        <f>RANK(Table1[[#This Row],[Manhattan
Distance]],Table1[Manhattan
Distance],1)</f>
        <v>78</v>
      </c>
    </row>
    <row r="117" spans="1:10" ht="15" thickBot="1" x14ac:dyDescent="0.35">
      <c r="A117" s="86">
        <v>116</v>
      </c>
      <c r="B117" s="87">
        <v>6.4</v>
      </c>
      <c r="C117" s="64">
        <v>3.2</v>
      </c>
      <c r="D117" s="64">
        <v>5.3</v>
      </c>
      <c r="E117" s="64">
        <v>2.2999999999999998</v>
      </c>
      <c r="F117" s="65" t="s">
        <v>127</v>
      </c>
      <c r="G117" s="82">
        <f>SQRT((Table1[[#This Row],[sepal_length]]-$L$4)^2+(Table1[[#This Row],[sepal_width]]-$M$4)^2+(Table1[[#This Row],[petal_length]]-N119)^2+(Table1[[#This Row],[petal_width]]-O119)^2)</f>
        <v>5.8028010477699477</v>
      </c>
      <c r="H117" s="65">
        <f>RANK(Table1[[#This Row],[Euclidean
Distance]],Table1[Euclidean
Distance],1)</f>
        <v>121</v>
      </c>
      <c r="I117" s="88">
        <f>ABS(Table1[[#This Row],[sepal_length]]-$L$4)+ABS(Table1[[#This Row],[sepal_width]]-$M$4)+ABS(Table1[[#This Row],[petal_length]]-$N$4)+ABS(Table1[[#This Row],[petal_width]]-$O$4)</f>
        <v>2.75</v>
      </c>
      <c r="J117" s="89">
        <f>RANK(Table1[[#This Row],[Manhattan
Distance]],Table1[Manhattan
Distance],1)</f>
        <v>75</v>
      </c>
    </row>
    <row r="118" spans="1:10" ht="15" thickBot="1" x14ac:dyDescent="0.35">
      <c r="A118" s="86">
        <v>117</v>
      </c>
      <c r="B118" s="87">
        <v>6.5</v>
      </c>
      <c r="C118" s="64">
        <v>3</v>
      </c>
      <c r="D118" s="64">
        <v>5.5</v>
      </c>
      <c r="E118" s="64">
        <v>1.8</v>
      </c>
      <c r="F118" s="65" t="s">
        <v>127</v>
      </c>
      <c r="G118" s="82">
        <f>SQRT((Table1[[#This Row],[sepal_length]]-$L$4)^2+(Table1[[#This Row],[sepal_width]]-$M$4)^2+(Table1[[#This Row],[petal_length]]-N120)^2+(Table1[[#This Row],[petal_width]]-O120)^2)</f>
        <v>5.7959037259084969</v>
      </c>
      <c r="H118" s="65">
        <f>RANK(Table1[[#This Row],[Euclidean
Distance]],Table1[Euclidean
Distance],1)</f>
        <v>120</v>
      </c>
      <c r="I118" s="88">
        <f>ABS(Table1[[#This Row],[sepal_length]]-$L$4)+ABS(Table1[[#This Row],[sepal_width]]-$M$4)+ABS(Table1[[#This Row],[petal_length]]-$N$4)+ABS(Table1[[#This Row],[petal_width]]-$O$4)</f>
        <v>2.1500000000000004</v>
      </c>
      <c r="J118" s="89">
        <f>RANK(Table1[[#This Row],[Manhattan
Distance]],Table1[Manhattan
Distance],1)</f>
        <v>51</v>
      </c>
    </row>
    <row r="119" spans="1:10" ht="15" thickBot="1" x14ac:dyDescent="0.35">
      <c r="A119" s="86">
        <v>118</v>
      </c>
      <c r="B119" s="87">
        <v>7.7</v>
      </c>
      <c r="C119" s="64">
        <v>3.8</v>
      </c>
      <c r="D119" s="64">
        <v>6.7</v>
      </c>
      <c r="E119" s="64">
        <v>2.2000000000000002</v>
      </c>
      <c r="F119" s="65" t="s">
        <v>127</v>
      </c>
      <c r="G119" s="82">
        <f>SQRT((Table1[[#This Row],[sepal_length]]-$L$4)^2+(Table1[[#This Row],[sepal_width]]-$M$4)^2+(Table1[[#This Row],[petal_length]]-N121)^2+(Table1[[#This Row],[petal_width]]-O121)^2)</f>
        <v>7.1994791478272928</v>
      </c>
      <c r="H119" s="65">
        <f>RANK(Table1[[#This Row],[Euclidean
Distance]],Table1[Euclidean
Distance],1)</f>
        <v>149</v>
      </c>
      <c r="I119" s="88">
        <f>ABS(Table1[[#This Row],[sepal_length]]-$L$4)+ABS(Table1[[#This Row],[sepal_width]]-$M$4)+ABS(Table1[[#This Row],[petal_length]]-$N$4)+ABS(Table1[[#This Row],[petal_width]]-$O$4)</f>
        <v>5.3500000000000005</v>
      </c>
      <c r="J119" s="89">
        <f>RANK(Table1[[#This Row],[Manhattan
Distance]],Table1[Manhattan
Distance],1)</f>
        <v>100</v>
      </c>
    </row>
    <row r="120" spans="1:10" ht="15" thickBot="1" x14ac:dyDescent="0.35">
      <c r="A120" s="86">
        <v>119</v>
      </c>
      <c r="B120" s="87">
        <v>7.7</v>
      </c>
      <c r="C120" s="64">
        <v>2.6</v>
      </c>
      <c r="D120" s="64">
        <v>6.9</v>
      </c>
      <c r="E120" s="64">
        <v>2.2999999999999998</v>
      </c>
      <c r="F120" s="65" t="s">
        <v>127</v>
      </c>
      <c r="G120" s="82">
        <f>SQRT((Table1[[#This Row],[sepal_length]]-$L$4)^2+(Table1[[#This Row],[sepal_width]]-$M$4)^2+(Table1[[#This Row],[petal_length]]-N122)^2+(Table1[[#This Row],[petal_width]]-O122)^2)</f>
        <v>7.3431941278982951</v>
      </c>
      <c r="H120" s="65">
        <f>RANK(Table1[[#This Row],[Euclidean
Distance]],Table1[Euclidean
Distance],1)</f>
        <v>150</v>
      </c>
      <c r="I120" s="88">
        <f>ABS(Table1[[#This Row],[sepal_length]]-$L$4)+ABS(Table1[[#This Row],[sepal_width]]-$M$4)+ABS(Table1[[#This Row],[petal_length]]-$N$4)+ABS(Table1[[#This Row],[petal_width]]-$O$4)</f>
        <v>4.75</v>
      </c>
      <c r="J120" s="89">
        <f>RANK(Table1[[#This Row],[Manhattan
Distance]],Table1[Manhattan
Distance],1)</f>
        <v>98</v>
      </c>
    </row>
    <row r="121" spans="1:10" ht="15" thickBot="1" x14ac:dyDescent="0.35">
      <c r="A121" s="86">
        <v>120</v>
      </c>
      <c r="B121" s="87">
        <v>6</v>
      </c>
      <c r="C121" s="64">
        <v>2.2000000000000002</v>
      </c>
      <c r="D121" s="64">
        <v>5</v>
      </c>
      <c r="E121" s="64">
        <v>1.5</v>
      </c>
      <c r="F121" s="65" t="s">
        <v>127</v>
      </c>
      <c r="G121" s="82">
        <f>SQRT((Table1[[#This Row],[sepal_length]]-$L$4)^2+(Table1[[#This Row],[sepal_width]]-$M$4)^2+(Table1[[#This Row],[petal_length]]-N123)^2+(Table1[[#This Row],[petal_width]]-O123)^2)</f>
        <v>5.2955169719301249</v>
      </c>
      <c r="H121" s="65">
        <f>RANK(Table1[[#This Row],[Euclidean
Distance]],Table1[Euclidean
Distance],1)</f>
        <v>105</v>
      </c>
      <c r="I121" s="88">
        <f>ABS(Table1[[#This Row],[sepal_length]]-$L$4)+ABS(Table1[[#This Row],[sepal_width]]-$M$4)+ABS(Table1[[#This Row],[petal_length]]-$N$4)+ABS(Table1[[#This Row],[petal_width]]-$O$4)</f>
        <v>2.1500000000000004</v>
      </c>
      <c r="J121" s="89">
        <f>RANK(Table1[[#This Row],[Manhattan
Distance]],Table1[Manhattan
Distance],1)</f>
        <v>51</v>
      </c>
    </row>
    <row r="122" spans="1:10" ht="15" thickBot="1" x14ac:dyDescent="0.35">
      <c r="A122" s="86">
        <v>121</v>
      </c>
      <c r="B122" s="87">
        <v>6.9</v>
      </c>
      <c r="C122" s="64">
        <v>3.2</v>
      </c>
      <c r="D122" s="64">
        <v>5.7</v>
      </c>
      <c r="E122" s="64">
        <v>2.2999999999999998</v>
      </c>
      <c r="F122" s="65" t="s">
        <v>127</v>
      </c>
      <c r="G122" s="82">
        <f>SQRT((Table1[[#This Row],[sepal_length]]-$L$4)^2+(Table1[[#This Row],[sepal_width]]-$M$4)^2+(Table1[[#This Row],[petal_length]]-N124)^2+(Table1[[#This Row],[petal_width]]-O124)^2)</f>
        <v>6.1662387238899532</v>
      </c>
      <c r="H122" s="65">
        <f>RANK(Table1[[#This Row],[Euclidean
Distance]],Table1[Euclidean
Distance],1)</f>
        <v>135</v>
      </c>
      <c r="I122" s="88">
        <f>ABS(Table1[[#This Row],[sepal_length]]-$L$4)+ABS(Table1[[#This Row],[sepal_width]]-$M$4)+ABS(Table1[[#This Row],[petal_length]]-$N$4)+ABS(Table1[[#This Row],[petal_width]]-$O$4)</f>
        <v>3.0500000000000007</v>
      </c>
      <c r="J122" s="89">
        <f>RANK(Table1[[#This Row],[Manhattan
Distance]],Table1[Manhattan
Distance],1)</f>
        <v>81</v>
      </c>
    </row>
    <row r="123" spans="1:10" ht="15" thickBot="1" x14ac:dyDescent="0.35">
      <c r="A123" s="86">
        <v>122</v>
      </c>
      <c r="B123" s="87">
        <v>5.6</v>
      </c>
      <c r="C123" s="64">
        <v>2.8</v>
      </c>
      <c r="D123" s="64">
        <v>4.9000000000000004</v>
      </c>
      <c r="E123" s="64">
        <v>2</v>
      </c>
      <c r="F123" s="65" t="s">
        <v>127</v>
      </c>
      <c r="G123" s="82">
        <f>SQRT((Table1[[#This Row],[sepal_length]]-$L$4)^2+(Table1[[#This Row],[sepal_width]]-$M$4)^2+(Table1[[#This Row],[petal_length]]-N125)^2+(Table1[[#This Row],[petal_width]]-O125)^2)</f>
        <v>5.4057839394485612</v>
      </c>
      <c r="H123" s="65">
        <f>RANK(Table1[[#This Row],[Euclidean
Distance]],Table1[Euclidean
Distance],1)</f>
        <v>109</v>
      </c>
      <c r="I123" s="88">
        <f>ABS(Table1[[#This Row],[sepal_length]]-$L$4)+ABS(Table1[[#This Row],[sepal_width]]-$M$4)+ABS(Table1[[#This Row],[petal_length]]-$N$4)+ABS(Table1[[#This Row],[petal_width]]-$O$4)</f>
        <v>2.4500000000000011</v>
      </c>
      <c r="J123" s="89">
        <f>RANK(Table1[[#This Row],[Manhattan
Distance]],Table1[Manhattan
Distance],1)</f>
        <v>69</v>
      </c>
    </row>
    <row r="124" spans="1:10" ht="15" thickBot="1" x14ac:dyDescent="0.35">
      <c r="A124" s="86">
        <v>123</v>
      </c>
      <c r="B124" s="87">
        <v>7.7</v>
      </c>
      <c r="C124" s="64">
        <v>2.8</v>
      </c>
      <c r="D124" s="64">
        <v>6.7</v>
      </c>
      <c r="E124" s="64">
        <v>2</v>
      </c>
      <c r="F124" s="65" t="s">
        <v>127</v>
      </c>
      <c r="G124" s="82">
        <f>SQRT((Table1[[#This Row],[sepal_length]]-$L$4)^2+(Table1[[#This Row],[sepal_width]]-$M$4)^2+(Table1[[#This Row],[petal_length]]-N126)^2+(Table1[[#This Row],[petal_width]]-O126)^2)</f>
        <v>7.0634623238182561</v>
      </c>
      <c r="H124" s="65">
        <f>RANK(Table1[[#This Row],[Euclidean
Distance]],Table1[Euclidean
Distance],1)</f>
        <v>148</v>
      </c>
      <c r="I124" s="88">
        <f>ABS(Table1[[#This Row],[sepal_length]]-$L$4)+ABS(Table1[[#This Row],[sepal_width]]-$M$4)+ABS(Table1[[#This Row],[petal_length]]-$N$4)+ABS(Table1[[#This Row],[petal_width]]-$O$4)</f>
        <v>4.1500000000000004</v>
      </c>
      <c r="J124" s="89">
        <f>RANK(Table1[[#This Row],[Manhattan
Distance]],Table1[Manhattan
Distance],1)</f>
        <v>95</v>
      </c>
    </row>
    <row r="125" spans="1:10" ht="15" thickBot="1" x14ac:dyDescent="0.35">
      <c r="A125" s="86">
        <v>124</v>
      </c>
      <c r="B125" s="87">
        <v>6.3</v>
      </c>
      <c r="C125" s="64">
        <v>2.7</v>
      </c>
      <c r="D125" s="64">
        <v>4.9000000000000004</v>
      </c>
      <c r="E125" s="64">
        <v>1.8</v>
      </c>
      <c r="F125" s="65" t="s">
        <v>127</v>
      </c>
      <c r="G125" s="82">
        <f>SQRT((Table1[[#This Row],[sepal_length]]-$L$4)^2+(Table1[[#This Row],[sepal_width]]-$M$4)^2+(Table1[[#This Row],[petal_length]]-N127)^2+(Table1[[#This Row],[petal_width]]-O127)^2)</f>
        <v>5.2356947962997245</v>
      </c>
      <c r="H125" s="65">
        <f>RANK(Table1[[#This Row],[Euclidean
Distance]],Table1[Euclidean
Distance],1)</f>
        <v>102</v>
      </c>
      <c r="I125" s="88">
        <f>ABS(Table1[[#This Row],[sepal_length]]-$L$4)+ABS(Table1[[#This Row],[sepal_width]]-$M$4)+ABS(Table1[[#This Row],[petal_length]]-$N$4)+ABS(Table1[[#This Row],[petal_width]]-$O$4)</f>
        <v>1.5500000000000009</v>
      </c>
      <c r="J125" s="89">
        <f>RANK(Table1[[#This Row],[Manhattan
Distance]],Table1[Manhattan
Distance],1)</f>
        <v>30</v>
      </c>
    </row>
    <row r="126" spans="1:10" ht="15" thickBot="1" x14ac:dyDescent="0.35">
      <c r="A126" s="86">
        <v>125</v>
      </c>
      <c r="B126" s="87">
        <v>6.7</v>
      </c>
      <c r="C126" s="64">
        <v>3.3</v>
      </c>
      <c r="D126" s="64">
        <v>5.7</v>
      </c>
      <c r="E126" s="64">
        <v>2.1</v>
      </c>
      <c r="F126" s="65" t="s">
        <v>127</v>
      </c>
      <c r="G126" s="82">
        <f>SQRT((Table1[[#This Row],[sepal_length]]-$L$4)^2+(Table1[[#This Row],[sepal_width]]-$M$4)^2+(Table1[[#This Row],[petal_length]]-N128)^2+(Table1[[#This Row],[petal_width]]-O128)^2)</f>
        <v>6.0993852149212548</v>
      </c>
      <c r="H126" s="65">
        <f>RANK(Table1[[#This Row],[Euclidean
Distance]],Table1[Euclidean
Distance],1)</f>
        <v>132</v>
      </c>
      <c r="I126" s="88">
        <f>ABS(Table1[[#This Row],[sepal_length]]-$L$4)+ABS(Table1[[#This Row],[sepal_width]]-$M$4)+ABS(Table1[[#This Row],[petal_length]]-$N$4)+ABS(Table1[[#This Row],[petal_width]]-$O$4)</f>
        <v>2.7500000000000004</v>
      </c>
      <c r="J126" s="89">
        <f>RANK(Table1[[#This Row],[Manhattan
Distance]],Table1[Manhattan
Distance],1)</f>
        <v>77</v>
      </c>
    </row>
    <row r="127" spans="1:10" ht="15" thickBot="1" x14ac:dyDescent="0.35">
      <c r="A127" s="86">
        <v>126</v>
      </c>
      <c r="B127" s="87">
        <v>7.2</v>
      </c>
      <c r="C127" s="64">
        <v>3.2</v>
      </c>
      <c r="D127" s="64">
        <v>6</v>
      </c>
      <c r="E127" s="64">
        <v>1.8</v>
      </c>
      <c r="F127" s="65" t="s">
        <v>127</v>
      </c>
      <c r="G127" s="82">
        <f>SQRT((Table1[[#This Row],[sepal_length]]-$L$4)^2+(Table1[[#This Row],[sepal_width]]-$M$4)^2+(Table1[[#This Row],[petal_length]]-N129)^2+(Table1[[#This Row],[petal_width]]-O129)^2)</f>
        <v>6.300198409574099</v>
      </c>
      <c r="H127" s="65">
        <f>RANK(Table1[[#This Row],[Euclidean
Distance]],Table1[Euclidean
Distance],1)</f>
        <v>139</v>
      </c>
      <c r="I127" s="88">
        <f>ABS(Table1[[#This Row],[sepal_length]]-$L$4)+ABS(Table1[[#This Row],[sepal_width]]-$M$4)+ABS(Table1[[#This Row],[petal_length]]-$N$4)+ABS(Table1[[#This Row],[petal_width]]-$O$4)</f>
        <v>3.1500000000000004</v>
      </c>
      <c r="J127" s="89">
        <f>RANK(Table1[[#This Row],[Manhattan
Distance]],Table1[Manhattan
Distance],1)</f>
        <v>83</v>
      </c>
    </row>
    <row r="128" spans="1:10" ht="15" thickBot="1" x14ac:dyDescent="0.35">
      <c r="A128" s="86">
        <v>127</v>
      </c>
      <c r="B128" s="87">
        <v>6.2</v>
      </c>
      <c r="C128" s="64">
        <v>2.8</v>
      </c>
      <c r="D128" s="64">
        <v>4.8</v>
      </c>
      <c r="E128" s="64">
        <v>1.8</v>
      </c>
      <c r="F128" s="65" t="s">
        <v>127</v>
      </c>
      <c r="G128" s="82">
        <f>SQRT((Table1[[#This Row],[sepal_length]]-$L$4)^2+(Table1[[#This Row],[sepal_width]]-$M$4)^2+(Table1[[#This Row],[petal_length]]-N130)^2+(Table1[[#This Row],[petal_width]]-O130)^2)</f>
        <v>5.1509707822894901</v>
      </c>
      <c r="H128" s="65">
        <f>RANK(Table1[[#This Row],[Euclidean
Distance]],Table1[Euclidean
Distance],1)</f>
        <v>99</v>
      </c>
      <c r="I128" s="88">
        <f>ABS(Table1[[#This Row],[sepal_length]]-$L$4)+ABS(Table1[[#This Row],[sepal_width]]-$M$4)+ABS(Table1[[#This Row],[petal_length]]-$N$4)+ABS(Table1[[#This Row],[petal_width]]-$O$4)</f>
        <v>1.55</v>
      </c>
      <c r="J128" s="89">
        <f>RANK(Table1[[#This Row],[Manhattan
Distance]],Table1[Manhattan
Distance],1)</f>
        <v>28</v>
      </c>
    </row>
    <row r="129" spans="1:10" ht="15" thickBot="1" x14ac:dyDescent="0.35">
      <c r="A129" s="86">
        <v>128</v>
      </c>
      <c r="B129" s="87">
        <v>6.1</v>
      </c>
      <c r="C129" s="64">
        <v>3</v>
      </c>
      <c r="D129" s="64">
        <v>4.9000000000000004</v>
      </c>
      <c r="E129" s="64">
        <v>1.8</v>
      </c>
      <c r="F129" s="65" t="s">
        <v>127</v>
      </c>
      <c r="G129" s="82">
        <f>SQRT((Table1[[#This Row],[sepal_length]]-$L$4)^2+(Table1[[#This Row],[sepal_width]]-$M$4)^2+(Table1[[#This Row],[petal_length]]-N131)^2+(Table1[[#This Row],[petal_width]]-O131)^2)</f>
        <v>5.2604657588468351</v>
      </c>
      <c r="H129" s="65">
        <f>RANK(Table1[[#This Row],[Euclidean
Distance]],Table1[Euclidean
Distance],1)</f>
        <v>103</v>
      </c>
      <c r="I129" s="88">
        <f>ABS(Table1[[#This Row],[sepal_length]]-$L$4)+ABS(Table1[[#This Row],[sepal_width]]-$M$4)+ABS(Table1[[#This Row],[petal_length]]-$N$4)+ABS(Table1[[#This Row],[petal_width]]-$O$4)</f>
        <v>1.9500000000000013</v>
      </c>
      <c r="J129" s="89">
        <f>RANK(Table1[[#This Row],[Manhattan
Distance]],Table1[Manhattan
Distance],1)</f>
        <v>49</v>
      </c>
    </row>
    <row r="130" spans="1:10" ht="15" thickBot="1" x14ac:dyDescent="0.35">
      <c r="A130" s="86">
        <v>129</v>
      </c>
      <c r="B130" s="87">
        <v>6.4</v>
      </c>
      <c r="C130" s="64">
        <v>2.8</v>
      </c>
      <c r="D130" s="64">
        <v>5.6</v>
      </c>
      <c r="E130" s="64">
        <v>2.1</v>
      </c>
      <c r="F130" s="65" t="s">
        <v>127</v>
      </c>
      <c r="G130" s="82">
        <f>SQRT((Table1[[#This Row],[sepal_length]]-$L$4)^2+(Table1[[#This Row],[sepal_width]]-$M$4)^2+(Table1[[#This Row],[petal_length]]-N132)^2+(Table1[[#This Row],[petal_width]]-O132)^2)</f>
        <v>5.988530704605262</v>
      </c>
      <c r="H130" s="65">
        <f>RANK(Table1[[#This Row],[Euclidean
Distance]],Table1[Euclidean
Distance],1)</f>
        <v>128</v>
      </c>
      <c r="I130" s="88">
        <f>ABS(Table1[[#This Row],[sepal_length]]-$L$4)+ABS(Table1[[#This Row],[sepal_width]]-$M$4)+ABS(Table1[[#This Row],[petal_length]]-$N$4)+ABS(Table1[[#This Row],[petal_width]]-$O$4)</f>
        <v>2.4499999999999997</v>
      </c>
      <c r="J130" s="89">
        <f>RANK(Table1[[#This Row],[Manhattan
Distance]],Table1[Manhattan
Distance],1)</f>
        <v>67</v>
      </c>
    </row>
    <row r="131" spans="1:10" ht="15" thickBot="1" x14ac:dyDescent="0.35">
      <c r="A131" s="86">
        <v>130</v>
      </c>
      <c r="B131" s="87">
        <v>7.2</v>
      </c>
      <c r="C131" s="64">
        <v>3</v>
      </c>
      <c r="D131" s="64">
        <v>5.8</v>
      </c>
      <c r="E131" s="64">
        <v>1.6</v>
      </c>
      <c r="F131" s="65" t="s">
        <v>127</v>
      </c>
      <c r="G131" s="82">
        <f>SQRT((Table1[[#This Row],[sepal_length]]-$L$4)^2+(Table1[[#This Row],[sepal_width]]-$M$4)^2+(Table1[[#This Row],[petal_length]]-N133)^2+(Table1[[#This Row],[petal_width]]-O133)^2)</f>
        <v>6.0425574056023663</v>
      </c>
      <c r="H131" s="65">
        <f>RANK(Table1[[#This Row],[Euclidean
Distance]],Table1[Euclidean
Distance],1)</f>
        <v>130</v>
      </c>
      <c r="I131" s="88">
        <f>ABS(Table1[[#This Row],[sepal_length]]-$L$4)+ABS(Table1[[#This Row],[sepal_width]]-$M$4)+ABS(Table1[[#This Row],[petal_length]]-$N$4)+ABS(Table1[[#This Row],[petal_width]]-$O$4)</f>
        <v>2.5500000000000003</v>
      </c>
      <c r="J131" s="89">
        <f>RANK(Table1[[#This Row],[Manhattan
Distance]],Table1[Manhattan
Distance],1)</f>
        <v>72</v>
      </c>
    </row>
    <row r="132" spans="1:10" ht="15" thickBot="1" x14ac:dyDescent="0.35">
      <c r="A132" s="86">
        <v>131</v>
      </c>
      <c r="B132" s="87">
        <v>7.4</v>
      </c>
      <c r="C132" s="64">
        <v>2.8</v>
      </c>
      <c r="D132" s="64">
        <v>6.1</v>
      </c>
      <c r="E132" s="64">
        <v>1.9</v>
      </c>
      <c r="F132" s="65" t="s">
        <v>127</v>
      </c>
      <c r="G132" s="82">
        <f>SQRT((Table1[[#This Row],[sepal_length]]-$L$4)^2+(Table1[[#This Row],[sepal_width]]-$M$4)^2+(Table1[[#This Row],[petal_length]]-N134)^2+(Table1[[#This Row],[petal_width]]-O134)^2)</f>
        <v>6.4274800660912197</v>
      </c>
      <c r="H132" s="65">
        <f>RANK(Table1[[#This Row],[Euclidean
Distance]],Table1[Euclidean
Distance],1)</f>
        <v>141</v>
      </c>
      <c r="I132" s="88">
        <f>ABS(Table1[[#This Row],[sepal_length]]-$L$4)+ABS(Table1[[#This Row],[sepal_width]]-$M$4)+ABS(Table1[[#This Row],[petal_length]]-$N$4)+ABS(Table1[[#This Row],[petal_width]]-$O$4)</f>
        <v>3.15</v>
      </c>
      <c r="J132" s="89">
        <f>RANK(Table1[[#This Row],[Manhattan
Distance]],Table1[Manhattan
Distance],1)</f>
        <v>82</v>
      </c>
    </row>
    <row r="133" spans="1:10" ht="15" thickBot="1" x14ac:dyDescent="0.35">
      <c r="A133" s="86">
        <v>132</v>
      </c>
      <c r="B133" s="87">
        <v>7.9</v>
      </c>
      <c r="C133" s="64">
        <v>3.8</v>
      </c>
      <c r="D133" s="64">
        <v>6.4</v>
      </c>
      <c r="E133" s="64">
        <v>2</v>
      </c>
      <c r="F133" s="65" t="s">
        <v>127</v>
      </c>
      <c r="G133" s="82">
        <f>SQRT((Table1[[#This Row],[sepal_length]]-$L$4)^2+(Table1[[#This Row],[sepal_width]]-$M$4)^2+(Table1[[#This Row],[petal_length]]-N135)^2+(Table1[[#This Row],[petal_width]]-O135)^2)</f>
        <v>6.8922057427212664</v>
      </c>
      <c r="H133" s="65">
        <f>RANK(Table1[[#This Row],[Euclidean
Distance]],Table1[Euclidean
Distance],1)</f>
        <v>146</v>
      </c>
      <c r="I133" s="88">
        <f>ABS(Table1[[#This Row],[sepal_length]]-$L$4)+ABS(Table1[[#This Row],[sepal_width]]-$M$4)+ABS(Table1[[#This Row],[petal_length]]-$N$4)+ABS(Table1[[#This Row],[petal_width]]-$O$4)</f>
        <v>5.0500000000000007</v>
      </c>
      <c r="J133" s="89">
        <f>RANK(Table1[[#This Row],[Manhattan
Distance]],Table1[Manhattan
Distance],1)</f>
        <v>99</v>
      </c>
    </row>
    <row r="134" spans="1:10" ht="15" thickBot="1" x14ac:dyDescent="0.35">
      <c r="A134" s="86">
        <v>133</v>
      </c>
      <c r="B134" s="87">
        <v>6.4</v>
      </c>
      <c r="C134" s="64">
        <v>2.8</v>
      </c>
      <c r="D134" s="64">
        <v>5.6</v>
      </c>
      <c r="E134" s="64">
        <v>2.2000000000000002</v>
      </c>
      <c r="F134" s="65" t="s">
        <v>127</v>
      </c>
      <c r="G134" s="82">
        <f>SQRT((Table1[[#This Row],[sepal_length]]-$L$4)^2+(Table1[[#This Row],[sepal_width]]-$M$4)^2+(Table1[[#This Row],[petal_length]]-N136)^2+(Table1[[#This Row],[petal_width]]-O136)^2)</f>
        <v>6.02432568840696</v>
      </c>
      <c r="H134" s="65">
        <f>RANK(Table1[[#This Row],[Euclidean
Distance]],Table1[Euclidean
Distance],1)</f>
        <v>129</v>
      </c>
      <c r="I134" s="88">
        <f>ABS(Table1[[#This Row],[sepal_length]]-$L$4)+ABS(Table1[[#This Row],[sepal_width]]-$M$4)+ABS(Table1[[#This Row],[petal_length]]-$N$4)+ABS(Table1[[#This Row],[petal_width]]-$O$4)</f>
        <v>2.5499999999999998</v>
      </c>
      <c r="J134" s="89">
        <f>RANK(Table1[[#This Row],[Manhattan
Distance]],Table1[Manhattan
Distance],1)</f>
        <v>71</v>
      </c>
    </row>
    <row r="135" spans="1:10" ht="15" thickBot="1" x14ac:dyDescent="0.35">
      <c r="A135" s="86">
        <v>134</v>
      </c>
      <c r="B135" s="87">
        <v>6.3</v>
      </c>
      <c r="C135" s="64">
        <v>2.8</v>
      </c>
      <c r="D135" s="64">
        <v>5.0999999999999996</v>
      </c>
      <c r="E135" s="64">
        <v>1.5</v>
      </c>
      <c r="F135" s="65" t="s">
        <v>127</v>
      </c>
      <c r="G135" s="82">
        <f>SQRT((Table1[[#This Row],[sepal_length]]-$L$4)^2+(Table1[[#This Row],[sepal_width]]-$M$4)^2+(Table1[[#This Row],[petal_length]]-N137)^2+(Table1[[#This Row],[petal_width]]-O137)^2)</f>
        <v>5.3312756447214396</v>
      </c>
      <c r="H135" s="65">
        <f>RANK(Table1[[#This Row],[Euclidean
Distance]],Table1[Euclidean
Distance],1)</f>
        <v>106</v>
      </c>
      <c r="I135" s="88">
        <f>ABS(Table1[[#This Row],[sepal_length]]-$L$4)+ABS(Table1[[#This Row],[sepal_width]]-$M$4)+ABS(Table1[[#This Row],[petal_length]]-$N$4)+ABS(Table1[[#This Row],[petal_width]]-$O$4)</f>
        <v>1.4500000000000002</v>
      </c>
      <c r="J135" s="89">
        <f>RANK(Table1[[#This Row],[Manhattan
Distance]],Table1[Manhattan
Distance],1)</f>
        <v>19</v>
      </c>
    </row>
    <row r="136" spans="1:10" ht="15" thickBot="1" x14ac:dyDescent="0.35">
      <c r="A136" s="86">
        <v>135</v>
      </c>
      <c r="B136" s="87">
        <v>6.1</v>
      </c>
      <c r="C136" s="64">
        <v>2.6</v>
      </c>
      <c r="D136" s="64">
        <v>5.6</v>
      </c>
      <c r="E136" s="64">
        <v>1.4</v>
      </c>
      <c r="F136" s="65" t="s">
        <v>127</v>
      </c>
      <c r="G136" s="82">
        <f>SQRT((Table1[[#This Row],[sepal_length]]-$L$4)^2+(Table1[[#This Row],[sepal_width]]-$M$4)^2+(Table1[[#This Row],[petal_length]]-N138)^2+(Table1[[#This Row],[petal_width]]-O138)^2)</f>
        <v>5.8053854307875197</v>
      </c>
      <c r="H136" s="65">
        <f>RANK(Table1[[#This Row],[Euclidean
Distance]],Table1[Euclidean
Distance],1)</f>
        <v>122</v>
      </c>
      <c r="I136" s="88">
        <f>ABS(Table1[[#This Row],[sepal_length]]-$L$4)+ABS(Table1[[#This Row],[sepal_width]]-$M$4)+ABS(Table1[[#This Row],[petal_length]]-$N$4)+ABS(Table1[[#This Row],[petal_width]]-$O$4)</f>
        <v>2.3500000000000005</v>
      </c>
      <c r="J136" s="89">
        <f>RANK(Table1[[#This Row],[Manhattan
Distance]],Table1[Manhattan
Distance],1)</f>
        <v>64</v>
      </c>
    </row>
    <row r="137" spans="1:10" ht="15" thickBot="1" x14ac:dyDescent="0.35">
      <c r="A137" s="86">
        <v>136</v>
      </c>
      <c r="B137" s="87">
        <v>7.7</v>
      </c>
      <c r="C137" s="64">
        <v>3</v>
      </c>
      <c r="D137" s="64">
        <v>6.1</v>
      </c>
      <c r="E137" s="64">
        <v>2.2999999999999998</v>
      </c>
      <c r="F137" s="65" t="s">
        <v>127</v>
      </c>
      <c r="G137" s="82">
        <f>SQRT((Table1[[#This Row],[sepal_length]]-$L$4)^2+(Table1[[#This Row],[sepal_width]]-$M$4)^2+(Table1[[#This Row],[petal_length]]-N139)^2+(Table1[[#This Row],[petal_width]]-O139)^2)</f>
        <v>6.6001893912220426</v>
      </c>
      <c r="H137" s="65">
        <f>RANK(Table1[[#This Row],[Euclidean
Distance]],Table1[Euclidean
Distance],1)</f>
        <v>144</v>
      </c>
      <c r="I137" s="88">
        <f>ABS(Table1[[#This Row],[sepal_length]]-$L$4)+ABS(Table1[[#This Row],[sepal_width]]-$M$4)+ABS(Table1[[#This Row],[petal_length]]-$N$4)+ABS(Table1[[#This Row],[petal_width]]-$O$4)</f>
        <v>4.05</v>
      </c>
      <c r="J137" s="89">
        <f>RANK(Table1[[#This Row],[Manhattan
Distance]],Table1[Manhattan
Distance],1)</f>
        <v>94</v>
      </c>
    </row>
    <row r="138" spans="1:10" ht="15" thickBot="1" x14ac:dyDescent="0.35">
      <c r="A138" s="86">
        <v>137</v>
      </c>
      <c r="B138" s="87">
        <v>6.3</v>
      </c>
      <c r="C138" s="64">
        <v>3.4</v>
      </c>
      <c r="D138" s="64">
        <v>5.6</v>
      </c>
      <c r="E138" s="64">
        <v>2.4</v>
      </c>
      <c r="F138" s="65" t="s">
        <v>127</v>
      </c>
      <c r="G138" s="82">
        <f>SQRT((Table1[[#This Row],[sepal_length]]-$L$4)^2+(Table1[[#This Row],[sepal_width]]-$M$4)^2+(Table1[[#This Row],[petal_length]]-N140)^2+(Table1[[#This Row],[petal_width]]-O140)^2)</f>
        <v>6.1402361518104493</v>
      </c>
      <c r="H138" s="65">
        <f>RANK(Table1[[#This Row],[Euclidean
Distance]],Table1[Euclidean
Distance],1)</f>
        <v>134</v>
      </c>
      <c r="I138" s="88">
        <f>ABS(Table1[[#This Row],[sepal_length]]-$L$4)+ABS(Table1[[#This Row],[sepal_width]]-$M$4)+ABS(Table1[[#This Row],[petal_length]]-$N$4)+ABS(Table1[[#This Row],[petal_width]]-$O$4)</f>
        <v>3.45</v>
      </c>
      <c r="J138" s="89">
        <f>RANK(Table1[[#This Row],[Manhattan
Distance]],Table1[Manhattan
Distance],1)</f>
        <v>90</v>
      </c>
    </row>
    <row r="139" spans="1:10" ht="15" thickBot="1" x14ac:dyDescent="0.35">
      <c r="A139" s="86">
        <v>138</v>
      </c>
      <c r="B139" s="87">
        <v>6.4</v>
      </c>
      <c r="C139" s="64">
        <v>3.1</v>
      </c>
      <c r="D139" s="64">
        <v>5.5</v>
      </c>
      <c r="E139" s="64">
        <v>1.8</v>
      </c>
      <c r="F139" s="65" t="s">
        <v>127</v>
      </c>
      <c r="G139" s="82">
        <f>SQRT((Table1[[#This Row],[sepal_length]]-$L$4)^2+(Table1[[#This Row],[sepal_width]]-$M$4)^2+(Table1[[#This Row],[petal_length]]-N141)^2+(Table1[[#This Row],[petal_width]]-O141)^2)</f>
        <v>5.8053854307875206</v>
      </c>
      <c r="H139" s="65">
        <f>RANK(Table1[[#This Row],[Euclidean
Distance]],Table1[Euclidean
Distance],1)</f>
        <v>123</v>
      </c>
      <c r="I139" s="88">
        <f>ABS(Table1[[#This Row],[sepal_length]]-$L$4)+ABS(Table1[[#This Row],[sepal_width]]-$M$4)+ABS(Table1[[#This Row],[petal_length]]-$N$4)+ABS(Table1[[#This Row],[petal_width]]-$O$4)</f>
        <v>2.3500000000000005</v>
      </c>
      <c r="J139" s="89">
        <f>RANK(Table1[[#This Row],[Manhattan
Distance]],Table1[Manhattan
Distance],1)</f>
        <v>64</v>
      </c>
    </row>
    <row r="140" spans="1:10" ht="15" thickBot="1" x14ac:dyDescent="0.35">
      <c r="A140" s="86">
        <v>139</v>
      </c>
      <c r="B140" s="87">
        <v>6</v>
      </c>
      <c r="C140" s="64">
        <v>3</v>
      </c>
      <c r="D140" s="64">
        <v>4.8</v>
      </c>
      <c r="E140" s="64">
        <v>1.8</v>
      </c>
      <c r="F140" s="65" t="s">
        <v>127</v>
      </c>
      <c r="G140" s="82">
        <f>SQRT((Table1[[#This Row],[sepal_length]]-$L$4)^2+(Table1[[#This Row],[sepal_width]]-$M$4)^2+(Table1[[#This Row],[petal_length]]-N142)^2+(Table1[[#This Row],[petal_width]]-O142)^2)</f>
        <v>5.1800096525006598</v>
      </c>
      <c r="H140" s="65">
        <f>RANK(Table1[[#This Row],[Euclidean
Distance]],Table1[Euclidean
Distance],1)</f>
        <v>100</v>
      </c>
      <c r="I140" s="88">
        <f>ABS(Table1[[#This Row],[sepal_length]]-$L$4)+ABS(Table1[[#This Row],[sepal_width]]-$M$4)+ABS(Table1[[#This Row],[petal_length]]-$N$4)+ABS(Table1[[#This Row],[petal_width]]-$O$4)</f>
        <v>1.9500000000000004</v>
      </c>
      <c r="J140" s="89">
        <f>RANK(Table1[[#This Row],[Manhattan
Distance]],Table1[Manhattan
Distance],1)</f>
        <v>46</v>
      </c>
    </row>
    <row r="141" spans="1:10" ht="15" thickBot="1" x14ac:dyDescent="0.35">
      <c r="A141" s="86">
        <v>140</v>
      </c>
      <c r="B141" s="87">
        <v>6.9</v>
      </c>
      <c r="C141" s="64">
        <v>3.1</v>
      </c>
      <c r="D141" s="64">
        <v>5.4</v>
      </c>
      <c r="E141" s="64">
        <v>2.1</v>
      </c>
      <c r="F141" s="65" t="s">
        <v>127</v>
      </c>
      <c r="G141" s="82">
        <f>SQRT((Table1[[#This Row],[sepal_length]]-$L$4)^2+(Table1[[#This Row],[sepal_width]]-$M$4)^2+(Table1[[#This Row],[petal_length]]-N143)^2+(Table1[[#This Row],[petal_width]]-O143)^2)</f>
        <v>5.8079686638273111</v>
      </c>
      <c r="H141" s="65">
        <f>RANK(Table1[[#This Row],[Euclidean
Distance]],Table1[Euclidean
Distance],1)</f>
        <v>124</v>
      </c>
      <c r="I141" s="88">
        <f>ABS(Table1[[#This Row],[sepal_length]]-$L$4)+ABS(Table1[[#This Row],[sepal_width]]-$M$4)+ABS(Table1[[#This Row],[petal_length]]-$N$4)+ABS(Table1[[#This Row],[petal_width]]-$O$4)</f>
        <v>2.4500000000000011</v>
      </c>
      <c r="J141" s="89">
        <f>RANK(Table1[[#This Row],[Manhattan
Distance]],Table1[Manhattan
Distance],1)</f>
        <v>69</v>
      </c>
    </row>
    <row r="142" spans="1:10" ht="15" thickBot="1" x14ac:dyDescent="0.35">
      <c r="A142" s="86">
        <v>141</v>
      </c>
      <c r="B142" s="87">
        <v>6.7</v>
      </c>
      <c r="C142" s="64">
        <v>3.1</v>
      </c>
      <c r="D142" s="64">
        <v>5.6</v>
      </c>
      <c r="E142" s="64">
        <v>2.4</v>
      </c>
      <c r="F142" s="65" t="s">
        <v>127</v>
      </c>
      <c r="G142" s="82">
        <f>SQRT((Table1[[#This Row],[sepal_length]]-$L$4)^2+(Table1[[#This Row],[sepal_width]]-$M$4)^2+(Table1[[#This Row],[petal_length]]-N144)^2+(Table1[[#This Row],[petal_width]]-O144)^2)</f>
        <v>6.1026633529959682</v>
      </c>
      <c r="H142" s="65">
        <f>RANK(Table1[[#This Row],[Euclidean
Distance]],Table1[Euclidean
Distance],1)</f>
        <v>133</v>
      </c>
      <c r="I142" s="88">
        <f>ABS(Table1[[#This Row],[sepal_length]]-$L$4)+ABS(Table1[[#This Row],[sepal_width]]-$M$4)+ABS(Table1[[#This Row],[petal_length]]-$N$4)+ABS(Table1[[#This Row],[petal_width]]-$O$4)</f>
        <v>2.75</v>
      </c>
      <c r="J142" s="89">
        <f>RANK(Table1[[#This Row],[Manhattan
Distance]],Table1[Manhattan
Distance],1)</f>
        <v>75</v>
      </c>
    </row>
    <row r="143" spans="1:10" ht="15" thickBot="1" x14ac:dyDescent="0.35">
      <c r="A143" s="86">
        <v>142</v>
      </c>
      <c r="B143" s="87">
        <v>6.9</v>
      </c>
      <c r="C143" s="64">
        <v>3.1</v>
      </c>
      <c r="D143" s="64">
        <v>5.0999999999999996</v>
      </c>
      <c r="E143" s="64">
        <v>2.2999999999999998</v>
      </c>
      <c r="F143" s="65" t="s">
        <v>127</v>
      </c>
      <c r="G143" s="82">
        <f>SQRT((Table1[[#This Row],[sepal_length]]-$L$4)^2+(Table1[[#This Row],[sepal_width]]-$M$4)^2+(Table1[[#This Row],[petal_length]]-N145)^2+(Table1[[#This Row],[petal_width]]-O145)^2)</f>
        <v>5.6091443197692819</v>
      </c>
      <c r="H143" s="65">
        <f>RANK(Table1[[#This Row],[Euclidean
Distance]],Table1[Euclidean
Distance],1)</f>
        <v>116</v>
      </c>
      <c r="I143" s="88">
        <f>ABS(Table1[[#This Row],[sepal_length]]-$L$4)+ABS(Table1[[#This Row],[sepal_width]]-$M$4)+ABS(Table1[[#This Row],[petal_length]]-$N$4)+ABS(Table1[[#This Row],[petal_width]]-$O$4)</f>
        <v>2.35</v>
      </c>
      <c r="J143" s="89">
        <f>RANK(Table1[[#This Row],[Manhattan
Distance]],Table1[Manhattan
Distance],1)</f>
        <v>60</v>
      </c>
    </row>
    <row r="144" spans="1:10" ht="15" thickBot="1" x14ac:dyDescent="0.35">
      <c r="A144" s="86">
        <v>143</v>
      </c>
      <c r="B144" s="87">
        <v>5.8</v>
      </c>
      <c r="C144" s="64">
        <v>2.7</v>
      </c>
      <c r="D144" s="64">
        <v>5.0999999999999996</v>
      </c>
      <c r="E144" s="64">
        <v>1.9</v>
      </c>
      <c r="F144" s="65" t="s">
        <v>127</v>
      </c>
      <c r="G144" s="82">
        <f>SQRT((Table1[[#This Row],[sepal_length]]-$L$4)^2+(Table1[[#This Row],[sepal_width]]-$M$4)^2+(Table1[[#This Row],[petal_length]]-N146)^2+(Table1[[#This Row],[petal_width]]-O146)^2)</f>
        <v>5.5165659608129403</v>
      </c>
      <c r="H144" s="65">
        <f>RANK(Table1[[#This Row],[Euclidean
Distance]],Table1[Euclidean
Distance],1)</f>
        <v>113</v>
      </c>
      <c r="I144" s="88">
        <f>ABS(Table1[[#This Row],[sepal_length]]-$L$4)+ABS(Table1[[#This Row],[sepal_width]]-$M$4)+ABS(Table1[[#This Row],[petal_length]]-$N$4)+ABS(Table1[[#This Row],[petal_width]]-$O$4)</f>
        <v>2.35</v>
      </c>
      <c r="J144" s="89">
        <f>RANK(Table1[[#This Row],[Manhattan
Distance]],Table1[Manhattan
Distance],1)</f>
        <v>60</v>
      </c>
    </row>
    <row r="145" spans="1:10" ht="15" thickBot="1" x14ac:dyDescent="0.35">
      <c r="A145" s="86">
        <v>144</v>
      </c>
      <c r="B145" s="87">
        <v>6.8</v>
      </c>
      <c r="C145" s="64">
        <v>3.2</v>
      </c>
      <c r="D145" s="64">
        <v>5.9</v>
      </c>
      <c r="E145" s="64">
        <v>2.2999999999999998</v>
      </c>
      <c r="F145" s="65" t="s">
        <v>127</v>
      </c>
      <c r="G145" s="82">
        <f>SQRT((Table1[[#This Row],[sepal_length]]-$L$4)^2+(Table1[[#This Row],[sepal_width]]-$M$4)^2+(Table1[[#This Row],[petal_length]]-N147)^2+(Table1[[#This Row],[petal_width]]-O147)^2)</f>
        <v>6.3492125496001472</v>
      </c>
      <c r="H145" s="65">
        <f>RANK(Table1[[#This Row],[Euclidean
Distance]],Table1[Euclidean
Distance],1)</f>
        <v>140</v>
      </c>
      <c r="I145" s="88">
        <f>ABS(Table1[[#This Row],[sepal_length]]-$L$4)+ABS(Table1[[#This Row],[sepal_width]]-$M$4)+ABS(Table1[[#This Row],[petal_length]]-$N$4)+ABS(Table1[[#This Row],[petal_width]]-$O$4)</f>
        <v>3.1500000000000004</v>
      </c>
      <c r="J145" s="89">
        <f>RANK(Table1[[#This Row],[Manhattan
Distance]],Table1[Manhattan
Distance],1)</f>
        <v>83</v>
      </c>
    </row>
    <row r="146" spans="1:10" ht="15" thickBot="1" x14ac:dyDescent="0.35">
      <c r="A146" s="86">
        <v>145</v>
      </c>
      <c r="B146" s="87">
        <v>6.7</v>
      </c>
      <c r="C146" s="64">
        <v>3.3</v>
      </c>
      <c r="D146" s="64">
        <v>5.7</v>
      </c>
      <c r="E146" s="64">
        <v>2.5</v>
      </c>
      <c r="F146" s="65" t="s">
        <v>127</v>
      </c>
      <c r="G146" s="82">
        <f>SQRT((Table1[[#This Row],[sepal_length]]-$L$4)^2+(Table1[[#This Row],[sepal_width]]-$M$4)^2+(Table1[[#This Row],[petal_length]]-N148)^2+(Table1[[#This Row],[petal_width]]-O148)^2)</f>
        <v>6.2483997951475549</v>
      </c>
      <c r="H146" s="65">
        <f>RANK(Table1[[#This Row],[Euclidean
Distance]],Table1[Euclidean
Distance],1)</f>
        <v>137</v>
      </c>
      <c r="I146" s="88">
        <f>ABS(Table1[[#This Row],[sepal_length]]-$L$4)+ABS(Table1[[#This Row],[sepal_width]]-$M$4)+ABS(Table1[[#This Row],[petal_length]]-$N$4)+ABS(Table1[[#This Row],[petal_width]]-$O$4)</f>
        <v>3.1500000000000004</v>
      </c>
      <c r="J146" s="89">
        <f>RANK(Table1[[#This Row],[Manhattan
Distance]],Table1[Manhattan
Distance],1)</f>
        <v>83</v>
      </c>
    </row>
    <row r="147" spans="1:10" ht="15" thickBot="1" x14ac:dyDescent="0.35">
      <c r="A147" s="86">
        <v>146</v>
      </c>
      <c r="B147" s="87">
        <v>6.7</v>
      </c>
      <c r="C147" s="64">
        <v>3</v>
      </c>
      <c r="D147" s="64">
        <v>5.2</v>
      </c>
      <c r="E147" s="64">
        <v>2.2999999999999998</v>
      </c>
      <c r="F147" s="65" t="s">
        <v>127</v>
      </c>
      <c r="G147" s="82">
        <f>SQRT((Table1[[#This Row],[sepal_length]]-$L$4)^2+(Table1[[#This Row],[sepal_width]]-$M$4)^2+(Table1[[#This Row],[petal_length]]-N149)^2+(Table1[[#This Row],[petal_width]]-O149)^2)</f>
        <v>5.6914409423273469</v>
      </c>
      <c r="H147" s="65">
        <f>RANK(Table1[[#This Row],[Euclidean
Distance]],Table1[Euclidean
Distance],1)</f>
        <v>118</v>
      </c>
      <c r="I147" s="88">
        <f>ABS(Table1[[#This Row],[sepal_length]]-$L$4)+ABS(Table1[[#This Row],[sepal_width]]-$M$4)+ABS(Table1[[#This Row],[petal_length]]-$N$4)+ABS(Table1[[#This Row],[petal_width]]-$O$4)</f>
        <v>2.1500000000000004</v>
      </c>
      <c r="J147" s="89">
        <f>RANK(Table1[[#This Row],[Manhattan
Distance]],Table1[Manhattan
Distance],1)</f>
        <v>51</v>
      </c>
    </row>
    <row r="148" spans="1:10" ht="15" thickBot="1" x14ac:dyDescent="0.35">
      <c r="A148" s="86">
        <v>147</v>
      </c>
      <c r="B148" s="87">
        <v>6.3</v>
      </c>
      <c r="C148" s="64">
        <v>2.5</v>
      </c>
      <c r="D148" s="64">
        <v>5</v>
      </c>
      <c r="E148" s="64">
        <v>1.9</v>
      </c>
      <c r="F148" s="65" t="s">
        <v>127</v>
      </c>
      <c r="G148" s="82">
        <f>SQRT((Table1[[#This Row],[sepal_length]]-$L$4)^2+(Table1[[#This Row],[sepal_width]]-$M$4)^2+(Table1[[#This Row],[petal_length]]-N150)^2+(Table1[[#This Row],[petal_width]]-O150)^2)</f>
        <v>5.3695903009447568</v>
      </c>
      <c r="H148" s="65">
        <f>RANK(Table1[[#This Row],[Euclidean
Distance]],Table1[Euclidean
Distance],1)</f>
        <v>107</v>
      </c>
      <c r="I148" s="88">
        <f>ABS(Table1[[#This Row],[sepal_length]]-$L$4)+ABS(Table1[[#This Row],[sepal_width]]-$M$4)+ABS(Table1[[#This Row],[petal_length]]-$N$4)+ABS(Table1[[#This Row],[petal_width]]-$O$4)</f>
        <v>1.9500000000000006</v>
      </c>
      <c r="J148" s="89">
        <f>RANK(Table1[[#This Row],[Manhattan
Distance]],Table1[Manhattan
Distance],1)</f>
        <v>47</v>
      </c>
    </row>
    <row r="149" spans="1:10" ht="15" thickBot="1" x14ac:dyDescent="0.35">
      <c r="A149" s="86">
        <v>148</v>
      </c>
      <c r="B149" s="87">
        <v>6.5</v>
      </c>
      <c r="C149" s="64">
        <v>3</v>
      </c>
      <c r="D149" s="64">
        <v>5.2</v>
      </c>
      <c r="E149" s="64">
        <v>2</v>
      </c>
      <c r="F149" s="65" t="s">
        <v>127</v>
      </c>
      <c r="G149" s="82">
        <f>SQRT((Table1[[#This Row],[sepal_length]]-$L$4)^2+(Table1[[#This Row],[sepal_width]]-$M$4)^2+(Table1[[#This Row],[petal_length]]-N151)^2+(Table1[[#This Row],[petal_width]]-O151)^2)</f>
        <v>5.5805465682135473</v>
      </c>
      <c r="H149" s="65">
        <f>RANK(Table1[[#This Row],[Euclidean
Distance]],Table1[Euclidean
Distance],1)</f>
        <v>115</v>
      </c>
      <c r="I149" s="88">
        <f>ABS(Table1[[#This Row],[sepal_length]]-$L$4)+ABS(Table1[[#This Row],[sepal_width]]-$M$4)+ABS(Table1[[#This Row],[petal_length]]-$N$4)+ABS(Table1[[#This Row],[petal_width]]-$O$4)</f>
        <v>2.0500000000000007</v>
      </c>
      <c r="J149" s="89">
        <f>RANK(Table1[[#This Row],[Manhattan
Distance]],Table1[Manhattan
Distance],1)</f>
        <v>50</v>
      </c>
    </row>
    <row r="150" spans="1:10" ht="15" thickBot="1" x14ac:dyDescent="0.35">
      <c r="A150" s="86">
        <v>149</v>
      </c>
      <c r="B150" s="87">
        <v>6.2</v>
      </c>
      <c r="C150" s="64">
        <v>3.4</v>
      </c>
      <c r="D150" s="64">
        <v>5.4</v>
      </c>
      <c r="E150" s="64">
        <v>2.2999999999999998</v>
      </c>
      <c r="F150" s="65" t="s">
        <v>127</v>
      </c>
      <c r="G150" s="82">
        <f>SQRT((Table1[[#This Row],[sepal_length]]-$L$4)^2+(Table1[[#This Row],[sepal_width]]-$M$4)^2+(Table1[[#This Row],[petal_length]]-N152)^2+(Table1[[#This Row],[petal_width]]-O152)^2)</f>
        <v>5.9264238795415238</v>
      </c>
      <c r="H150" s="65">
        <f>RANK(Table1[[#This Row],[Euclidean
Distance]],Table1[Euclidean
Distance],1)</f>
        <v>127</v>
      </c>
      <c r="I150" s="88">
        <f>ABS(Table1[[#This Row],[sepal_length]]-$L$4)+ABS(Table1[[#This Row],[sepal_width]]-$M$4)+ABS(Table1[[#This Row],[petal_length]]-$N$4)+ABS(Table1[[#This Row],[petal_width]]-$O$4)</f>
        <v>3.2500000000000004</v>
      </c>
      <c r="J150" s="89">
        <f>RANK(Table1[[#This Row],[Manhattan
Distance]],Table1[Manhattan
Distance],1)</f>
        <v>87</v>
      </c>
    </row>
    <row r="151" spans="1:10" x14ac:dyDescent="0.3">
      <c r="A151" s="97">
        <v>150</v>
      </c>
      <c r="B151" s="98">
        <v>5.9</v>
      </c>
      <c r="C151" s="99">
        <v>3</v>
      </c>
      <c r="D151" s="99">
        <v>5.0999999999999996</v>
      </c>
      <c r="E151" s="99">
        <v>1.8</v>
      </c>
      <c r="F151" s="100" t="s">
        <v>127</v>
      </c>
      <c r="G151" s="82">
        <f>SQRT((Table1[[#This Row],[sepal_length]]-$L$4)^2+(Table1[[#This Row],[sepal_width]]-$M$4)^2+(Table1[[#This Row],[petal_length]]-N153)^2+(Table1[[#This Row],[petal_width]]-O153)^2)</f>
        <v>5.4728877203903972</v>
      </c>
      <c r="H151" s="100">
        <f>RANK(Table1[[#This Row],[Euclidean
Distance]],Table1[Euclidean
Distance],1)</f>
        <v>110</v>
      </c>
      <c r="I151" s="101">
        <f>ABS(Table1[[#This Row],[sepal_length]]-$L$4)+ABS(Table1[[#This Row],[sepal_width]]-$M$4)+ABS(Table1[[#This Row],[petal_length]]-$N$4)+ABS(Table1[[#This Row],[petal_width]]-$O$4)</f>
        <v>2.3499999999999996</v>
      </c>
      <c r="J151" s="102">
        <f>RANK(Table1[[#This Row],[Manhattan
Distance]],Table1[Manhattan
Distance],1)</f>
        <v>59</v>
      </c>
    </row>
  </sheetData>
  <mergeCells count="1">
    <mergeCell ref="L2:P2"/>
  </mergeCells>
  <conditionalFormatting sqref="G2:G151">
    <cfRule type="top10" dxfId="6" priority="4" bottom="1" rank="5"/>
  </conditionalFormatting>
  <conditionalFormatting sqref="H2:H151">
    <cfRule type="top10" dxfId="5" priority="3" bottom="1" rank="5"/>
  </conditionalFormatting>
  <conditionalFormatting sqref="I2:I151">
    <cfRule type="top10" dxfId="4" priority="2" bottom="1" rank="5"/>
  </conditionalFormatting>
  <conditionalFormatting sqref="J2:J151">
    <cfRule type="top10" dxfId="0" priority="1" bottom="1" rank="5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Correlation &amp; Regression-1</vt:lpstr>
      <vt:lpstr>Correlation &amp; Regression-2</vt:lpstr>
      <vt:lpstr>Decision Tree</vt:lpstr>
      <vt:lpstr>K-NN</vt:lpstr>
      <vt:lpstr>K-NN (Iris)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Arnab Chakraborty</dc:creator>
  <cp:lastModifiedBy>Arnab Chakraborty</cp:lastModifiedBy>
  <dcterms:created xsi:type="dcterms:W3CDTF">2024-02-06T04:48:58Z</dcterms:created>
  <dcterms:modified xsi:type="dcterms:W3CDTF">2024-02-08T09:18:26Z</dcterms:modified>
</cp:coreProperties>
</file>