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nab\AEC MCA Project Guidance 2024\"/>
    </mc:Choice>
  </mc:AlternateContent>
  <xr:revisionPtr revIDLastSave="0" documentId="13_ncr:1_{3C6E6475-2248-4E13-8261-40EF97BEAFF7}" xr6:coauthVersionLast="47" xr6:coauthVersionMax="47" xr10:uidLastSave="{00000000-0000-0000-0000-000000000000}"/>
  <bookViews>
    <workbookView xWindow="-108" yWindow="-108" windowWidth="23256" windowHeight="12576" activeTab="2" xr2:uid="{602B5501-FAFD-4D5E-95FC-59515F3768D8}"/>
  </bookViews>
  <sheets>
    <sheet name="Correlation &amp; Regression-1" sheetId="1" r:id="rId1"/>
    <sheet name="Correlation &amp; Regression-2" sheetId="2" r:id="rId2"/>
    <sheet name="Decision Tre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7" i="3" l="1"/>
  <c r="K30" i="3"/>
  <c r="K29" i="3"/>
  <c r="I60" i="3" l="1"/>
  <c r="I59" i="3"/>
  <c r="K53" i="3"/>
  <c r="K52" i="3"/>
  <c r="K50" i="3"/>
  <c r="L50" i="3" s="1"/>
  <c r="L49" i="3"/>
  <c r="K49" i="3"/>
  <c r="K47" i="3"/>
  <c r="L47" i="3" s="1"/>
  <c r="K46" i="3"/>
  <c r="L46" i="3" s="1"/>
  <c r="L37" i="3"/>
  <c r="K36" i="3"/>
  <c r="L36" i="3" s="1"/>
  <c r="K34" i="3"/>
  <c r="K33" i="3"/>
  <c r="K31" i="3"/>
  <c r="L30" i="3"/>
  <c r="L25" i="3"/>
  <c r="K25" i="3"/>
  <c r="K24" i="3"/>
  <c r="L24" i="3" s="1"/>
  <c r="L22" i="3"/>
  <c r="K22" i="3"/>
  <c r="L21" i="3"/>
  <c r="K21" i="3"/>
  <c r="D20" i="3"/>
  <c r="L19" i="3"/>
  <c r="K19" i="3"/>
  <c r="D19" i="3"/>
  <c r="D21" i="3" s="1"/>
  <c r="L18" i="3"/>
  <c r="K18" i="3"/>
  <c r="K17" i="3"/>
  <c r="L17" i="3" s="1"/>
  <c r="K15" i="3"/>
  <c r="L15" i="3" s="1"/>
  <c r="K14" i="3"/>
  <c r="K13" i="3"/>
  <c r="L13" i="3" s="1"/>
  <c r="J11" i="3"/>
  <c r="I11" i="3" l="1"/>
  <c r="K11" i="3" l="1"/>
  <c r="L11" i="3" s="1"/>
  <c r="N20" i="3" l="1"/>
  <c r="M45" i="3"/>
  <c r="N45" i="3" s="1"/>
  <c r="M28" i="3"/>
  <c r="N28" i="3" s="1"/>
  <c r="M35" i="3"/>
  <c r="N35" i="3" s="1"/>
  <c r="M23" i="3"/>
  <c r="N23" i="3" s="1"/>
  <c r="M16" i="3"/>
  <c r="N16" i="3" s="1"/>
  <c r="M12" i="3"/>
  <c r="N12" i="3" s="1"/>
  <c r="M32" i="3"/>
  <c r="N32" i="3" s="1"/>
  <c r="M20" i="3"/>
  <c r="M48" i="3"/>
  <c r="N48" i="3" s="1"/>
  <c r="M51" i="3"/>
  <c r="N51" i="3" s="1"/>
  <c r="G9" i="2" l="1"/>
  <c r="G5" i="2"/>
  <c r="G6" i="2"/>
  <c r="G7" i="2"/>
  <c r="G8" i="2"/>
  <c r="G4" i="2"/>
  <c r="F5" i="2"/>
  <c r="F6" i="2"/>
  <c r="F7" i="2"/>
  <c r="F8" i="2"/>
  <c r="F4" i="2"/>
  <c r="E12" i="2"/>
  <c r="E13" i="2"/>
  <c r="E11" i="2"/>
  <c r="G15" i="1" l="1"/>
  <c r="G16" i="1"/>
  <c r="G14" i="1"/>
  <c r="C21" i="1"/>
  <c r="C20" i="1"/>
  <c r="C19" i="1"/>
  <c r="C18" i="1"/>
  <c r="C17" i="1"/>
  <c r="C16" i="1"/>
  <c r="C15" i="1"/>
  <c r="C14" i="1"/>
  <c r="C13" i="1"/>
  <c r="F11" i="1"/>
  <c r="D11" i="1"/>
  <c r="E11" i="1"/>
  <c r="G11" i="1"/>
  <c r="C11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G4" i="1"/>
  <c r="F4" i="1"/>
  <c r="E4" i="1"/>
</calcChain>
</file>

<file path=xl/sharedStrings.xml><?xml version="1.0" encoding="utf-8"?>
<sst xmlns="http://schemas.openxmlformats.org/spreadsheetml/2006/main" count="422" uniqueCount="115">
  <si>
    <t>Student</t>
  </si>
  <si>
    <t>x</t>
  </si>
  <si>
    <t>y</t>
  </si>
  <si>
    <t>A</t>
  </si>
  <si>
    <t>B</t>
  </si>
  <si>
    <t>C</t>
  </si>
  <si>
    <t>D</t>
  </si>
  <si>
    <t>E</t>
  </si>
  <si>
    <t>F</t>
  </si>
  <si>
    <t>G</t>
  </si>
  <si>
    <t>xy</t>
  </si>
  <si>
    <t>x^2</t>
  </si>
  <si>
    <t>y^2</t>
  </si>
  <si>
    <t>n =</t>
  </si>
  <si>
    <t>r =</t>
  </si>
  <si>
    <t>a =</t>
  </si>
  <si>
    <t>Intercept</t>
  </si>
  <si>
    <t>b =</t>
  </si>
  <si>
    <t>Slope</t>
  </si>
  <si>
    <t>r^2 =</t>
  </si>
  <si>
    <t>H</t>
  </si>
  <si>
    <t>I</t>
  </si>
  <si>
    <t>J</t>
  </si>
  <si>
    <t>y'</t>
  </si>
  <si>
    <t>x1</t>
  </si>
  <si>
    <t>x2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</si>
  <si>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</si>
  <si>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</si>
  <si>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</si>
  <si>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</si>
  <si>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</si>
  <si>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</si>
  <si>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</si>
  <si>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</si>
  <si>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</si>
  <si>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</si>
  <si>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</si>
  <si>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</si>
  <si>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</si>
  <si>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</si>
  <si>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</si>
  <si>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</si>
  <si>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</si>
  <si>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</si>
  <si>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</si>
  <si>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</si>
  <si>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</si>
  <si>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</si>
  <si>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Epsilon^2</t>
  </si>
  <si>
    <t>Day</t>
  </si>
  <si>
    <t>Outlook</t>
  </si>
  <si>
    <t>Temperature</t>
  </si>
  <si>
    <t>Humidity</t>
  </si>
  <si>
    <t>Wind</t>
  </si>
  <si>
    <t>Play</t>
  </si>
  <si>
    <t>Outlook X[0]</t>
  </si>
  <si>
    <t>Temperature X[1]</t>
  </si>
  <si>
    <t>Humidity X[2]</t>
  </si>
  <si>
    <t>Wind X[3]</t>
  </si>
  <si>
    <t>Play y</t>
  </si>
  <si>
    <t>Sunny</t>
  </si>
  <si>
    <t>Hot</t>
  </si>
  <si>
    <t>High</t>
  </si>
  <si>
    <t>Weak</t>
  </si>
  <si>
    <t>No</t>
  </si>
  <si>
    <t>Sunny - 2</t>
  </si>
  <si>
    <t>Hot - 1</t>
  </si>
  <si>
    <t>High - 0</t>
  </si>
  <si>
    <t>Weak - 1</t>
  </si>
  <si>
    <t>No - 0</t>
  </si>
  <si>
    <t>Strong</t>
  </si>
  <si>
    <t>Strong - 0</t>
  </si>
  <si>
    <t>Overcast</t>
  </si>
  <si>
    <t>Yes</t>
  </si>
  <si>
    <t>Overcast - 0</t>
  </si>
  <si>
    <t>Yes - 1</t>
  </si>
  <si>
    <t>Rain</t>
  </si>
  <si>
    <t>Mild</t>
  </si>
  <si>
    <t>Rain - 1</t>
  </si>
  <si>
    <t>Mild - 2</t>
  </si>
  <si>
    <t>Cool</t>
  </si>
  <si>
    <t>Normal</t>
  </si>
  <si>
    <t>Cool - 0</t>
  </si>
  <si>
    <t>Normal - 1</t>
  </si>
  <si>
    <t>p</t>
  </si>
  <si>
    <t>n</t>
  </si>
  <si>
    <t>p + n</t>
  </si>
  <si>
    <t xml:space="preserve">Information Gain I(p,n) </t>
  </si>
  <si>
    <t>Entropy</t>
  </si>
  <si>
    <t>Gain</t>
  </si>
  <si>
    <t>Yes Count (p) =</t>
  </si>
  <si>
    <t>No Count (n) =</t>
  </si>
  <si>
    <t>Total rows =</t>
  </si>
  <si>
    <t>Sunny-Temp</t>
  </si>
  <si>
    <t>Sunny-Humd</t>
  </si>
  <si>
    <t>Sunny-Wind</t>
  </si>
  <si>
    <t>Rain-Temp</t>
  </si>
  <si>
    <t>Rain-Humd.</t>
  </si>
  <si>
    <t>Rain-Wind</t>
  </si>
  <si>
    <t>Gini Index</t>
  </si>
  <si>
    <t>Algo / Split Criterion</t>
  </si>
  <si>
    <t>Description</t>
  </si>
  <si>
    <t>Tree Type</t>
  </si>
  <si>
    <t>Gini Split / Gini Index</t>
  </si>
  <si>
    <t>Favours larger partitions. Very simple to implement.</t>
  </si>
  <si>
    <t>CART</t>
  </si>
  <si>
    <t>Information Gain / Entropy</t>
  </si>
  <si>
    <t>Favours partitions that have small counts but many distinct values.</t>
  </si>
  <si>
    <t> ID3 / C4.5</t>
  </si>
  <si>
    <t>gini = 0.392</t>
  </si>
  <si>
    <t>Classification &amp; Regression Trees (CART)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</si>
  <si>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Favours larger partitions.</t>
    </r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</si>
  <si>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Uses squared proportion of classes.</t>
    </r>
  </si>
  <si>
    <t>Rows</t>
  </si>
  <si>
    <r>
      <t>·</t>
    </r>
    <r>
      <rPr>
        <sz val="7"/>
        <color theme="1"/>
        <rFont val="Times New Roman"/>
        <family val="1"/>
      </rPr>
      <t xml:space="preserve">       </t>
    </r>
    <r>
      <rPr>
        <sz val="12"/>
        <color theme="1"/>
        <rFont val="Times New Roman"/>
        <family val="1"/>
      </rPr>
      <t>Perfectly classified, Gini Index would be zero.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</si>
</sst>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0"/>
      <color theme="1"/>
      <name val="Symbol"/>
      <family val="1"/>
      <charset val="2"/>
    </font>
    <font>
      <sz val="7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Continuous"/>
    </xf>
    <xf numFmtId="164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3" fillId="0" borderId="0" xfId="1"/>
    <xf numFmtId="0" fontId="4" fillId="0" borderId="0" xfId="1" applyFont="1" applyAlignment="1">
      <alignment horizontal="left"/>
    </xf>
    <xf numFmtId="0" fontId="3" fillId="0" borderId="0" xfId="1" applyAlignment="1">
      <alignment horizontal="left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6" fillId="0" borderId="6" xfId="1" applyFont="1" applyBorder="1" applyAlignment="1">
      <alignment horizontal="center"/>
    </xf>
    <xf numFmtId="0" fontId="6" fillId="0" borderId="7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6" fillId="0" borderId="2" xfId="1" applyFont="1" applyBorder="1" applyAlignment="1">
      <alignment horizontal="center"/>
    </xf>
    <xf numFmtId="0" fontId="4" fillId="2" borderId="4" xfId="1" applyFont="1" applyFill="1" applyBorder="1" applyAlignment="1">
      <alignment horizontal="left"/>
    </xf>
    <xf numFmtId="0" fontId="3" fillId="0" borderId="8" xfId="1" applyBorder="1" applyAlignment="1">
      <alignment horizontal="left"/>
    </xf>
    <xf numFmtId="0" fontId="3" fillId="2" borderId="9" xfId="1" applyFill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3" fillId="0" borderId="11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6" xfId="1" applyFont="1" applyBorder="1" applyAlignment="1">
      <alignment horizontal="center" vertical="center"/>
    </xf>
    <xf numFmtId="0" fontId="6" fillId="0" borderId="7" xfId="1" applyFont="1" applyBorder="1" applyAlignment="1">
      <alignment horizontal="center" vertical="center"/>
    </xf>
    <xf numFmtId="0" fontId="4" fillId="0" borderId="10" xfId="1" applyFont="1" applyBorder="1"/>
    <xf numFmtId="0" fontId="4" fillId="2" borderId="4" xfId="1" applyFont="1" applyFill="1" applyBorder="1"/>
    <xf numFmtId="0" fontId="4" fillId="0" borderId="12" xfId="1" applyFont="1" applyBorder="1"/>
    <xf numFmtId="0" fontId="3" fillId="0" borderId="2" xfId="1" applyBorder="1" applyAlignment="1">
      <alignment horizontal="left"/>
    </xf>
    <xf numFmtId="0" fontId="3" fillId="0" borderId="7" xfId="1" applyBorder="1" applyAlignment="1">
      <alignment horizontal="left"/>
    </xf>
    <xf numFmtId="0" fontId="4" fillId="0" borderId="0" xfId="1" applyFont="1"/>
    <xf numFmtId="0" fontId="5" fillId="0" borderId="13" xfId="1" applyFont="1" applyBorder="1" applyAlignment="1">
      <alignment horizontal="center"/>
    </xf>
    <xf numFmtId="0" fontId="3" fillId="0" borderId="8" xfId="1" applyBorder="1"/>
    <xf numFmtId="0" fontId="3" fillId="0" borderId="9" xfId="1" applyBorder="1" applyAlignment="1">
      <alignment horizontal="left"/>
    </xf>
    <xf numFmtId="0" fontId="3" fillId="2" borderId="11" xfId="1" applyFill="1" applyBorder="1" applyAlignment="1">
      <alignment horizontal="left"/>
    </xf>
    <xf numFmtId="0" fontId="3" fillId="0" borderId="2" xfId="1" applyBorder="1"/>
    <xf numFmtId="0" fontId="7" fillId="3" borderId="1" xfId="1" applyFont="1" applyFill="1" applyBorder="1" applyAlignment="1">
      <alignment vertical="center" wrapText="1"/>
    </xf>
    <xf numFmtId="0" fontId="8" fillId="3" borderId="1" xfId="1" applyFont="1" applyFill="1" applyBorder="1" applyAlignment="1">
      <alignment vertical="center" wrapText="1"/>
    </xf>
    <xf numFmtId="0" fontId="8" fillId="4" borderId="1" xfId="1" applyFont="1" applyFill="1" applyBorder="1" applyAlignment="1">
      <alignment vertical="center" wrapText="1"/>
    </xf>
    <xf numFmtId="0" fontId="9" fillId="0" borderId="0" xfId="1" applyFont="1" applyAlignment="1">
      <alignment horizontal="center"/>
    </xf>
    <xf numFmtId="0" fontId="10" fillId="0" borderId="0" xfId="1" applyFont="1" applyAlignment="1">
      <alignment horizontal="left" vertical="center" indent="2"/>
    </xf>
    <xf numFmtId="0" fontId="5" fillId="0" borderId="4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</cellXfs>
  <cellStyles count="2">
    <cellStyle name="Normal" xfId="0" builtinId="0"/>
    <cellStyle name="Normal 2" xfId="1" xr:uid="{DCE96155-F8A9-49BE-804E-8124D67109A9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x vs 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8295698198988395"/>
                  <c:y val="-0.289468958072975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'Correlation &amp; Regression-1'!$C$4:$C$10</c:f>
              <c:numCache>
                <c:formatCode>General</c:formatCode>
                <c:ptCount val="7"/>
                <c:pt idx="0">
                  <c:v>6</c:v>
                </c:pt>
                <c:pt idx="1">
                  <c:v>2</c:v>
                </c:pt>
                <c:pt idx="2">
                  <c:v>15</c:v>
                </c:pt>
                <c:pt idx="3">
                  <c:v>9</c:v>
                </c:pt>
                <c:pt idx="4">
                  <c:v>12</c:v>
                </c:pt>
                <c:pt idx="5">
                  <c:v>5</c:v>
                </c:pt>
                <c:pt idx="6">
                  <c:v>8</c:v>
                </c:pt>
              </c:numCache>
            </c:numRef>
          </c:xVal>
          <c:yVal>
            <c:numRef>
              <c:f>'Correlation &amp; Regression-1'!$D$4:$D$10</c:f>
              <c:numCache>
                <c:formatCode>General</c:formatCode>
                <c:ptCount val="7"/>
                <c:pt idx="0">
                  <c:v>82</c:v>
                </c:pt>
                <c:pt idx="1">
                  <c:v>86</c:v>
                </c:pt>
                <c:pt idx="2">
                  <c:v>43</c:v>
                </c:pt>
                <c:pt idx="3">
                  <c:v>74</c:v>
                </c:pt>
                <c:pt idx="4">
                  <c:v>58</c:v>
                </c:pt>
                <c:pt idx="5">
                  <c:v>90</c:v>
                </c:pt>
                <c:pt idx="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B4-48D4-A19A-AA9947A6E559}"/>
            </c:ext>
          </c:extLst>
        </c:ser>
        <c:ser>
          <c:idx val="1"/>
          <c:order val="1"/>
          <c:tx>
            <c:v>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'Correlation &amp; Regression-1'!$F$14</c:f>
              <c:numCache>
                <c:formatCode>General</c:formatCode>
                <c:ptCount val="1"/>
                <c:pt idx="0">
                  <c:v>7</c:v>
                </c:pt>
              </c:numCache>
            </c:numRef>
          </c:xVal>
          <c:yVal>
            <c:numRef>
              <c:f>'Correlation &amp; Regression-1'!$G$14</c:f>
              <c:numCache>
                <c:formatCode>General</c:formatCode>
                <c:ptCount val="1"/>
                <c:pt idx="0">
                  <c:v>77.139303482587067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B4-48D4-A19A-AA9947A6E559}"/>
            </c:ext>
          </c:extLst>
        </c:ser>
        <c:ser>
          <c:idx val="2"/>
          <c:order val="2"/>
          <c:tx>
            <c:v>I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'Correlation &amp; Regression-1'!$F$15</c:f>
              <c:numCache>
                <c:formatCode>General</c:formatCode>
                <c:ptCount val="1"/>
                <c:pt idx="0">
                  <c:v>10</c:v>
                </c:pt>
              </c:numCache>
            </c:numRef>
          </c:xVal>
          <c:yVal>
            <c:numRef>
              <c:f>'Correlation &amp; Regression-1'!$G$15</c:f>
              <c:numCache>
                <c:formatCode>General</c:formatCode>
                <c:ptCount val="1"/>
                <c:pt idx="0">
                  <c:v>66.273631840796014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BB4-48D4-A19A-AA9947A6E559}"/>
            </c:ext>
          </c:extLst>
        </c:ser>
        <c:ser>
          <c:idx val="3"/>
          <c:order val="3"/>
          <c:tx>
            <c:v>J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'Correlation &amp; Regression-1'!$F$16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'Correlation &amp; Regression-1'!$G$16</c:f>
              <c:numCache>
                <c:formatCode>General</c:formatCode>
                <c:ptCount val="1"/>
                <c:pt idx="0">
                  <c:v>62.651741293532339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B4-48D4-A19A-AA9947A6E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75072"/>
        <c:axId val="1705416800"/>
      </c:scatterChart>
      <c:valAx>
        <c:axId val="19627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16800"/>
        <c:crosses val="autoZero"/>
        <c:crossBetween val="midCat"/>
      </c:valAx>
      <c:valAx>
        <c:axId val="170541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2">
                  <a:lumMod val="5000"/>
                  <a:lumOff val="95000"/>
                </a:schemeClr>
              </a:solidFill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7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857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179294</xdr:colOff>
      <xdr:row>6</xdr:row>
      <xdr:rowOff>60761</xdr:rowOff>
    </xdr:from>
    <xdr:to>
      <xdr:col>10</xdr:col>
      <xdr:colOff>3504</xdr:colOff>
      <xdr:row>10</xdr:row>
      <xdr:rowOff>96185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CCEA736-B17D-30A6-D2C2-C6E68D3A2B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6494" y="1109632"/>
          <a:ext cx="1653010" cy="734671"/>
        </a:xfrm>
        <a:prstGeom prst="rect">
          <a:avLst/>
        </a:prstGeom>
        <a:ln w="28575">
          <a:solidFill>
            <a:srgbClr val="00B050"/>
          </a:solidFill>
        </a:ln>
      </xdr:spPr>
    </xdr:pic>
    <xdr:clientData/>
  </xdr:twoCellAnchor>
  <xdr:twoCellAnchor editAs="oneCell">
    <xdr:from>
      <xdr:col>7</xdr:col>
      <xdr:colOff>135431</xdr:colOff>
      <xdr:row>0</xdr:row>
      <xdr:rowOff>52643</xdr:rowOff>
    </xdr:from>
    <xdr:to>
      <xdr:col>13</xdr:col>
      <xdr:colOff>355065</xdr:colOff>
      <xdr:row>6</xdr:row>
      <xdr:rowOff>37325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C3E2405-9366-F113-51C9-0DBC8BA176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02631" y="52643"/>
          <a:ext cx="3877234" cy="1033553"/>
        </a:xfrm>
        <a:prstGeom prst="rect">
          <a:avLst/>
        </a:prstGeom>
      </xdr:spPr>
    </xdr:pic>
    <xdr:clientData/>
  </xdr:twoCellAnchor>
  <xdr:twoCellAnchor>
    <xdr:from>
      <xdr:col>8</xdr:col>
      <xdr:colOff>183776</xdr:colOff>
      <xdr:row>11</xdr:row>
      <xdr:rowOff>26893</xdr:rowOff>
    </xdr:from>
    <xdr:to>
      <xdr:col>14</xdr:col>
      <xdr:colOff>282388</xdr:colOff>
      <xdr:row>25</xdr:row>
      <xdr:rowOff>49305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C707A1-64EC-FF0B-666B-90B1FFFE5A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126999</xdr:colOff>
      <xdr:row>0</xdr:row>
      <xdr:rowOff>63500</xdr:rowOff>
    </xdr:from>
    <xdr:to>
      <xdr:col>18</xdr:col>
      <xdr:colOff>162360</xdr:colOff>
      <xdr:row>7</xdr:row>
      <xdr:rowOff>84666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EE4D89-25BD-46CE-AF39-D470D94A9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49849" y="63500"/>
          <a:ext cx="8296711" cy="1570566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410633</xdr:colOff>
      <xdr:row>11</xdr:row>
      <xdr:rowOff>101601</xdr:rowOff>
    </xdr:from>
    <xdr:to>
      <xdr:col>20</xdr:col>
      <xdr:colOff>109009</xdr:colOff>
      <xdr:row>15</xdr:row>
      <xdr:rowOff>225426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39918B-40D1-43B3-A26E-271363E1E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56433" y="2590801"/>
          <a:ext cx="4117976" cy="1063625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158751</xdr:colOff>
      <xdr:row>26</xdr:row>
      <xdr:rowOff>232834</xdr:rowOff>
    </xdr:from>
    <xdr:to>
      <xdr:col>20</xdr:col>
      <xdr:colOff>619127</xdr:colOff>
      <xdr:row>37</xdr:row>
      <xdr:rowOff>40217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6225A4-8659-4090-8604-9101FB63E8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55351" y="5985934"/>
          <a:ext cx="4879976" cy="221530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14</xdr:col>
      <xdr:colOff>222249</xdr:colOff>
      <xdr:row>44</xdr:row>
      <xdr:rowOff>21166</xdr:rowOff>
    </xdr:from>
    <xdr:to>
      <xdr:col>20</xdr:col>
      <xdr:colOff>663575</xdr:colOff>
      <xdr:row>54</xdr:row>
      <xdr:rowOff>73024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5B2AADB-2AE5-40D8-A99E-7689D059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8849" y="9790006"/>
          <a:ext cx="4860926" cy="221593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11</xdr:col>
      <xdr:colOff>21166</xdr:colOff>
      <xdr:row>56</xdr:row>
      <xdr:rowOff>31750</xdr:rowOff>
    </xdr:from>
    <xdr:to>
      <xdr:col>18</xdr:col>
      <xdr:colOff>16932</xdr:colOff>
      <xdr:row>65</xdr:row>
      <xdr:rowOff>68471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FA179DE-8B1F-480C-A796-CBA4354DD7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32606" y="12330430"/>
          <a:ext cx="5619326" cy="216270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2</xdr:col>
      <xdr:colOff>0</xdr:colOff>
      <xdr:row>55</xdr:row>
      <xdr:rowOff>0</xdr:rowOff>
    </xdr:from>
    <xdr:to>
      <xdr:col>4</xdr:col>
      <xdr:colOff>575310</xdr:colOff>
      <xdr:row>58</xdr:row>
      <xdr:rowOff>148982</xdr:rowOff>
    </xdr:to>
    <xdr:pic>
      <xdr:nvPicPr>
        <xdr:cNvPr id="7" name="Picture 6" descr="Gini Index Calculation">
          <a:extLst>
            <a:ext uri="{FF2B5EF4-FFF2-40B4-BE49-F238E27FC236}">
              <a16:creationId xmlns:a16="http://schemas.microsoft.com/office/drawing/2014/main" id="{6FC7FCBD-CC6B-4992-BCF8-789D6DD814C2}"/>
            </a:ext>
          </a:extLst>
        </xdr:cNvPr>
        <xdr:cNvPicPr/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6300" y="12115800"/>
          <a:ext cx="2922270" cy="865262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931C2-662A-49A8-808B-038E18833AAE}">
  <dimension ref="A3:G21"/>
  <sheetViews>
    <sheetView topLeftCell="B1" zoomScale="170" zoomScaleNormal="170" workbookViewId="0">
      <selection activeCell="E19" sqref="E19"/>
    </sheetView>
  </sheetViews>
  <sheetFormatPr defaultRowHeight="13.8" x14ac:dyDescent="0.3"/>
  <sheetData>
    <row r="3" spans="2:7" x14ac:dyDescent="0.3">
      <c r="B3" s="2" t="s">
        <v>0</v>
      </c>
      <c r="C3" s="2" t="s">
        <v>1</v>
      </c>
      <c r="D3" s="2" t="s">
        <v>2</v>
      </c>
      <c r="E3" s="2" t="s">
        <v>10</v>
      </c>
      <c r="F3" s="2" t="s">
        <v>11</v>
      </c>
      <c r="G3" s="2" t="s">
        <v>12</v>
      </c>
    </row>
    <row r="4" spans="2:7" x14ac:dyDescent="0.3">
      <c r="B4" s="3" t="s">
        <v>3</v>
      </c>
      <c r="C4" s="3">
        <v>6</v>
      </c>
      <c r="D4" s="3">
        <v>82</v>
      </c>
      <c r="E4" s="4">
        <f>C4*D4</f>
        <v>492</v>
      </c>
      <c r="F4" s="4">
        <f>C4^2</f>
        <v>36</v>
      </c>
      <c r="G4" s="4">
        <f>D4^2</f>
        <v>6724</v>
      </c>
    </row>
    <row r="5" spans="2:7" x14ac:dyDescent="0.3">
      <c r="B5" s="3" t="s">
        <v>4</v>
      </c>
      <c r="C5" s="3">
        <v>2</v>
      </c>
      <c r="D5" s="3">
        <v>86</v>
      </c>
      <c r="E5" s="4">
        <f t="shared" ref="E5:E10" si="0">C5*D5</f>
        <v>172</v>
      </c>
      <c r="F5" s="4">
        <f t="shared" ref="F5:F10" si="1">C5^2</f>
        <v>4</v>
      </c>
      <c r="G5" s="4">
        <f t="shared" ref="G5:G10" si="2">D5^2</f>
        <v>7396</v>
      </c>
    </row>
    <row r="6" spans="2:7" x14ac:dyDescent="0.3">
      <c r="B6" s="3" t="s">
        <v>5</v>
      </c>
      <c r="C6" s="3">
        <v>15</v>
      </c>
      <c r="D6" s="3">
        <v>43</v>
      </c>
      <c r="E6" s="4">
        <f t="shared" si="0"/>
        <v>645</v>
      </c>
      <c r="F6" s="4">
        <f t="shared" si="1"/>
        <v>225</v>
      </c>
      <c r="G6" s="4">
        <f t="shared" si="2"/>
        <v>1849</v>
      </c>
    </row>
    <row r="7" spans="2:7" x14ac:dyDescent="0.3">
      <c r="B7" s="3" t="s">
        <v>6</v>
      </c>
      <c r="C7" s="3">
        <v>9</v>
      </c>
      <c r="D7" s="3">
        <v>74</v>
      </c>
      <c r="E7" s="4">
        <f t="shared" si="0"/>
        <v>666</v>
      </c>
      <c r="F7" s="4">
        <f t="shared" si="1"/>
        <v>81</v>
      </c>
      <c r="G7" s="4">
        <f t="shared" si="2"/>
        <v>5476</v>
      </c>
    </row>
    <row r="8" spans="2:7" x14ac:dyDescent="0.3">
      <c r="B8" s="3" t="s">
        <v>7</v>
      </c>
      <c r="C8" s="3">
        <v>12</v>
      </c>
      <c r="D8" s="3">
        <v>58</v>
      </c>
      <c r="E8" s="4">
        <f t="shared" si="0"/>
        <v>696</v>
      </c>
      <c r="F8" s="4">
        <f t="shared" si="1"/>
        <v>144</v>
      </c>
      <c r="G8" s="4">
        <f t="shared" si="2"/>
        <v>3364</v>
      </c>
    </row>
    <row r="9" spans="2:7" x14ac:dyDescent="0.3">
      <c r="B9" s="3" t="s">
        <v>8</v>
      </c>
      <c r="C9" s="3">
        <v>5</v>
      </c>
      <c r="D9" s="3">
        <v>90</v>
      </c>
      <c r="E9" s="4">
        <f t="shared" si="0"/>
        <v>450</v>
      </c>
      <c r="F9" s="4">
        <f t="shared" si="1"/>
        <v>25</v>
      </c>
      <c r="G9" s="4">
        <f t="shared" si="2"/>
        <v>8100</v>
      </c>
    </row>
    <row r="10" spans="2:7" x14ac:dyDescent="0.3">
      <c r="B10" s="3" t="s">
        <v>9</v>
      </c>
      <c r="C10" s="3">
        <v>8</v>
      </c>
      <c r="D10" s="3">
        <v>78</v>
      </c>
      <c r="E10" s="4">
        <f t="shared" si="0"/>
        <v>624</v>
      </c>
      <c r="F10" s="4">
        <f t="shared" si="1"/>
        <v>64</v>
      </c>
      <c r="G10" s="4">
        <f t="shared" si="2"/>
        <v>6084</v>
      </c>
    </row>
    <row r="11" spans="2:7" x14ac:dyDescent="0.3">
      <c r="C11">
        <f>SUM(C4:C10)</f>
        <v>57</v>
      </c>
      <c r="D11">
        <f t="shared" ref="D11:G11" si="3">SUM(D4:D10)</f>
        <v>511</v>
      </c>
      <c r="E11">
        <f t="shared" si="3"/>
        <v>3745</v>
      </c>
      <c r="F11">
        <f>SUM(F4:F10)</f>
        <v>579</v>
      </c>
      <c r="G11">
        <f t="shared" si="3"/>
        <v>38993</v>
      </c>
    </row>
    <row r="13" spans="2:7" x14ac:dyDescent="0.3">
      <c r="B13" s="1" t="s">
        <v>13</v>
      </c>
      <c r="C13">
        <f>COUNTA(B4:B10)</f>
        <v>7</v>
      </c>
      <c r="E13" s="2" t="s">
        <v>0</v>
      </c>
      <c r="F13" s="2" t="s">
        <v>1</v>
      </c>
      <c r="G13" s="2" t="s">
        <v>23</v>
      </c>
    </row>
    <row r="14" spans="2:7" x14ac:dyDescent="0.3">
      <c r="B14" s="1" t="s">
        <v>14</v>
      </c>
      <c r="C14">
        <f>(C13*E11-C11*D11)/SQRT((C13*F11-C11^2)*(C13*G11-D11^2))</f>
        <v>-0.94421517068791783</v>
      </c>
      <c r="E14" s="3" t="s">
        <v>20</v>
      </c>
      <c r="F14" s="3">
        <v>7</v>
      </c>
      <c r="G14" s="4">
        <f>$C$17+$C$18*F14</f>
        <v>77.139303482587067</v>
      </c>
    </row>
    <row r="15" spans="2:7" x14ac:dyDescent="0.3">
      <c r="B15" s="1" t="s">
        <v>14</v>
      </c>
      <c r="C15">
        <f>CORREL(C4:C10,D4:D10)</f>
        <v>-0.94421517068791805</v>
      </c>
      <c r="E15" s="3" t="s">
        <v>21</v>
      </c>
      <c r="F15" s="3">
        <v>10</v>
      </c>
      <c r="G15" s="4">
        <f t="shared" ref="G15:G16" si="4">$C$17+$C$18*F15</f>
        <v>66.273631840796014</v>
      </c>
    </row>
    <row r="16" spans="2:7" x14ac:dyDescent="0.3">
      <c r="B16" s="1" t="s">
        <v>14</v>
      </c>
      <c r="C16">
        <f>CORREL(D4:D10,C4:C10)</f>
        <v>-0.94421517068791805</v>
      </c>
      <c r="E16" s="3" t="s">
        <v>22</v>
      </c>
      <c r="F16" s="3">
        <v>11</v>
      </c>
      <c r="G16" s="4">
        <f t="shared" si="4"/>
        <v>62.651741293532339</v>
      </c>
    </row>
    <row r="17" spans="1:3" x14ac:dyDescent="0.3">
      <c r="A17" t="s">
        <v>16</v>
      </c>
      <c r="B17" s="1" t="s">
        <v>15</v>
      </c>
      <c r="C17">
        <f>(D11*F11-C11*E11)/(C13*F11-C11^2)</f>
        <v>102.49253731343283</v>
      </c>
    </row>
    <row r="18" spans="1:3" x14ac:dyDescent="0.3">
      <c r="A18" t="s">
        <v>18</v>
      </c>
      <c r="B18" s="1" t="s">
        <v>17</v>
      </c>
      <c r="C18">
        <f>(C13*E11-C11*D11)/(C13*F11-C11^2)</f>
        <v>-3.6218905472636815</v>
      </c>
    </row>
    <row r="19" spans="1:3" x14ac:dyDescent="0.3">
      <c r="A19" t="s">
        <v>16</v>
      </c>
      <c r="B19" s="1" t="s">
        <v>15</v>
      </c>
      <c r="C19">
        <f>INTERCEPT(D4:D10,C4:C10)</f>
        <v>102.49253731343283</v>
      </c>
    </row>
    <row r="20" spans="1:3" x14ac:dyDescent="0.3">
      <c r="A20" t="s">
        <v>18</v>
      </c>
      <c r="B20" s="1" t="s">
        <v>17</v>
      </c>
      <c r="C20">
        <f>SLOPE(D4:D10,C4:C10)</f>
        <v>-3.621890547263682</v>
      </c>
    </row>
    <row r="21" spans="1:3" x14ac:dyDescent="0.3">
      <c r="B21" s="1" t="s">
        <v>19</v>
      </c>
      <c r="C21">
        <f>C14^2</f>
        <v>0.89154228855721385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5E366-F9A4-445A-AA33-35E89877705D}">
  <dimension ref="B3:P21"/>
  <sheetViews>
    <sheetView zoomScale="140" zoomScaleNormal="140" workbookViewId="0">
      <selection activeCell="G10" sqref="G10"/>
    </sheetView>
  </sheetViews>
  <sheetFormatPr defaultRowHeight="13.8" x14ac:dyDescent="0.3"/>
  <cols>
    <col min="1" max="1" width="4.21875" customWidth="1"/>
    <col min="7" max="7" width="15.21875" customWidth="1"/>
    <col min="8" max="8" width="16.44140625" bestFit="1" customWidth="1"/>
    <col min="9" max="9" width="12.5546875" bestFit="1" customWidth="1"/>
    <col min="10" max="10" width="13.21875" bestFit="1" customWidth="1"/>
    <col min="11" max="11" width="12.5546875" bestFit="1" customWidth="1"/>
    <col min="12" max="12" width="12" bestFit="1" customWidth="1"/>
    <col min="13" max="13" width="12.5546875" bestFit="1" customWidth="1"/>
    <col min="14" max="14" width="12" bestFit="1" customWidth="1"/>
    <col min="15" max="15" width="12.5546875" bestFit="1" customWidth="1"/>
    <col min="16" max="16" width="12" bestFit="1" customWidth="1"/>
  </cols>
  <sheetData>
    <row r="3" spans="2:13" x14ac:dyDescent="0.3">
      <c r="B3" s="2" t="s">
        <v>0</v>
      </c>
      <c r="C3" s="2" t="s">
        <v>24</v>
      </c>
      <c r="D3" s="2" t="s">
        <v>25</v>
      </c>
      <c r="E3" s="2" t="s">
        <v>2</v>
      </c>
      <c r="F3" s="2" t="s">
        <v>23</v>
      </c>
      <c r="G3" s="2" t="s">
        <v>48</v>
      </c>
      <c r="H3" t="s">
        <v>26</v>
      </c>
    </row>
    <row r="4" spans="2:13" ht="14.4" thickBot="1" x14ac:dyDescent="0.35">
      <c r="B4" s="3" t="s">
        <v>3</v>
      </c>
      <c r="C4" s="3">
        <v>3.2</v>
      </c>
      <c r="D4" s="3">
        <v>22</v>
      </c>
      <c r="E4" s="3">
        <v>550</v>
      </c>
      <c r="F4" s="3">
        <f>$I$19+$I$20*C4+$I$21*D4</f>
        <v>555.36373267414149</v>
      </c>
      <c r="G4" s="4">
        <f>(E4-F4)^2</f>
        <v>28.769628199652999</v>
      </c>
    </row>
    <row r="5" spans="2:13" x14ac:dyDescent="0.3">
      <c r="B5" s="3" t="s">
        <v>4</v>
      </c>
      <c r="C5" s="3">
        <v>2.7</v>
      </c>
      <c r="D5" s="3">
        <v>27</v>
      </c>
      <c r="E5" s="3">
        <v>570</v>
      </c>
      <c r="F5" s="3">
        <f t="shared" ref="F5:F8" si="0">$I$19+$I$20*C5+$I$21*D5</f>
        <v>584.20852829522391</v>
      </c>
      <c r="G5" s="4">
        <f t="shared" ref="G5:G8" si="1">(E5-F5)^2</f>
        <v>201.88227631617858</v>
      </c>
      <c r="H5" s="7" t="s">
        <v>27</v>
      </c>
      <c r="I5" s="7"/>
    </row>
    <row r="6" spans="2:13" x14ac:dyDescent="0.3">
      <c r="B6" s="3" t="s">
        <v>5</v>
      </c>
      <c r="C6" s="3">
        <v>2.5</v>
      </c>
      <c r="D6" s="3">
        <v>24</v>
      </c>
      <c r="E6" s="3">
        <v>525</v>
      </c>
      <c r="F6" s="3">
        <f t="shared" si="0"/>
        <v>523.08157499779293</v>
      </c>
      <c r="G6" s="4">
        <f t="shared" si="1"/>
        <v>3.6803544890932072</v>
      </c>
      <c r="H6" t="s">
        <v>28</v>
      </c>
      <c r="I6">
        <v>0.98928820282730667</v>
      </c>
    </row>
    <row r="7" spans="2:13" x14ac:dyDescent="0.3">
      <c r="B7" s="3" t="s">
        <v>6</v>
      </c>
      <c r="C7" s="3">
        <v>3.4</v>
      </c>
      <c r="D7" s="3">
        <v>28</v>
      </c>
      <c r="E7" s="3">
        <v>670</v>
      </c>
      <c r="F7" s="3">
        <f t="shared" si="0"/>
        <v>660.08960889909076</v>
      </c>
      <c r="G7" s="4">
        <f t="shared" si="1"/>
        <v>98.215851772980997</v>
      </c>
      <c r="H7" t="s">
        <v>29</v>
      </c>
      <c r="I7">
        <v>0.97869114825328229</v>
      </c>
    </row>
    <row r="8" spans="2:13" x14ac:dyDescent="0.3">
      <c r="B8" s="3" t="s">
        <v>7</v>
      </c>
      <c r="C8" s="3">
        <v>2.2000000000000002</v>
      </c>
      <c r="D8" s="3">
        <v>23</v>
      </c>
      <c r="E8" s="3">
        <v>490</v>
      </c>
      <c r="F8" s="3">
        <f t="shared" si="0"/>
        <v>482.25655513375125</v>
      </c>
      <c r="G8" s="4">
        <f t="shared" si="1"/>
        <v>59.960938396634141</v>
      </c>
      <c r="H8" t="s">
        <v>30</v>
      </c>
      <c r="I8">
        <v>0.95738229650656459</v>
      </c>
    </row>
    <row r="9" spans="2:13" x14ac:dyDescent="0.3">
      <c r="G9" s="11">
        <f>SUM(G4:G8)</f>
        <v>392.50904917453994</v>
      </c>
      <c r="H9" t="s">
        <v>31</v>
      </c>
      <c r="I9">
        <v>14.009087214635695</v>
      </c>
    </row>
    <row r="10" spans="2:13" ht="14.4" thickBot="1" x14ac:dyDescent="0.35">
      <c r="B10" s="2" t="s">
        <v>0</v>
      </c>
      <c r="C10" s="2" t="s">
        <v>24</v>
      </c>
      <c r="D10" s="2" t="s">
        <v>25</v>
      </c>
      <c r="E10" s="2" t="s">
        <v>2</v>
      </c>
      <c r="F10" s="9"/>
      <c r="H10" s="5" t="s">
        <v>32</v>
      </c>
      <c r="I10" s="5">
        <v>5</v>
      </c>
    </row>
    <row r="11" spans="2:13" x14ac:dyDescent="0.3">
      <c r="B11" s="3" t="s">
        <v>8</v>
      </c>
      <c r="C11" s="8">
        <v>3</v>
      </c>
      <c r="D11" s="3">
        <v>25</v>
      </c>
      <c r="E11" s="3">
        <f>$I$19+$I$20*C11+$I$21*D11</f>
        <v>581.43462523174719</v>
      </c>
      <c r="F11" s="1"/>
    </row>
    <row r="12" spans="2:13" ht="14.4" thickBot="1" x14ac:dyDescent="0.35">
      <c r="B12" s="3" t="s">
        <v>9</v>
      </c>
      <c r="C12" s="3">
        <v>3.1</v>
      </c>
      <c r="D12" s="3">
        <v>23</v>
      </c>
      <c r="E12" s="3">
        <f t="shared" ref="E12:E13" si="2">$I$19+$I$20*C12+$I$21*D12</f>
        <v>561.132691798358</v>
      </c>
      <c r="F12" s="1"/>
      <c r="H12" t="s">
        <v>33</v>
      </c>
    </row>
    <row r="13" spans="2:13" x14ac:dyDescent="0.3">
      <c r="B13" s="3" t="s">
        <v>20</v>
      </c>
      <c r="C13" s="3">
        <v>3.3</v>
      </c>
      <c r="D13" s="3">
        <v>27</v>
      </c>
      <c r="E13" s="3">
        <f t="shared" si="2"/>
        <v>636.79261940496167</v>
      </c>
      <c r="F13" s="1"/>
      <c r="H13" s="6"/>
      <c r="I13" s="6" t="s">
        <v>37</v>
      </c>
      <c r="J13" s="6" t="s">
        <v>38</v>
      </c>
      <c r="K13" s="6" t="s">
        <v>39</v>
      </c>
      <c r="L13" s="6" t="s">
        <v>8</v>
      </c>
      <c r="M13" s="6" t="s">
        <v>40</v>
      </c>
    </row>
    <row r="14" spans="2:13" x14ac:dyDescent="0.3">
      <c r="H14" t="s">
        <v>34</v>
      </c>
      <c r="I14">
        <v>2</v>
      </c>
      <c r="J14">
        <v>18027.49095082546</v>
      </c>
      <c r="K14">
        <v>9013.7454754127302</v>
      </c>
      <c r="L14">
        <v>45.928854350588743</v>
      </c>
      <c r="M14">
        <v>2.1308851746717622E-2</v>
      </c>
    </row>
    <row r="15" spans="2:13" x14ac:dyDescent="0.3">
      <c r="H15" t="s">
        <v>35</v>
      </c>
      <c r="I15">
        <v>2</v>
      </c>
      <c r="J15" s="10">
        <v>392.50904917453863</v>
      </c>
      <c r="K15">
        <v>196.25452458726932</v>
      </c>
    </row>
    <row r="16" spans="2:13" ht="14.4" thickBot="1" x14ac:dyDescent="0.35">
      <c r="H16" s="5" t="s">
        <v>36</v>
      </c>
      <c r="I16" s="5">
        <v>4</v>
      </c>
      <c r="J16" s="5">
        <v>18420</v>
      </c>
      <c r="K16" s="5"/>
      <c r="L16" s="5"/>
      <c r="M16" s="5"/>
    </row>
    <row r="17" spans="8:16" ht="14.4" thickBot="1" x14ac:dyDescent="0.35"/>
    <row r="18" spans="8:16" x14ac:dyDescent="0.3">
      <c r="H18" s="6"/>
      <c r="I18" s="6" t="s">
        <v>41</v>
      </c>
      <c r="J18" s="6" t="s">
        <v>31</v>
      </c>
      <c r="K18" s="6" t="s">
        <v>42</v>
      </c>
      <c r="L18" s="6" t="s">
        <v>43</v>
      </c>
      <c r="M18" s="6" t="s">
        <v>44</v>
      </c>
      <c r="N18" s="6" t="s">
        <v>45</v>
      </c>
      <c r="O18" s="6" t="s">
        <v>46</v>
      </c>
      <c r="P18" s="6" t="s">
        <v>47</v>
      </c>
    </row>
    <row r="19" spans="8:16" x14ac:dyDescent="0.3">
      <c r="H19" t="s">
        <v>16</v>
      </c>
      <c r="I19">
        <v>-44.81018804626126</v>
      </c>
      <c r="J19">
        <v>69.246866630890381</v>
      </c>
      <c r="K19">
        <v>-0.64710780756499753</v>
      </c>
      <c r="L19">
        <v>0.58391574508017841</v>
      </c>
      <c r="M19">
        <v>-342.75540778225883</v>
      </c>
      <c r="N19">
        <v>253.13503168973631</v>
      </c>
      <c r="O19">
        <v>-342.75540778225883</v>
      </c>
      <c r="P19">
        <v>253.13503168973631</v>
      </c>
    </row>
    <row r="20" spans="8:16" x14ac:dyDescent="0.3">
      <c r="H20" t="s">
        <v>24</v>
      </c>
      <c r="I20">
        <v>87.640151849563026</v>
      </c>
      <c r="J20">
        <v>15.237186664924886</v>
      </c>
      <c r="K20">
        <v>5.7517279125618073</v>
      </c>
      <c r="L20">
        <v>2.8922600815111749E-2</v>
      </c>
      <c r="M20">
        <v>22.079829052021836</v>
      </c>
      <c r="N20">
        <v>153.20047464710422</v>
      </c>
      <c r="O20">
        <v>22.079829052021836</v>
      </c>
      <c r="P20">
        <v>153.20047464710422</v>
      </c>
    </row>
    <row r="21" spans="8:16" ht="14.4" thickBot="1" x14ac:dyDescent="0.35">
      <c r="H21" s="5" t="s">
        <v>25</v>
      </c>
      <c r="I21" s="5">
        <v>14.532974309172776</v>
      </c>
      <c r="J21" s="5">
        <v>2.9137375361504319</v>
      </c>
      <c r="K21" s="5">
        <v>4.9877431061870565</v>
      </c>
      <c r="L21" s="5">
        <v>3.7924876930238542E-2</v>
      </c>
      <c r="M21" s="5">
        <v>1.9961735454816427</v>
      </c>
      <c r="N21" s="5">
        <v>27.069775072863909</v>
      </c>
      <c r="O21" s="5">
        <v>1.9961735454816427</v>
      </c>
      <c r="P21" s="5">
        <v>27.069775072863909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5E3-1A8A-42B5-B91F-6FBACC6F6BB1}">
  <dimension ref="B1:AC66"/>
  <sheetViews>
    <sheetView showGridLines="0" tabSelected="1" zoomScale="120" zoomScaleNormal="120" workbookViewId="0"/>
  </sheetViews>
  <sheetFormatPr defaultRowHeight="14.4" x14ac:dyDescent="0.3"/>
  <cols>
    <col min="1" max="1" width="4.21875" style="12" customWidth="1"/>
    <col min="2" max="2" width="8.5546875" style="12" customWidth="1"/>
    <col min="3" max="3" width="18" style="12" bestFit="1" customWidth="1"/>
    <col min="4" max="4" width="16.21875" style="12" bestFit="1" customWidth="1"/>
    <col min="5" max="5" width="11.77734375" style="12" bestFit="1" customWidth="1"/>
    <col min="6" max="6" width="8.5546875" style="12" bestFit="1" customWidth="1"/>
    <col min="7" max="7" width="6" style="12" bestFit="1" customWidth="1"/>
    <col min="8" max="8" width="12.5546875" style="35" bestFit="1" customWidth="1"/>
    <col min="9" max="9" width="8.77734375" style="12" customWidth="1"/>
    <col min="10" max="11" width="8.88671875" style="12"/>
    <col min="12" max="12" width="28" style="14" bestFit="1" customWidth="1"/>
    <col min="13" max="14" width="8.88671875" style="14"/>
    <col min="15" max="19" width="8.88671875" style="12"/>
    <col min="20" max="20" width="20" style="12" bestFit="1" customWidth="1"/>
    <col min="21" max="21" width="34" style="12" bestFit="1" customWidth="1"/>
    <col min="22" max="22" width="10.21875" style="12" bestFit="1" customWidth="1"/>
    <col min="23" max="24" width="8.88671875" style="12"/>
    <col min="25" max="25" width="15.21875" style="12" bestFit="1" customWidth="1"/>
    <col min="26" max="26" width="20.77734375" style="12" bestFit="1" customWidth="1"/>
    <col min="27" max="27" width="16.44140625" style="12" bestFit="1" customWidth="1"/>
    <col min="28" max="28" width="12.109375" style="12" bestFit="1" customWidth="1"/>
    <col min="29" max="29" width="8.109375" style="12" bestFit="1" customWidth="1"/>
    <col min="30" max="16384" width="8.88671875" style="12"/>
  </cols>
  <sheetData>
    <row r="1" spans="2:29" x14ac:dyDescent="0.3">
      <c r="H1" s="13"/>
      <c r="I1" s="14"/>
      <c r="J1" s="14"/>
      <c r="K1" s="14"/>
      <c r="O1" s="14"/>
      <c r="P1" s="14"/>
      <c r="Q1" s="14"/>
      <c r="R1" s="14"/>
      <c r="S1" s="14"/>
      <c r="T1" s="14"/>
      <c r="U1" s="14"/>
    </row>
    <row r="2" spans="2:29" ht="15" thickBot="1" x14ac:dyDescent="0.35">
      <c r="H2" s="13"/>
      <c r="I2" s="14"/>
      <c r="J2" s="14"/>
      <c r="K2" s="14"/>
      <c r="O2" s="14"/>
      <c r="P2" s="14"/>
      <c r="Q2" s="14"/>
      <c r="R2" s="14"/>
      <c r="S2" s="14"/>
      <c r="T2" s="14"/>
      <c r="U2" s="14"/>
    </row>
    <row r="3" spans="2:29" ht="18.600000000000001" thickBot="1" x14ac:dyDescent="0.4">
      <c r="B3" s="15" t="s">
        <v>49</v>
      </c>
      <c r="C3" s="16" t="s">
        <v>50</v>
      </c>
      <c r="D3" s="16" t="s">
        <v>51</v>
      </c>
      <c r="E3" s="16" t="s">
        <v>52</v>
      </c>
      <c r="F3" s="16" t="s">
        <v>53</v>
      </c>
      <c r="G3" s="16" t="s">
        <v>54</v>
      </c>
      <c r="H3" s="13"/>
      <c r="I3" s="14"/>
      <c r="J3" s="14"/>
      <c r="K3" s="14"/>
      <c r="O3" s="14"/>
      <c r="P3" s="14"/>
      <c r="Q3" s="14"/>
      <c r="R3" s="14"/>
      <c r="S3" s="14"/>
      <c r="T3" s="14"/>
      <c r="U3" s="14"/>
      <c r="X3" s="15" t="s">
        <v>49</v>
      </c>
      <c r="Y3" s="16" t="s">
        <v>55</v>
      </c>
      <c r="Z3" s="16" t="s">
        <v>56</v>
      </c>
      <c r="AA3" s="16" t="s">
        <v>57</v>
      </c>
      <c r="AB3" s="16" t="s">
        <v>58</v>
      </c>
      <c r="AC3" s="15" t="s">
        <v>59</v>
      </c>
    </row>
    <row r="4" spans="2:29" ht="18.600000000000001" thickBot="1" x14ac:dyDescent="0.4">
      <c r="B4" s="17">
        <v>1</v>
      </c>
      <c r="C4" s="18" t="s">
        <v>60</v>
      </c>
      <c r="D4" s="18" t="s">
        <v>61</v>
      </c>
      <c r="E4" s="18" t="s">
        <v>62</v>
      </c>
      <c r="F4" s="18" t="s">
        <v>63</v>
      </c>
      <c r="G4" s="18" t="s">
        <v>64</v>
      </c>
      <c r="H4" s="13"/>
      <c r="I4" s="14"/>
      <c r="J4" s="14"/>
      <c r="K4" s="14"/>
      <c r="O4" s="14"/>
      <c r="P4" s="14"/>
      <c r="Q4" s="14"/>
      <c r="R4" s="14"/>
      <c r="S4" s="14"/>
      <c r="T4" s="14"/>
      <c r="U4" s="14"/>
      <c r="X4" s="17">
        <v>1</v>
      </c>
      <c r="Y4" s="18" t="s">
        <v>65</v>
      </c>
      <c r="Z4" s="18" t="s">
        <v>66</v>
      </c>
      <c r="AA4" s="18" t="s">
        <v>67</v>
      </c>
      <c r="AB4" s="18" t="s">
        <v>68</v>
      </c>
      <c r="AC4" s="17" t="s">
        <v>69</v>
      </c>
    </row>
    <row r="5" spans="2:29" ht="18.600000000000001" thickBot="1" x14ac:dyDescent="0.4">
      <c r="B5" s="17">
        <v>2</v>
      </c>
      <c r="C5" s="18" t="s">
        <v>60</v>
      </c>
      <c r="D5" s="18" t="s">
        <v>61</v>
      </c>
      <c r="E5" s="18" t="s">
        <v>62</v>
      </c>
      <c r="F5" s="18" t="s">
        <v>70</v>
      </c>
      <c r="G5" s="18" t="s">
        <v>64</v>
      </c>
      <c r="H5" s="13"/>
      <c r="I5" s="14"/>
      <c r="J5" s="14"/>
      <c r="K5" s="14"/>
      <c r="O5" s="14"/>
      <c r="P5" s="14"/>
      <c r="Q5" s="14"/>
      <c r="R5" s="14"/>
      <c r="S5" s="14"/>
      <c r="T5" s="14"/>
      <c r="U5" s="14"/>
      <c r="X5" s="17">
        <v>2</v>
      </c>
      <c r="Y5" s="18" t="s">
        <v>65</v>
      </c>
      <c r="Z5" s="18" t="s">
        <v>66</v>
      </c>
      <c r="AA5" s="18" t="s">
        <v>67</v>
      </c>
      <c r="AB5" s="18" t="s">
        <v>71</v>
      </c>
      <c r="AC5" s="17" t="s">
        <v>69</v>
      </c>
    </row>
    <row r="6" spans="2:29" ht="18.600000000000001" thickBot="1" x14ac:dyDescent="0.4">
      <c r="B6" s="17">
        <v>3</v>
      </c>
      <c r="C6" s="18" t="s">
        <v>72</v>
      </c>
      <c r="D6" s="18" t="s">
        <v>61</v>
      </c>
      <c r="E6" s="18" t="s">
        <v>62</v>
      </c>
      <c r="F6" s="18" t="s">
        <v>63</v>
      </c>
      <c r="G6" s="18" t="s">
        <v>73</v>
      </c>
      <c r="H6" s="13"/>
      <c r="I6" s="14"/>
      <c r="J6" s="14"/>
      <c r="K6" s="14"/>
      <c r="O6" s="14"/>
      <c r="P6" s="14"/>
      <c r="Q6" s="14"/>
      <c r="R6" s="14"/>
      <c r="S6" s="14"/>
      <c r="T6" s="14"/>
      <c r="U6" s="14"/>
      <c r="X6" s="17">
        <v>3</v>
      </c>
      <c r="Y6" s="18" t="s">
        <v>74</v>
      </c>
      <c r="Z6" s="18" t="s">
        <v>66</v>
      </c>
      <c r="AA6" s="18" t="s">
        <v>67</v>
      </c>
      <c r="AB6" s="18" t="s">
        <v>68</v>
      </c>
      <c r="AC6" s="17" t="s">
        <v>75</v>
      </c>
    </row>
    <row r="7" spans="2:29" ht="18.600000000000001" thickBot="1" x14ac:dyDescent="0.4">
      <c r="B7" s="17">
        <v>4</v>
      </c>
      <c r="C7" s="18" t="s">
        <v>76</v>
      </c>
      <c r="D7" s="18" t="s">
        <v>77</v>
      </c>
      <c r="E7" s="18" t="s">
        <v>62</v>
      </c>
      <c r="F7" s="18" t="s">
        <v>63</v>
      </c>
      <c r="G7" s="18" t="s">
        <v>73</v>
      </c>
      <c r="H7" s="13"/>
      <c r="I7" s="14"/>
      <c r="J7" s="14"/>
      <c r="K7" s="14"/>
      <c r="O7" s="14"/>
      <c r="P7" s="14"/>
      <c r="Q7" s="14"/>
      <c r="R7" s="14"/>
      <c r="S7" s="14"/>
      <c r="T7" s="14"/>
      <c r="U7" s="14"/>
      <c r="X7" s="17">
        <v>4</v>
      </c>
      <c r="Y7" s="18" t="s">
        <v>78</v>
      </c>
      <c r="Z7" s="18" t="s">
        <v>79</v>
      </c>
      <c r="AA7" s="18" t="s">
        <v>67</v>
      </c>
      <c r="AB7" s="18" t="s">
        <v>68</v>
      </c>
      <c r="AC7" s="17" t="s">
        <v>75</v>
      </c>
    </row>
    <row r="8" spans="2:29" ht="18.600000000000001" thickBot="1" x14ac:dyDescent="0.4">
      <c r="B8" s="17">
        <v>5</v>
      </c>
      <c r="C8" s="18" t="s">
        <v>76</v>
      </c>
      <c r="D8" s="18" t="s">
        <v>80</v>
      </c>
      <c r="E8" s="18" t="s">
        <v>81</v>
      </c>
      <c r="F8" s="18" t="s">
        <v>63</v>
      </c>
      <c r="G8" s="18" t="s">
        <v>73</v>
      </c>
      <c r="H8" s="13"/>
      <c r="I8" s="14"/>
      <c r="J8" s="14"/>
      <c r="K8" s="14"/>
      <c r="O8" s="14"/>
      <c r="P8" s="14"/>
      <c r="Q8" s="14"/>
      <c r="R8" s="14"/>
      <c r="S8" s="14"/>
      <c r="T8" s="14"/>
      <c r="U8" s="14"/>
      <c r="X8" s="17">
        <v>5</v>
      </c>
      <c r="Y8" s="18" t="s">
        <v>78</v>
      </c>
      <c r="Z8" s="18" t="s">
        <v>82</v>
      </c>
      <c r="AA8" s="18" t="s">
        <v>83</v>
      </c>
      <c r="AB8" s="18" t="s">
        <v>68</v>
      </c>
      <c r="AC8" s="17" t="s">
        <v>75</v>
      </c>
    </row>
    <row r="9" spans="2:29" ht="18.600000000000001" thickBot="1" x14ac:dyDescent="0.4">
      <c r="B9" s="17">
        <v>6</v>
      </c>
      <c r="C9" s="18" t="s">
        <v>76</v>
      </c>
      <c r="D9" s="18" t="s">
        <v>80</v>
      </c>
      <c r="E9" s="18" t="s">
        <v>81</v>
      </c>
      <c r="F9" s="18" t="s">
        <v>70</v>
      </c>
      <c r="G9" s="18" t="s">
        <v>64</v>
      </c>
      <c r="H9" s="13"/>
      <c r="I9" s="14"/>
      <c r="J9" s="14"/>
      <c r="K9" s="14"/>
      <c r="O9" s="14"/>
      <c r="P9" s="14"/>
      <c r="Q9" s="14"/>
      <c r="R9" s="14"/>
      <c r="S9" s="14"/>
      <c r="T9" s="14"/>
      <c r="U9" s="14"/>
      <c r="X9" s="17">
        <v>6</v>
      </c>
      <c r="Y9" s="18" t="s">
        <v>78</v>
      </c>
      <c r="Z9" s="18" t="s">
        <v>82</v>
      </c>
      <c r="AA9" s="18" t="s">
        <v>83</v>
      </c>
      <c r="AB9" s="18" t="s">
        <v>71</v>
      </c>
      <c r="AC9" s="17" t="s">
        <v>69</v>
      </c>
    </row>
    <row r="10" spans="2:29" ht="18.600000000000001" thickBot="1" x14ac:dyDescent="0.4">
      <c r="B10" s="17">
        <v>7</v>
      </c>
      <c r="C10" s="18" t="s">
        <v>72</v>
      </c>
      <c r="D10" s="18" t="s">
        <v>80</v>
      </c>
      <c r="E10" s="18" t="s">
        <v>81</v>
      </c>
      <c r="F10" s="18" t="s">
        <v>70</v>
      </c>
      <c r="G10" s="18" t="s">
        <v>73</v>
      </c>
      <c r="H10" s="13"/>
      <c r="I10" s="19" t="s">
        <v>84</v>
      </c>
      <c r="J10" s="19" t="s">
        <v>85</v>
      </c>
      <c r="K10" s="19" t="s">
        <v>86</v>
      </c>
      <c r="L10" s="20" t="s">
        <v>87</v>
      </c>
      <c r="M10" s="14" t="s">
        <v>88</v>
      </c>
      <c r="N10" s="14" t="s">
        <v>89</v>
      </c>
      <c r="O10" s="14"/>
      <c r="P10" s="14"/>
      <c r="Q10" s="14"/>
      <c r="R10" s="14"/>
      <c r="S10" s="14"/>
      <c r="T10" s="14"/>
      <c r="U10" s="14"/>
      <c r="X10" s="17">
        <v>7</v>
      </c>
      <c r="Y10" s="18" t="s">
        <v>74</v>
      </c>
      <c r="Z10" s="18" t="s">
        <v>82</v>
      </c>
      <c r="AA10" s="18" t="s">
        <v>83</v>
      </c>
      <c r="AB10" s="18" t="s">
        <v>71</v>
      </c>
      <c r="AC10" s="17" t="s">
        <v>75</v>
      </c>
    </row>
    <row r="11" spans="2:29" ht="18.600000000000001" thickBot="1" x14ac:dyDescent="0.4">
      <c r="B11" s="17">
        <v>8</v>
      </c>
      <c r="C11" s="18" t="s">
        <v>60</v>
      </c>
      <c r="D11" s="18" t="s">
        <v>77</v>
      </c>
      <c r="E11" s="18" t="s">
        <v>62</v>
      </c>
      <c r="F11" s="18" t="s">
        <v>63</v>
      </c>
      <c r="G11" s="18" t="s">
        <v>64</v>
      </c>
      <c r="H11" s="13"/>
      <c r="I11" s="14">
        <f>D19</f>
        <v>9</v>
      </c>
      <c r="J11" s="14">
        <f>D20</f>
        <v>5</v>
      </c>
      <c r="K11" s="14">
        <f>I11+J11</f>
        <v>14</v>
      </c>
      <c r="L11" s="14">
        <f>((-I11/K11)*LOG(I11/K11,2)-(J11/K11)*LOG(J11/K11,2))</f>
        <v>0.94028595867063092</v>
      </c>
      <c r="O11" s="14"/>
      <c r="P11" s="14"/>
      <c r="Q11" s="14"/>
      <c r="R11" s="14"/>
      <c r="S11" s="14"/>
      <c r="T11" s="14"/>
      <c r="U11" s="14"/>
      <c r="X11" s="17">
        <v>8</v>
      </c>
      <c r="Y11" s="18" t="s">
        <v>65</v>
      </c>
      <c r="Z11" s="18" t="s">
        <v>79</v>
      </c>
      <c r="AA11" s="18" t="s">
        <v>67</v>
      </c>
      <c r="AB11" s="18" t="s">
        <v>68</v>
      </c>
      <c r="AC11" s="17" t="s">
        <v>69</v>
      </c>
    </row>
    <row r="12" spans="2:29" ht="18.600000000000001" thickBot="1" x14ac:dyDescent="0.4">
      <c r="B12" s="17">
        <v>9</v>
      </c>
      <c r="C12" s="18" t="s">
        <v>60</v>
      </c>
      <c r="D12" s="18" t="s">
        <v>80</v>
      </c>
      <c r="E12" s="18" t="s">
        <v>81</v>
      </c>
      <c r="F12" s="18" t="s">
        <v>63</v>
      </c>
      <c r="G12" s="21" t="s">
        <v>73</v>
      </c>
      <c r="H12" s="22" t="s">
        <v>50</v>
      </c>
      <c r="I12" s="23"/>
      <c r="J12" s="23"/>
      <c r="K12" s="23"/>
      <c r="L12" s="23"/>
      <c r="M12" s="23">
        <f>(K13/$K$11)*L13+(K14/$K$11)*L14+(K15/$K$11)*L15</f>
        <v>0.69353613889619181</v>
      </c>
      <c r="N12" s="24">
        <f>$L$11-M12</f>
        <v>0.24674981977443911</v>
      </c>
      <c r="O12" s="14"/>
      <c r="P12" s="14"/>
      <c r="Q12" s="14"/>
      <c r="R12" s="14"/>
      <c r="S12" s="14"/>
      <c r="T12" s="14"/>
      <c r="U12" s="14"/>
      <c r="X12" s="17">
        <v>9</v>
      </c>
      <c r="Y12" s="18" t="s">
        <v>65</v>
      </c>
      <c r="Z12" s="18" t="s">
        <v>82</v>
      </c>
      <c r="AA12" s="18" t="s">
        <v>83</v>
      </c>
      <c r="AB12" s="18" t="s">
        <v>68</v>
      </c>
      <c r="AC12" s="17" t="s">
        <v>75</v>
      </c>
    </row>
    <row r="13" spans="2:29" ht="18.600000000000001" thickBot="1" x14ac:dyDescent="0.4">
      <c r="B13" s="17">
        <v>10</v>
      </c>
      <c r="C13" s="18" t="s">
        <v>76</v>
      </c>
      <c r="D13" s="18" t="s">
        <v>77</v>
      </c>
      <c r="E13" s="18" t="s">
        <v>81</v>
      </c>
      <c r="F13" s="18" t="s">
        <v>63</v>
      </c>
      <c r="G13" s="21" t="s">
        <v>73</v>
      </c>
      <c r="H13" s="25" t="s">
        <v>60</v>
      </c>
      <c r="I13" s="14">
        <v>2</v>
      </c>
      <c r="J13" s="14">
        <v>3</v>
      </c>
      <c r="K13" s="14">
        <f>I13+J13</f>
        <v>5</v>
      </c>
      <c r="L13" s="14">
        <f>((-I13/K13)*LOG(I13/K13,2)-(J13/K13)*LOG(J13/K13,2))</f>
        <v>0.97095059445466858</v>
      </c>
      <c r="N13" s="26"/>
      <c r="O13" s="14"/>
      <c r="P13" s="14"/>
      <c r="Q13" s="14"/>
      <c r="R13" s="14"/>
      <c r="S13" s="14"/>
      <c r="T13" s="14"/>
      <c r="U13" s="14"/>
      <c r="X13" s="17">
        <v>10</v>
      </c>
      <c r="Y13" s="18" t="s">
        <v>78</v>
      </c>
      <c r="Z13" s="18" t="s">
        <v>79</v>
      </c>
      <c r="AA13" s="18" t="s">
        <v>83</v>
      </c>
      <c r="AB13" s="18" t="s">
        <v>68</v>
      </c>
      <c r="AC13" s="17" t="s">
        <v>75</v>
      </c>
    </row>
    <row r="14" spans="2:29" ht="18.600000000000001" thickBot="1" x14ac:dyDescent="0.4">
      <c r="B14" s="17">
        <v>11</v>
      </c>
      <c r="C14" s="18" t="s">
        <v>60</v>
      </c>
      <c r="D14" s="18" t="s">
        <v>77</v>
      </c>
      <c r="E14" s="18" t="s">
        <v>81</v>
      </c>
      <c r="F14" s="18" t="s">
        <v>70</v>
      </c>
      <c r="G14" s="21" t="s">
        <v>73</v>
      </c>
      <c r="H14" s="25" t="s">
        <v>72</v>
      </c>
      <c r="I14" s="14">
        <v>4</v>
      </c>
      <c r="J14" s="14">
        <v>0</v>
      </c>
      <c r="K14" s="14">
        <f>I14+J14</f>
        <v>4</v>
      </c>
      <c r="L14" s="14">
        <v>0</v>
      </c>
      <c r="N14" s="26"/>
      <c r="O14" s="14"/>
      <c r="P14" s="14"/>
      <c r="Q14" s="14"/>
      <c r="R14" s="14"/>
      <c r="S14" s="14"/>
      <c r="T14" s="14"/>
      <c r="U14" s="14"/>
      <c r="X14" s="17">
        <v>11</v>
      </c>
      <c r="Y14" s="18" t="s">
        <v>65</v>
      </c>
      <c r="Z14" s="18" t="s">
        <v>79</v>
      </c>
      <c r="AA14" s="18" t="s">
        <v>83</v>
      </c>
      <c r="AB14" s="18" t="s">
        <v>71</v>
      </c>
      <c r="AC14" s="17" t="s">
        <v>75</v>
      </c>
    </row>
    <row r="15" spans="2:29" ht="18.600000000000001" thickBot="1" x14ac:dyDescent="0.4">
      <c r="B15" s="17">
        <v>12</v>
      </c>
      <c r="C15" s="18" t="s">
        <v>72</v>
      </c>
      <c r="D15" s="18" t="s">
        <v>77</v>
      </c>
      <c r="E15" s="18" t="s">
        <v>62</v>
      </c>
      <c r="F15" s="18" t="s">
        <v>70</v>
      </c>
      <c r="G15" s="21" t="s">
        <v>73</v>
      </c>
      <c r="H15" s="25" t="s">
        <v>76</v>
      </c>
      <c r="I15" s="14">
        <v>3</v>
      </c>
      <c r="J15" s="14">
        <v>2</v>
      </c>
      <c r="K15" s="14">
        <f>I15+J15</f>
        <v>5</v>
      </c>
      <c r="L15" s="14">
        <f>((-I15/K15)*LOG(I15/K15,2)-(J15/K15)*LOG(J15/K15,2))</f>
        <v>0.97095059445466858</v>
      </c>
      <c r="N15" s="26"/>
      <c r="O15" s="14"/>
      <c r="P15" s="14"/>
      <c r="Q15" s="14"/>
      <c r="R15" s="14"/>
      <c r="S15" s="14"/>
      <c r="T15" s="14"/>
      <c r="U15" s="14"/>
      <c r="X15" s="17">
        <v>12</v>
      </c>
      <c r="Y15" s="18" t="s">
        <v>74</v>
      </c>
      <c r="Z15" s="18" t="s">
        <v>79</v>
      </c>
      <c r="AA15" s="18" t="s">
        <v>67</v>
      </c>
      <c r="AB15" s="18" t="s">
        <v>71</v>
      </c>
      <c r="AC15" s="17" t="s">
        <v>75</v>
      </c>
    </row>
    <row r="16" spans="2:29" ht="18.600000000000001" thickBot="1" x14ac:dyDescent="0.4">
      <c r="B16" s="17">
        <v>13</v>
      </c>
      <c r="C16" s="18" t="s">
        <v>72</v>
      </c>
      <c r="D16" s="18" t="s">
        <v>61</v>
      </c>
      <c r="E16" s="18" t="s">
        <v>81</v>
      </c>
      <c r="F16" s="18" t="s">
        <v>63</v>
      </c>
      <c r="G16" s="21" t="s">
        <v>73</v>
      </c>
      <c r="H16" s="22" t="s">
        <v>51</v>
      </c>
      <c r="I16" s="14"/>
      <c r="J16" s="14"/>
      <c r="K16" s="14"/>
      <c r="M16" s="14">
        <f>(K17/$K$11)*L17+(K18/$K$11)*L18+(K19/$K$11)*L19</f>
        <v>0.91106339301167627</v>
      </c>
      <c r="N16" s="26">
        <f>$L$11-M16</f>
        <v>2.9222565658954647E-2</v>
      </c>
      <c r="O16" s="14"/>
      <c r="P16" s="14"/>
      <c r="Q16" s="14"/>
      <c r="R16" s="14"/>
      <c r="S16" s="14"/>
      <c r="T16" s="14"/>
      <c r="U16" s="14"/>
      <c r="X16" s="17">
        <v>13</v>
      </c>
      <c r="Y16" s="18" t="s">
        <v>74</v>
      </c>
      <c r="Z16" s="18" t="s">
        <v>66</v>
      </c>
      <c r="AA16" s="18" t="s">
        <v>83</v>
      </c>
      <c r="AB16" s="18" t="s">
        <v>68</v>
      </c>
      <c r="AC16" s="17" t="s">
        <v>75</v>
      </c>
    </row>
    <row r="17" spans="2:29" ht="18.600000000000001" thickBot="1" x14ac:dyDescent="0.4">
      <c r="B17" s="17">
        <v>14</v>
      </c>
      <c r="C17" s="18" t="s">
        <v>76</v>
      </c>
      <c r="D17" s="18" t="s">
        <v>77</v>
      </c>
      <c r="E17" s="18" t="s">
        <v>62</v>
      </c>
      <c r="F17" s="18" t="s">
        <v>70</v>
      </c>
      <c r="G17" s="21" t="s">
        <v>64</v>
      </c>
      <c r="H17" s="25" t="s">
        <v>61</v>
      </c>
      <c r="I17" s="14">
        <v>2</v>
      </c>
      <c r="J17" s="14">
        <v>2</v>
      </c>
      <c r="K17" s="14">
        <f>I17+J17</f>
        <v>4</v>
      </c>
      <c r="L17" s="14">
        <f>((-I17/K17)*LOG(I17/K17,2)-(J17/K17)*LOG(J17/K17,2))</f>
        <v>1</v>
      </c>
      <c r="N17" s="26"/>
      <c r="O17" s="14"/>
      <c r="P17" s="14"/>
      <c r="Q17" s="14"/>
      <c r="R17" s="14"/>
      <c r="S17" s="14"/>
      <c r="T17" s="14"/>
      <c r="U17" s="14"/>
      <c r="X17" s="17">
        <v>14</v>
      </c>
      <c r="Y17" s="18" t="s">
        <v>78</v>
      </c>
      <c r="Z17" s="18" t="s">
        <v>79</v>
      </c>
      <c r="AA17" s="18" t="s">
        <v>67</v>
      </c>
      <c r="AB17" s="18" t="s">
        <v>71</v>
      </c>
      <c r="AC17" s="17" t="s">
        <v>69</v>
      </c>
    </row>
    <row r="18" spans="2:29" ht="15" thickBot="1" x14ac:dyDescent="0.35">
      <c r="H18" s="25" t="s">
        <v>77</v>
      </c>
      <c r="I18" s="14">
        <v>4</v>
      </c>
      <c r="J18" s="14">
        <v>2</v>
      </c>
      <c r="K18" s="14">
        <f>I18+J18</f>
        <v>6</v>
      </c>
      <c r="L18" s="14">
        <f>((-I18/K18)*LOG(I18/K18,2)-(J18/K18)*LOG(J18/K18,2))</f>
        <v>0.91829583405448956</v>
      </c>
      <c r="N18" s="26"/>
      <c r="O18" s="14"/>
      <c r="P18" s="14"/>
      <c r="Q18" s="14"/>
      <c r="R18" s="14"/>
      <c r="S18" s="14"/>
      <c r="T18" s="14"/>
      <c r="U18" s="14"/>
    </row>
    <row r="19" spans="2:29" ht="18.600000000000001" thickBot="1" x14ac:dyDescent="0.4">
      <c r="C19" s="27" t="s">
        <v>90</v>
      </c>
      <c r="D19" s="12">
        <f>COUNTIF(G4:G17,"yes")</f>
        <v>9</v>
      </c>
      <c r="H19" s="25" t="s">
        <v>80</v>
      </c>
      <c r="I19" s="14">
        <v>3</v>
      </c>
      <c r="J19" s="14">
        <v>1</v>
      </c>
      <c r="K19" s="14">
        <f>I19+J19</f>
        <v>4</v>
      </c>
      <c r="L19" s="14">
        <f>((-I19/K19)*LOG(I19/K19,2)-(J19/K19)*LOG(J19/K19,2))</f>
        <v>0.81127812445913283</v>
      </c>
      <c r="N19" s="26"/>
      <c r="O19" s="14"/>
      <c r="P19" s="14"/>
      <c r="Q19" s="14"/>
      <c r="R19" s="14"/>
      <c r="S19" s="14"/>
      <c r="T19" s="14"/>
      <c r="U19" s="14"/>
      <c r="X19" s="15" t="s">
        <v>49</v>
      </c>
      <c r="Y19" s="16" t="s">
        <v>55</v>
      </c>
      <c r="Z19" s="16" t="s">
        <v>56</v>
      </c>
      <c r="AA19" s="16" t="s">
        <v>57</v>
      </c>
      <c r="AB19" s="16" t="s">
        <v>58</v>
      </c>
      <c r="AC19" s="15" t="s">
        <v>59</v>
      </c>
    </row>
    <row r="20" spans="2:29" ht="18.600000000000001" thickBot="1" x14ac:dyDescent="0.4">
      <c r="C20" s="27" t="s">
        <v>91</v>
      </c>
      <c r="D20" s="12">
        <f>COUNTIF(G4:G17,"no")</f>
        <v>5</v>
      </c>
      <c r="H20" s="22" t="s">
        <v>52</v>
      </c>
      <c r="I20" s="14"/>
      <c r="J20" s="14"/>
      <c r="K20" s="14"/>
      <c r="M20" s="14">
        <f>(K21/$K$11)*L21+(K22/$K$11)*L22</f>
        <v>0.78845045730828955</v>
      </c>
      <c r="N20" s="26">
        <f>$L$11-M20</f>
        <v>0.15183550136234136</v>
      </c>
      <c r="O20" s="14"/>
      <c r="P20" s="14"/>
      <c r="Q20" s="14"/>
      <c r="R20" s="14"/>
      <c r="S20" s="14"/>
      <c r="T20" s="14"/>
      <c r="U20" s="14"/>
      <c r="X20" s="28">
        <v>1</v>
      </c>
      <c r="Y20" s="29" t="s">
        <v>65</v>
      </c>
      <c r="Z20" s="29" t="s">
        <v>79</v>
      </c>
      <c r="AA20" s="29" t="s">
        <v>83</v>
      </c>
      <c r="AB20" s="29" t="s">
        <v>68</v>
      </c>
      <c r="AC20" s="29" t="s">
        <v>75</v>
      </c>
    </row>
    <row r="21" spans="2:29" ht="18.600000000000001" thickBot="1" x14ac:dyDescent="0.4">
      <c r="C21" s="27" t="s">
        <v>92</v>
      </c>
      <c r="D21" s="12">
        <f>D19+D20</f>
        <v>14</v>
      </c>
      <c r="H21" s="25" t="s">
        <v>62</v>
      </c>
      <c r="I21" s="14">
        <v>3</v>
      </c>
      <c r="J21" s="14">
        <v>4</v>
      </c>
      <c r="K21" s="14">
        <f>I21+J21</f>
        <v>7</v>
      </c>
      <c r="L21" s="14">
        <f>((-I21/K21)*LOG(I21/K21,2)-(J21/K21)*LOG(J21/K21,2))</f>
        <v>0.98522813603425163</v>
      </c>
      <c r="N21" s="26"/>
      <c r="O21" s="14"/>
      <c r="P21" s="14"/>
      <c r="Q21" s="14"/>
      <c r="R21" s="14"/>
      <c r="S21" s="14"/>
      <c r="T21" s="14"/>
      <c r="U21" s="14"/>
      <c r="X21" s="28">
        <v>2</v>
      </c>
      <c r="Y21" s="29" t="s">
        <v>78</v>
      </c>
      <c r="Z21" s="29" t="s">
        <v>66</v>
      </c>
      <c r="AA21" s="29" t="s">
        <v>67</v>
      </c>
      <c r="AB21" s="29" t="s">
        <v>71</v>
      </c>
      <c r="AC21" s="29" t="s">
        <v>69</v>
      </c>
    </row>
    <row r="22" spans="2:29" ht="15" thickBot="1" x14ac:dyDescent="0.35">
      <c r="H22" s="30" t="s">
        <v>81</v>
      </c>
      <c r="I22" s="14">
        <v>6</v>
      </c>
      <c r="J22" s="14">
        <v>1</v>
      </c>
      <c r="K22" s="14">
        <f>I22+J22</f>
        <v>7</v>
      </c>
      <c r="L22" s="14">
        <f>((-I22/K22)*LOG(I22/K22,2)-(J22/K22)*LOG(J22/K22,2))</f>
        <v>0.59167277858232747</v>
      </c>
      <c r="N22" s="26"/>
    </row>
    <row r="23" spans="2:29" ht="15" thickBot="1" x14ac:dyDescent="0.35">
      <c r="H23" s="31" t="s">
        <v>53</v>
      </c>
      <c r="M23" s="14">
        <f>(K24/$K$11)*L24+(K25/$K$11)*L25</f>
        <v>0.89215892826236165</v>
      </c>
      <c r="N23" s="26">
        <f>$L$11-M23</f>
        <v>4.8127030408269267E-2</v>
      </c>
    </row>
    <row r="24" spans="2:29" x14ac:dyDescent="0.3">
      <c r="H24" s="30" t="s">
        <v>70</v>
      </c>
      <c r="I24" s="14">
        <v>3</v>
      </c>
      <c r="J24" s="14">
        <v>3</v>
      </c>
      <c r="K24" s="14">
        <f>I24+J24</f>
        <v>6</v>
      </c>
      <c r="L24" s="14">
        <f>((-I24/K24)*LOG(I24/K24,2)-(J24/K24)*LOG(J24/K24,2))</f>
        <v>1</v>
      </c>
      <c r="N24" s="26"/>
    </row>
    <row r="25" spans="2:29" ht="15" thickBot="1" x14ac:dyDescent="0.35">
      <c r="H25" s="32" t="s">
        <v>63</v>
      </c>
      <c r="I25" s="33">
        <v>6</v>
      </c>
      <c r="J25" s="33">
        <v>2</v>
      </c>
      <c r="K25" s="33">
        <f>I25+J25</f>
        <v>8</v>
      </c>
      <c r="L25" s="33">
        <f>((-I25/K25)*LOG(I25/K25,2)-(J25/K25)*LOG(J25/K25,2))</f>
        <v>0.81127812445913283</v>
      </c>
      <c r="M25" s="33"/>
      <c r="N25" s="34"/>
    </row>
    <row r="27" spans="2:29" ht="18.600000000000001" thickBot="1" x14ac:dyDescent="0.4">
      <c r="I27" s="19" t="s">
        <v>84</v>
      </c>
      <c r="J27" s="19" t="s">
        <v>85</v>
      </c>
      <c r="K27" s="19" t="s">
        <v>86</v>
      </c>
      <c r="L27" s="20" t="s">
        <v>87</v>
      </c>
      <c r="M27" s="14" t="s">
        <v>88</v>
      </c>
      <c r="N27" s="14" t="s">
        <v>89</v>
      </c>
    </row>
    <row r="28" spans="2:29" ht="18.600000000000001" thickBot="1" x14ac:dyDescent="0.4">
      <c r="B28" s="15" t="s">
        <v>49</v>
      </c>
      <c r="C28" s="16" t="s">
        <v>50</v>
      </c>
      <c r="D28" s="16" t="s">
        <v>51</v>
      </c>
      <c r="E28" s="16" t="s">
        <v>52</v>
      </c>
      <c r="F28" s="16" t="s">
        <v>53</v>
      </c>
      <c r="G28" s="36" t="s">
        <v>54</v>
      </c>
      <c r="H28" s="31" t="s">
        <v>93</v>
      </c>
      <c r="I28" s="37"/>
      <c r="J28" s="37"/>
      <c r="K28" s="37"/>
      <c r="L28" s="23"/>
      <c r="M28" s="23">
        <f>(K29/$K$11)*L29+(K30/$K$11)*L30+(K31/$K$11)*L31</f>
        <v>0.14285714285714285</v>
      </c>
      <c r="N28" s="38">
        <f>$L$11-M28</f>
        <v>0.79742881581348812</v>
      </c>
    </row>
    <row r="29" spans="2:29" ht="18.600000000000001" thickBot="1" x14ac:dyDescent="0.4">
      <c r="B29" s="17">
        <v>1</v>
      </c>
      <c r="C29" s="18" t="s">
        <v>60</v>
      </c>
      <c r="D29" s="18" t="s">
        <v>61</v>
      </c>
      <c r="E29" s="18" t="s">
        <v>62</v>
      </c>
      <c r="F29" s="18" t="s">
        <v>63</v>
      </c>
      <c r="G29" s="21" t="s">
        <v>64</v>
      </c>
      <c r="H29" s="30" t="s">
        <v>61</v>
      </c>
      <c r="I29" s="14">
        <v>0</v>
      </c>
      <c r="J29" s="14">
        <v>2</v>
      </c>
      <c r="K29" s="14">
        <f>I29+J29</f>
        <v>2</v>
      </c>
      <c r="L29" s="14">
        <v>0</v>
      </c>
      <c r="N29" s="26"/>
    </row>
    <row r="30" spans="2:29" ht="18.600000000000001" thickBot="1" x14ac:dyDescent="0.4">
      <c r="B30" s="17">
        <v>2</v>
      </c>
      <c r="C30" s="18" t="s">
        <v>60</v>
      </c>
      <c r="D30" s="18" t="s">
        <v>61</v>
      </c>
      <c r="E30" s="18" t="s">
        <v>62</v>
      </c>
      <c r="F30" s="18" t="s">
        <v>70</v>
      </c>
      <c r="G30" s="21" t="s">
        <v>64</v>
      </c>
      <c r="H30" s="25" t="s">
        <v>77</v>
      </c>
      <c r="I30" s="14">
        <v>1</v>
      </c>
      <c r="J30" s="14">
        <v>1</v>
      </c>
      <c r="K30" s="14">
        <f>I30+J30</f>
        <v>2</v>
      </c>
      <c r="L30" s="14">
        <f>((-I30/K30)*LOG(I30/K30,2)-(J30/K30)*LOG(J30/K30,2))</f>
        <v>1</v>
      </c>
      <c r="N30" s="26"/>
    </row>
    <row r="31" spans="2:29" ht="18.600000000000001" thickBot="1" x14ac:dyDescent="0.4">
      <c r="B31" s="17">
        <v>8</v>
      </c>
      <c r="C31" s="18" t="s">
        <v>60</v>
      </c>
      <c r="D31" s="18" t="s">
        <v>77</v>
      </c>
      <c r="E31" s="18" t="s">
        <v>62</v>
      </c>
      <c r="F31" s="18" t="s">
        <v>63</v>
      </c>
      <c r="G31" s="21" t="s">
        <v>64</v>
      </c>
      <c r="H31" s="25" t="s">
        <v>80</v>
      </c>
      <c r="I31" s="14">
        <v>1</v>
      </c>
      <c r="J31" s="14">
        <v>0</v>
      </c>
      <c r="K31" s="14">
        <f t="shared" ref="K29:K34" si="0">I31+J31</f>
        <v>1</v>
      </c>
      <c r="L31" s="14">
        <v>0</v>
      </c>
      <c r="N31" s="26"/>
    </row>
    <row r="32" spans="2:29" ht="18.600000000000001" thickBot="1" x14ac:dyDescent="0.4">
      <c r="B32" s="17">
        <v>9</v>
      </c>
      <c r="C32" s="18" t="s">
        <v>60</v>
      </c>
      <c r="D32" s="18" t="s">
        <v>80</v>
      </c>
      <c r="E32" s="18" t="s">
        <v>81</v>
      </c>
      <c r="F32" s="18" t="s">
        <v>63</v>
      </c>
      <c r="G32" s="21" t="s">
        <v>73</v>
      </c>
      <c r="H32" s="31" t="s">
        <v>94</v>
      </c>
      <c r="M32" s="14">
        <f>(K33/$K$11)*L33+(K34/$K$11)*L34</f>
        <v>0</v>
      </c>
      <c r="N32" s="39">
        <f>$L$11-M32</f>
        <v>0.94028595867063092</v>
      </c>
    </row>
    <row r="33" spans="2:14" ht="18.600000000000001" thickBot="1" x14ac:dyDescent="0.4">
      <c r="B33" s="17">
        <v>11</v>
      </c>
      <c r="C33" s="18" t="s">
        <v>60</v>
      </c>
      <c r="D33" s="18" t="s">
        <v>77</v>
      </c>
      <c r="E33" s="18" t="s">
        <v>81</v>
      </c>
      <c r="F33" s="18" t="s">
        <v>70</v>
      </c>
      <c r="G33" s="21" t="s">
        <v>73</v>
      </c>
      <c r="H33" s="25" t="s">
        <v>62</v>
      </c>
      <c r="I33" s="14">
        <v>0</v>
      </c>
      <c r="J33" s="14">
        <v>3</v>
      </c>
      <c r="K33" s="14">
        <f t="shared" si="0"/>
        <v>3</v>
      </c>
      <c r="L33" s="14">
        <v>0</v>
      </c>
      <c r="N33" s="26"/>
    </row>
    <row r="34" spans="2:14" ht="15" thickBot="1" x14ac:dyDescent="0.35">
      <c r="H34" s="30" t="s">
        <v>81</v>
      </c>
      <c r="I34" s="14">
        <v>2</v>
      </c>
      <c r="J34" s="14">
        <v>0</v>
      </c>
      <c r="K34" s="14">
        <f t="shared" si="0"/>
        <v>2</v>
      </c>
      <c r="L34" s="14">
        <v>0</v>
      </c>
      <c r="N34" s="26"/>
    </row>
    <row r="35" spans="2:14" ht="15" thickBot="1" x14ac:dyDescent="0.35">
      <c r="H35" s="31" t="s">
        <v>95</v>
      </c>
      <c r="M35" s="14">
        <f>(K36/$K$11)*L36+(K37/$K$11)*L37</f>
        <v>0.33963482158310487</v>
      </c>
      <c r="N35" s="26">
        <f>$L$11-M35</f>
        <v>0.60065113708752604</v>
      </c>
    </row>
    <row r="36" spans="2:14" x14ac:dyDescent="0.3">
      <c r="H36" s="30" t="s">
        <v>70</v>
      </c>
      <c r="I36" s="14">
        <v>1</v>
      </c>
      <c r="J36" s="14">
        <v>1</v>
      </c>
      <c r="K36" s="14">
        <f t="shared" ref="K36:K37" si="1">I36+J36</f>
        <v>2</v>
      </c>
      <c r="L36" s="14">
        <f t="shared" ref="L36:L37" si="2">((-I36/K36)*LOG(I36/K36,2)-(J36/K36)*LOG(J36/K36,2))</f>
        <v>1</v>
      </c>
      <c r="N36" s="26"/>
    </row>
    <row r="37" spans="2:14" ht="15" thickBot="1" x14ac:dyDescent="0.35">
      <c r="H37" s="32" t="s">
        <v>63</v>
      </c>
      <c r="I37" s="33">
        <v>1</v>
      </c>
      <c r="J37" s="33">
        <v>2</v>
      </c>
      <c r="K37" s="33">
        <f>I37+J37</f>
        <v>3</v>
      </c>
      <c r="L37" s="33">
        <f t="shared" si="2"/>
        <v>0.91829583405448956</v>
      </c>
      <c r="M37" s="33"/>
      <c r="N37" s="34"/>
    </row>
    <row r="38" spans="2:14" ht="15" thickBot="1" x14ac:dyDescent="0.35"/>
    <row r="39" spans="2:14" ht="18.600000000000001" thickBot="1" x14ac:dyDescent="0.4">
      <c r="B39" s="15" t="s">
        <v>49</v>
      </c>
      <c r="C39" s="16" t="s">
        <v>50</v>
      </c>
      <c r="D39" s="16" t="s">
        <v>51</v>
      </c>
      <c r="E39" s="16" t="s">
        <v>52</v>
      </c>
      <c r="F39" s="16" t="s">
        <v>53</v>
      </c>
      <c r="G39" s="16" t="s">
        <v>54</v>
      </c>
    </row>
    <row r="40" spans="2:14" ht="18.600000000000001" thickBot="1" x14ac:dyDescent="0.4">
      <c r="B40" s="17">
        <v>3</v>
      </c>
      <c r="C40" s="18" t="s">
        <v>72</v>
      </c>
      <c r="D40" s="18" t="s">
        <v>61</v>
      </c>
      <c r="E40" s="18" t="s">
        <v>62</v>
      </c>
      <c r="F40" s="18" t="s">
        <v>63</v>
      </c>
      <c r="G40" s="18" t="s">
        <v>73</v>
      </c>
    </row>
    <row r="41" spans="2:14" ht="18.600000000000001" thickBot="1" x14ac:dyDescent="0.4">
      <c r="B41" s="17">
        <v>7</v>
      </c>
      <c r="C41" s="18" t="s">
        <v>72</v>
      </c>
      <c r="D41" s="18" t="s">
        <v>80</v>
      </c>
      <c r="E41" s="18" t="s">
        <v>81</v>
      </c>
      <c r="F41" s="18" t="s">
        <v>70</v>
      </c>
      <c r="G41" s="18" t="s">
        <v>73</v>
      </c>
    </row>
    <row r="42" spans="2:14" ht="18.600000000000001" thickBot="1" x14ac:dyDescent="0.4">
      <c r="B42" s="17">
        <v>12</v>
      </c>
      <c r="C42" s="18" t="s">
        <v>72</v>
      </c>
      <c r="D42" s="18" t="s">
        <v>77</v>
      </c>
      <c r="E42" s="18" t="s">
        <v>62</v>
      </c>
      <c r="F42" s="18" t="s">
        <v>70</v>
      </c>
      <c r="G42" s="18" t="s">
        <v>73</v>
      </c>
    </row>
    <row r="43" spans="2:14" ht="18.600000000000001" thickBot="1" x14ac:dyDescent="0.4">
      <c r="B43" s="17">
        <v>13</v>
      </c>
      <c r="C43" s="18" t="s">
        <v>72</v>
      </c>
      <c r="D43" s="18" t="s">
        <v>61</v>
      </c>
      <c r="E43" s="18" t="s">
        <v>81</v>
      </c>
      <c r="F43" s="18" t="s">
        <v>63</v>
      </c>
      <c r="G43" s="18" t="s">
        <v>73</v>
      </c>
    </row>
    <row r="44" spans="2:14" ht="18.600000000000001" thickBot="1" x14ac:dyDescent="0.4">
      <c r="I44" s="19" t="s">
        <v>84</v>
      </c>
      <c r="J44" s="19" t="s">
        <v>85</v>
      </c>
      <c r="K44" s="19" t="s">
        <v>86</v>
      </c>
      <c r="L44" s="20" t="s">
        <v>87</v>
      </c>
      <c r="M44" s="14" t="s">
        <v>88</v>
      </c>
      <c r="N44" s="14" t="s">
        <v>89</v>
      </c>
    </row>
    <row r="45" spans="2:14" ht="18.600000000000001" thickBot="1" x14ac:dyDescent="0.4">
      <c r="B45" s="15" t="s">
        <v>49</v>
      </c>
      <c r="C45" s="16" t="s">
        <v>50</v>
      </c>
      <c r="D45" s="16" t="s">
        <v>51</v>
      </c>
      <c r="E45" s="16" t="s">
        <v>52</v>
      </c>
      <c r="F45" s="16" t="s">
        <v>53</v>
      </c>
      <c r="G45" s="36" t="s">
        <v>54</v>
      </c>
      <c r="H45" s="31" t="s">
        <v>96</v>
      </c>
      <c r="I45" s="37"/>
      <c r="J45" s="37"/>
      <c r="K45" s="37"/>
      <c r="L45" s="23"/>
      <c r="M45" s="23">
        <f>(K46/$K$11)*L46+(K47/$K$11)*L47</f>
        <v>0.33963482158310487</v>
      </c>
      <c r="N45" s="38">
        <f>$L$11-M45</f>
        <v>0.60065113708752604</v>
      </c>
    </row>
    <row r="46" spans="2:14" ht="18.600000000000001" thickBot="1" x14ac:dyDescent="0.4">
      <c r="B46" s="17">
        <v>4</v>
      </c>
      <c r="C46" s="18" t="s">
        <v>76</v>
      </c>
      <c r="D46" s="18" t="s">
        <v>77</v>
      </c>
      <c r="E46" s="18" t="s">
        <v>62</v>
      </c>
      <c r="F46" s="18" t="s">
        <v>63</v>
      </c>
      <c r="G46" s="21" t="s">
        <v>73</v>
      </c>
      <c r="H46" s="25" t="s">
        <v>77</v>
      </c>
      <c r="I46" s="12">
        <v>2</v>
      </c>
      <c r="J46" s="12">
        <v>1</v>
      </c>
      <c r="K46" s="14">
        <f t="shared" ref="K46:K47" si="3">I46+J46</f>
        <v>3</v>
      </c>
      <c r="L46" s="14">
        <f t="shared" ref="L46:L47" si="4">((-I46/K46)*LOG(I46/K46,2)-(J46/K46)*LOG(J46/K46,2))</f>
        <v>0.91829583405448956</v>
      </c>
      <c r="N46" s="26"/>
    </row>
    <row r="47" spans="2:14" ht="18.600000000000001" thickBot="1" x14ac:dyDescent="0.4">
      <c r="B47" s="17">
        <v>5</v>
      </c>
      <c r="C47" s="18" t="s">
        <v>76</v>
      </c>
      <c r="D47" s="18" t="s">
        <v>80</v>
      </c>
      <c r="E47" s="18" t="s">
        <v>81</v>
      </c>
      <c r="F47" s="18" t="s">
        <v>63</v>
      </c>
      <c r="G47" s="21" t="s">
        <v>73</v>
      </c>
      <c r="H47" s="25" t="s">
        <v>80</v>
      </c>
      <c r="I47" s="12">
        <v>1</v>
      </c>
      <c r="J47" s="12">
        <v>1</v>
      </c>
      <c r="K47" s="14">
        <f t="shared" si="3"/>
        <v>2</v>
      </c>
      <c r="L47" s="14">
        <f t="shared" si="4"/>
        <v>1</v>
      </c>
      <c r="N47" s="26"/>
    </row>
    <row r="48" spans="2:14" ht="18.600000000000001" thickBot="1" x14ac:dyDescent="0.4">
      <c r="B48" s="17">
        <v>6</v>
      </c>
      <c r="C48" s="18" t="s">
        <v>76</v>
      </c>
      <c r="D48" s="18" t="s">
        <v>80</v>
      </c>
      <c r="E48" s="18" t="s">
        <v>81</v>
      </c>
      <c r="F48" s="18" t="s">
        <v>70</v>
      </c>
      <c r="G48" s="21" t="s">
        <v>64</v>
      </c>
      <c r="H48" s="31" t="s">
        <v>97</v>
      </c>
      <c r="M48" s="14">
        <f>(K49/$K$11)*L49+(K50/$K$11)*L50</f>
        <v>0.33963482158310487</v>
      </c>
      <c r="N48" s="26">
        <f>$L$11-M48</f>
        <v>0.60065113708752604</v>
      </c>
    </row>
    <row r="49" spans="2:22" ht="18.600000000000001" thickBot="1" x14ac:dyDescent="0.4">
      <c r="B49" s="17">
        <v>10</v>
      </c>
      <c r="C49" s="18" t="s">
        <v>76</v>
      </c>
      <c r="D49" s="18" t="s">
        <v>77</v>
      </c>
      <c r="E49" s="18" t="s">
        <v>81</v>
      </c>
      <c r="F49" s="18" t="s">
        <v>63</v>
      </c>
      <c r="G49" s="21" t="s">
        <v>73</v>
      </c>
      <c r="H49" s="30" t="s">
        <v>62</v>
      </c>
      <c r="I49" s="12">
        <v>1</v>
      </c>
      <c r="J49" s="12">
        <v>1</v>
      </c>
      <c r="K49" s="14">
        <f t="shared" ref="K49:K53" si="5">I49+J49</f>
        <v>2</v>
      </c>
      <c r="L49" s="14">
        <f t="shared" ref="L49:L50" si="6">((-I49/K49)*LOG(I49/K49,2)-(J49/K49)*LOG(J49/K49,2))</f>
        <v>1</v>
      </c>
      <c r="N49" s="26"/>
    </row>
    <row r="50" spans="2:22" ht="18.600000000000001" thickBot="1" x14ac:dyDescent="0.4">
      <c r="B50" s="17">
        <v>14</v>
      </c>
      <c r="C50" s="18" t="s">
        <v>76</v>
      </c>
      <c r="D50" s="18" t="s">
        <v>77</v>
      </c>
      <c r="E50" s="18" t="s">
        <v>62</v>
      </c>
      <c r="F50" s="18" t="s">
        <v>70</v>
      </c>
      <c r="G50" s="21" t="s">
        <v>64</v>
      </c>
      <c r="H50" s="30" t="s">
        <v>81</v>
      </c>
      <c r="I50" s="12">
        <v>2</v>
      </c>
      <c r="J50" s="12">
        <v>1</v>
      </c>
      <c r="K50" s="14">
        <f t="shared" si="5"/>
        <v>3</v>
      </c>
      <c r="L50" s="14">
        <f t="shared" si="6"/>
        <v>0.91829583405448956</v>
      </c>
      <c r="N50" s="26"/>
    </row>
    <row r="51" spans="2:22" ht="15" thickBot="1" x14ac:dyDescent="0.35">
      <c r="H51" s="31" t="s">
        <v>98</v>
      </c>
      <c r="M51" s="14">
        <f>(K52/$K$11)*L52+(K53/$K$11)*L53</f>
        <v>0</v>
      </c>
      <c r="N51" s="39">
        <f>$L$11-M51</f>
        <v>0.94028595867063092</v>
      </c>
    </row>
    <row r="52" spans="2:22" x14ac:dyDescent="0.3">
      <c r="H52" s="30" t="s">
        <v>70</v>
      </c>
      <c r="I52" s="12">
        <v>0</v>
      </c>
      <c r="J52" s="12">
        <v>2</v>
      </c>
      <c r="K52" s="14">
        <f t="shared" si="5"/>
        <v>2</v>
      </c>
      <c r="L52" s="14">
        <v>0</v>
      </c>
      <c r="N52" s="26"/>
    </row>
    <row r="53" spans="2:22" ht="15" thickBot="1" x14ac:dyDescent="0.35">
      <c r="H53" s="32" t="s">
        <v>63</v>
      </c>
      <c r="I53" s="40">
        <v>3</v>
      </c>
      <c r="J53" s="40">
        <v>0</v>
      </c>
      <c r="K53" s="33">
        <f t="shared" si="5"/>
        <v>3</v>
      </c>
      <c r="L53" s="33">
        <v>0</v>
      </c>
      <c r="M53" s="33"/>
      <c r="N53" s="34"/>
    </row>
    <row r="56" spans="2:22" x14ac:dyDescent="0.3">
      <c r="H56" s="35" t="s">
        <v>99</v>
      </c>
    </row>
    <row r="57" spans="2:22" x14ac:dyDescent="0.3">
      <c r="H57" s="35" t="s">
        <v>3</v>
      </c>
      <c r="I57" s="12">
        <v>243</v>
      </c>
      <c r="T57" s="41" t="s">
        <v>100</v>
      </c>
      <c r="U57" s="41" t="s">
        <v>101</v>
      </c>
      <c r="V57" s="41" t="s">
        <v>102</v>
      </c>
    </row>
    <row r="58" spans="2:22" ht="27.6" x14ac:dyDescent="0.3">
      <c r="H58" s="35" t="s">
        <v>4</v>
      </c>
      <c r="I58" s="12">
        <v>89</v>
      </c>
      <c r="T58" s="42" t="s">
        <v>103</v>
      </c>
      <c r="U58" s="42" t="s">
        <v>104</v>
      </c>
      <c r="V58" s="42" t="s">
        <v>105</v>
      </c>
    </row>
    <row r="59" spans="2:22" ht="27.6" x14ac:dyDescent="0.3">
      <c r="H59" s="35" t="s">
        <v>36</v>
      </c>
      <c r="I59" s="12">
        <f>SUM(I57:I58)</f>
        <v>332</v>
      </c>
      <c r="T59" s="43" t="s">
        <v>106</v>
      </c>
      <c r="U59" s="43" t="s">
        <v>107</v>
      </c>
      <c r="V59" s="43" t="s">
        <v>108</v>
      </c>
    </row>
    <row r="60" spans="2:22" x14ac:dyDescent="0.3">
      <c r="H60" s="35" t="s">
        <v>99</v>
      </c>
      <c r="I60" s="12">
        <f>1 - ((I57/I59)^2+(I58/I59)^2)</f>
        <v>0.39241907388590502</v>
      </c>
    </row>
    <row r="61" spans="2:22" x14ac:dyDescent="0.3">
      <c r="H61" s="44" t="s">
        <v>109</v>
      </c>
      <c r="I61" s="44"/>
      <c r="T61" s="12" t="s">
        <v>110</v>
      </c>
    </row>
    <row r="62" spans="2:22" ht="15.6" x14ac:dyDescent="0.3">
      <c r="T62" s="45" t="s">
        <v>111</v>
      </c>
    </row>
    <row r="63" spans="2:22" ht="16.2" thickBot="1" x14ac:dyDescent="0.35">
      <c r="T63" s="45" t="s">
        <v>112</v>
      </c>
    </row>
    <row r="64" spans="2:22" ht="18.600000000000001" thickBot="1" x14ac:dyDescent="0.35">
      <c r="B64" s="46" t="s">
        <v>113</v>
      </c>
      <c r="C64" s="47" t="s">
        <v>50</v>
      </c>
      <c r="D64" s="47" t="s">
        <v>51</v>
      </c>
      <c r="E64" s="47" t="s">
        <v>52</v>
      </c>
      <c r="F64" s="47" t="s">
        <v>53</v>
      </c>
      <c r="G64" s="47" t="s">
        <v>54</v>
      </c>
      <c r="T64" s="45" t="s">
        <v>114</v>
      </c>
    </row>
    <row r="65" spans="2:7" ht="18.600000000000001" thickBot="1" x14ac:dyDescent="0.35">
      <c r="B65" s="28">
        <v>1</v>
      </c>
      <c r="C65" s="29" t="s">
        <v>60</v>
      </c>
      <c r="D65" s="29" t="s">
        <v>77</v>
      </c>
      <c r="E65" s="29" t="s">
        <v>81</v>
      </c>
      <c r="F65" s="29" t="s">
        <v>63</v>
      </c>
      <c r="G65" s="29" t="s">
        <v>73</v>
      </c>
    </row>
    <row r="66" spans="2:7" ht="18.600000000000001" thickBot="1" x14ac:dyDescent="0.35">
      <c r="B66" s="28">
        <v>2</v>
      </c>
      <c r="C66" s="29" t="s">
        <v>76</v>
      </c>
      <c r="D66" s="29" t="s">
        <v>61</v>
      </c>
      <c r="E66" s="29" t="s">
        <v>62</v>
      </c>
      <c r="F66" s="29" t="s">
        <v>70</v>
      </c>
      <c r="G66" s="29" t="s">
        <v>64</v>
      </c>
    </row>
  </sheetData>
  <mergeCells count="1">
    <mergeCell ref="H61:I61"/>
  </mergeCells>
  <conditionalFormatting sqref="X4:AC17">
    <cfRule type="expression" dxfId="0" priority="1">
      <formula>$AC4="No - 0"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Correlation &amp; Regression-1</vt:lpstr>
      <vt:lpstr>Correlation &amp; Regression-2</vt:lpstr>
      <vt:lpstr>Decision Tree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Arnab Chakraborty</dc:creator>
  <cp:lastModifiedBy>Arnab Chakraborty</cp:lastModifiedBy>
  <dcterms:created xsi:type="dcterms:W3CDTF">2024-02-06T04:48:58Z</dcterms:created>
  <dcterms:modified xsi:type="dcterms:W3CDTF">2024-02-08T06:03:28Z</dcterms:modified>
</cp:coreProperties>
</file>