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Arnab Docs\Corporate Training\Excel Practice\Excel Training Resources\Practice Files\"/>
    </mc:Choice>
  </mc:AlternateContent>
  <xr:revisionPtr revIDLastSave="0" documentId="13_ncr:1_{48513090-C5F4-4223-8579-047FA43F948B}" xr6:coauthVersionLast="47" xr6:coauthVersionMax="47" xr10:uidLastSave="{00000000-0000-0000-0000-000000000000}"/>
  <bookViews>
    <workbookView xWindow="-110" yWindow="-110" windowWidth="19420" windowHeight="10420" tabRatio="850" xr2:uid="{00000000-000D-0000-FFFF-FFFF00000000}"/>
  </bookViews>
  <sheets>
    <sheet name="Index" sheetId="98" r:id="rId1"/>
    <sheet name="Fill Series" sheetId="87" r:id="rId2"/>
    <sheet name="Blanks" sheetId="88" r:id="rId3"/>
    <sheet name="Mark Sheet" sheetId="99" r:id="rId4"/>
    <sheet name="Referencing" sheetId="76" r:id="rId5"/>
    <sheet name="Salary Calculation" sheetId="93" r:id="rId6"/>
    <sheet name="Logical functions" sheetId="19" r:id="rId7"/>
    <sheet name="Lookup" sheetId="20" r:id="rId8"/>
    <sheet name="Emp Inf" sheetId="6" r:id="rId9"/>
    <sheet name="TabArray" sheetId="16" r:id="rId10"/>
    <sheet name="Lookup TechNique" sheetId="95" r:id="rId11"/>
    <sheet name="Count" sheetId="92" r:id="rId12"/>
    <sheet name="Conditional formatting" sheetId="78" r:id="rId13"/>
    <sheet name="Sort &amp; filter" sheetId="91" r:id="rId14"/>
    <sheet name="DB function" sheetId="65" state="hidden" r:id="rId15"/>
    <sheet name="Subtotal" sheetId="90" r:id="rId16"/>
    <sheet name="Pivot" sheetId="79" r:id="rId17"/>
    <sheet name="South" sheetId="81" state="hidden" r:id="rId18"/>
    <sheet name="North" sheetId="82" state="hidden" r:id="rId19"/>
    <sheet name="East" sheetId="83" state="hidden" r:id="rId20"/>
    <sheet name="West" sheetId="84" state="hidden" r:id="rId21"/>
    <sheet name="Consolidation" sheetId="85" state="hidden" r:id="rId22"/>
    <sheet name="Validation" sheetId="66" r:id="rId23"/>
    <sheet name="Region Detail" sheetId="67" r:id="rId24"/>
    <sheet name="Number formatting" sheetId="74" r:id="rId25"/>
    <sheet name="Date function" sheetId="62" r:id="rId26"/>
    <sheet name="Date and Time calc" sheetId="94" r:id="rId27"/>
    <sheet name="text function" sheetId="61" state="hidden" r:id="rId28"/>
    <sheet name="Financial Functions" sheetId="11" state="hidden" r:id="rId29"/>
    <sheet name="Solver" sheetId="80" state="hidden" r:id="rId30"/>
    <sheet name="Invoice" sheetId="73" state="hidden" r:id="rId31"/>
    <sheet name="Customers2" sheetId="72" state="veryHidden" r:id="rId32"/>
    <sheet name="Invoice2" sheetId="70" state="veryHidden" r:id="rId33"/>
    <sheet name="Product2" sheetId="71" state="veryHidden" r:id="rId34"/>
    <sheet name="Product" sheetId="68" state="hidden" r:id="rId35"/>
    <sheet name="Customers" sheetId="69" state="hidden" r:id="rId36"/>
    <sheet name="Scenarios" sheetId="75" state="hidden" r:id="rId37"/>
    <sheet name="Mixed cell" sheetId="8" r:id="rId38"/>
    <sheet name="Functions" sheetId="10" r:id="rId39"/>
    <sheet name="Shortcuts" sheetId="64" r:id="rId40"/>
  </sheets>
  <definedNames>
    <definedName name="_xlnm._FilterDatabase" localSheetId="12" hidden="1">'Conditional formatting'!$A$3:$H$103</definedName>
    <definedName name="_xlnm._FilterDatabase" localSheetId="6" hidden="1">#REF!</definedName>
    <definedName name="_xlnm._FilterDatabase" localSheetId="7" hidden="1">Lookup!$A$2:$H$102</definedName>
    <definedName name="_xlnm._FilterDatabase" localSheetId="16" hidden="1">Pivot!$A$2:$H$102</definedName>
    <definedName name="_xlnm._FilterDatabase" localSheetId="4" hidden="1">Referencing!$A$8:$H$108</definedName>
    <definedName name="_xlnm._FilterDatabase" localSheetId="13" hidden="1">'Sort &amp; filter'!$A$2:$H$102</definedName>
    <definedName name="_xlnm._FilterDatabase" localSheetId="15" hidden="1">Subtotal!$A$2:$H$102</definedName>
    <definedName name="solver_adj" localSheetId="29" hidden="1">Solver!$B$8:$C$10,Solver!$G$8:$G$10</definedName>
    <definedName name="solver_cvg" localSheetId="1" hidden="1">0.0001</definedName>
    <definedName name="solver_cvg" localSheetId="37" hidden="1">0.0001</definedName>
    <definedName name="solver_cvg" localSheetId="29" hidden="1">0.0001</definedName>
    <definedName name="solver_drv" localSheetId="1" hidden="1">1</definedName>
    <definedName name="solver_drv" localSheetId="37" hidden="1">1</definedName>
    <definedName name="solver_drv" localSheetId="29" hidden="1">1</definedName>
    <definedName name="solver_est" localSheetId="1" hidden="1">1</definedName>
    <definedName name="solver_est" localSheetId="37" hidden="1">1</definedName>
    <definedName name="solver_est" localSheetId="29" hidden="1">1</definedName>
    <definedName name="solver_itr" localSheetId="1" hidden="1">100</definedName>
    <definedName name="solver_itr" localSheetId="37" hidden="1">100</definedName>
    <definedName name="solver_itr" localSheetId="29" hidden="1">100</definedName>
    <definedName name="solver_lhs1" localSheetId="29" hidden="1">Solver!$B$8</definedName>
    <definedName name="solver_lhs2" localSheetId="29" hidden="1">Solver!$B$9</definedName>
    <definedName name="solver_lhs3" localSheetId="29" hidden="1">Solver!$B$10</definedName>
    <definedName name="solver_lhs4" localSheetId="29" hidden="1">Solver!$G$8</definedName>
    <definedName name="solver_lhs5" localSheetId="29" hidden="1">Solver!$G$9</definedName>
    <definedName name="solver_lhs6" localSheetId="29" hidden="1">Solver!$G$10</definedName>
    <definedName name="solver_lhs7" localSheetId="29" hidden="1">Solver!$C$8</definedName>
    <definedName name="solver_lhs8" localSheetId="29" hidden="1">Solver!$C$9</definedName>
    <definedName name="solver_lhs9" localSheetId="29" hidden="1">Solver!$C$10</definedName>
    <definedName name="solver_lin" localSheetId="1" hidden="1">2</definedName>
    <definedName name="solver_lin" localSheetId="37" hidden="1">2</definedName>
    <definedName name="solver_lin" localSheetId="29" hidden="1">2</definedName>
    <definedName name="solver_neg" localSheetId="1" hidden="1">2</definedName>
    <definedName name="solver_neg" localSheetId="37" hidden="1">2</definedName>
    <definedName name="solver_neg" localSheetId="29" hidden="1">2</definedName>
    <definedName name="solver_num" localSheetId="1" hidden="1">0</definedName>
    <definedName name="solver_num" localSheetId="37" hidden="1">0</definedName>
    <definedName name="solver_num" localSheetId="29" hidden="1">9</definedName>
    <definedName name="solver_nwt" localSheetId="1" hidden="1">1</definedName>
    <definedName name="solver_nwt" localSheetId="37" hidden="1">1</definedName>
    <definedName name="solver_nwt" localSheetId="29" hidden="1">1</definedName>
    <definedName name="solver_opt" localSheetId="29" hidden="1">Solver!$I$11</definedName>
    <definedName name="solver_pre" localSheetId="1" hidden="1">0.000001</definedName>
    <definedName name="solver_pre" localSheetId="37" hidden="1">0.000001</definedName>
    <definedName name="solver_pre" localSheetId="29" hidden="1">0.000001</definedName>
    <definedName name="solver_rel1" localSheetId="29" hidden="1">1</definedName>
    <definedName name="solver_rel2" localSheetId="29" hidden="1">1</definedName>
    <definedName name="solver_rel3" localSheetId="29" hidden="1">1</definedName>
    <definedName name="solver_rel4" localSheetId="29" hidden="1">1</definedName>
    <definedName name="solver_rel5" localSheetId="29" hidden="1">1</definedName>
    <definedName name="solver_rel6" localSheetId="29" hidden="1">1</definedName>
    <definedName name="solver_rel7" localSheetId="29" hidden="1">3</definedName>
    <definedName name="solver_rel8" localSheetId="29" hidden="1">3</definedName>
    <definedName name="solver_rel9" localSheetId="29" hidden="1">3</definedName>
    <definedName name="solver_rhs1" localSheetId="29" hidden="1">5500</definedName>
    <definedName name="solver_rhs2" localSheetId="29" hidden="1">2500</definedName>
    <definedName name="solver_rhs3" localSheetId="29" hidden="1">2500</definedName>
    <definedName name="solver_rhs4" localSheetId="29" hidden="1">35</definedName>
    <definedName name="solver_rhs5" localSheetId="29" hidden="1">23</definedName>
    <definedName name="solver_rhs6" localSheetId="29" hidden="1">18</definedName>
    <definedName name="solver_rhs7" localSheetId="29" hidden="1">25</definedName>
    <definedName name="solver_rhs8" localSheetId="29" hidden="1">18</definedName>
    <definedName name="solver_rhs9" localSheetId="29" hidden="1">12</definedName>
    <definedName name="solver_scl" localSheetId="1" hidden="1">2</definedName>
    <definedName name="solver_scl" localSheetId="37" hidden="1">2</definedName>
    <definedName name="solver_scl" localSheetId="29" hidden="1">2</definedName>
    <definedName name="solver_sho" localSheetId="1" hidden="1">2</definedName>
    <definedName name="solver_sho" localSheetId="37" hidden="1">2</definedName>
    <definedName name="solver_sho" localSheetId="29" hidden="1">2</definedName>
    <definedName name="solver_tim" localSheetId="1" hidden="1">100</definedName>
    <definedName name="solver_tim" localSheetId="37" hidden="1">100</definedName>
    <definedName name="solver_tim" localSheetId="29" hidden="1">100</definedName>
    <definedName name="solver_tol" localSheetId="1" hidden="1">0.05</definedName>
    <definedName name="solver_tol" localSheetId="37" hidden="1">0.05</definedName>
    <definedName name="solver_tol" localSheetId="29" hidden="1">0.05</definedName>
    <definedName name="solver_typ" localSheetId="1" hidden="1">1</definedName>
    <definedName name="solver_typ" localSheetId="37" hidden="1">1</definedName>
    <definedName name="solver_typ" localSheetId="29" hidden="1">1</definedName>
    <definedName name="solver_val" localSheetId="1" hidden="1">0</definedName>
    <definedName name="solver_val" localSheetId="37" hidden="1">0</definedName>
    <definedName name="solver_val" localSheetId="29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62" l="1"/>
  <c r="M8" i="62"/>
  <c r="M9" i="62"/>
  <c r="M10" i="62"/>
  <c r="M11" i="62"/>
  <c r="M12" i="62"/>
  <c r="M13" i="62"/>
  <c r="M14" i="62"/>
  <c r="M15" i="62"/>
  <c r="M16" i="62"/>
  <c r="M17" i="62"/>
  <c r="M18" i="62"/>
  <c r="M19" i="62"/>
  <c r="M20" i="62"/>
  <c r="M21" i="62"/>
  <c r="M6" i="62"/>
  <c r="H6" i="62"/>
  <c r="I6" i="62" s="1"/>
  <c r="H7" i="62"/>
  <c r="I7" i="62" s="1"/>
  <c r="H8" i="62"/>
  <c r="I8" i="62" s="1"/>
  <c r="H9" i="62"/>
  <c r="I9" i="62" s="1"/>
  <c r="H10" i="62"/>
  <c r="J10" i="62" s="1"/>
  <c r="H11" i="62"/>
  <c r="I11" i="62" s="1"/>
  <c r="H12" i="62"/>
  <c r="I12" i="62" s="1"/>
  <c r="H13" i="62"/>
  <c r="I13" i="62" s="1"/>
  <c r="H14" i="62"/>
  <c r="J14" i="62" s="1"/>
  <c r="H15" i="62"/>
  <c r="I15" i="62" s="1"/>
  <c r="H16" i="62"/>
  <c r="I16" i="62" s="1"/>
  <c r="H17" i="62"/>
  <c r="I17" i="62" s="1"/>
  <c r="H18" i="62"/>
  <c r="I18" i="62" s="1"/>
  <c r="H19" i="62"/>
  <c r="I19" i="62" s="1"/>
  <c r="H20" i="62"/>
  <c r="I20" i="62" s="1"/>
  <c r="H21" i="62"/>
  <c r="I21" i="62" s="1"/>
  <c r="E7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6" i="62"/>
  <c r="D7" i="62"/>
  <c r="D8" i="62"/>
  <c r="D9" i="62"/>
  <c r="D10" i="62"/>
  <c r="D11" i="62"/>
  <c r="D12" i="62"/>
  <c r="D13" i="62"/>
  <c r="D14" i="62"/>
  <c r="D15" i="62"/>
  <c r="D16" i="62"/>
  <c r="D17" i="62"/>
  <c r="D18" i="62"/>
  <c r="D19" i="62"/>
  <c r="D20" i="62"/>
  <c r="D21" i="62"/>
  <c r="D6" i="62"/>
  <c r="C7" i="62"/>
  <c r="C8" i="62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6" i="62"/>
  <c r="H6" i="92" a="1"/>
  <c r="H12" i="92" s="1"/>
  <c r="B35" i="92"/>
  <c r="Y22" i="16"/>
  <c r="F5" i="16"/>
  <c r="F6" i="16"/>
  <c r="F7" i="16"/>
  <c r="F8" i="16"/>
  <c r="F9" i="16"/>
  <c r="F10" i="16"/>
  <c r="F11" i="16"/>
  <c r="F12" i="16"/>
  <c r="F13" i="16"/>
  <c r="F4" i="16"/>
  <c r="K13" i="16"/>
  <c r="J15" i="62" l="1"/>
  <c r="J7" i="62"/>
  <c r="J18" i="62"/>
  <c r="I10" i="62"/>
  <c r="I14" i="62"/>
  <c r="J8" i="62"/>
  <c r="J16" i="62"/>
  <c r="J17" i="62"/>
  <c r="J9" i="62"/>
  <c r="J19" i="62"/>
  <c r="J11" i="62"/>
  <c r="J20" i="62"/>
  <c r="J21" i="62"/>
  <c r="J13" i="62"/>
  <c r="J12" i="62"/>
  <c r="J6" i="62"/>
  <c r="H13" i="92"/>
  <c r="H14" i="92"/>
  <c r="H7" i="92"/>
  <c r="H8" i="92"/>
  <c r="H9" i="92"/>
  <c r="H15" i="92"/>
  <c r="H10" i="92"/>
  <c r="H11" i="92"/>
  <c r="H6" i="92"/>
  <c r="L4" i="19"/>
  <c r="L3" i="19"/>
  <c r="J7" i="19" s="1"/>
  <c r="G2" i="92"/>
  <c r="L5" i="19" l="1"/>
  <c r="H17" i="92"/>
  <c r="K7" i="19"/>
  <c r="J8" i="19" l="1"/>
  <c r="L7" i="19"/>
  <c r="C7" i="10"/>
  <c r="C8" i="10"/>
  <c r="C9" i="10"/>
  <c r="C10" i="10"/>
  <c r="C11" i="10"/>
  <c r="C12" i="10"/>
  <c r="C13" i="10"/>
  <c r="C14" i="10"/>
  <c r="C15" i="10"/>
  <c r="C16" i="10"/>
  <c r="C17" i="10" s="1"/>
  <c r="C18" i="10"/>
  <c r="C22" i="10"/>
  <c r="C23" i="10"/>
  <c r="C24" i="10"/>
  <c r="C25" i="10"/>
  <c r="C26" i="10"/>
  <c r="C27" i="10"/>
  <c r="C28" i="10"/>
  <c r="C32" i="10"/>
  <c r="C33" i="10"/>
  <c r="C34" i="10"/>
  <c r="C35" i="10"/>
  <c r="C39" i="10"/>
  <c r="C40" i="10"/>
  <c r="C41" i="10"/>
  <c r="C42" i="10"/>
  <c r="C43" i="10"/>
  <c r="C44" i="10"/>
  <c r="C45" i="10"/>
  <c r="C46" i="10" s="1"/>
  <c r="C52" i="10"/>
  <c r="C53" i="10"/>
  <c r="C54" i="10"/>
  <c r="C55" i="10"/>
  <c r="J4" i="8"/>
  <c r="J5" i="8"/>
  <c r="J6" i="8"/>
  <c r="J7" i="8"/>
  <c r="C8" i="75"/>
  <c r="C10" i="75" s="1"/>
  <c r="C9" i="75"/>
  <c r="D9" i="75" s="1"/>
  <c r="B10" i="75"/>
  <c r="C12" i="75"/>
  <c r="D12" i="75" s="1"/>
  <c r="C13" i="75"/>
  <c r="D13" i="75" s="1"/>
  <c r="E13" i="75" s="1"/>
  <c r="F13" i="75" s="1"/>
  <c r="G13" i="75" s="1"/>
  <c r="C14" i="75"/>
  <c r="D14" i="75" s="1"/>
  <c r="E14" i="75" s="1"/>
  <c r="F14" i="75" s="1"/>
  <c r="G14" i="75" s="1"/>
  <c r="B15" i="75"/>
  <c r="B17" i="75" s="1"/>
  <c r="A8" i="70"/>
  <c r="D8" i="70"/>
  <c r="E8" i="70" s="1"/>
  <c r="A9" i="70"/>
  <c r="D9" i="70"/>
  <c r="E9" i="70" s="1"/>
  <c r="A10" i="70"/>
  <c r="D10" i="70"/>
  <c r="E10" i="70" s="1"/>
  <c r="A11" i="70"/>
  <c r="D11" i="70"/>
  <c r="E11" i="70" s="1"/>
  <c r="A12" i="70"/>
  <c r="D12" i="70"/>
  <c r="E12" i="70" s="1"/>
  <c r="A13" i="70"/>
  <c r="D13" i="70"/>
  <c r="E13" i="70" s="1"/>
  <c r="A14" i="70"/>
  <c r="D14" i="70"/>
  <c r="E14" i="70" s="1"/>
  <c r="A15" i="70"/>
  <c r="D15" i="70"/>
  <c r="E15" i="70" s="1"/>
  <c r="A16" i="70"/>
  <c r="D16" i="70"/>
  <c r="E16" i="70" s="1"/>
  <c r="A17" i="70"/>
  <c r="D17" i="70"/>
  <c r="E17" i="70" s="1"/>
  <c r="A18" i="70"/>
  <c r="D18" i="70"/>
  <c r="E18" i="70" s="1"/>
  <c r="E21" i="70"/>
  <c r="E25" i="73"/>
  <c r="B11" i="80"/>
  <c r="D10" i="80" s="1"/>
  <c r="E10" i="80" s="1"/>
  <c r="F10" i="80" s="1"/>
  <c r="H10" i="80" s="1"/>
  <c r="I10" i="80" s="1"/>
  <c r="B2" i="62"/>
  <c r="B3" i="62"/>
  <c r="G104" i="90"/>
  <c r="G3" i="92"/>
  <c r="G6" i="92"/>
  <c r="G7" i="92"/>
  <c r="G8" i="92"/>
  <c r="G9" i="92"/>
  <c r="G10" i="92"/>
  <c r="G11" i="92"/>
  <c r="G12" i="92"/>
  <c r="G13" i="92"/>
  <c r="G14" i="92"/>
  <c r="G15" i="92"/>
  <c r="G16" i="92"/>
  <c r="E26" i="73"/>
  <c r="E28" i="73" s="1"/>
  <c r="C15" i="75" l="1"/>
  <c r="D8" i="80"/>
  <c r="E8" i="80" s="1"/>
  <c r="E11" i="80" s="1"/>
  <c r="D9" i="80"/>
  <c r="E9" i="80" s="1"/>
  <c r="F9" i="80" s="1"/>
  <c r="H9" i="80" s="1"/>
  <c r="I9" i="80" s="1"/>
  <c r="C17" i="75"/>
  <c r="D8" i="75"/>
  <c r="E8" i="75" s="1"/>
  <c r="E12" i="75"/>
  <c r="D15" i="75"/>
  <c r="F8" i="80"/>
  <c r="H8" i="80" s="1"/>
  <c r="I8" i="80" s="1"/>
  <c r="I11" i="80" s="1"/>
  <c r="F8" i="75"/>
  <c r="D10" i="75"/>
  <c r="D17" i="75" s="1"/>
  <c r="E9" i="75"/>
  <c r="F9" i="75" s="1"/>
  <c r="G9" i="75" s="1"/>
  <c r="M7" i="19"/>
  <c r="K8" i="19"/>
  <c r="L8" i="19" s="1"/>
  <c r="E19" i="70"/>
  <c r="C48" i="10"/>
  <c r="C47" i="10"/>
  <c r="E10" i="75" l="1"/>
  <c r="G8" i="75"/>
  <c r="G10" i="75" s="1"/>
  <c r="F10" i="75"/>
  <c r="M8" i="19"/>
  <c r="J9" i="19"/>
  <c r="K9" i="19" s="1"/>
  <c r="F12" i="75"/>
  <c r="E15" i="75"/>
  <c r="E17" i="75" s="1"/>
  <c r="E20" i="70"/>
  <c r="E22" i="70" s="1"/>
  <c r="L9" i="19" l="1"/>
  <c r="J10" i="19"/>
  <c r="G12" i="75"/>
  <c r="G15" i="75" s="1"/>
  <c r="G17" i="75" s="1"/>
  <c r="F15" i="75"/>
  <c r="F17" i="75" s="1"/>
  <c r="I17" i="75" l="1"/>
  <c r="M9" i="19"/>
  <c r="K10" i="19"/>
  <c r="L10" i="19" s="1"/>
  <c r="M10" i="19" l="1"/>
  <c r="J11" i="19"/>
  <c r="K11" i="19" l="1"/>
  <c r="L11" i="19" s="1"/>
  <c r="M11" i="19" s="1"/>
  <c r="J12" i="19" l="1"/>
  <c r="K12" i="19" l="1"/>
  <c r="L12" i="19"/>
  <c r="M12" i="19" s="1"/>
  <c r="J13" i="19" l="1"/>
  <c r="K13" i="19" l="1"/>
  <c r="J14" i="19" s="1"/>
  <c r="K14" i="19" s="1"/>
  <c r="L14" i="19" l="1"/>
  <c r="J15" i="19"/>
  <c r="K15" i="19" s="1"/>
  <c r="L13" i="19"/>
  <c r="M13" i="19" s="1"/>
  <c r="M14" i="19" s="1"/>
  <c r="L15" i="19" l="1"/>
  <c r="M15" i="19" s="1"/>
  <c r="J16" i="19"/>
  <c r="K16" i="19" s="1"/>
  <c r="L16" i="19" l="1"/>
  <c r="L17" i="19" s="1"/>
  <c r="N7" i="19" a="1"/>
  <c r="N13" i="19" l="1"/>
  <c r="N14" i="19"/>
  <c r="N8" i="19"/>
  <c r="N12" i="19"/>
  <c r="N15" i="19"/>
  <c r="N9" i="19"/>
  <c r="N7" i="19"/>
  <c r="N10" i="19"/>
  <c r="N16" i="19"/>
  <c r="N11" i="19"/>
  <c r="M16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vaio</author>
  </authors>
  <commentList>
    <comment ref="B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Fill up the column with 1st Date of each consecutive months.</t>
        </r>
      </text>
    </comment>
    <comment ref="C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Fill up the column with 1st Date of each consecutive quarter.</t>
        </r>
      </text>
    </comment>
    <comment ref="D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Fill up the column with 1st Date of each  consecutive financial years.</t>
        </r>
      </text>
    </comment>
    <comment ref="E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Fill up the column with consecutive week days.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vaio</author>
  </authors>
  <commentList>
    <comment ref="B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To pass a student should score more than or equal to 50 in the respective subject.</t>
        </r>
      </text>
    </comment>
  </commentList>
</comments>
</file>

<file path=xl/sharedStrings.xml><?xml version="1.0" encoding="utf-8"?>
<sst xmlns="http://schemas.openxmlformats.org/spreadsheetml/2006/main" count="5590" uniqueCount="1446">
  <si>
    <t>Name</t>
  </si>
  <si>
    <t>Product</t>
  </si>
  <si>
    <t>East</t>
  </si>
  <si>
    <t>West</t>
  </si>
  <si>
    <t>North</t>
  </si>
  <si>
    <t>South</t>
  </si>
  <si>
    <t>Total</t>
  </si>
  <si>
    <t xml:space="preserve">Sales </t>
  </si>
  <si>
    <t>%</t>
  </si>
  <si>
    <t>Thums Up</t>
  </si>
  <si>
    <t>Uncle Chipps</t>
  </si>
  <si>
    <t>Maggi</t>
  </si>
  <si>
    <t>Amul Choc.</t>
  </si>
  <si>
    <t>Sales</t>
  </si>
  <si>
    <t>Empcode</t>
  </si>
  <si>
    <t>First Name</t>
  </si>
  <si>
    <t>Last Name</t>
  </si>
  <si>
    <t>Dept</t>
  </si>
  <si>
    <t>Region</t>
  </si>
  <si>
    <t>Hiredate</t>
  </si>
  <si>
    <t>Salary</t>
  </si>
  <si>
    <t>Beena</t>
  </si>
  <si>
    <t>Mavadia</t>
  </si>
  <si>
    <t>Mktg</t>
  </si>
  <si>
    <t>east</t>
  </si>
  <si>
    <t>Sujay</t>
  </si>
  <si>
    <t>Madhrani</t>
  </si>
  <si>
    <t>Finance</t>
  </si>
  <si>
    <t>Sheetal</t>
  </si>
  <si>
    <t>Desai</t>
  </si>
  <si>
    <t>Director</t>
  </si>
  <si>
    <t>Aakash</t>
  </si>
  <si>
    <t>Dixit</t>
  </si>
  <si>
    <t>Admin</t>
  </si>
  <si>
    <t>Suchita</t>
  </si>
  <si>
    <t>Panchal</t>
  </si>
  <si>
    <t>Rishi</t>
  </si>
  <si>
    <t>Malik</t>
  </si>
  <si>
    <t>Giriraj</t>
  </si>
  <si>
    <t>Gupta</t>
  </si>
  <si>
    <t>R&amp;D</t>
  </si>
  <si>
    <t>Pooja</t>
  </si>
  <si>
    <t>Gokhale</t>
  </si>
  <si>
    <t>Piyush</t>
  </si>
  <si>
    <t>Surti</t>
  </si>
  <si>
    <t>Deepak</t>
  </si>
  <si>
    <t>Jain</t>
  </si>
  <si>
    <t>Vishal</t>
  </si>
  <si>
    <t>Virsinghani</t>
  </si>
  <si>
    <t>CCD</t>
  </si>
  <si>
    <t>Lalita</t>
  </si>
  <si>
    <t>Rao</t>
  </si>
  <si>
    <t>Timsi</t>
  </si>
  <si>
    <t>Reeta</t>
  </si>
  <si>
    <t>Naik</t>
  </si>
  <si>
    <t>Nita</t>
  </si>
  <si>
    <t>Pandhya</t>
  </si>
  <si>
    <t>Suraj</t>
  </si>
  <si>
    <t>Saksena</t>
  </si>
  <si>
    <t>Kalpana</t>
  </si>
  <si>
    <t>Shirishkar</t>
  </si>
  <si>
    <t>Pinky</t>
  </si>
  <si>
    <t>Robert</t>
  </si>
  <si>
    <t>Niki</t>
  </si>
  <si>
    <t>Digaria</t>
  </si>
  <si>
    <t>Payal</t>
  </si>
  <si>
    <t>Singhani</t>
  </si>
  <si>
    <t>Raja</t>
  </si>
  <si>
    <t>Raymondekar</t>
  </si>
  <si>
    <t>north</t>
  </si>
  <si>
    <t>Seema</t>
  </si>
  <si>
    <t>Ranganathan</t>
  </si>
  <si>
    <t>Neena</t>
  </si>
  <si>
    <t>Mukherjee</t>
  </si>
  <si>
    <t>Pankaj</t>
  </si>
  <si>
    <t>Sutradhar</t>
  </si>
  <si>
    <t>Andre</t>
  </si>
  <si>
    <t>Fernendes</t>
  </si>
  <si>
    <t>Meera</t>
  </si>
  <si>
    <t>Lalwani</t>
  </si>
  <si>
    <t>Priya</t>
  </si>
  <si>
    <t>Shirodkar</t>
  </si>
  <si>
    <t>Aalok</t>
  </si>
  <si>
    <t>Trivedi</t>
  </si>
  <si>
    <t>Farhan</t>
  </si>
  <si>
    <t>Sadiq</t>
  </si>
  <si>
    <t>Satinder Kaur</t>
  </si>
  <si>
    <t>Sasan</t>
  </si>
  <si>
    <t>Aalam</t>
  </si>
  <si>
    <t>Qureshi</t>
  </si>
  <si>
    <t>Ankur</t>
  </si>
  <si>
    <t>Joshi</t>
  </si>
  <si>
    <t>Zarina</t>
  </si>
  <si>
    <t>Vora</t>
  </si>
  <si>
    <t>Arun</t>
  </si>
  <si>
    <t>Dodhia</t>
  </si>
  <si>
    <t>Richa</t>
  </si>
  <si>
    <t>Raje</t>
  </si>
  <si>
    <t>Kinnari</t>
  </si>
  <si>
    <t>Mehta</t>
  </si>
  <si>
    <t>Jeena</t>
  </si>
  <si>
    <t>Baig</t>
  </si>
  <si>
    <t>Vicky</t>
  </si>
  <si>
    <t>Mario</t>
  </si>
  <si>
    <t>Fernandes</t>
  </si>
  <si>
    <t>Heena</t>
  </si>
  <si>
    <t>Godbole</t>
  </si>
  <si>
    <t>Maya</t>
  </si>
  <si>
    <t>Anuradha</t>
  </si>
  <si>
    <t>Zha</t>
  </si>
  <si>
    <t>Asha</t>
  </si>
  <si>
    <t>Waheda</t>
  </si>
  <si>
    <t>Sheikh</t>
  </si>
  <si>
    <t>Parul</t>
  </si>
  <si>
    <t>Shah</t>
  </si>
  <si>
    <t>Uday</t>
  </si>
  <si>
    <t>Mandakini</t>
  </si>
  <si>
    <t>Pravin</t>
  </si>
  <si>
    <t>Laveena</t>
  </si>
  <si>
    <t>Shenoy</t>
  </si>
  <si>
    <t>Drishti</t>
  </si>
  <si>
    <t>Sagar</t>
  </si>
  <si>
    <t>Bidkar</t>
  </si>
  <si>
    <t>Dayanand</t>
  </si>
  <si>
    <t>Gandhi</t>
  </si>
  <si>
    <t>Kuldeep</t>
  </si>
  <si>
    <t>Sharma</t>
  </si>
  <si>
    <t>Kunal</t>
  </si>
  <si>
    <t>Ruby</t>
  </si>
  <si>
    <t>Joseph</t>
  </si>
  <si>
    <t>Sonia</t>
  </si>
  <si>
    <t>Tejal</t>
  </si>
  <si>
    <t>Patel</t>
  </si>
  <si>
    <t>Priyanka</t>
  </si>
  <si>
    <t>Chetan</t>
  </si>
  <si>
    <t>Dalvi</t>
  </si>
  <si>
    <t>Suman</t>
  </si>
  <si>
    <t>Shinde</t>
  </si>
  <si>
    <t>south</t>
  </si>
  <si>
    <t>K. Sita</t>
  </si>
  <si>
    <t>Narayanan</t>
  </si>
  <si>
    <t>Bharat</t>
  </si>
  <si>
    <t>Shetty</t>
  </si>
  <si>
    <t>Mala</t>
  </si>
  <si>
    <t>Bhaduri</t>
  </si>
  <si>
    <t>Tapan</t>
  </si>
  <si>
    <t>Ghoshal</t>
  </si>
  <si>
    <t>Khetan</t>
  </si>
  <si>
    <t>Chitra</t>
  </si>
  <si>
    <t>Pednekar</t>
  </si>
  <si>
    <t>Kirtikar</t>
  </si>
  <si>
    <t>Sardesai</t>
  </si>
  <si>
    <t>Rakesh</t>
  </si>
  <si>
    <t>Kumar</t>
  </si>
  <si>
    <t>Katti</t>
  </si>
  <si>
    <t>Disha</t>
  </si>
  <si>
    <t>Parmar</t>
  </si>
  <si>
    <t>Geeta</t>
  </si>
  <si>
    <t>Darekar</t>
  </si>
  <si>
    <t>Veena</t>
  </si>
  <si>
    <t>Patil</t>
  </si>
  <si>
    <t>Yamini</t>
  </si>
  <si>
    <t>Tara</t>
  </si>
  <si>
    <t>Phule</t>
  </si>
  <si>
    <t>Jignesh</t>
  </si>
  <si>
    <t>Tripathi</t>
  </si>
  <si>
    <t>Harsha</t>
  </si>
  <si>
    <t>Kabir</t>
  </si>
  <si>
    <t>Pushpa</t>
  </si>
  <si>
    <t>Raut</t>
  </si>
  <si>
    <t>Rupesh</t>
  </si>
  <si>
    <t>Sawant</t>
  </si>
  <si>
    <t>Julie</t>
  </si>
  <si>
    <t>D'Souza</t>
  </si>
  <si>
    <t>west</t>
  </si>
  <si>
    <t>Shilpa</t>
  </si>
  <si>
    <t>Lele</t>
  </si>
  <si>
    <t>Parvati</t>
  </si>
  <si>
    <t>Khanna</t>
  </si>
  <si>
    <t>Shazia</t>
  </si>
  <si>
    <t>Nimkar</t>
  </si>
  <si>
    <t>Jasbinder</t>
  </si>
  <si>
    <t>Khurana</t>
  </si>
  <si>
    <t>Hajra</t>
  </si>
  <si>
    <t>Hoonjan</t>
  </si>
  <si>
    <t>Parikh</t>
  </si>
  <si>
    <t>Shaheen</t>
  </si>
  <si>
    <t>Khan</t>
  </si>
  <si>
    <t>Neha</t>
  </si>
  <si>
    <t>Ruheal</t>
  </si>
  <si>
    <t>Mehul</t>
  </si>
  <si>
    <t>Sheth</t>
  </si>
  <si>
    <t>Kajal</t>
  </si>
  <si>
    <t>Joglekar</t>
  </si>
  <si>
    <t>Surendra</t>
  </si>
  <si>
    <t>Godse</t>
  </si>
  <si>
    <t>Nayeem</t>
  </si>
  <si>
    <t>Deep</t>
  </si>
  <si>
    <t>Chhaya</t>
  </si>
  <si>
    <t>Vinit</t>
  </si>
  <si>
    <t>Shrivastava</t>
  </si>
  <si>
    <t>Radhika</t>
  </si>
  <si>
    <t>Kulkarni</t>
  </si>
  <si>
    <t>Indu</t>
  </si>
  <si>
    <t>Employee Information System</t>
  </si>
  <si>
    <t>Employee Code</t>
  </si>
  <si>
    <t>Department</t>
  </si>
  <si>
    <t>RAjesh</t>
  </si>
  <si>
    <t>Deshmukh</t>
  </si>
  <si>
    <t>FUNCTIONS</t>
  </si>
  <si>
    <t>Text Function</t>
  </si>
  <si>
    <t>Description</t>
  </si>
  <si>
    <t>Example</t>
  </si>
  <si>
    <t>Upper</t>
  </si>
  <si>
    <t>Converts a text into uppercase</t>
  </si>
  <si>
    <t>Lower</t>
  </si>
  <si>
    <t>Converts a text into lowercase</t>
  </si>
  <si>
    <t>Proper</t>
  </si>
  <si>
    <t>Converts a text into First character as capital</t>
  </si>
  <si>
    <t>Left</t>
  </si>
  <si>
    <t>Extracts characters from left</t>
  </si>
  <si>
    <t>Right</t>
  </si>
  <si>
    <t>Extracts characters from right</t>
  </si>
  <si>
    <t>Mid</t>
  </si>
  <si>
    <t>Extracts caracters from middle</t>
  </si>
  <si>
    <t>Concatenate</t>
  </si>
  <si>
    <t>Join text</t>
  </si>
  <si>
    <t>Len</t>
  </si>
  <si>
    <t>Find the length of string</t>
  </si>
  <si>
    <t>Exact</t>
  </si>
  <si>
    <t>Checks for two text are same or not</t>
  </si>
  <si>
    <t>Search</t>
  </si>
  <si>
    <t>Search for position of text</t>
  </si>
  <si>
    <t>Replace</t>
  </si>
  <si>
    <t>Changes the text</t>
  </si>
  <si>
    <t>Text</t>
  </si>
  <si>
    <t>Changes value to text format</t>
  </si>
  <si>
    <t>Maths Functions</t>
  </si>
  <si>
    <t>Abs</t>
  </si>
  <si>
    <t>Converts negative number to positive number</t>
  </si>
  <si>
    <t>Int</t>
  </si>
  <si>
    <t xml:space="preserve">Discards decimals </t>
  </si>
  <si>
    <t>Mod</t>
  </si>
  <si>
    <t>Gives the remainder from division</t>
  </si>
  <si>
    <t>Sqrt</t>
  </si>
  <si>
    <t>Gives root value</t>
  </si>
  <si>
    <t>Power</t>
  </si>
  <si>
    <t>Gives the number raised to power of</t>
  </si>
  <si>
    <t>Round</t>
  </si>
  <si>
    <t>Rounds to nearest number</t>
  </si>
  <si>
    <t>Trunc</t>
  </si>
  <si>
    <t>Truncates to lower number</t>
  </si>
  <si>
    <t>Statistical Functions</t>
  </si>
  <si>
    <t>CountA</t>
  </si>
  <si>
    <t>Counts text and numbers</t>
  </si>
  <si>
    <t>Countblank</t>
  </si>
  <si>
    <t>Counts blank cells</t>
  </si>
  <si>
    <t>Good</t>
  </si>
  <si>
    <t>Small</t>
  </si>
  <si>
    <t>Finds the nth small value</t>
  </si>
  <si>
    <t>Bad</t>
  </si>
  <si>
    <t>Large</t>
  </si>
  <si>
    <t>Finsd the nth large value</t>
  </si>
  <si>
    <t>Date Functions</t>
  </si>
  <si>
    <t>Date</t>
  </si>
  <si>
    <t>Adds day, month, year</t>
  </si>
  <si>
    <t>Today</t>
  </si>
  <si>
    <t>Current date</t>
  </si>
  <si>
    <t>Now</t>
  </si>
  <si>
    <t>Current date and time</t>
  </si>
  <si>
    <t>Day</t>
  </si>
  <si>
    <t xml:space="preserve">Extracts day fromCurrent date </t>
  </si>
  <si>
    <t>Month</t>
  </si>
  <si>
    <t xml:space="preserve">Extracts month fromCurrent date </t>
  </si>
  <si>
    <t>Year</t>
  </si>
  <si>
    <t>Extracts year from Curent date</t>
  </si>
  <si>
    <t>Time</t>
  </si>
  <si>
    <t>Adds Hr, min, second</t>
  </si>
  <si>
    <t>Hour</t>
  </si>
  <si>
    <t>Extracts Hours from given time</t>
  </si>
  <si>
    <t>Minute</t>
  </si>
  <si>
    <t>Extracts Minutes from given time</t>
  </si>
  <si>
    <t>Second</t>
  </si>
  <si>
    <t>Extracts Seconds from given time</t>
  </si>
  <si>
    <t>Information Functions</t>
  </si>
  <si>
    <t>IsBlank</t>
  </si>
  <si>
    <t>Returns true if blank cell or false if non blank cell</t>
  </si>
  <si>
    <t>apple</t>
  </si>
  <si>
    <t>IsError</t>
  </si>
  <si>
    <t>Returns error value</t>
  </si>
  <si>
    <t>medicine</t>
  </si>
  <si>
    <t>Isnumber</t>
  </si>
  <si>
    <t>Returns true if data is number</t>
  </si>
  <si>
    <t>#ref1</t>
  </si>
  <si>
    <t>Istext</t>
  </si>
  <si>
    <t>Returns true if data is text</t>
  </si>
  <si>
    <t>#NA</t>
  </si>
  <si>
    <t>Financial functions and what-if anlysis</t>
  </si>
  <si>
    <t>Payment /month</t>
  </si>
  <si>
    <t>Loan Amount</t>
  </si>
  <si>
    <t>Rate of Intrest</t>
  </si>
  <si>
    <t>PMT [EMI]</t>
  </si>
  <si>
    <t>Months</t>
  </si>
  <si>
    <t>PPMT</t>
  </si>
  <si>
    <t>IPMT</t>
  </si>
  <si>
    <t>PMT</t>
  </si>
  <si>
    <t>Using Data Table</t>
  </si>
  <si>
    <t>Ferozepur</t>
  </si>
  <si>
    <t>Hydrabad</t>
  </si>
  <si>
    <t>Cuttack</t>
  </si>
  <si>
    <t>Delhi</t>
  </si>
  <si>
    <t>Kanpur</t>
  </si>
  <si>
    <t>Pune</t>
  </si>
  <si>
    <t>Mathura</t>
  </si>
  <si>
    <t>Agra</t>
  </si>
  <si>
    <t>Ambala</t>
  </si>
  <si>
    <t>Darjeeling</t>
  </si>
  <si>
    <t>Jammu</t>
  </si>
  <si>
    <t>Calcutta</t>
  </si>
  <si>
    <t>cochin</t>
  </si>
  <si>
    <t>Jaipur</t>
  </si>
  <si>
    <t>Nasik</t>
  </si>
  <si>
    <t>Patna</t>
  </si>
  <si>
    <t>Manglore</t>
  </si>
  <si>
    <t>Banglore</t>
  </si>
  <si>
    <t>Mumbai</t>
  </si>
  <si>
    <t>Lucknow</t>
  </si>
  <si>
    <t>Surat</t>
  </si>
  <si>
    <t>Mysore</t>
  </si>
  <si>
    <t>Aligarh</t>
  </si>
  <si>
    <t>delhi</t>
  </si>
  <si>
    <t>Baroda</t>
  </si>
  <si>
    <t>Nagpur</t>
  </si>
  <si>
    <t>Gangtok</t>
  </si>
  <si>
    <t>Guwahati</t>
  </si>
  <si>
    <t>chennai</t>
  </si>
  <si>
    <t>Trivanadrum</t>
  </si>
  <si>
    <t>Panji</t>
  </si>
  <si>
    <t>Branch</t>
  </si>
  <si>
    <t>Personnel</t>
  </si>
  <si>
    <t>Emp ID</t>
  </si>
  <si>
    <t>Kalyan</t>
  </si>
  <si>
    <t>Dombivalli</t>
  </si>
  <si>
    <t>Thane</t>
  </si>
  <si>
    <t>Ghatkopar</t>
  </si>
  <si>
    <t>Kurla</t>
  </si>
  <si>
    <t>CST</t>
  </si>
  <si>
    <t>Class 4</t>
  </si>
  <si>
    <t>Class 3</t>
  </si>
  <si>
    <t>Class 2</t>
  </si>
  <si>
    <t>Class 1</t>
  </si>
  <si>
    <t>A Grade</t>
  </si>
  <si>
    <t>Destination Station</t>
  </si>
  <si>
    <t>Starting station</t>
  </si>
  <si>
    <t>SAchin</t>
  </si>
  <si>
    <t>Tendulkar</t>
  </si>
  <si>
    <t>TEXT FUNCTIONS</t>
  </si>
  <si>
    <t>Current Date</t>
  </si>
  <si>
    <t>Last Modified Date</t>
  </si>
  <si>
    <t>Current Time</t>
  </si>
  <si>
    <t>Last Modified Time</t>
  </si>
  <si>
    <t>FirstName</t>
  </si>
  <si>
    <t>Birthdate</t>
  </si>
  <si>
    <t>Days after months</t>
  </si>
  <si>
    <t>Stan</t>
  </si>
  <si>
    <t>Melwyn</t>
  </si>
  <si>
    <t>Sachin</t>
  </si>
  <si>
    <t>Rajesh</t>
  </si>
  <si>
    <t>Tulsidas</t>
  </si>
  <si>
    <t>Yashraj</t>
  </si>
  <si>
    <t>Rajeev</t>
  </si>
  <si>
    <t>Ram</t>
  </si>
  <si>
    <t>Dhiren</t>
  </si>
  <si>
    <t>Sudesh</t>
  </si>
  <si>
    <t>Jagjit</t>
  </si>
  <si>
    <t>Ruffina</t>
  </si>
  <si>
    <t>Marksheet of ABC Juniour College</t>
  </si>
  <si>
    <t>Final Exam</t>
  </si>
  <si>
    <t>Subjects ( Marks out of 100)</t>
  </si>
  <si>
    <t>SrNo</t>
  </si>
  <si>
    <t>Physics</t>
  </si>
  <si>
    <t>Chemistry</t>
  </si>
  <si>
    <t>Biology</t>
  </si>
  <si>
    <t>Total Mark</t>
  </si>
  <si>
    <t>Vinod</t>
  </si>
  <si>
    <t>Sameer</t>
  </si>
  <si>
    <t>Rahul</t>
  </si>
  <si>
    <t>Imran</t>
  </si>
  <si>
    <t>Sushil</t>
  </si>
  <si>
    <t>Zenia</t>
  </si>
  <si>
    <t>Arvind</t>
  </si>
  <si>
    <t>REPORT</t>
  </si>
  <si>
    <t>SHORT CUT FOR EXCEL</t>
  </si>
  <si>
    <t>Select cells, columns, rows, or objects in worksheets and workbooks by using shortcut keys</t>
  </si>
  <si>
    <t>Select the current region around the active cell (the current region is an area enclosed by blank rows and blank columns)</t>
  </si>
  <si>
    <t>CTRL+SHIFT+* (ASTERISK)</t>
  </si>
  <si>
    <t>Extend the selection by one cell</t>
  </si>
  <si>
    <t>SHIFT+ arrow key</t>
  </si>
  <si>
    <t>Extend the selection to the last nonblank cell in the same column or row as the active cell</t>
  </si>
  <si>
    <t>CTRL+SHIFT+ arrow key</t>
  </si>
  <si>
    <t>Extend the selection to the beginning of the row</t>
  </si>
  <si>
    <t>SHIFT+HOME</t>
  </si>
  <si>
    <t>Extend the selection to the beginning of the worksheet</t>
  </si>
  <si>
    <t>CTRL+SHIFT+HOME</t>
  </si>
  <si>
    <t>Extend the selection to the last cell used on the worksheet (lower-right corner)</t>
  </si>
  <si>
    <t>CTRL+SHIFT+END</t>
  </si>
  <si>
    <t>Select the entire column</t>
  </si>
  <si>
    <t>CTRL+SPACEBAR</t>
  </si>
  <si>
    <t>Select the entire row</t>
  </si>
  <si>
    <t>SHIFT+SPACEBAR</t>
  </si>
  <si>
    <t>Select the entire worksheet</t>
  </si>
  <si>
    <t>CTRL+A</t>
  </si>
  <si>
    <t>If multiple cells are selected, select only the active cell</t>
  </si>
  <si>
    <t>SHIFT+BACKSPACE</t>
  </si>
  <si>
    <t>Extend the selection down one screen</t>
  </si>
  <si>
    <t>SHIFT+PAGE DOWN</t>
  </si>
  <si>
    <t>Extend the selection up one screen</t>
  </si>
  <si>
    <t>SHIFT+PAGE UP</t>
  </si>
  <si>
    <t>With an object selected, select all objects on a sheet</t>
  </si>
  <si>
    <t>CTRL+SHIFT+SPACEBAR</t>
  </si>
  <si>
    <t>Alternate between hiding objects, displaying objects, and displaying placeholders for objects</t>
  </si>
  <si>
    <t>CTRL+6</t>
  </si>
  <si>
    <t>Show or hide the Standard toolbar</t>
  </si>
  <si>
    <t>CTRL+7</t>
  </si>
  <si>
    <t>In End mode, to</t>
  </si>
  <si>
    <t>Press</t>
  </si>
  <si>
    <t>Turn End mode on or off</t>
  </si>
  <si>
    <t>END</t>
  </si>
  <si>
    <t>END, SHIFT+ arrow key</t>
  </si>
  <si>
    <t>END, SHIFT+HOME</t>
  </si>
  <si>
    <t>Extend the selection to the last cell in the current row; this keystroke is unavailable if you selected the Transition navigation keys check box on the Transition tab (Tools menu, Options command)</t>
  </si>
  <si>
    <t>END, SHIFT+ENTER</t>
  </si>
  <si>
    <t>With SCROLL LOCK on, to</t>
  </si>
  <si>
    <t>Turn SCROLL LOCK on or off</t>
  </si>
  <si>
    <t>SCROLL LOCK</t>
  </si>
  <si>
    <t>Scroll the screen up or down one row</t>
  </si>
  <si>
    <t xml:space="preserve">UP/DOWN ARROW  </t>
  </si>
  <si>
    <t>Scroll the screen left or right one column</t>
  </si>
  <si>
    <t>LEFT.RIGHT ARROW</t>
  </si>
  <si>
    <t>Extend the selection to the cell in the upper-left corner of the window</t>
  </si>
  <si>
    <t>Extend the selection to the cell in the lower-right corner of the window</t>
  </si>
  <si>
    <t>SHIFT+END</t>
  </si>
  <si>
    <t>Select cells with special characteristics by using shortcut keys</t>
  </si>
  <si>
    <t>Select the current array, which is the array that the active cell belongs to</t>
  </si>
  <si>
    <t>CTRL+/</t>
  </si>
  <si>
    <t>Select all cells with comments</t>
  </si>
  <si>
    <t>CTRL+SHIFT+O (the letter O)</t>
  </si>
  <si>
    <t>Select cells whose contents are different from the comparison cell in each row (for each row, the comparison cell is in the same column as the active cell)</t>
  </si>
  <si>
    <t>CTRL+\</t>
  </si>
  <si>
    <t>Select cells whose contents are different from the comparison cell in each column (for each column, the comparison cell is in the same row as the active cell)</t>
  </si>
  <si>
    <t>CTRL+SHIFT+|</t>
  </si>
  <si>
    <t>Select only cells that are directly referred to by formulas in the selection</t>
  </si>
  <si>
    <t>CTRL+[</t>
  </si>
  <si>
    <t>Select all cells that are directly or indirectly referred to by formulas in the selection</t>
  </si>
  <si>
    <t>CTRL+SHIFT+{</t>
  </si>
  <si>
    <t>Select only cells with formulas that refer directly to the active cell</t>
  </si>
  <si>
    <t>CTRL+]</t>
  </si>
  <si>
    <t>Select all cells with formulas that refer directly or indirectly to the active cell</t>
  </si>
  <si>
    <t>CTRL+SHIFT+}</t>
  </si>
  <si>
    <t>Select only visible cells in the current selection</t>
  </si>
  <si>
    <t>ALT+SEMICOLON</t>
  </si>
  <si>
    <t>Move and scroll on a worksheet or workbook by using shortcut keys</t>
  </si>
  <si>
    <t>Move one cell in a given direction</t>
  </si>
  <si>
    <t>Arrow key</t>
  </si>
  <si>
    <t>Move to the edge of the current data region</t>
  </si>
  <si>
    <t>CTRL+ arrow key</t>
  </si>
  <si>
    <t>Move between unlocked cells on a protected worksheet</t>
  </si>
  <si>
    <t>TAB</t>
  </si>
  <si>
    <t>Move to the beginning of the row</t>
  </si>
  <si>
    <t>HOME</t>
  </si>
  <si>
    <t>Move to the beginning of the worksheet</t>
  </si>
  <si>
    <t>CTRL+HOME</t>
  </si>
  <si>
    <t>Move to the last cell on the worksheet</t>
  </si>
  <si>
    <t>CTRL+END</t>
  </si>
  <si>
    <t xml:space="preserve">Move down one screen </t>
  </si>
  <si>
    <t>PAGE DOWN</t>
  </si>
  <si>
    <t xml:space="preserve">Move up one screen </t>
  </si>
  <si>
    <t>PAGE UP</t>
  </si>
  <si>
    <t>Move one screen to the right</t>
  </si>
  <si>
    <t>ALT+PAGE DOWN</t>
  </si>
  <si>
    <t>Move one screen to the left</t>
  </si>
  <si>
    <t>ALT+PAGE UP</t>
  </si>
  <si>
    <t>Move to the next sheet in the workbook</t>
  </si>
  <si>
    <t>CTRL+PAGE DOWN</t>
  </si>
  <si>
    <t>Move to the previous sheet in the workbook</t>
  </si>
  <si>
    <t>CTRL+PAGE UP</t>
  </si>
  <si>
    <t>Move to the next workbook or window</t>
  </si>
  <si>
    <t>CTRL+F6 or CTRL+TAB</t>
  </si>
  <si>
    <t>Move to the previous workbook or window</t>
  </si>
  <si>
    <t xml:space="preserve">CTRL+SHIFT+F6 </t>
  </si>
  <si>
    <t>Move to the next pane</t>
  </si>
  <si>
    <t>F6</t>
  </si>
  <si>
    <t>Move to the previous pane</t>
  </si>
  <si>
    <t>SHIFT+F6</t>
  </si>
  <si>
    <t>Scroll to display the active cell</t>
  </si>
  <si>
    <t>CTRL+BACKSPACE</t>
  </si>
  <si>
    <t>Move by one block of data within a row or column</t>
  </si>
  <si>
    <t>END, arrow key</t>
  </si>
  <si>
    <t>END, HOME</t>
  </si>
  <si>
    <t>Move to the last cell to the right in the current row that is not blank</t>
  </si>
  <si>
    <t>END, ENTER</t>
  </si>
  <si>
    <t>With SCROLL LOCK turned on, to</t>
  </si>
  <si>
    <t>Move to the cell in the upper-left corner of the window</t>
  </si>
  <si>
    <t>Move to the cell in the lower-right corner of the window</t>
  </si>
  <si>
    <t>Scroll one row up or down</t>
  </si>
  <si>
    <t xml:space="preserve">UP/DOWN ARROW </t>
  </si>
  <si>
    <t>Scroll one column left or right</t>
  </si>
  <si>
    <t>LEFT/RIGHT ARROW</t>
  </si>
  <si>
    <t>Format data by using shortcut keys</t>
  </si>
  <si>
    <t>Display the Style command (Format menu)</t>
  </si>
  <si>
    <t>ALT+' (APOSTROPHE)</t>
  </si>
  <si>
    <t>Display the Cells command (Format menu)</t>
  </si>
  <si>
    <t>CTRL+1</t>
  </si>
  <si>
    <t>Apply the General number format</t>
  </si>
  <si>
    <t>CTRL+SHIFT+~</t>
  </si>
  <si>
    <t>Apply the Currency format with two decimal places (negative numbers appear in parentheses)</t>
  </si>
  <si>
    <t>CTRL+SHIFT+$</t>
  </si>
  <si>
    <t xml:space="preserve">Apply the Percentage format with no decimal places </t>
  </si>
  <si>
    <t>CTRL+SHIFT+%</t>
  </si>
  <si>
    <t>Apply the Exponential number format with two decimal places</t>
  </si>
  <si>
    <t>CTRL+SHIFT+^</t>
  </si>
  <si>
    <t>Apply the Date format with the day, month, and year</t>
  </si>
  <si>
    <t>CTRL+SHIFT+#</t>
  </si>
  <si>
    <t>Apply the Time format with the hour and minute, and indicate A.M. or P.M.</t>
  </si>
  <si>
    <t>CTRL+SHIFT+@</t>
  </si>
  <si>
    <t>Apply the Number format with two decimal places, 1000 separator, and – for negative values</t>
  </si>
  <si>
    <t>CTRL+SHIFT+!</t>
  </si>
  <si>
    <t>Apply the outline border</t>
  </si>
  <si>
    <t>CTRL+SHIFT+&amp;</t>
  </si>
  <si>
    <t>Remove all borders</t>
  </si>
  <si>
    <t>CTRL+SHIFT+_</t>
  </si>
  <si>
    <t>Apply or remove bold formatting</t>
  </si>
  <si>
    <t>CTRL+B</t>
  </si>
  <si>
    <t>Apply or remove italic formatting</t>
  </si>
  <si>
    <t>CTRL+I</t>
  </si>
  <si>
    <t>Apply or remove an underline</t>
  </si>
  <si>
    <t>CTRL+U</t>
  </si>
  <si>
    <t>Apply or remove strikethrough formatting</t>
  </si>
  <si>
    <t>CTRL+5</t>
  </si>
  <si>
    <t>Hide rows</t>
  </si>
  <si>
    <t>CTRL+9</t>
  </si>
  <si>
    <t>Unhide rows</t>
  </si>
  <si>
    <t>CTRL+SHIFT+(</t>
  </si>
  <si>
    <t>Hide columns</t>
  </si>
  <si>
    <t>CTRL+0 (ZERO)</t>
  </si>
  <si>
    <t>Unhide columns</t>
  </si>
  <si>
    <t xml:space="preserve">CTRL+SHIFT+) </t>
  </si>
  <si>
    <t>Print and preview a document by using shortcut keys</t>
  </si>
  <si>
    <t>Display the Print command (File menu)</t>
  </si>
  <si>
    <t>CTRL+P</t>
  </si>
  <si>
    <t>Move around the page when zoomed in</t>
  </si>
  <si>
    <t>Arrow keys</t>
  </si>
  <si>
    <t>Move by one page when zoomed out</t>
  </si>
  <si>
    <t>PAGE UP or PAGE DOWN</t>
  </si>
  <si>
    <t>Move to the first page when zoomed out</t>
  </si>
  <si>
    <t>CTRL+UP ARROW</t>
  </si>
  <si>
    <t>Move to the last page when zoomed out</t>
  </si>
  <si>
    <t>CTRL+DOWN ARROW</t>
  </si>
  <si>
    <t>Keys for menus</t>
  </si>
  <si>
    <t>Show a shortcut menu</t>
  </si>
  <si>
    <t>SHIFT+F10</t>
  </si>
  <si>
    <t>Make the menu bar active</t>
  </si>
  <si>
    <t>F10 or ALT</t>
  </si>
  <si>
    <t>Show the program icon menu (on the program title bar)</t>
  </si>
  <si>
    <t>ALT+SPACEBAR</t>
  </si>
  <si>
    <t xml:space="preserve">Select the next or previous command on the menu or submenu </t>
  </si>
  <si>
    <t xml:space="preserve">DOWN/UP ARROW </t>
  </si>
  <si>
    <t>Select the menu to the left or right, or, with a submenu visible, switch between the main menu and the submenu</t>
  </si>
  <si>
    <t xml:space="preserve">LEFT/RIGHT ARROW </t>
  </si>
  <si>
    <t>Select the first or last command on the menu or submenu</t>
  </si>
  <si>
    <t>HOME or END</t>
  </si>
  <si>
    <t>Close the visible menu and submenu at the same time</t>
  </si>
  <si>
    <t>ALT</t>
  </si>
  <si>
    <t>Close the visible menu, or, with a submenu visible, close the submenu only</t>
  </si>
  <si>
    <t>ESC</t>
  </si>
  <si>
    <t>Edit data by using shortcut keys</t>
  </si>
  <si>
    <t>Edit the active cell and complete</t>
  </si>
  <si>
    <t>F2 + Enter</t>
  </si>
  <si>
    <t>Cancel an entry in the cell or formula bar</t>
  </si>
  <si>
    <t>Edit the active cell and then clear it, or delete the preceding character in the active cell as you edit the cell contents</t>
  </si>
  <si>
    <t>BACKSPACE</t>
  </si>
  <si>
    <t>Paste a name into a formula</t>
  </si>
  <si>
    <t>F3</t>
  </si>
  <si>
    <t>Enter a formula as an array formula</t>
  </si>
  <si>
    <t>CTRL+SHIFT+ENTER</t>
  </si>
  <si>
    <t>Display the Formula Palette after you type a valid function name in a formula</t>
  </si>
  <si>
    <t>Insert the argument names and parentheses for a function, after you type a valid function name in a formula</t>
  </si>
  <si>
    <t>CTRL+SHIFT+A</t>
  </si>
  <si>
    <t>Insert, delete, and copy a selection by using shortcut keys</t>
  </si>
  <si>
    <t>Copy the selection</t>
  </si>
  <si>
    <t>CTRL+C</t>
  </si>
  <si>
    <t>Paste the selection</t>
  </si>
  <si>
    <t>CTRL+V</t>
  </si>
  <si>
    <t>Cut the selection</t>
  </si>
  <si>
    <t>CTRL+X</t>
  </si>
  <si>
    <t>Clear the contents of the selection</t>
  </si>
  <si>
    <t>DELETE</t>
  </si>
  <si>
    <t>Insert blank cells</t>
  </si>
  <si>
    <t>CTRL+SHIFT+PLUS SIGN</t>
  </si>
  <si>
    <t>Delete the selection</t>
  </si>
  <si>
    <t>CTRL+ –</t>
  </si>
  <si>
    <t>Undo the last action</t>
  </si>
  <si>
    <t>CTRL+Z</t>
  </si>
  <si>
    <t>Move within a selection by using shortcut keys</t>
  </si>
  <si>
    <t>Move from top to bottom within the selection (down), or in the direction that is selected on the Edit tab (Tools menu, Options command)</t>
  </si>
  <si>
    <t xml:space="preserve">ENTER </t>
  </si>
  <si>
    <t>Move from bottom to top within the selection (up), or opposite to the direction that is selected on the Edit tab (Tools menu, Options command)</t>
  </si>
  <si>
    <t xml:space="preserve">SHIFT+ENTER </t>
  </si>
  <si>
    <t>Move from left to right within the selection, or move down one cell if only one column is selected</t>
  </si>
  <si>
    <t>Move from right to left within the selection, or move up one cell if only one column is selected</t>
  </si>
  <si>
    <t>SHIFT+TAB</t>
  </si>
  <si>
    <t>Move clockwise to the next corner of the selection</t>
  </si>
  <si>
    <t>CTRL+PERIOD</t>
  </si>
  <si>
    <t>Move to the right between nonadjacent selections</t>
  </si>
  <si>
    <t>CTRL+ALT+RIGHT ARROW</t>
  </si>
  <si>
    <t>Move to the left between nonadjacent selections</t>
  </si>
  <si>
    <t>CTRL+ALT+LEFT ARROW</t>
  </si>
  <si>
    <t>Sex</t>
  </si>
  <si>
    <t>M_Status</t>
  </si>
  <si>
    <t>Qualification</t>
  </si>
  <si>
    <t>Profession</t>
  </si>
  <si>
    <t>Earning</t>
  </si>
  <si>
    <t>PHD</t>
  </si>
  <si>
    <t>Female</t>
  </si>
  <si>
    <t>Married</t>
  </si>
  <si>
    <t>Graduate</t>
  </si>
  <si>
    <t>Networker</t>
  </si>
  <si>
    <t>Boneca</t>
  </si>
  <si>
    <t>Single</t>
  </si>
  <si>
    <t>Professional</t>
  </si>
  <si>
    <t>Venitha</t>
  </si>
  <si>
    <t>Employee</t>
  </si>
  <si>
    <t>Dinesh</t>
  </si>
  <si>
    <t>Male</t>
  </si>
  <si>
    <t>Student</t>
  </si>
  <si>
    <t>Gururaj</t>
  </si>
  <si>
    <t>M.Sc</t>
  </si>
  <si>
    <t>D</t>
  </si>
  <si>
    <t>Sharadchandra</t>
  </si>
  <si>
    <t>Consultant</t>
  </si>
  <si>
    <t>Ashok</t>
  </si>
  <si>
    <t>Businessman</t>
  </si>
  <si>
    <t>Yogesh</t>
  </si>
  <si>
    <t>Under-Graduate</t>
  </si>
  <si>
    <t>Nitin</t>
  </si>
  <si>
    <t>Btech</t>
  </si>
  <si>
    <t>Musician</t>
  </si>
  <si>
    <t>1. How many member have the Graduate Qualification ?</t>
  </si>
  <si>
    <t>Ans:</t>
  </si>
  <si>
    <t>2. How many member are male and graduate ?</t>
  </si>
  <si>
    <t>3. Find the total earning of all Female member ?</t>
  </si>
  <si>
    <t>4.Find the maximum earning ?</t>
  </si>
  <si>
    <t>5. Find the minimum earning for graduate qualification?</t>
  </si>
  <si>
    <t>6.Depending upon the region selected the user will get the respective Area</t>
  </si>
  <si>
    <t>5.Give validation to Region so that the user will select the region from list</t>
  </si>
  <si>
    <t>4.Give validation to User_Id so that the userid is minimum 5 character long</t>
  </si>
  <si>
    <t>3.Give validation to Salary so that the salary is between 5000-15000</t>
  </si>
  <si>
    <t>2.Give validation to Birthdate so that the date after 1980 should not be accepted</t>
  </si>
  <si>
    <t>Area</t>
  </si>
  <si>
    <t>Emp_Code</t>
  </si>
  <si>
    <t>VALIDATION SHEET</t>
  </si>
  <si>
    <t>Dockyard</t>
  </si>
  <si>
    <t>Naigaon</t>
  </si>
  <si>
    <t>Chembur</t>
  </si>
  <si>
    <t>Masjid Bunder</t>
  </si>
  <si>
    <t>Nallasopara</t>
  </si>
  <si>
    <t>Bandra</t>
  </si>
  <si>
    <t>Mulund</t>
  </si>
  <si>
    <t>Kalbadevi</t>
  </si>
  <si>
    <t>Vasai</t>
  </si>
  <si>
    <t>Khar</t>
  </si>
  <si>
    <t>Colaba</t>
  </si>
  <si>
    <t>Mira Road</t>
  </si>
  <si>
    <t>Vileparle</t>
  </si>
  <si>
    <t>Vashi</t>
  </si>
  <si>
    <t>Nariman point</t>
  </si>
  <si>
    <t>Bhyander</t>
  </si>
  <si>
    <t>Santacruz</t>
  </si>
  <si>
    <t>Churchgate</t>
  </si>
  <si>
    <t>Virar</t>
  </si>
  <si>
    <t>Andheri</t>
  </si>
  <si>
    <t>Region Details</t>
  </si>
  <si>
    <t>Dinner</t>
  </si>
  <si>
    <t>Lunch</t>
  </si>
  <si>
    <t>Snaks</t>
  </si>
  <si>
    <t>Cold Drinks</t>
  </si>
  <si>
    <t>Biscuits</t>
  </si>
  <si>
    <t>Rate</t>
  </si>
  <si>
    <t>Katmandu, Nepal</t>
  </si>
  <si>
    <t>Direct</t>
  </si>
  <si>
    <t xml:space="preserve">Oscar </t>
  </si>
  <si>
    <t>Dry Road, Jodpur</t>
  </si>
  <si>
    <t>Retailer</t>
  </si>
  <si>
    <t>Novalty</t>
  </si>
  <si>
    <t>Cold Street, Jammu</t>
  </si>
  <si>
    <t>Wholeseller</t>
  </si>
  <si>
    <t xml:space="preserve">BTK </t>
  </si>
  <si>
    <t>R.K hawali, Satara</t>
  </si>
  <si>
    <t xml:space="preserve">Nitco </t>
  </si>
  <si>
    <t>Old Trafford, London</t>
  </si>
  <si>
    <t>ATPL</t>
  </si>
  <si>
    <t>Kung-fu Street, Singapore</t>
  </si>
  <si>
    <t>Gravity</t>
  </si>
  <si>
    <t>Desai Road, Thana</t>
  </si>
  <si>
    <t xml:space="preserve">Brooks </t>
  </si>
  <si>
    <t>Huggly Lane, Kolkatta</t>
  </si>
  <si>
    <t>Darmilla</t>
  </si>
  <si>
    <t>Sahar Road, Mumbai</t>
  </si>
  <si>
    <t>Silver Line</t>
  </si>
  <si>
    <t>Conaught Circus, Delhi</t>
  </si>
  <si>
    <t>DBT</t>
  </si>
  <si>
    <t>M.G Road, Delhi</t>
  </si>
  <si>
    <t>Encarta</t>
  </si>
  <si>
    <t>Santacruz, Mumbai</t>
  </si>
  <si>
    <t>Octopus</t>
  </si>
  <si>
    <t>Address</t>
  </si>
  <si>
    <t>Type</t>
  </si>
  <si>
    <t>Customer</t>
  </si>
  <si>
    <t>Net Amount &gt;&gt;</t>
  </si>
  <si>
    <t>Less: Discount</t>
  </si>
  <si>
    <t>Add: VAT (14%)</t>
  </si>
  <si>
    <t>Gross Amount &gt;&gt;</t>
  </si>
  <si>
    <t>Amount</t>
  </si>
  <si>
    <t>Qty</t>
  </si>
  <si>
    <t>Sr.No</t>
  </si>
  <si>
    <t>M/s</t>
  </si>
  <si>
    <t>Invoice No</t>
  </si>
  <si>
    <t>Station Road, Mumbai-05</t>
  </si>
  <si>
    <t>Star Track Corporation Ltd</t>
  </si>
  <si>
    <t>TAX-INVOICE</t>
  </si>
  <si>
    <t>Product2</t>
  </si>
  <si>
    <t>Rate2</t>
  </si>
  <si>
    <t>Customer2</t>
  </si>
  <si>
    <t>Type2</t>
  </si>
  <si>
    <t>Address2</t>
  </si>
  <si>
    <t>Format</t>
  </si>
  <si>
    <t>Value</t>
  </si>
  <si>
    <t>Code</t>
  </si>
  <si>
    <t>Positive number in Green color</t>
  </si>
  <si>
    <t>0.00[green];-#;#;@</t>
  </si>
  <si>
    <t>Negative Number In Red color</t>
  </si>
  <si>
    <t>#;0.00[red];0;@</t>
  </si>
  <si>
    <t>No color to 0</t>
  </si>
  <si>
    <t>#;#;0;@</t>
  </si>
  <si>
    <t>Color the text</t>
  </si>
  <si>
    <t>#;#;0;@[yello]</t>
  </si>
  <si>
    <t>Green for Positive, Red for Negative, No color to 0, Hide text</t>
  </si>
  <si>
    <t>0.00[green];0.00[red];0;</t>
  </si>
  <si>
    <t>Hide text from the cell</t>
  </si>
  <si>
    <t>;;;</t>
  </si>
  <si>
    <t>Color red if value is above 100 and green if value is less than 100</t>
  </si>
  <si>
    <t>[Green][&gt;=100];[Red][&lt;=100]</t>
  </si>
  <si>
    <t>Represent digits up to 3 decimal places</t>
  </si>
  <si>
    <t>???.???</t>
  </si>
  <si>
    <t>General" km"</t>
  </si>
  <si>
    <t>Add the unit text with the number, e.g. 1000 km</t>
  </si>
  <si>
    <t>Convert the date in to day name</t>
  </si>
  <si>
    <t>dddd</t>
  </si>
  <si>
    <t>convert the date in to month name</t>
  </si>
  <si>
    <t>mmmm</t>
  </si>
  <si>
    <t>display date as Saturday, 21st - August - 2010</t>
  </si>
  <si>
    <t>dddd, dd"st" - mmmm - yyy</t>
  </si>
  <si>
    <t>Display number as a fraction of 1000</t>
  </si>
  <si>
    <t>??/1000</t>
  </si>
  <si>
    <t>Display 0 before number</t>
  </si>
  <si>
    <t>Display the number in hundered separator</t>
  </si>
  <si>
    <t>00","00","00","00","00","000</t>
  </si>
  <si>
    <t>"0"General</t>
  </si>
  <si>
    <t>Display any series of single character after the value in the cell till the cell ends</t>
  </si>
  <si>
    <t>General*!</t>
  </si>
  <si>
    <t>Represent a number with a text</t>
  </si>
  <si>
    <t>[&lt;1000]"Do Not Accept";[&gt;=1000]"Accept";General</t>
  </si>
  <si>
    <t>Mis. Exp</t>
  </si>
  <si>
    <t>Tra. Exp</t>
  </si>
  <si>
    <t>Tel. Exp</t>
  </si>
  <si>
    <t>Other Income</t>
  </si>
  <si>
    <t>Worst</t>
  </si>
  <si>
    <t>Best</t>
  </si>
  <si>
    <t>Current</t>
  </si>
  <si>
    <t xml:space="preserve"> Scenarios</t>
  </si>
  <si>
    <t>Net Income</t>
  </si>
  <si>
    <t>Total Exp</t>
  </si>
  <si>
    <t>Expense</t>
  </si>
  <si>
    <t>Gross Income</t>
  </si>
  <si>
    <t>DA</t>
  </si>
  <si>
    <t>HRA</t>
  </si>
  <si>
    <t>HRA2</t>
  </si>
  <si>
    <t>DA1</t>
  </si>
  <si>
    <t>HRA1</t>
  </si>
  <si>
    <t>DA3</t>
  </si>
  <si>
    <t>DA4</t>
  </si>
  <si>
    <t>HRA4</t>
  </si>
  <si>
    <t xml:space="preserve">Quantity  </t>
  </si>
  <si>
    <t>Variable cost</t>
  </si>
  <si>
    <t xml:space="preserve">Fixed Cost </t>
  </si>
  <si>
    <t>Total cost</t>
  </si>
  <si>
    <t>Cost per unit</t>
  </si>
  <si>
    <t xml:space="preserve"> Unit Sale price</t>
  </si>
  <si>
    <t>Profit per unit</t>
  </si>
  <si>
    <t>Profit</t>
  </si>
  <si>
    <t>Product A</t>
  </si>
  <si>
    <t>Product B</t>
  </si>
  <si>
    <t>Product C</t>
  </si>
  <si>
    <t>Total Profit</t>
  </si>
  <si>
    <t>* Fixed Cost Apportioned on the basis of Quantity</t>
  </si>
  <si>
    <t>Constraints</t>
  </si>
  <si>
    <t xml:space="preserve">Product A - Quantity cannot be produced more than </t>
  </si>
  <si>
    <t xml:space="preserve">Product B - Quantity cannot be produced more than </t>
  </si>
  <si>
    <t xml:space="preserve">Product C - Quantity cannot be produced more than </t>
  </si>
  <si>
    <t>Product  A - Price  cannot be more than 35</t>
  </si>
  <si>
    <t>Product  B - Price  cannot be more than 23</t>
  </si>
  <si>
    <t>Product C - Price  cannot be more than 13</t>
  </si>
  <si>
    <t xml:space="preserve">Product  A - Variable Cost cannot be less than </t>
  </si>
  <si>
    <t xml:space="preserve">Product  B - Variable Cost cannot be less than </t>
  </si>
  <si>
    <t xml:space="preserve">Product  C -Variable  Cost cannot be less than </t>
  </si>
  <si>
    <t>Place your cursor at Cell I5</t>
  </si>
  <si>
    <t xml:space="preserve">goto Tools, Solver and check the steps one by one </t>
  </si>
  <si>
    <t>Click on solve and select the answer report option and then click OK</t>
  </si>
  <si>
    <t>You will find one more sheet which gives the detail about the changes made</t>
  </si>
  <si>
    <t>Jun</t>
  </si>
  <si>
    <t>Jul</t>
  </si>
  <si>
    <t>Aug</t>
  </si>
  <si>
    <t>Tobacco</t>
  </si>
  <si>
    <t>Fast Food</t>
  </si>
  <si>
    <t>Jan</t>
  </si>
  <si>
    <t>Feb</t>
  </si>
  <si>
    <t>March</t>
  </si>
  <si>
    <t>Create a summary report of the total number of Sales in the year from North, East, West, and South.</t>
  </si>
  <si>
    <t>Use autofill to fill the following series</t>
  </si>
  <si>
    <t>Panvel</t>
  </si>
  <si>
    <t>Nerul</t>
  </si>
  <si>
    <t>Wadala</t>
  </si>
  <si>
    <t>Borivalli</t>
  </si>
  <si>
    <t>Dadar</t>
  </si>
  <si>
    <t>ChurchGate</t>
  </si>
  <si>
    <t>Mumbai Central</t>
  </si>
  <si>
    <t>Harbour</t>
  </si>
  <si>
    <t>Central</t>
  </si>
  <si>
    <t>Western</t>
  </si>
  <si>
    <t>Rail Route</t>
  </si>
  <si>
    <t>Starting Station</t>
  </si>
  <si>
    <t>Viratji</t>
  </si>
  <si>
    <t>Fill Blanks</t>
  </si>
  <si>
    <t>Product Name</t>
  </si>
  <si>
    <t>Brand A</t>
  </si>
  <si>
    <t>Brand B</t>
  </si>
  <si>
    <t>Brand C</t>
  </si>
  <si>
    <t>Brand D</t>
  </si>
  <si>
    <t>Brand E</t>
  </si>
  <si>
    <t>1.Give validation to Emp_code so that no duplicate value is allowed</t>
  </si>
  <si>
    <t>Min</t>
  </si>
  <si>
    <t>Bins (Upper Limit included)</t>
  </si>
  <si>
    <t>Max</t>
  </si>
  <si>
    <t>Frequency</t>
  </si>
  <si>
    <t>Category for FREQUENCY</t>
  </si>
  <si>
    <t>Hrs Worked</t>
  </si>
  <si>
    <t>Conveyance</t>
  </si>
  <si>
    <t>Benefits</t>
  </si>
  <si>
    <t>Total Sal</t>
  </si>
  <si>
    <t>Start Date</t>
  </si>
  <si>
    <t>Check-in Time</t>
  </si>
  <si>
    <t>End Date</t>
  </si>
  <si>
    <t>Check-out Time</t>
  </si>
  <si>
    <t>Days Elapsed</t>
  </si>
  <si>
    <t>Time Elapsed</t>
  </si>
  <si>
    <t>Installation Date</t>
  </si>
  <si>
    <t>Start Time</t>
  </si>
  <si>
    <t>Life Span in days</t>
  </si>
  <si>
    <t>End Time</t>
  </si>
  <si>
    <t>Replacement Date</t>
  </si>
  <si>
    <t>Sale Date</t>
  </si>
  <si>
    <t>Day of the Week</t>
  </si>
  <si>
    <t>Shipping Date</t>
  </si>
  <si>
    <t>Holidays</t>
  </si>
  <si>
    <t>Working Days</t>
  </si>
  <si>
    <t>Elapsed Time</t>
  </si>
  <si>
    <t>Start
Date</t>
  </si>
  <si>
    <t>Project
Length</t>
  </si>
  <si>
    <t>Finish Date</t>
  </si>
  <si>
    <t>State</t>
  </si>
  <si>
    <t>City</t>
  </si>
  <si>
    <t>AZ</t>
  </si>
  <si>
    <t>Chandler</t>
  </si>
  <si>
    <t>Gilbert</t>
  </si>
  <si>
    <t>Glendale</t>
  </si>
  <si>
    <t>Mesa</t>
  </si>
  <si>
    <t>Peoria</t>
  </si>
  <si>
    <t>Phoenix</t>
  </si>
  <si>
    <t>Scottsdale</t>
  </si>
  <si>
    <t>Tempe</t>
  </si>
  <si>
    <t>Tucson</t>
  </si>
  <si>
    <t>CA</t>
  </si>
  <si>
    <t>Anaheim</t>
  </si>
  <si>
    <t>Bakersfield</t>
  </si>
  <si>
    <t>Fresno</t>
  </si>
  <si>
    <t>Long Beach</t>
  </si>
  <si>
    <t>Los Angeles</t>
  </si>
  <si>
    <t>Oakland</t>
  </si>
  <si>
    <t>Sacramento</t>
  </si>
  <si>
    <t>San Diego</t>
  </si>
  <si>
    <t>San Francisco</t>
  </si>
  <si>
    <t>San Jose</t>
  </si>
  <si>
    <t>Stockton</t>
  </si>
  <si>
    <t>CO</t>
  </si>
  <si>
    <t>Arvada</t>
  </si>
  <si>
    <t>Aurora</t>
  </si>
  <si>
    <t>Colorado Springs</t>
  </si>
  <si>
    <t>Denver</t>
  </si>
  <si>
    <t>Fort Collins</t>
  </si>
  <si>
    <t>Lakewood</t>
  </si>
  <si>
    <t>Pueblo</t>
  </si>
  <si>
    <t>Westminster</t>
  </si>
  <si>
    <t>IA</t>
  </si>
  <si>
    <t>Cedar Rapids</t>
  </si>
  <si>
    <t>Des Moines</t>
  </si>
  <si>
    <t>IL</t>
  </si>
  <si>
    <t>Chicago</t>
  </si>
  <si>
    <t>Joliet</t>
  </si>
  <si>
    <t>Naperville</t>
  </si>
  <si>
    <t>Rockford</t>
  </si>
  <si>
    <t>Springfield</t>
  </si>
  <si>
    <t>IN</t>
  </si>
  <si>
    <t>Evansville</t>
  </si>
  <si>
    <t>Fort Wayne</t>
  </si>
  <si>
    <t>Indianapolis</t>
  </si>
  <si>
    <t>South Bend</t>
  </si>
  <si>
    <t>KS</t>
  </si>
  <si>
    <t>Kansas City</t>
  </si>
  <si>
    <t>Olathe</t>
  </si>
  <si>
    <t>Overland Park</t>
  </si>
  <si>
    <t>Topeka</t>
  </si>
  <si>
    <t>Wichita</t>
  </si>
  <si>
    <t>MO</t>
  </si>
  <si>
    <t>Independence</t>
  </si>
  <si>
    <t>St Louis</t>
  </si>
  <si>
    <t>NE</t>
  </si>
  <si>
    <t>Lincoln</t>
  </si>
  <si>
    <t>Omaha</t>
  </si>
  <si>
    <t>OH</t>
  </si>
  <si>
    <t>Akron</t>
  </si>
  <si>
    <t>Cincinnati</t>
  </si>
  <si>
    <t>Cleveland</t>
  </si>
  <si>
    <t>Columbus</t>
  </si>
  <si>
    <t>Dayton</t>
  </si>
  <si>
    <t>Toledo</t>
  </si>
  <si>
    <t>UT</t>
  </si>
  <si>
    <t>Provo</t>
  </si>
  <si>
    <t>Salt Lake City</t>
  </si>
  <si>
    <t>West Valley City</t>
  </si>
  <si>
    <t>WI</t>
  </si>
  <si>
    <t>Green Bay</t>
  </si>
  <si>
    <t>Madison</t>
  </si>
  <si>
    <t>Milwaukee</t>
  </si>
  <si>
    <t>Employee Name</t>
  </si>
  <si>
    <t>Hire Date</t>
  </si>
  <si>
    <t>Years</t>
  </si>
  <si>
    <t>Status</t>
  </si>
  <si>
    <t>TaxTable</t>
  </si>
  <si>
    <t>Dep</t>
  </si>
  <si>
    <t>Tax Rate</t>
  </si>
  <si>
    <t>Number of Dependents</t>
  </si>
  <si>
    <t>Palmer, Terry</t>
  </si>
  <si>
    <t>ADC</t>
  </si>
  <si>
    <t>Full Time</t>
  </si>
  <si>
    <t>Johnson, Claudia</t>
  </si>
  <si>
    <t>Nicholson, Lee</t>
  </si>
  <si>
    <t>Half-Time</t>
  </si>
  <si>
    <t>Rodriguez, Michael</t>
  </si>
  <si>
    <t>Jensen, Kristina</t>
  </si>
  <si>
    <t>Admin Training</t>
  </si>
  <si>
    <t>Hourly</t>
  </si>
  <si>
    <t>Sonnenberg, Diane</t>
  </si>
  <si>
    <t>Randall, Yvonne</t>
  </si>
  <si>
    <t>Christinelli, David</t>
  </si>
  <si>
    <t>Cole, Elbert</t>
  </si>
  <si>
    <t>Collins, Quinn</t>
  </si>
  <si>
    <t>Allen, Thomas</t>
  </si>
  <si>
    <t>Contract</t>
  </si>
  <si>
    <t>Hanks, Shira</t>
  </si>
  <si>
    <t>Hoover, Evangeline</t>
  </si>
  <si>
    <t>Jacobson, Greg</t>
  </si>
  <si>
    <t>House, Paul</t>
  </si>
  <si>
    <t>Hewitt, Steven</t>
  </si>
  <si>
    <t>Hernandez, Glenn</t>
  </si>
  <si>
    <t>Audit Services</t>
  </si>
  <si>
    <t>James, June</t>
  </si>
  <si>
    <t>Sullivan, Robert</t>
  </si>
  <si>
    <t>Leifheit, Kevin</t>
  </si>
  <si>
    <t>Hicks, Monica</t>
  </si>
  <si>
    <t>Martyr, Angela</t>
  </si>
  <si>
    <t>Banks, Ryan</t>
  </si>
  <si>
    <t>Compliance</t>
  </si>
  <si>
    <t>Sebastian, Julie</t>
  </si>
  <si>
    <t>Lucas, John</t>
  </si>
  <si>
    <t>Engineering/Maintenance</t>
  </si>
  <si>
    <t>Miller, Betsy</t>
  </si>
  <si>
    <t>Durham, Troy</t>
  </si>
  <si>
    <t>Caballero, Richard</t>
  </si>
  <si>
    <t>Moreno, Christopher</t>
  </si>
  <si>
    <t>Mills, Irene</t>
  </si>
  <si>
    <t>Obrien, Madelyn</t>
  </si>
  <si>
    <t>Kendrick, Bacardi</t>
  </si>
  <si>
    <t>Taylor, Hector</t>
  </si>
  <si>
    <t>Julien, Susan</t>
  </si>
  <si>
    <t>Mosley, Michael</t>
  </si>
  <si>
    <t>Stephens, Vicky</t>
  </si>
  <si>
    <t>Jenkins, Scott</t>
  </si>
  <si>
    <t>Marshall, Traci</t>
  </si>
  <si>
    <t>Newman, Aria</t>
  </si>
  <si>
    <t>Mandel, Laura</t>
  </si>
  <si>
    <t>Walter, Michael</t>
  </si>
  <si>
    <t>Schirmer, Benjamin</t>
  </si>
  <si>
    <t>Harris, Brian</t>
  </si>
  <si>
    <t>Haverland, Judy</t>
  </si>
  <si>
    <t>Hall, Jenny</t>
  </si>
  <si>
    <t>Kopfe, Siobhan</t>
  </si>
  <si>
    <t>Powers, Tia</t>
  </si>
  <si>
    <t>Stenquist, Allen</t>
  </si>
  <si>
    <t>Adams, David</t>
  </si>
  <si>
    <t>Booth, Ron</t>
  </si>
  <si>
    <t>Bridges, Jeff</t>
  </si>
  <si>
    <t>Metzger, Sheila</t>
  </si>
  <si>
    <t>Jefferson, Elaine</t>
  </si>
  <si>
    <t>Nicolaus, Gary</t>
  </si>
  <si>
    <t>Mitchell, Shannon</t>
  </si>
  <si>
    <t>Carmichael, George</t>
  </si>
  <si>
    <t>Gibson, Janet</t>
  </si>
  <si>
    <t>Bolte, Barry</t>
  </si>
  <si>
    <t>Matthews, Diane</t>
  </si>
  <si>
    <t>Ikehara, Bud</t>
  </si>
  <si>
    <t>Nichols, Nathaniel</t>
  </si>
  <si>
    <t>Malone, Carl</t>
  </si>
  <si>
    <t>Townsend, Jerry</t>
  </si>
  <si>
    <t>Keller, Lynda G</t>
  </si>
  <si>
    <t>Chase, Troy</t>
  </si>
  <si>
    <t>Engineering/Operations</t>
  </si>
  <si>
    <t>Roys, Karen</t>
  </si>
  <si>
    <t>Lopez, Stephen</t>
  </si>
  <si>
    <t>Hendricks, Anne</t>
  </si>
  <si>
    <t>Love, Danny</t>
  </si>
  <si>
    <t>Parker, Yvonne</t>
  </si>
  <si>
    <t>Campos, Richard</t>
  </si>
  <si>
    <t>Environmental Health/Safety</t>
  </si>
  <si>
    <t>Brennan, Tito</t>
  </si>
  <si>
    <t>Robinson, John</t>
  </si>
  <si>
    <t>Black, Gayle</t>
  </si>
  <si>
    <t>Melton, Scott</t>
  </si>
  <si>
    <t>Fernandez, Marie</t>
  </si>
  <si>
    <t>Executive Education</t>
  </si>
  <si>
    <t>Greer, Brian</t>
  </si>
  <si>
    <t>Moody, Matthew</t>
  </si>
  <si>
    <t>Anderson, Teason</t>
  </si>
  <si>
    <t>Sharp, Janine</t>
  </si>
  <si>
    <t>Fox, Ellen</t>
  </si>
  <si>
    <t>Dyer, Carrie</t>
  </si>
  <si>
    <t>International Clinical Safety</t>
  </si>
  <si>
    <t>Pena, Erik</t>
  </si>
  <si>
    <t>Oliver, Francisco</t>
  </si>
  <si>
    <t>Logistics</t>
  </si>
  <si>
    <t>Noble, Michael</t>
  </si>
  <si>
    <t>Nixon, Randy</t>
  </si>
  <si>
    <t>Wallace, Timothy</t>
  </si>
  <si>
    <t>Campbell, Michael</t>
  </si>
  <si>
    <t>Singleton, David</t>
  </si>
  <si>
    <t>Doyle, Leslie</t>
  </si>
  <si>
    <t>Steele, Gerald</t>
  </si>
  <si>
    <t>Carpenter, Ronald</t>
  </si>
  <si>
    <t>Erickson, Ricky</t>
  </si>
  <si>
    <t>Short, Timothy</t>
  </si>
  <si>
    <t>Davis, Tonya</t>
  </si>
  <si>
    <t>McDonald, Debra</t>
  </si>
  <si>
    <t>Barron, Michael</t>
  </si>
  <si>
    <t>Major Mfg Projects</t>
  </si>
  <si>
    <t>Horton, Cleatis</t>
  </si>
  <si>
    <t>Wolf, Debbie</t>
  </si>
  <si>
    <t>Sutton, Matthew</t>
  </si>
  <si>
    <t>Manufacturing</t>
  </si>
  <si>
    <t>Bartlett, Julia</t>
  </si>
  <si>
    <t>Fowler, John</t>
  </si>
  <si>
    <t>Dawson, Jonathan</t>
  </si>
  <si>
    <t>Booth, Raquel</t>
  </si>
  <si>
    <t>Roberson, Eileen</t>
  </si>
  <si>
    <t>McKee, Michelle</t>
  </si>
  <si>
    <t>Beasley, Timothy</t>
  </si>
  <si>
    <t>Ayala, Polly</t>
  </si>
  <si>
    <t>Contreras, Dean</t>
  </si>
  <si>
    <t>Lang, Dana</t>
  </si>
  <si>
    <t>Joseph, Christopher</t>
  </si>
  <si>
    <t>Boone, Eric</t>
  </si>
  <si>
    <t>Rowe, Ken</t>
  </si>
  <si>
    <t>Sexton, John</t>
  </si>
  <si>
    <t>Schwartz, Joseph</t>
  </si>
  <si>
    <t>Andrews, Diane</t>
  </si>
  <si>
    <t>Norman, Rita</t>
  </si>
  <si>
    <t>Maynard, Susan</t>
  </si>
  <si>
    <t>Schultz, Norman</t>
  </si>
  <si>
    <t>Burgess, Cherie</t>
  </si>
  <si>
    <t>Carr, Susan</t>
  </si>
  <si>
    <t>White, Daniel</t>
  </si>
  <si>
    <t>Watkins, Gary</t>
  </si>
  <si>
    <t>Ryan, Ryan</t>
  </si>
  <si>
    <t>Ball, Kirk</t>
  </si>
  <si>
    <t>Bean, Deborah</t>
  </si>
  <si>
    <t>Blackwell, Brandon</t>
  </si>
  <si>
    <t>Webster, David</t>
  </si>
  <si>
    <t>Rich, Brent</t>
  </si>
  <si>
    <t>Beck, Craig</t>
  </si>
  <si>
    <t>Lester, Sherri</t>
  </si>
  <si>
    <t>Walls, Brian</t>
  </si>
  <si>
    <t>Stokes, Jonathan</t>
  </si>
  <si>
    <t>Larson, David</t>
  </si>
  <si>
    <t>Barnes, Grant</t>
  </si>
  <si>
    <t>Christensen, Jill</t>
  </si>
  <si>
    <t>Hudson, Lorna</t>
  </si>
  <si>
    <t>Solomon, Michael</t>
  </si>
  <si>
    <t>Gentry, John</t>
  </si>
  <si>
    <t>Neal, Sally</t>
  </si>
  <si>
    <t>Pearson, Cassy</t>
  </si>
  <si>
    <t>Hunt, Norman</t>
  </si>
  <si>
    <t>Howell, Douglas</t>
  </si>
  <si>
    <t>Beard, Sandi</t>
  </si>
  <si>
    <t>Payne, Vicky</t>
  </si>
  <si>
    <t>Cameron, John</t>
  </si>
  <si>
    <t>Bauer, Chris</t>
  </si>
  <si>
    <t>Kelly, Icelita</t>
  </si>
  <si>
    <t>Blevins, Carey</t>
  </si>
  <si>
    <t>Owen, Robert</t>
  </si>
  <si>
    <t>Manufacturing Admin</t>
  </si>
  <si>
    <t>Callahan, Marilyn</t>
  </si>
  <si>
    <t>Blair, Sperry</t>
  </si>
  <si>
    <t>Operations</t>
  </si>
  <si>
    <t>Walker, Mike</t>
  </si>
  <si>
    <t>Gates, Anne</t>
  </si>
  <si>
    <t>Brady, Traci</t>
  </si>
  <si>
    <t>Vazquez, Kenneth</t>
  </si>
  <si>
    <t>Stafford, Rhonda</t>
  </si>
  <si>
    <t>Torres, Bruce</t>
  </si>
  <si>
    <t>Shelton, Donna</t>
  </si>
  <si>
    <t>Carlson, Jeremy</t>
  </si>
  <si>
    <t>Lane, Brandyn</t>
  </si>
  <si>
    <t>Hodge, Craig</t>
  </si>
  <si>
    <t>Simmons, Robert</t>
  </si>
  <si>
    <t>Shannon, Kevin</t>
  </si>
  <si>
    <t>Hickman, John</t>
  </si>
  <si>
    <t>Lara, Mark</t>
  </si>
  <si>
    <t>Oneal, William</t>
  </si>
  <si>
    <t>Hanson, Dennis</t>
  </si>
  <si>
    <t>Burnett, Kevin</t>
  </si>
  <si>
    <t>Peptide Chemistry</t>
  </si>
  <si>
    <t>Jordan, Mark</t>
  </si>
  <si>
    <t>West, Jeffrey</t>
  </si>
  <si>
    <t>Tanner, Timothy</t>
  </si>
  <si>
    <t>Gregory, Jon</t>
  </si>
  <si>
    <t>Orr, Jennifer</t>
  </si>
  <si>
    <t>Stephenson, Matthew</t>
  </si>
  <si>
    <t>Hood, Renee</t>
  </si>
  <si>
    <t>Pharmacokinetics</t>
  </si>
  <si>
    <t>Briggs, Bryan</t>
  </si>
  <si>
    <t>Process Development</t>
  </si>
  <si>
    <t>Frazier, Chris</t>
  </si>
  <si>
    <t>Knox, Lori</t>
  </si>
  <si>
    <t>Bowers, Tammy</t>
  </si>
  <si>
    <t>Long, Gary</t>
  </si>
  <si>
    <t>Pratt, Erik</t>
  </si>
  <si>
    <t>Floyd, Eric</t>
  </si>
  <si>
    <t>Cooper, Lisa</t>
  </si>
  <si>
    <t>Meyers, David</t>
  </si>
  <si>
    <t>Leon, Emily</t>
  </si>
  <si>
    <t>Padilla, Christopher</t>
  </si>
  <si>
    <t>Terry, Karin</t>
  </si>
  <si>
    <t>Garza, Anthony</t>
  </si>
  <si>
    <t>Snow, Desiree</t>
  </si>
  <si>
    <t>Knight, Denise</t>
  </si>
  <si>
    <t>Lamb, John</t>
  </si>
  <si>
    <t>Professional Training Group</t>
  </si>
  <si>
    <t>Sherman, Karin</t>
  </si>
  <si>
    <t>Dudley, James</t>
  </si>
  <si>
    <t>Gomez, Ed</t>
  </si>
  <si>
    <t>Nguyen, Dennis</t>
  </si>
  <si>
    <t>Flynn, Melissa</t>
  </si>
  <si>
    <t>Project &amp; Contract Services</t>
  </si>
  <si>
    <t>Whitehead, Carolyn</t>
  </si>
  <si>
    <t>Blake, Thomas</t>
  </si>
  <si>
    <t>Daniel, Robert</t>
  </si>
  <si>
    <t>Davenport, Troy</t>
  </si>
  <si>
    <t>Lee, Charles</t>
  </si>
  <si>
    <t>Browning, Kathleen</t>
  </si>
  <si>
    <t>Goodman, Kuyler</t>
  </si>
  <si>
    <t>Golden, Christine</t>
  </si>
  <si>
    <t>Schmidt, Michael</t>
  </si>
  <si>
    <t>Smith, Koleen</t>
  </si>
  <si>
    <t>Phillips, Liesl</t>
  </si>
  <si>
    <t>Salinas, Jon</t>
  </si>
  <si>
    <t>Foley, Peter</t>
  </si>
  <si>
    <t>McKenzie, Michelle</t>
  </si>
  <si>
    <t>Lynch, Scott</t>
  </si>
  <si>
    <t>Alexander, Charles</t>
  </si>
  <si>
    <t>Alvarez, Steven</t>
  </si>
  <si>
    <t>Haynes, Ernest</t>
  </si>
  <si>
    <t>Simpson, Jimmy</t>
  </si>
  <si>
    <t>Mendoza, Bobby</t>
  </si>
  <si>
    <t>Maldonado, Robert</t>
  </si>
  <si>
    <t>Wheeler, Meegan</t>
  </si>
  <si>
    <t>Shields, Robert</t>
  </si>
  <si>
    <t>Williamson, Sumedha</t>
  </si>
  <si>
    <t>Atkins, Kevin</t>
  </si>
  <si>
    <t>Giles, Kathleen</t>
  </si>
  <si>
    <t>Mills, Melissa</t>
  </si>
  <si>
    <t>Ford, Matt</t>
  </si>
  <si>
    <t>Russell, Mark</t>
  </si>
  <si>
    <t>Quality Assurance</t>
  </si>
  <si>
    <t>Barton, Barry</t>
  </si>
  <si>
    <t>Mack, Barry</t>
  </si>
  <si>
    <t>Estes, Mary</t>
  </si>
  <si>
    <t>Adkins, Michael</t>
  </si>
  <si>
    <t>Zimmerman, Julian</t>
  </si>
  <si>
    <t>Sellers, William</t>
  </si>
  <si>
    <t>Jacobs, Florianne</t>
  </si>
  <si>
    <t>Medina, Warren</t>
  </si>
  <si>
    <t>Mullins, Angela</t>
  </si>
  <si>
    <t>Mason, Suzanne</t>
  </si>
  <si>
    <t>Francis, Todd</t>
  </si>
  <si>
    <t>Buckel, Patricia</t>
  </si>
  <si>
    <t>McKinney, Christofer</t>
  </si>
  <si>
    <t>Carroll, Lesa</t>
  </si>
  <si>
    <t>Lyons, Brian</t>
  </si>
  <si>
    <t>Watts, Curtis</t>
  </si>
  <si>
    <t>Vance, Cheryl</t>
  </si>
  <si>
    <t>Castillo, Sheri</t>
  </si>
  <si>
    <t>Leblanc, Jenny</t>
  </si>
  <si>
    <t>Roth, Tony</t>
  </si>
  <si>
    <t>Bennett, Chris</t>
  </si>
  <si>
    <t>Johnson, Mary Jo</t>
  </si>
  <si>
    <t>Hutchinson, Robin</t>
  </si>
  <si>
    <t>Ashley, Michael</t>
  </si>
  <si>
    <t>Quality Control</t>
  </si>
  <si>
    <t>Blankenship, Roger</t>
  </si>
  <si>
    <t>Reynolds, Barbara</t>
  </si>
  <si>
    <t>Huff, Erik</t>
  </si>
  <si>
    <t>Ward, Williams</t>
  </si>
  <si>
    <t>Salazar, Ruben</t>
  </si>
  <si>
    <t>Copeland, Roger</t>
  </si>
  <si>
    <t>McCarthy, Ryan</t>
  </si>
  <si>
    <t>Owens, Dwight</t>
  </si>
  <si>
    <t>Garner, Terry</t>
  </si>
  <si>
    <t>Houston, Mark</t>
  </si>
  <si>
    <t>Tucker, James</t>
  </si>
  <si>
    <t>McDaniel, Tamara</t>
  </si>
  <si>
    <t>Sanchez, Greg</t>
  </si>
  <si>
    <t>Fisher, Maria</t>
  </si>
  <si>
    <t>Cannon, Jenny</t>
  </si>
  <si>
    <t>Avila, Jody</t>
  </si>
  <si>
    <t>Patterson, Robert</t>
  </si>
  <si>
    <t>Hardin, Gregory</t>
  </si>
  <si>
    <t>Griffin, Debbi</t>
  </si>
  <si>
    <t>Hansen, Andrew</t>
  </si>
  <si>
    <t>Martin, Terry</t>
  </si>
  <si>
    <t>Freeman, Dennis</t>
  </si>
  <si>
    <t>Lowery, Charles</t>
  </si>
  <si>
    <t>Fletcher, Brian</t>
  </si>
  <si>
    <t>McClure, Gary</t>
  </si>
  <si>
    <t>Winters, Shaun</t>
  </si>
  <si>
    <t>Hull, Jeanne</t>
  </si>
  <si>
    <t>Barker, Heidi</t>
  </si>
  <si>
    <t>Navarro, Marc</t>
  </si>
  <si>
    <t>Rush, Lateef</t>
  </si>
  <si>
    <t>Everett, Dan</t>
  </si>
  <si>
    <t>Research Center</t>
  </si>
  <si>
    <t>Perez, Kim</t>
  </si>
  <si>
    <t>Marquez, Thomas</t>
  </si>
  <si>
    <t>Research/Development</t>
  </si>
  <si>
    <t>Lindsey, Deborah</t>
  </si>
  <si>
    <t>In kilometres</t>
  </si>
  <si>
    <t>Chandigarh</t>
  </si>
  <si>
    <t>Hyderabad</t>
  </si>
  <si>
    <t>Shimla</t>
  </si>
  <si>
    <t>Srinagar</t>
  </si>
  <si>
    <t>Bangalore</t>
  </si>
  <si>
    <t>Kolkata</t>
  </si>
  <si>
    <t>Chennai</t>
  </si>
  <si>
    <t>First
Name</t>
  </si>
  <si>
    <t>Birth
date</t>
  </si>
  <si>
    <t>Week 
day</t>
  </si>
  <si>
    <t>Diff (Days)</t>
  </si>
  <si>
    <t>Diff (Months)</t>
  </si>
  <si>
    <t>Diff (Years)</t>
  </si>
  <si>
    <t>Months after
 years</t>
  </si>
  <si>
    <t>date
of retirement</t>
  </si>
  <si>
    <t>Incorrect Date</t>
  </si>
  <si>
    <t>3-1-1983</t>
  </si>
  <si>
    <t>6-14-1997</t>
  </si>
  <si>
    <t>10-25-1988</t>
  </si>
  <si>
    <t>3-3-1995</t>
  </si>
  <si>
    <t>11-1-1986</t>
  </si>
  <si>
    <t>10-26-1988</t>
  </si>
  <si>
    <t>12-11-1984</t>
  </si>
  <si>
    <t>7-20-1977</t>
  </si>
  <si>
    <t>6-6-1999</t>
  </si>
  <si>
    <t>3-4-1995</t>
  </si>
  <si>
    <t>4-5-1989</t>
  </si>
  <si>
    <t>10-19-1988</t>
  </si>
  <si>
    <t>11-17-1990</t>
  </si>
  <si>
    <t>9-29-1991</t>
  </si>
  <si>
    <t>11-1-1988</t>
  </si>
  <si>
    <t>3-3-1999</t>
  </si>
  <si>
    <t>1-1-1977</t>
  </si>
  <si>
    <t>10-1-1982</t>
  </si>
  <si>
    <t>10-24-1988</t>
  </si>
  <si>
    <t>11-13-1979</t>
  </si>
  <si>
    <t>5-4-1996</t>
  </si>
  <si>
    <t>2-7-1988</t>
  </si>
  <si>
    <t>11-25-1987</t>
  </si>
  <si>
    <t>7-7-1997</t>
  </si>
  <si>
    <t>10-21-1988</t>
  </si>
  <si>
    <t>10-23-1988</t>
  </si>
  <si>
    <t>3-2-1999</t>
  </si>
  <si>
    <t>1-15-1998</t>
  </si>
  <si>
    <t>4-11-1989</t>
  </si>
  <si>
    <t>11-24-1979</t>
  </si>
  <si>
    <t>8-13-1986</t>
  </si>
  <si>
    <t>6-5-1999</t>
  </si>
  <si>
    <t>11-5-1990</t>
  </si>
  <si>
    <t>10-29-1988</t>
  </si>
  <si>
    <t>10-30-1988</t>
  </si>
  <si>
    <t>12-13-1984</t>
  </si>
  <si>
    <t>12-14-1984</t>
  </si>
  <si>
    <t>10-27-1988</t>
  </si>
  <si>
    <t>10-28-1988</t>
  </si>
  <si>
    <t>9-4-1989</t>
  </si>
  <si>
    <t>9-4-1988</t>
  </si>
  <si>
    <t>1-14-1998</t>
  </si>
  <si>
    <t>1-6-1980</t>
  </si>
  <si>
    <t>12-12-1999</t>
  </si>
  <si>
    <t>10-20-1988</t>
  </si>
  <si>
    <t>11-26-1987</t>
  </si>
  <si>
    <t>12-1-1995</t>
  </si>
  <si>
    <t>2-21-1979</t>
  </si>
  <si>
    <t>3-1-1999</t>
  </si>
  <si>
    <t>1-14-1987</t>
  </si>
  <si>
    <t>10-31-1988</t>
  </si>
  <si>
    <t>12-12-1984</t>
  </si>
  <si>
    <t>2-2-1999</t>
  </si>
  <si>
    <t>5-5-1992</t>
  </si>
  <si>
    <t>11-24-1987</t>
  </si>
  <si>
    <t>1-16-1998</t>
  </si>
  <si>
    <t>4-8-1989</t>
  </si>
  <si>
    <t>4-24-1999</t>
  </si>
  <si>
    <t>10-22-1988</t>
  </si>
  <si>
    <t>4-10-1989</t>
  </si>
  <si>
    <t>7-2-1992</t>
  </si>
  <si>
    <t>5-9-1993</t>
  </si>
  <si>
    <t>4-6-1989</t>
  </si>
  <si>
    <t>12-21-1985</t>
  </si>
  <si>
    <t>12-30-1997</t>
  </si>
  <si>
    <t>6-7-1999</t>
  </si>
  <si>
    <t>6-8-1999</t>
  </si>
  <si>
    <t>4-7-1989</t>
  </si>
  <si>
    <t>8-17-1990</t>
  </si>
  <si>
    <t>9-3-1994</t>
  </si>
  <si>
    <t>3-19-1995</t>
  </si>
  <si>
    <t>3-5-1995</t>
  </si>
  <si>
    <t>4-9-1989</t>
  </si>
  <si>
    <t>5-21-1980</t>
  </si>
  <si>
    <t>10-1-1992</t>
  </si>
  <si>
    <t>WorkBook Index</t>
  </si>
  <si>
    <t>Return to Index Sheet</t>
  </si>
  <si>
    <t>Fill Series</t>
  </si>
  <si>
    <t>Blanks</t>
  </si>
  <si>
    <t>Referencing</t>
  </si>
  <si>
    <t>Salary Calculation</t>
  </si>
  <si>
    <t>Logical functions</t>
  </si>
  <si>
    <t>Lookup</t>
  </si>
  <si>
    <t>TabArray</t>
  </si>
  <si>
    <t>Lookup TechNique</t>
  </si>
  <si>
    <t>Count</t>
  </si>
  <si>
    <t>Emp Inf</t>
  </si>
  <si>
    <t>Conditional formatting</t>
  </si>
  <si>
    <t>Sort &amp; filter</t>
  </si>
  <si>
    <t>DB function</t>
  </si>
  <si>
    <t>Subtotal</t>
  </si>
  <si>
    <t>Pivot</t>
  </si>
  <si>
    <t>Consolidation</t>
  </si>
  <si>
    <t>Validation</t>
  </si>
  <si>
    <t>Region Detail</t>
  </si>
  <si>
    <t>Number formatting</t>
  </si>
  <si>
    <t>Date function</t>
  </si>
  <si>
    <t>Date and Time calc</t>
  </si>
  <si>
    <t>text function</t>
  </si>
  <si>
    <t>Financial Functions</t>
  </si>
  <si>
    <t>Solver</t>
  </si>
  <si>
    <t>Invoice</t>
  </si>
  <si>
    <t>Customers2</t>
  </si>
  <si>
    <t>Invoice2</t>
  </si>
  <si>
    <t>Customers</t>
  </si>
  <si>
    <t>Scenarios</t>
  </si>
  <si>
    <t>Mixed cell</t>
  </si>
  <si>
    <t>Functions</t>
  </si>
  <si>
    <t>Shortcuts</t>
  </si>
  <si>
    <t>Count of People in sales Dept</t>
  </si>
  <si>
    <t>Total salary of all sales employee</t>
  </si>
  <si>
    <t>count of emp. In Sales &amp; North</t>
  </si>
  <si>
    <t>Total salary of all Sales &amp; North Employees</t>
  </si>
  <si>
    <t>Jogeshwari</t>
  </si>
  <si>
    <t>Amar</t>
  </si>
  <si>
    <t>Akbar</t>
  </si>
  <si>
    <t>Anthony</t>
  </si>
  <si>
    <t>Jai</t>
  </si>
  <si>
    <t>Veeru</t>
  </si>
  <si>
    <t>Grade</t>
  </si>
  <si>
    <t>Monday</t>
  </si>
  <si>
    <t>All</t>
  </si>
  <si>
    <t>TA</t>
  </si>
  <si>
    <t>TA1</t>
  </si>
  <si>
    <t>TA2</t>
  </si>
  <si>
    <t>DA2</t>
  </si>
  <si>
    <t>TA3</t>
  </si>
  <si>
    <t>HRA3</t>
  </si>
  <si>
    <t>TA4</t>
  </si>
  <si>
    <t>Col-4</t>
  </si>
  <si>
    <t>Col-3</t>
  </si>
  <si>
    <t>Col-2</t>
  </si>
  <si>
    <t>Col-1</t>
  </si>
  <si>
    <t xml:space="preserve">Min Salary = </t>
  </si>
  <si>
    <t>Max Salary =</t>
  </si>
  <si>
    <t>Int. Num.</t>
  </si>
  <si>
    <t>Lower Rng</t>
  </si>
  <si>
    <t>Upper Rng</t>
  </si>
  <si>
    <t>Interval =</t>
  </si>
  <si>
    <t>Freq.</t>
  </si>
  <si>
    <t>Cumulative</t>
  </si>
  <si>
    <t>dadar</t>
  </si>
  <si>
    <t>Tax Amnt.</t>
  </si>
  <si>
    <t>USD to INR Value</t>
  </si>
  <si>
    <t>User_Id</t>
  </si>
  <si>
    <t>Wages per hour</t>
  </si>
  <si>
    <t>Grand Total for each subject</t>
  </si>
  <si>
    <t>Total Number of Students</t>
  </si>
  <si>
    <t>Number of Subjects -&gt;</t>
  </si>
  <si>
    <t>Maximum Marks for each subject</t>
  </si>
  <si>
    <t>Minimum Marks for each subject</t>
  </si>
  <si>
    <t>No.of Student &gt;70 for each subject</t>
  </si>
  <si>
    <t>No.of Student Failed for each subject</t>
  </si>
  <si>
    <t>2nd Maximum value for each subject</t>
  </si>
  <si>
    <t>3rd Minimum value for each subject</t>
  </si>
  <si>
    <t>`</t>
  </si>
  <si>
    <t xml:space="preserve"> (Pass Mark is 50 for each 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</si>
</sst>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_ &quot;Rs.&quot;\ * #,##0.00_ ;_ &quot;Rs.&quot;\ * \-#,##0.00_ ;_ &quot;Rs.&quot;\ * &quot;-&quot;??_ ;_ @_ "/>
    <numFmt numFmtId="168" formatCode="[$-409]dd\-mmm\-yy;@"/>
    <numFmt numFmtId="169" formatCode="&quot;Rs &quot;General"/>
    <numFmt numFmtId="170" formatCode="??/100"/>
    <numFmt numFmtId="171" formatCode="[&lt;1000]&quot;Do Not Accept&quot;;[&gt;=1000]&quot;Accept&quot;;General"/>
    <numFmt numFmtId="172" formatCode="&quot;£&quot;#,##0.00"/>
    <numFmt numFmtId="173" formatCode="[$-409]d/mmm/yy;@"/>
    <numFmt numFmtId="174" formatCode="dddd\,\ dd\ /\ mmmm/\ yyyy"/>
    <numFmt numFmtId="175" formatCode="General&quot;km&quot;"/>
    <numFmt numFmtId="176" formatCode="_(* #,##0_);_(* \(#,##0\);_(* &quot;-&quot;??_);_(@_)"/>
    <numFmt numFmtId="177" formatCode="h:mm;@"/>
    <numFmt numFmtId="178" formatCode="[h]:mm:ss;@"/>
    <numFmt numFmtId="179" formatCode="m/d/yyyy;@"/>
    <numFmt numFmtId="180" formatCode="0_);\(0\)"/>
    <numFmt numFmtId="181" formatCode="dddd"/>
    <numFmt numFmtId="182" formatCode="mmm"/>
    <numFmt numFmtId="183" formatCode="[$-409]d/mmm/yyyy;@"/>
  </numFmts>
  <fonts count="52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6"/>
      <color indexed="10"/>
      <name val="Arial"/>
      <family val="2"/>
    </font>
    <font>
      <sz val="14"/>
      <color indexed="12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6"/>
      <color indexed="12"/>
      <name val="Arial"/>
      <family val="2"/>
    </font>
    <font>
      <b/>
      <sz val="10"/>
      <color indexed="12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4"/>
      <color indexed="10"/>
      <name val="Arial"/>
      <family val="2"/>
    </font>
    <font>
      <sz val="14"/>
      <color indexed="16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9"/>
      <color indexed="12"/>
      <name val="Arial"/>
      <family val="2"/>
    </font>
    <font>
      <b/>
      <sz val="16"/>
      <name val="Batang"/>
      <family val="1"/>
    </font>
    <font>
      <u/>
      <sz val="8"/>
      <color indexed="10"/>
      <name val="Arial"/>
      <family val="2"/>
    </font>
    <font>
      <b/>
      <sz val="14"/>
      <color indexed="12"/>
      <name val="Arial"/>
      <family val="2"/>
    </font>
    <font>
      <sz val="20"/>
      <name val="Arial"/>
      <family val="2"/>
    </font>
    <font>
      <sz val="11"/>
      <color indexed="8"/>
      <name val="Calibri"/>
      <family val="2"/>
    </font>
    <font>
      <b/>
      <sz val="10"/>
      <color indexed="12"/>
      <name val="Helv"/>
    </font>
    <font>
      <b/>
      <sz val="10"/>
      <color indexed="9"/>
      <name val="Arial"/>
      <family val="2"/>
    </font>
    <font>
      <b/>
      <i/>
      <strike/>
      <u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3"/>
      <color theme="10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</font>
    <font>
      <sz val="11"/>
      <color theme="8" tint="-0.499984740745262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Tahoma"/>
      <family val="2"/>
    </font>
    <font>
      <b/>
      <sz val="16"/>
      <color indexed="17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gray125">
        <fgColor indexed="10"/>
        <bgColor indexed="13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92D050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/>
      <right style="thin">
        <color theme="0"/>
      </right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-0.2499465926084170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166" fontId="2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2" fontId="26" fillId="3" borderId="1"/>
    <xf numFmtId="0" fontId="31" fillId="4" borderId="2"/>
    <xf numFmtId="9" fontId="17" fillId="5" borderId="3"/>
    <xf numFmtId="0" fontId="10" fillId="0" borderId="0"/>
    <xf numFmtId="0" fontId="2" fillId="0" borderId="0"/>
    <xf numFmtId="0" fontId="3" fillId="0" borderId="0"/>
    <xf numFmtId="0" fontId="33" fillId="0" borderId="0"/>
    <xf numFmtId="0" fontId="25" fillId="0" borderId="0"/>
    <xf numFmtId="0" fontId="1" fillId="0" borderId="0"/>
    <xf numFmtId="0" fontId="3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8" fillId="27" borderId="47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0" fontId="2" fillId="0" borderId="0"/>
    <xf numFmtId="167" fontId="39" fillId="0" borderId="48"/>
    <xf numFmtId="0" fontId="2" fillId="2" borderId="0"/>
    <xf numFmtId="0" fontId="2" fillId="0" borderId="0"/>
  </cellStyleXfs>
  <cellXfs count="502">
    <xf numFmtId="0" fontId="0" fillId="0" borderId="0" xfId="0"/>
    <xf numFmtId="0" fontId="0" fillId="0" borderId="0" xfId="0" applyNumberFormat="1"/>
    <xf numFmtId="9" fontId="0" fillId="0" borderId="0" xfId="0" applyNumberFormat="1"/>
    <xf numFmtId="15" fontId="0" fillId="0" borderId="0" xfId="0" applyNumberFormat="1"/>
    <xf numFmtId="4" fontId="0" fillId="0" borderId="0" xfId="0" applyNumberFormat="1" applyProtection="1">
      <protection locked="0"/>
    </xf>
    <xf numFmtId="0" fontId="3" fillId="0" borderId="0" xfId="0" applyFont="1"/>
    <xf numFmtId="0" fontId="0" fillId="2" borderId="0" xfId="0" applyFill="1" applyBorder="1"/>
    <xf numFmtId="0" fontId="6" fillId="0" borderId="0" xfId="0" applyNumberFormat="1" applyFont="1"/>
    <xf numFmtId="0" fontId="6" fillId="0" borderId="0" xfId="0" applyFont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10" fontId="2" fillId="7" borderId="0" xfId="27" applyNumberFormat="1" applyFill="1"/>
    <xf numFmtId="10" fontId="0" fillId="7" borderId="0" xfId="0" applyNumberFormat="1" applyFill="1"/>
    <xf numFmtId="0" fontId="4" fillId="8" borderId="0" xfId="0" applyFont="1" applyFill="1"/>
    <xf numFmtId="0" fontId="0" fillId="8" borderId="0" xfId="0" applyFill="1"/>
    <xf numFmtId="10" fontId="2" fillId="8" borderId="0" xfId="27" applyNumberFormat="1" applyFill="1"/>
    <xf numFmtId="10" fontId="0" fillId="8" borderId="0" xfId="0" applyNumberFormat="1" applyFill="1"/>
    <xf numFmtId="0" fontId="4" fillId="6" borderId="0" xfId="0" applyFont="1" applyFill="1" applyBorder="1"/>
    <xf numFmtId="0" fontId="4" fillId="9" borderId="0" xfId="0" applyFont="1" applyFill="1"/>
    <xf numFmtId="0" fontId="7" fillId="8" borderId="0" xfId="0" applyFont="1" applyFill="1" applyAlignment="1">
      <alignment horizontal="center"/>
    </xf>
    <xf numFmtId="0" fontId="4" fillId="10" borderId="0" xfId="0" applyFont="1" applyFill="1" applyBorder="1"/>
    <xf numFmtId="0" fontId="0" fillId="11" borderId="0" xfId="0" applyFill="1" applyBorder="1"/>
    <xf numFmtId="0" fontId="0" fillId="2" borderId="0" xfId="0" applyFill="1"/>
    <xf numFmtId="14" fontId="0" fillId="11" borderId="0" xfId="0" applyNumberFormat="1" applyFill="1" applyBorder="1"/>
    <xf numFmtId="22" fontId="0" fillId="11" borderId="0" xfId="0" applyNumberFormat="1" applyFill="1" applyBorder="1"/>
    <xf numFmtId="0" fontId="4" fillId="0" borderId="0" xfId="0" applyFont="1"/>
    <xf numFmtId="0" fontId="8" fillId="10" borderId="0" xfId="0" applyFont="1" applyFill="1"/>
    <xf numFmtId="0" fontId="0" fillId="10" borderId="0" xfId="0" applyFill="1"/>
    <xf numFmtId="0" fontId="0" fillId="12" borderId="3" xfId="0" applyFill="1" applyBorder="1"/>
    <xf numFmtId="165" fontId="0" fillId="12" borderId="5" xfId="0" applyNumberFormat="1" applyFill="1" applyBorder="1"/>
    <xf numFmtId="0" fontId="0" fillId="12" borderId="3" xfId="0" applyNumberFormat="1" applyFill="1" applyBorder="1"/>
    <xf numFmtId="10" fontId="0" fillId="12" borderId="3" xfId="0" applyNumberFormat="1" applyFill="1" applyBorder="1"/>
    <xf numFmtId="0" fontId="0" fillId="8" borderId="3" xfId="0" applyFill="1" applyBorder="1"/>
    <xf numFmtId="0" fontId="0" fillId="12" borderId="5" xfId="0" applyNumberFormat="1" applyFill="1" applyBorder="1"/>
    <xf numFmtId="0" fontId="0" fillId="12" borderId="6" xfId="0" applyNumberFormat="1" applyFill="1" applyBorder="1"/>
    <xf numFmtId="0" fontId="0" fillId="8" borderId="6" xfId="0" applyFill="1" applyBorder="1"/>
    <xf numFmtId="0" fontId="4" fillId="12" borderId="3" xfId="0" applyFont="1" applyFill="1" applyBorder="1"/>
    <xf numFmtId="9" fontId="0" fillId="5" borderId="5" xfId="0" applyNumberFormat="1" applyFill="1" applyBorder="1"/>
    <xf numFmtId="0" fontId="4" fillId="5" borderId="3" xfId="0" applyFont="1" applyFill="1" applyBorder="1"/>
    <xf numFmtId="0" fontId="4" fillId="5" borderId="6" xfId="0" applyFont="1" applyFill="1" applyBorder="1"/>
    <xf numFmtId="0" fontId="0" fillId="0" borderId="0" xfId="0" applyProtection="1"/>
    <xf numFmtId="0" fontId="0" fillId="2" borderId="7" xfId="0" applyFill="1" applyBorder="1" applyProtection="1"/>
    <xf numFmtId="0" fontId="0" fillId="2" borderId="0" xfId="0" applyFill="1" applyBorder="1" applyProtection="1"/>
    <xf numFmtId="0" fontId="0" fillId="2" borderId="8" xfId="0" applyFill="1" applyBorder="1" applyProtection="1"/>
    <xf numFmtId="0" fontId="4" fillId="2" borderId="7" xfId="0" applyFont="1" applyFill="1" applyBorder="1" applyProtection="1"/>
    <xf numFmtId="0" fontId="0" fillId="2" borderId="9" xfId="0" applyFill="1" applyBorder="1" applyProtection="1"/>
    <xf numFmtId="4" fontId="0" fillId="2" borderId="10" xfId="0" applyNumberFormat="1" applyFill="1" applyBorder="1" applyProtection="1"/>
    <xf numFmtId="4" fontId="0" fillId="2" borderId="11" xfId="0" applyNumberFormat="1" applyFill="1" applyBorder="1" applyProtection="1"/>
    <xf numFmtId="4" fontId="0" fillId="2" borderId="12" xfId="0" applyNumberFormat="1" applyFill="1" applyBorder="1" applyProtection="1"/>
    <xf numFmtId="4" fontId="0" fillId="0" borderId="0" xfId="0" applyNumberFormat="1" applyProtection="1"/>
    <xf numFmtId="165" fontId="4" fillId="12" borderId="3" xfId="0" applyNumberFormat="1" applyFont="1" applyFill="1" applyBorder="1"/>
    <xf numFmtId="4" fontId="4" fillId="2" borderId="7" xfId="0" applyNumberFormat="1" applyFont="1" applyFill="1" applyBorder="1" applyProtection="1"/>
    <xf numFmtId="4" fontId="0" fillId="2" borderId="9" xfId="0" applyNumberFormat="1" applyFill="1" applyBorder="1" applyProtection="1"/>
    <xf numFmtId="4" fontId="0" fillId="2" borderId="0" xfId="0" applyNumberFormat="1" applyFill="1" applyBorder="1" applyProtection="1"/>
    <xf numFmtId="4" fontId="0" fillId="2" borderId="8" xfId="0" applyNumberFormat="1" applyFill="1" applyBorder="1" applyProtection="1"/>
    <xf numFmtId="4" fontId="0" fillId="2" borderId="7" xfId="0" applyNumberFormat="1" applyFill="1" applyBorder="1" applyProtection="1"/>
    <xf numFmtId="0" fontId="4" fillId="9" borderId="0" xfId="24" applyFont="1" applyFill="1"/>
    <xf numFmtId="0" fontId="3" fillId="0" borderId="0" xfId="24"/>
    <xf numFmtId="0" fontId="7" fillId="8" borderId="0" xfId="24" applyFont="1" applyFill="1" applyAlignment="1">
      <alignment horizontal="center"/>
    </xf>
    <xf numFmtId="0" fontId="4" fillId="6" borderId="0" xfId="24" applyFont="1" applyFill="1" applyBorder="1"/>
    <xf numFmtId="0" fontId="4" fillId="10" borderId="0" xfId="24" applyFont="1" applyFill="1" applyBorder="1"/>
    <xf numFmtId="0" fontId="3" fillId="2" borderId="0" xfId="24" applyFill="1" applyBorder="1"/>
    <xf numFmtId="0" fontId="3" fillId="11" borderId="0" xfId="24" applyFont="1" applyFill="1"/>
    <xf numFmtId="0" fontId="3" fillId="0" borderId="0" xfId="24" applyFill="1" applyBorder="1"/>
    <xf numFmtId="0" fontId="9" fillId="10" borderId="3" xfId="24" applyNumberFormat="1" applyFont="1" applyFill="1" applyBorder="1" applyAlignment="1">
      <alignment horizontal="center"/>
    </xf>
    <xf numFmtId="15" fontId="3" fillId="2" borderId="3" xfId="24" applyNumberFormat="1" applyFill="1" applyBorder="1"/>
    <xf numFmtId="22" fontId="3" fillId="2" borderId="3" xfId="24" applyNumberFormat="1" applyFill="1" applyBorder="1"/>
    <xf numFmtId="22" fontId="3" fillId="0" borderId="0" xfId="24" applyNumberFormat="1"/>
    <xf numFmtId="18" fontId="3" fillId="2" borderId="3" xfId="24" applyNumberFormat="1" applyFill="1" applyBorder="1"/>
    <xf numFmtId="15" fontId="3" fillId="0" borderId="0" xfId="24" applyNumberFormat="1" applyAlignment="1">
      <alignment horizontal="center"/>
    </xf>
    <xf numFmtId="18" fontId="3" fillId="0" borderId="0" xfId="24" applyNumberFormat="1"/>
    <xf numFmtId="15" fontId="3" fillId="0" borderId="0" xfId="24" applyNumberFormat="1"/>
    <xf numFmtId="0" fontId="3" fillId="0" borderId="0" xfId="23"/>
    <xf numFmtId="0" fontId="3" fillId="0" borderId="0" xfId="23" applyFont="1" applyAlignment="1">
      <alignment wrapText="1"/>
    </xf>
    <xf numFmtId="0" fontId="3" fillId="0" borderId="0" xfId="23" applyFont="1"/>
    <xf numFmtId="0" fontId="4" fillId="0" borderId="15" xfId="23" applyFont="1" applyBorder="1" applyAlignment="1"/>
    <xf numFmtId="0" fontId="3" fillId="0" borderId="16" xfId="23" applyFont="1" applyBorder="1" applyAlignment="1"/>
    <xf numFmtId="0" fontId="3" fillId="0" borderId="17" xfId="23" applyFont="1" applyBorder="1" applyAlignment="1">
      <alignment wrapText="1"/>
    </xf>
    <xf numFmtId="0" fontId="3" fillId="0" borderId="18" xfId="23" applyFont="1" applyBorder="1"/>
    <xf numFmtId="0" fontId="3" fillId="0" borderId="19" xfId="23" applyFont="1" applyBorder="1" applyAlignment="1">
      <alignment wrapText="1"/>
    </xf>
    <xf numFmtId="0" fontId="3" fillId="0" borderId="20" xfId="23" applyFont="1" applyBorder="1"/>
    <xf numFmtId="0" fontId="3" fillId="0" borderId="21" xfId="23" applyFont="1" applyBorder="1" applyAlignment="1">
      <alignment wrapText="1"/>
    </xf>
    <xf numFmtId="0" fontId="3" fillId="0" borderId="21" xfId="23" applyFont="1" applyBorder="1"/>
    <xf numFmtId="0" fontId="3" fillId="0" borderId="14" xfId="23" applyFont="1" applyBorder="1" applyAlignment="1">
      <alignment wrapText="1"/>
    </xf>
    <xf numFmtId="0" fontId="3" fillId="0" borderId="14" xfId="23" applyFont="1" applyBorder="1"/>
    <xf numFmtId="0" fontId="4" fillId="0" borderId="15" xfId="23" applyFont="1" applyBorder="1" applyAlignment="1">
      <alignment wrapText="1"/>
    </xf>
    <xf numFmtId="0" fontId="3" fillId="0" borderId="16" xfId="23" applyFont="1" applyBorder="1"/>
    <xf numFmtId="0" fontId="3" fillId="0" borderId="22" xfId="23" applyFont="1" applyBorder="1" applyAlignment="1">
      <alignment wrapText="1"/>
    </xf>
    <xf numFmtId="0" fontId="3" fillId="0" borderId="22" xfId="23" applyFont="1" applyBorder="1"/>
    <xf numFmtId="0" fontId="9" fillId="10" borderId="0" xfId="17" quotePrefix="1" applyNumberFormat="1" applyFont="1" applyFill="1"/>
    <xf numFmtId="0" fontId="9" fillId="10" borderId="0" xfId="17" applyNumberFormat="1" applyFont="1" applyFill="1"/>
    <xf numFmtId="0" fontId="3" fillId="0" borderId="0" xfId="17"/>
    <xf numFmtId="0" fontId="3" fillId="0" borderId="0" xfId="17" applyNumberFormat="1"/>
    <xf numFmtId="15" fontId="3" fillId="0" borderId="0" xfId="17" applyNumberFormat="1" applyAlignment="1">
      <alignment horizontal="center"/>
    </xf>
    <xf numFmtId="0" fontId="3" fillId="0" borderId="0" xfId="17" applyNumberFormat="1" applyAlignment="1">
      <alignment horizontal="center"/>
    </xf>
    <xf numFmtId="0" fontId="3" fillId="0" borderId="0" xfId="17" quotePrefix="1" applyNumberFormat="1"/>
    <xf numFmtId="0" fontId="4" fillId="0" borderId="0" xfId="17" applyNumberFormat="1" applyFont="1"/>
    <xf numFmtId="0" fontId="4" fillId="0" borderId="0" xfId="17" applyNumberFormat="1" applyFont="1" applyAlignment="1">
      <alignment horizontal="center"/>
    </xf>
    <xf numFmtId="0" fontId="4" fillId="0" borderId="0" xfId="17" applyFont="1"/>
    <xf numFmtId="168" fontId="3" fillId="0" borderId="0" xfId="17" applyNumberFormat="1"/>
    <xf numFmtId="0" fontId="3" fillId="0" borderId="0" xfId="17" applyFont="1" applyAlignment="1"/>
    <xf numFmtId="0" fontId="3" fillId="7" borderId="3" xfId="17" applyFill="1" applyBorder="1" applyAlignment="1">
      <alignment horizontal="center"/>
    </xf>
    <xf numFmtId="0" fontId="14" fillId="8" borderId="3" xfId="17" applyFont="1" applyFill="1" applyBorder="1" applyAlignment="1">
      <alignment horizontal="center"/>
    </xf>
    <xf numFmtId="0" fontId="14" fillId="8" borderId="0" xfId="17" applyFont="1" applyFill="1" applyAlignment="1">
      <alignment horizontal="center"/>
    </xf>
    <xf numFmtId="0" fontId="3" fillId="7" borderId="0" xfId="17" applyFill="1"/>
    <xf numFmtId="0" fontId="3" fillId="7" borderId="23" xfId="17" applyFont="1" applyFill="1" applyBorder="1"/>
    <xf numFmtId="0" fontId="4" fillId="6" borderId="0" xfId="17" applyFont="1" applyFill="1"/>
    <xf numFmtId="0" fontId="4" fillId="6" borderId="23" xfId="17" applyFont="1" applyFill="1" applyBorder="1"/>
    <xf numFmtId="0" fontId="3" fillId="10" borderId="24" xfId="17" applyFill="1" applyBorder="1"/>
    <xf numFmtId="0" fontId="3" fillId="10" borderId="0" xfId="17" applyFill="1"/>
    <xf numFmtId="0" fontId="3" fillId="10" borderId="23" xfId="17" applyFill="1" applyBorder="1"/>
    <xf numFmtId="0" fontId="4" fillId="6" borderId="24" xfId="17" applyFont="1" applyFill="1" applyBorder="1"/>
    <xf numFmtId="0" fontId="3" fillId="0" borderId="0" xfId="17" applyProtection="1">
      <protection locked="0" hidden="1"/>
    </xf>
    <xf numFmtId="0" fontId="3" fillId="2" borderId="0" xfId="17" applyFill="1" applyProtection="1">
      <protection locked="0" hidden="1"/>
    </xf>
    <xf numFmtId="169" fontId="17" fillId="12" borderId="3" xfId="17" applyNumberFormat="1" applyFont="1" applyFill="1" applyBorder="1" applyAlignment="1" applyProtection="1">
      <alignment horizontal="right"/>
      <protection hidden="1"/>
    </xf>
    <xf numFmtId="0" fontId="3" fillId="12" borderId="0" xfId="17" applyFill="1" applyProtection="1">
      <protection locked="0" hidden="1"/>
    </xf>
    <xf numFmtId="169" fontId="19" fillId="12" borderId="3" xfId="17" applyNumberFormat="1" applyFont="1" applyFill="1" applyBorder="1" applyAlignment="1" applyProtection="1">
      <alignment horizontal="right"/>
      <protection hidden="1"/>
    </xf>
    <xf numFmtId="169" fontId="3" fillId="0" borderId="25" xfId="17" applyNumberFormat="1" applyBorder="1" applyAlignment="1" applyProtection="1">
      <alignment horizontal="right"/>
      <protection hidden="1"/>
    </xf>
    <xf numFmtId="169" fontId="3" fillId="0" borderId="5" xfId="17" applyNumberFormat="1" applyBorder="1" applyAlignment="1" applyProtection="1">
      <alignment horizontal="center"/>
      <protection hidden="1"/>
    </xf>
    <xf numFmtId="0" fontId="3" fillId="0" borderId="5" xfId="17" applyBorder="1" applyAlignment="1" applyProtection="1">
      <alignment horizontal="center"/>
      <protection locked="0" hidden="1"/>
    </xf>
    <xf numFmtId="0" fontId="3" fillId="0" borderId="3" xfId="17" applyBorder="1" applyAlignment="1" applyProtection="1">
      <alignment horizontal="left"/>
      <protection locked="0" hidden="1"/>
    </xf>
    <xf numFmtId="0" fontId="3" fillId="0" borderId="3" xfId="17" applyBorder="1" applyAlignment="1" applyProtection="1">
      <alignment horizontal="center"/>
      <protection hidden="1"/>
    </xf>
    <xf numFmtId="169" fontId="3" fillId="0" borderId="3" xfId="17" applyNumberFormat="1" applyBorder="1" applyAlignment="1" applyProtection="1">
      <alignment horizontal="center"/>
      <protection hidden="1"/>
    </xf>
    <xf numFmtId="0" fontId="3" fillId="0" borderId="3" xfId="17" applyBorder="1" applyAlignment="1" applyProtection="1">
      <alignment horizontal="center"/>
      <protection locked="0" hidden="1"/>
    </xf>
    <xf numFmtId="169" fontId="3" fillId="0" borderId="25" xfId="17" applyNumberFormat="1" applyBorder="1" applyAlignment="1" applyProtection="1">
      <alignment horizontal="center"/>
      <protection hidden="1"/>
    </xf>
    <xf numFmtId="0" fontId="3" fillId="0" borderId="25" xfId="17" applyBorder="1" applyAlignment="1" applyProtection="1">
      <alignment horizontal="center"/>
      <protection locked="0" hidden="1"/>
    </xf>
    <xf numFmtId="0" fontId="3" fillId="0" borderId="25" xfId="17" applyBorder="1" applyAlignment="1" applyProtection="1">
      <alignment horizontal="left"/>
      <protection locked="0" hidden="1"/>
    </xf>
    <xf numFmtId="0" fontId="3" fillId="0" borderId="25" xfId="17" applyBorder="1" applyAlignment="1" applyProtection="1">
      <alignment horizontal="center"/>
      <protection hidden="1"/>
    </xf>
    <xf numFmtId="0" fontId="12" fillId="2" borderId="3" xfId="17" applyFont="1" applyFill="1" applyBorder="1" applyAlignment="1" applyProtection="1">
      <alignment horizontal="center"/>
      <protection locked="0" hidden="1"/>
    </xf>
    <xf numFmtId="0" fontId="3" fillId="12" borderId="0" xfId="17" applyFill="1" applyAlignment="1" applyProtection="1">
      <alignment horizontal="left"/>
      <protection locked="0" hidden="1"/>
    </xf>
    <xf numFmtId="0" fontId="12" fillId="12" borderId="0" xfId="17" applyFont="1" applyFill="1" applyProtection="1">
      <protection locked="0" hidden="1"/>
    </xf>
    <xf numFmtId="14" fontId="3" fillId="12" borderId="0" xfId="17" applyNumberFormat="1" applyFill="1" applyAlignment="1" applyProtection="1">
      <alignment horizontal="left"/>
      <protection locked="0" hidden="1"/>
    </xf>
    <xf numFmtId="169" fontId="3" fillId="0" borderId="25" xfId="17" applyNumberFormat="1" applyBorder="1" applyAlignment="1" applyProtection="1">
      <alignment horizontal="center"/>
      <protection locked="0" hidden="1"/>
    </xf>
    <xf numFmtId="169" fontId="3" fillId="0" borderId="25" xfId="17" applyNumberFormat="1" applyBorder="1" applyAlignment="1" applyProtection="1">
      <alignment horizontal="right"/>
      <protection locked="0" hidden="1"/>
    </xf>
    <xf numFmtId="169" fontId="19" fillId="12" borderId="3" xfId="17" applyNumberFormat="1" applyFont="1" applyFill="1" applyBorder="1" applyAlignment="1" applyProtection="1">
      <alignment horizontal="right"/>
      <protection locked="0" hidden="1"/>
    </xf>
    <xf numFmtId="169" fontId="17" fillId="12" borderId="3" xfId="17" applyNumberFormat="1" applyFont="1" applyFill="1" applyBorder="1" applyAlignment="1" applyProtection="1">
      <alignment horizontal="right"/>
      <protection locked="0" hidden="1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170" fontId="3" fillId="0" borderId="0" xfId="0" applyNumberFormat="1" applyFont="1" applyProtection="1">
      <protection locked="0"/>
    </xf>
    <xf numFmtId="171" fontId="0" fillId="0" borderId="0" xfId="0" applyNumberFormat="1" applyProtection="1">
      <protection locked="0"/>
    </xf>
    <xf numFmtId="0" fontId="0" fillId="0" borderId="0" xfId="0" applyProtection="1">
      <protection hidden="1"/>
    </xf>
    <xf numFmtId="0" fontId="0" fillId="0" borderId="0" xfId="0" applyFont="1" applyProtection="1">
      <protection hidden="1"/>
    </xf>
    <xf numFmtId="0" fontId="3" fillId="0" borderId="0" xfId="0" applyFont="1" applyProtection="1">
      <protection hidden="1"/>
    </xf>
    <xf numFmtId="10" fontId="0" fillId="0" borderId="3" xfId="0" applyNumberFormat="1" applyFill="1" applyBorder="1" applyAlignment="1">
      <alignment horizontal="center"/>
    </xf>
    <xf numFmtId="0" fontId="4" fillId="0" borderId="3" xfId="0" applyFont="1" applyFill="1" applyBorder="1"/>
    <xf numFmtId="9" fontId="0" fillId="0" borderId="3" xfId="0" applyNumberForma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4" fontId="24" fillId="2" borderId="3" xfId="0" applyNumberFormat="1" applyFont="1" applyFill="1" applyBorder="1"/>
    <xf numFmtId="4" fontId="4" fillId="7" borderId="3" xfId="0" applyNumberFormat="1" applyFont="1" applyFill="1" applyBorder="1" applyAlignment="1">
      <alignment horizontal="center" vertical="center" wrapText="1"/>
    </xf>
    <xf numFmtId="4" fontId="0" fillId="0" borderId="3" xfId="0" applyNumberFormat="1" applyFill="1" applyBorder="1"/>
    <xf numFmtId="0" fontId="0" fillId="0" borderId="3" xfId="0" applyFill="1" applyBorder="1"/>
    <xf numFmtId="4" fontId="4" fillId="0" borderId="3" xfId="0" applyNumberFormat="1" applyFont="1" applyFill="1" applyBorder="1"/>
    <xf numFmtId="0" fontId="18" fillId="0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4" fillId="7" borderId="26" xfId="25" applyFont="1" applyFill="1" applyBorder="1" applyAlignment="1">
      <alignment horizontal="center" vertical="top"/>
    </xf>
    <xf numFmtId="0" fontId="4" fillId="7" borderId="3" xfId="25" applyFont="1" applyFill="1" applyBorder="1" applyAlignment="1">
      <alignment horizontal="center" vertical="top"/>
    </xf>
    <xf numFmtId="0" fontId="2" fillId="0" borderId="0" xfId="25"/>
    <xf numFmtId="0" fontId="4" fillId="0" borderId="7" xfId="25" applyFont="1" applyBorder="1"/>
    <xf numFmtId="0" fontId="4" fillId="11" borderId="7" xfId="25" applyFont="1" applyFill="1" applyBorder="1"/>
    <xf numFmtId="2" fontId="4" fillId="11" borderId="8" xfId="25" applyNumberFormat="1" applyFont="1" applyFill="1" applyBorder="1"/>
    <xf numFmtId="0" fontId="4" fillId="0" borderId="0" xfId="25" applyFont="1" applyBorder="1"/>
    <xf numFmtId="2" fontId="4" fillId="0" borderId="0" xfId="25" applyNumberFormat="1" applyFont="1" applyBorder="1"/>
    <xf numFmtId="2" fontId="4" fillId="11" borderId="27" xfId="25" applyNumberFormat="1" applyFont="1" applyFill="1" applyBorder="1"/>
    <xf numFmtId="0" fontId="4" fillId="0" borderId="8" xfId="25" applyFont="1" applyBorder="1"/>
    <xf numFmtId="0" fontId="4" fillId="11" borderId="10" xfId="25" applyFont="1" applyFill="1" applyBorder="1"/>
    <xf numFmtId="2" fontId="4" fillId="11" borderId="12" xfId="25" applyNumberFormat="1" applyFont="1" applyFill="1" applyBorder="1"/>
    <xf numFmtId="2" fontId="4" fillId="11" borderId="28" xfId="25" applyNumberFormat="1" applyFont="1" applyFill="1" applyBorder="1"/>
    <xf numFmtId="0" fontId="4" fillId="0" borderId="10" xfId="25" applyFont="1" applyBorder="1"/>
    <xf numFmtId="0" fontId="4" fillId="0" borderId="11" xfId="25" applyFont="1" applyBorder="1"/>
    <xf numFmtId="2" fontId="4" fillId="0" borderId="11" xfId="25" applyNumberFormat="1" applyFont="1" applyBorder="1"/>
    <xf numFmtId="0" fontId="4" fillId="0" borderId="2" xfId="25" applyFont="1" applyBorder="1"/>
    <xf numFmtId="0" fontId="4" fillId="0" borderId="0" xfId="25" applyFont="1" applyFill="1" applyBorder="1"/>
    <xf numFmtId="0" fontId="18" fillId="9" borderId="29" xfId="25" applyFont="1" applyFill="1" applyBorder="1"/>
    <xf numFmtId="0" fontId="4" fillId="12" borderId="26" xfId="25" applyFont="1" applyFill="1" applyBorder="1"/>
    <xf numFmtId="0" fontId="4" fillId="12" borderId="30" xfId="25" applyFont="1" applyFill="1" applyBorder="1"/>
    <xf numFmtId="0" fontId="4" fillId="12" borderId="31" xfId="25" applyFont="1" applyFill="1" applyBorder="1"/>
    <xf numFmtId="0" fontId="4" fillId="12" borderId="7" xfId="25" applyFont="1" applyFill="1" applyBorder="1"/>
    <xf numFmtId="0" fontId="4" fillId="12" borderId="0" xfId="25" applyFont="1" applyFill="1" applyBorder="1"/>
    <xf numFmtId="0" fontId="4" fillId="12" borderId="32" xfId="25" applyFont="1" applyFill="1" applyBorder="1"/>
    <xf numFmtId="0" fontId="4" fillId="7" borderId="33" xfId="25" applyFont="1" applyFill="1" applyBorder="1"/>
    <xf numFmtId="0" fontId="4" fillId="7" borderId="21" xfId="25" applyFont="1" applyFill="1" applyBorder="1"/>
    <xf numFmtId="0" fontId="4" fillId="7" borderId="32" xfId="25" applyFont="1" applyFill="1" applyBorder="1"/>
    <xf numFmtId="0" fontId="4" fillId="7" borderId="7" xfId="25" applyFont="1" applyFill="1" applyBorder="1"/>
    <xf numFmtId="0" fontId="4" fillId="7" borderId="0" xfId="25" applyFont="1" applyFill="1" applyBorder="1"/>
    <xf numFmtId="0" fontId="4" fillId="7" borderId="34" xfId="25" applyFont="1" applyFill="1" applyBorder="1"/>
    <xf numFmtId="0" fontId="4" fillId="7" borderId="14" xfId="25" applyFont="1" applyFill="1" applyBorder="1"/>
    <xf numFmtId="0" fontId="4" fillId="9" borderId="7" xfId="25" applyFont="1" applyFill="1" applyBorder="1"/>
    <xf numFmtId="0" fontId="4" fillId="9" borderId="0" xfId="25" applyFont="1" applyFill="1" applyBorder="1"/>
    <xf numFmtId="0" fontId="4" fillId="9" borderId="32" xfId="25" applyFont="1" applyFill="1" applyBorder="1"/>
    <xf numFmtId="0" fontId="4" fillId="9" borderId="10" xfId="25" applyFont="1" applyFill="1" applyBorder="1"/>
    <xf numFmtId="0" fontId="4" fillId="9" borderId="11" xfId="25" applyFont="1" applyFill="1" applyBorder="1"/>
    <xf numFmtId="0" fontId="4" fillId="9" borderId="35" xfId="25" applyFont="1" applyFill="1" applyBorder="1"/>
    <xf numFmtId="0" fontId="25" fillId="0" borderId="0" xfId="19"/>
    <xf numFmtId="0" fontId="4" fillId="0" borderId="0" xfId="25" applyFont="1"/>
    <xf numFmtId="0" fontId="4" fillId="0" borderId="0" xfId="22" applyFont="1"/>
    <xf numFmtId="0" fontId="2" fillId="0" borderId="0" xfId="22"/>
    <xf numFmtId="0" fontId="2" fillId="0" borderId="0" xfId="22" applyFont="1"/>
    <xf numFmtId="0" fontId="2" fillId="0" borderId="0" xfId="16"/>
    <xf numFmtId="0" fontId="2" fillId="0" borderId="0" xfId="16" applyFont="1"/>
    <xf numFmtId="0" fontId="2" fillId="0" borderId="0" xfId="16" applyFill="1"/>
    <xf numFmtId="0" fontId="2" fillId="0" borderId="0" xfId="16" applyAlignment="1">
      <alignment horizontal="center"/>
    </xf>
    <xf numFmtId="22" fontId="2" fillId="0" borderId="0" xfId="16" applyNumberFormat="1"/>
    <xf numFmtId="0" fontId="27" fillId="11" borderId="3" xfId="16" applyFont="1" applyFill="1" applyBorder="1" applyAlignment="1">
      <alignment horizontal="center"/>
    </xf>
    <xf numFmtId="15" fontId="19" fillId="16" borderId="3" xfId="16" applyNumberFormat="1" applyFont="1" applyFill="1" applyBorder="1" applyAlignment="1">
      <alignment horizontal="center"/>
    </xf>
    <xf numFmtId="0" fontId="19" fillId="16" borderId="3" xfId="16" applyFont="1" applyFill="1" applyBorder="1" applyAlignment="1">
      <alignment horizontal="center"/>
    </xf>
    <xf numFmtId="14" fontId="0" fillId="0" borderId="0" xfId="0" applyNumberFormat="1"/>
    <xf numFmtId="0" fontId="2" fillId="0" borderId="0" xfId="0" applyFont="1"/>
    <xf numFmtId="173" fontId="3" fillId="2" borderId="3" xfId="24" applyNumberFormat="1" applyFill="1" applyBorder="1"/>
    <xf numFmtId="0" fontId="2" fillId="0" borderId="0" xfId="24" applyFont="1"/>
    <xf numFmtId="0" fontId="28" fillId="0" borderId="0" xfId="24" applyFont="1"/>
    <xf numFmtId="174" fontId="2" fillId="0" borderId="0" xfId="24" applyNumberFormat="1" applyFont="1"/>
    <xf numFmtId="0" fontId="0" fillId="0" borderId="0" xfId="0" applyNumberFormat="1" applyProtection="1">
      <protection locked="0"/>
    </xf>
    <xf numFmtId="175" fontId="0" fillId="0" borderId="0" xfId="0" applyNumberFormat="1" applyFont="1" applyProtection="1">
      <protection hidden="1"/>
    </xf>
    <xf numFmtId="0" fontId="33" fillId="0" borderId="0" xfId="21" applyFill="1" applyAlignment="1" applyProtection="1">
      <alignment vertical="center"/>
      <protection locked="0"/>
    </xf>
    <xf numFmtId="0" fontId="33" fillId="0" borderId="0" xfId="21" applyFill="1" applyProtection="1">
      <protection locked="0"/>
    </xf>
    <xf numFmtId="0" fontId="34" fillId="25" borderId="49" xfId="6" applyBorder="1" applyProtection="1">
      <protection locked="0"/>
    </xf>
    <xf numFmtId="0" fontId="34" fillId="25" borderId="50" xfId="6" applyBorder="1" applyProtection="1">
      <protection locked="0"/>
    </xf>
    <xf numFmtId="0" fontId="34" fillId="25" borderId="51" xfId="6" applyBorder="1" applyProtection="1">
      <protection locked="0"/>
    </xf>
    <xf numFmtId="0" fontId="40" fillId="28" borderId="52" xfId="1" applyFont="1" applyFill="1" applyBorder="1" applyAlignment="1" applyProtection="1">
      <alignment horizontal="left" indent="2"/>
      <protection locked="0"/>
    </xf>
    <xf numFmtId="0" fontId="40" fillId="28" borderId="53" xfId="1" applyFont="1" applyFill="1" applyBorder="1" applyAlignment="1" applyProtection="1">
      <alignment horizontal="left" indent="2"/>
      <protection locked="0"/>
    </xf>
    <xf numFmtId="0" fontId="40" fillId="28" borderId="54" xfId="1" applyFont="1" applyFill="1" applyBorder="1" applyAlignment="1" applyProtection="1">
      <alignment horizontal="left" indent="2"/>
      <protection locked="0"/>
    </xf>
    <xf numFmtId="0" fontId="40" fillId="28" borderId="55" xfId="1" applyFont="1" applyFill="1" applyBorder="1" applyAlignment="1" applyProtection="1">
      <alignment horizontal="left" indent="2"/>
      <protection locked="0"/>
    </xf>
    <xf numFmtId="0" fontId="40" fillId="28" borderId="0" xfId="1" applyFont="1" applyFill="1" applyBorder="1" applyAlignment="1" applyProtection="1">
      <alignment horizontal="left" indent="2"/>
      <protection locked="0"/>
    </xf>
    <xf numFmtId="0" fontId="40" fillId="28" borderId="56" xfId="1" applyFont="1" applyFill="1" applyBorder="1" applyAlignment="1" applyProtection="1">
      <alignment horizontal="left" indent="2"/>
      <protection locked="0"/>
    </xf>
    <xf numFmtId="0" fontId="40" fillId="28" borderId="57" xfId="1" applyFont="1" applyFill="1" applyBorder="1" applyAlignment="1" applyProtection="1">
      <alignment horizontal="left" indent="2"/>
      <protection locked="0"/>
    </xf>
    <xf numFmtId="0" fontId="40" fillId="28" borderId="58" xfId="1" applyFont="1" applyFill="1" applyBorder="1" applyAlignment="1" applyProtection="1">
      <alignment horizontal="left" indent="2"/>
      <protection locked="0"/>
    </xf>
    <xf numFmtId="0" fontId="40" fillId="28" borderId="57" xfId="1" applyNumberFormat="1" applyFont="1" applyFill="1" applyBorder="1" applyAlignment="1" applyProtection="1">
      <alignment horizontal="left" indent="2"/>
      <protection locked="0"/>
    </xf>
    <xf numFmtId="0" fontId="0" fillId="0" borderId="36" xfId="0" applyBorder="1"/>
    <xf numFmtId="0" fontId="3" fillId="0" borderId="37" xfId="0" applyFont="1" applyBorder="1"/>
    <xf numFmtId="0" fontId="0" fillId="0" borderId="24" xfId="0" applyBorder="1"/>
    <xf numFmtId="0" fontId="3" fillId="0" borderId="23" xfId="0" applyFont="1" applyBorder="1"/>
    <xf numFmtId="0" fontId="0" fillId="0" borderId="13" xfId="0" applyBorder="1"/>
    <xf numFmtId="0" fontId="3" fillId="0" borderId="38" xfId="0" applyFont="1" applyBorder="1"/>
    <xf numFmtId="0" fontId="0" fillId="0" borderId="23" xfId="0" applyBorder="1"/>
    <xf numFmtId="0" fontId="0" fillId="0" borderId="38" xfId="0" applyBorder="1"/>
    <xf numFmtId="0" fontId="0" fillId="29" borderId="3" xfId="0" applyFill="1" applyBorder="1"/>
    <xf numFmtId="0" fontId="33" fillId="21" borderId="36" xfId="2" applyBorder="1"/>
    <xf numFmtId="0" fontId="33" fillId="21" borderId="21" xfId="2" applyBorder="1"/>
    <xf numFmtId="0" fontId="33" fillId="21" borderId="37" xfId="2" applyBorder="1"/>
    <xf numFmtId="0" fontId="33" fillId="21" borderId="24" xfId="2" applyBorder="1"/>
    <xf numFmtId="0" fontId="33" fillId="21" borderId="0" xfId="2" applyBorder="1"/>
    <xf numFmtId="0" fontId="33" fillId="21" borderId="23" xfId="2" applyBorder="1"/>
    <xf numFmtId="0" fontId="33" fillId="21" borderId="13" xfId="2" applyBorder="1"/>
    <xf numFmtId="0" fontId="33" fillId="21" borderId="14" xfId="2" applyBorder="1"/>
    <xf numFmtId="0" fontId="33" fillId="21" borderId="38" xfId="2" applyBorder="1"/>
    <xf numFmtId="0" fontId="2" fillId="0" borderId="0" xfId="17" applyFont="1" applyAlignment="1"/>
    <xf numFmtId="0" fontId="35" fillId="30" borderId="3" xfId="0" applyFont="1" applyFill="1" applyBorder="1"/>
    <xf numFmtId="164" fontId="0" fillId="0" borderId="3" xfId="0" applyNumberFormat="1" applyBorder="1"/>
    <xf numFmtId="0" fontId="0" fillId="0" borderId="3" xfId="0" applyNumberFormat="1" applyBorder="1"/>
    <xf numFmtId="0" fontId="0" fillId="31" borderId="3" xfId="0" applyFill="1" applyBorder="1"/>
    <xf numFmtId="0" fontId="35" fillId="30" borderId="3" xfId="0" applyFont="1" applyFill="1" applyBorder="1" applyAlignment="1">
      <alignment wrapText="1"/>
    </xf>
    <xf numFmtId="0" fontId="40" fillId="28" borderId="59" xfId="1" applyFont="1" applyFill="1" applyBorder="1" applyAlignment="1">
      <alignment horizontal="left" indent="2"/>
    </xf>
    <xf numFmtId="0" fontId="40" fillId="32" borderId="59" xfId="1" applyNumberFormat="1" applyFont="1" applyFill="1" applyBorder="1" applyAlignment="1">
      <alignment horizontal="center" vertical="center"/>
    </xf>
    <xf numFmtId="0" fontId="2" fillId="0" borderId="0" xfId="21" applyFont="1"/>
    <xf numFmtId="0" fontId="34" fillId="25" borderId="59" xfId="6" applyFont="1" applyBorder="1" applyAlignment="1">
      <alignment horizontal="center" vertical="center"/>
    </xf>
    <xf numFmtId="22" fontId="36" fillId="19" borderId="60" xfId="10" applyNumberFormat="1" applyFill="1" applyBorder="1"/>
    <xf numFmtId="0" fontId="33" fillId="0" borderId="0" xfId="18"/>
    <xf numFmtId="0" fontId="36" fillId="33" borderId="61" xfId="10" applyFill="1" applyBorder="1"/>
    <xf numFmtId="14" fontId="36" fillId="33" borderId="61" xfId="10" applyNumberFormat="1" applyFill="1" applyBorder="1"/>
    <xf numFmtId="0" fontId="29" fillId="0" borderId="0" xfId="16" applyFont="1" applyAlignment="1"/>
    <xf numFmtId="0" fontId="36" fillId="19" borderId="60" xfId="10" applyFill="1" applyBorder="1"/>
    <xf numFmtId="18" fontId="36" fillId="19" borderId="60" xfId="10" applyNumberFormat="1" applyFill="1" applyBorder="1"/>
    <xf numFmtId="14" fontId="29" fillId="0" borderId="0" xfId="16" applyNumberFormat="1" applyFont="1"/>
    <xf numFmtId="15" fontId="36" fillId="19" borderId="60" xfId="10" applyNumberFormat="1" applyFill="1" applyBorder="1"/>
    <xf numFmtId="0" fontId="29" fillId="0" borderId="0" xfId="16" applyFont="1"/>
    <xf numFmtId="0" fontId="34" fillId="22" borderId="61" xfId="3" applyNumberFormat="1" applyBorder="1"/>
    <xf numFmtId="177" fontId="36" fillId="19" borderId="60" xfId="10" applyNumberFormat="1" applyFill="1" applyBorder="1"/>
    <xf numFmtId="15" fontId="29" fillId="0" borderId="62" xfId="16" applyNumberFormat="1" applyFont="1" applyBorder="1"/>
    <xf numFmtId="0" fontId="29" fillId="0" borderId="62" xfId="16" applyFont="1" applyBorder="1"/>
    <xf numFmtId="178" fontId="29" fillId="0" borderId="0" xfId="16" applyNumberFormat="1" applyFont="1"/>
    <xf numFmtId="15" fontId="41" fillId="27" borderId="47" xfId="26" applyNumberFormat="1" applyFont="1"/>
    <xf numFmtId="14" fontId="41" fillId="27" borderId="47" xfId="26" applyNumberFormat="1" applyFont="1"/>
    <xf numFmtId="0" fontId="41" fillId="27" borderId="47" xfId="26" applyFont="1"/>
    <xf numFmtId="14" fontId="34" fillId="24" borderId="47" xfId="5" applyNumberFormat="1" applyBorder="1"/>
    <xf numFmtId="0" fontId="33" fillId="0" borderId="0" xfId="18"/>
    <xf numFmtId="15" fontId="34" fillId="24" borderId="4" xfId="5" applyNumberFormat="1" applyBorder="1" applyAlignment="1" applyProtection="1">
      <alignment horizontal="right" vertical="top"/>
    </xf>
    <xf numFmtId="0" fontId="29" fillId="0" borderId="0" xfId="16" applyFont="1" applyAlignment="1">
      <alignment horizontal="center" vertical="center"/>
    </xf>
    <xf numFmtId="14" fontId="29" fillId="0" borderId="0" xfId="18" applyNumberFormat="1" applyFont="1" applyProtection="1"/>
    <xf numFmtId="0" fontId="29" fillId="0" borderId="0" xfId="18" applyNumberFormat="1" applyFont="1" applyProtection="1"/>
    <xf numFmtId="179" fontId="29" fillId="0" borderId="0" xfId="18" applyNumberFormat="1" applyFont="1" applyProtection="1"/>
    <xf numFmtId="0" fontId="33" fillId="0" borderId="0" xfId="18" applyFont="1"/>
    <xf numFmtId="0" fontId="33" fillId="0" borderId="0" xfId="18"/>
    <xf numFmtId="0" fontId="42" fillId="34" borderId="0" xfId="16" applyFont="1" applyFill="1"/>
    <xf numFmtId="0" fontId="33" fillId="34" borderId="0" xfId="18" applyFill="1"/>
    <xf numFmtId="0" fontId="3" fillId="34" borderId="0" xfId="17" applyFill="1"/>
    <xf numFmtId="0" fontId="42" fillId="35" borderId="0" xfId="16" applyFont="1" applyFill="1"/>
    <xf numFmtId="0" fontId="33" fillId="35" borderId="0" xfId="18" applyFill="1"/>
    <xf numFmtId="0" fontId="3" fillId="35" borderId="0" xfId="17" applyFill="1"/>
    <xf numFmtId="0" fontId="33" fillId="0" borderId="0" xfId="18"/>
    <xf numFmtId="15" fontId="29" fillId="0" borderId="0" xfId="8" applyNumberFormat="1" applyFont="1" applyProtection="1"/>
    <xf numFmtId="0" fontId="30" fillId="12" borderId="4" xfId="16" applyFont="1" applyFill="1" applyBorder="1" applyAlignment="1" applyProtection="1">
      <alignment horizontal="left" vertical="top"/>
    </xf>
    <xf numFmtId="0" fontId="30" fillId="12" borderId="4" xfId="16" applyFont="1" applyFill="1" applyBorder="1" applyAlignment="1" applyProtection="1">
      <alignment vertical="top"/>
    </xf>
    <xf numFmtId="15" fontId="30" fillId="12" borderId="4" xfId="16" applyNumberFormat="1" applyFont="1" applyFill="1" applyBorder="1" applyAlignment="1" applyProtection="1">
      <alignment horizontal="right" vertical="top"/>
    </xf>
    <xf numFmtId="0" fontId="30" fillId="12" borderId="4" xfId="16" applyFont="1" applyFill="1" applyBorder="1" applyAlignment="1" applyProtection="1">
      <alignment horizontal="right" vertical="top"/>
    </xf>
    <xf numFmtId="0" fontId="29" fillId="0" borderId="0" xfId="16" applyFont="1" applyProtection="1"/>
    <xf numFmtId="15" fontId="29" fillId="0" borderId="0" xfId="16" applyNumberFormat="1" applyFont="1" applyProtection="1"/>
    <xf numFmtId="176" fontId="29" fillId="0" borderId="0" xfId="8" applyNumberFormat="1" applyFont="1" applyFill="1" applyProtection="1"/>
    <xf numFmtId="176" fontId="29" fillId="0" borderId="0" xfId="8" applyNumberFormat="1" applyFont="1" applyProtection="1"/>
    <xf numFmtId="15" fontId="29" fillId="0" borderId="0" xfId="16" applyNumberFormat="1" applyFont="1" applyBorder="1" applyProtection="1"/>
    <xf numFmtId="176" fontId="30" fillId="12" borderId="4" xfId="8" applyNumberFormat="1" applyFont="1" applyFill="1" applyBorder="1" applyAlignment="1" applyProtection="1">
      <alignment vertical="top"/>
    </xf>
    <xf numFmtId="0" fontId="43" fillId="17" borderId="4" xfId="16" applyFont="1" applyFill="1" applyBorder="1" applyAlignment="1">
      <alignment horizontal="left"/>
    </xf>
    <xf numFmtId="0" fontId="43" fillId="17" borderId="4" xfId="16" applyFont="1" applyFill="1" applyBorder="1" applyAlignment="1">
      <alignment horizontal="right"/>
    </xf>
    <xf numFmtId="1" fontId="43" fillId="17" borderId="4" xfId="8" applyNumberFormat="1" applyFont="1" applyFill="1" applyBorder="1" applyAlignment="1">
      <alignment horizontal="center"/>
    </xf>
    <xf numFmtId="0" fontId="43" fillId="17" borderId="4" xfId="16" applyFont="1" applyFill="1" applyBorder="1" applyAlignment="1">
      <alignment horizontal="center" wrapText="1"/>
    </xf>
    <xf numFmtId="0" fontId="44" fillId="0" borderId="0" xfId="16" applyFont="1"/>
    <xf numFmtId="180" fontId="29" fillId="2" borderId="4" xfId="8" applyNumberFormat="1" applyFont="1" applyFill="1" applyBorder="1" applyProtection="1"/>
    <xf numFmtId="0" fontId="29" fillId="2" borderId="4" xfId="16" applyFont="1" applyFill="1" applyBorder="1" applyProtection="1"/>
    <xf numFmtId="0" fontId="44" fillId="0" borderId="0" xfId="16" applyFont="1" applyFill="1" applyBorder="1"/>
    <xf numFmtId="176" fontId="44" fillId="0" borderId="0" xfId="8" applyNumberFormat="1" applyFont="1" applyFill="1" applyBorder="1"/>
    <xf numFmtId="1" fontId="44" fillId="0" borderId="0" xfId="8" applyNumberFormat="1" applyFont="1" applyFill="1" applyBorder="1" applyAlignment="1">
      <alignment horizontal="center"/>
    </xf>
    <xf numFmtId="10" fontId="44" fillId="0" borderId="0" xfId="28" applyNumberFormat="1" applyFont="1" applyFill="1" applyBorder="1"/>
    <xf numFmtId="0" fontId="45" fillId="0" borderId="63" xfId="16" applyNumberFormat="1" applyFont="1" applyFill="1" applyBorder="1" applyAlignment="1">
      <alignment horizontal="center"/>
    </xf>
    <xf numFmtId="176" fontId="29" fillId="2" borderId="4" xfId="8" applyNumberFormat="1" applyFont="1" applyFill="1" applyBorder="1" applyProtection="1"/>
    <xf numFmtId="9" fontId="29" fillId="2" borderId="4" xfId="16" applyNumberFormat="1" applyFont="1" applyFill="1" applyBorder="1" applyProtection="1"/>
    <xf numFmtId="0" fontId="34" fillId="26" borderId="0" xfId="7" applyFont="1"/>
    <xf numFmtId="0" fontId="44" fillId="0" borderId="0" xfId="16" applyFont="1" applyBorder="1"/>
    <xf numFmtId="176" fontId="44" fillId="0" borderId="0" xfId="16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46" fillId="36" borderId="0" xfId="16" applyNumberFormat="1" applyFont="1" applyFill="1" applyBorder="1" applyAlignment="1"/>
    <xf numFmtId="0" fontId="42" fillId="37" borderId="0" xfId="16" applyNumberFormat="1" applyFont="1" applyFill="1" applyBorder="1" applyAlignment="1"/>
    <xf numFmtId="0" fontId="42" fillId="36" borderId="0" xfId="16" applyNumberFormat="1" applyFont="1" applyFill="1" applyBorder="1" applyAlignment="1"/>
    <xf numFmtId="0" fontId="33" fillId="37" borderId="0" xfId="18" applyNumberFormat="1" applyFont="1" applyFill="1" applyBorder="1" applyAlignment="1"/>
    <xf numFmtId="0" fontId="33" fillId="36" borderId="0" xfId="18" applyNumberFormat="1" applyFont="1" applyFill="1" applyBorder="1" applyAlignment="1"/>
    <xf numFmtId="0" fontId="32" fillId="0" borderId="36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9" fillId="10" borderId="0" xfId="24" applyNumberFormat="1" applyFont="1" applyFill="1" applyAlignment="1">
      <alignment wrapText="1"/>
    </xf>
    <xf numFmtId="0" fontId="9" fillId="10" borderId="0" xfId="24" applyNumberFormat="1" applyFont="1" applyFill="1" applyAlignment="1">
      <alignment horizontal="center" wrapText="1"/>
    </xf>
    <xf numFmtId="0" fontId="2" fillId="0" borderId="5" xfId="24" quotePrefix="1" applyNumberFormat="1" applyFont="1" applyBorder="1"/>
    <xf numFmtId="0" fontId="0" fillId="0" borderId="5" xfId="0" applyBorder="1"/>
    <xf numFmtId="0" fontId="2" fillId="0" borderId="39" xfId="24" quotePrefix="1" applyNumberFormat="1" applyFont="1" applyBorder="1"/>
    <xf numFmtId="0" fontId="0" fillId="0" borderId="39" xfId="0" applyBorder="1"/>
    <xf numFmtId="0" fontId="2" fillId="0" borderId="25" xfId="24" applyFont="1" applyBorder="1"/>
    <xf numFmtId="0" fontId="0" fillId="0" borderId="25" xfId="0" applyBorder="1"/>
    <xf numFmtId="0" fontId="3" fillId="0" borderId="0" xfId="24" applyAlignment="1">
      <alignment wrapText="1"/>
    </xf>
    <xf numFmtId="0" fontId="47" fillId="38" borderId="64" xfId="0" applyFont="1" applyFill="1" applyBorder="1"/>
    <xf numFmtId="15" fontId="47" fillId="38" borderId="64" xfId="0" applyNumberFormat="1" applyFont="1" applyFill="1" applyBorder="1"/>
    <xf numFmtId="0" fontId="47" fillId="38" borderId="65" xfId="0" applyFont="1" applyFill="1" applyBorder="1"/>
    <xf numFmtId="0" fontId="47" fillId="39" borderId="64" xfId="0" applyFont="1" applyFill="1" applyBorder="1"/>
    <xf numFmtId="15" fontId="47" fillId="39" borderId="64" xfId="0" applyNumberFormat="1" applyFont="1" applyFill="1" applyBorder="1"/>
    <xf numFmtId="0" fontId="47" fillId="39" borderId="65" xfId="0" applyFont="1" applyFill="1" applyBorder="1"/>
    <xf numFmtId="0" fontId="47" fillId="39" borderId="0" xfId="0" applyFont="1" applyFill="1"/>
    <xf numFmtId="0" fontId="48" fillId="40" borderId="66" xfId="0" applyFont="1" applyFill="1" applyBorder="1"/>
    <xf numFmtId="0" fontId="48" fillId="40" borderId="40" xfId="0" applyFont="1" applyFill="1" applyBorder="1"/>
    <xf numFmtId="0" fontId="47" fillId="38" borderId="67" xfId="0" applyFont="1" applyFill="1" applyBorder="1"/>
    <xf numFmtId="0" fontId="47" fillId="38" borderId="68" xfId="0" applyFont="1" applyFill="1" applyBorder="1"/>
    <xf numFmtId="15" fontId="47" fillId="38" borderId="68" xfId="0" applyNumberFormat="1" applyFont="1" applyFill="1" applyBorder="1"/>
    <xf numFmtId="0" fontId="47" fillId="39" borderId="67" xfId="0" applyFont="1" applyFill="1" applyBorder="1"/>
    <xf numFmtId="0" fontId="47" fillId="39" borderId="68" xfId="0" applyFont="1" applyFill="1" applyBorder="1"/>
    <xf numFmtId="15" fontId="47" fillId="39" borderId="68" xfId="0" applyNumberFormat="1" applyFont="1" applyFill="1" applyBorder="1"/>
    <xf numFmtId="0" fontId="47" fillId="39" borderId="23" xfId="0" applyFont="1" applyFill="1" applyBorder="1"/>
    <xf numFmtId="0" fontId="47" fillId="39" borderId="39" xfId="0" applyFont="1" applyFill="1" applyBorder="1"/>
    <xf numFmtId="15" fontId="47" fillId="39" borderId="39" xfId="0" applyNumberFormat="1" applyFont="1" applyFill="1" applyBorder="1"/>
    <xf numFmtId="0" fontId="47" fillId="29" borderId="65" xfId="0" applyFont="1" applyFill="1" applyBorder="1"/>
    <xf numFmtId="0" fontId="47" fillId="41" borderId="65" xfId="0" applyFont="1" applyFill="1" applyBorder="1"/>
    <xf numFmtId="0" fontId="47" fillId="42" borderId="65" xfId="0" applyFont="1" applyFill="1" applyBorder="1"/>
    <xf numFmtId="0" fontId="47" fillId="43" borderId="65" xfId="0" applyFont="1" applyFill="1" applyBorder="1"/>
    <xf numFmtId="0" fontId="49" fillId="40" borderId="69" xfId="0" applyFont="1" applyFill="1" applyBorder="1"/>
    <xf numFmtId="0" fontId="49" fillId="40" borderId="70" xfId="0" applyFont="1" applyFill="1" applyBorder="1"/>
    <xf numFmtId="0" fontId="49" fillId="40" borderId="71" xfId="0" applyFont="1" applyFill="1" applyBorder="1"/>
    <xf numFmtId="0" fontId="47" fillId="38" borderId="72" xfId="0" applyFont="1" applyFill="1" applyBorder="1"/>
    <xf numFmtId="0" fontId="47" fillId="39" borderId="72" xfId="0" applyFont="1" applyFill="1" applyBorder="1"/>
    <xf numFmtId="0" fontId="47" fillId="39" borderId="73" xfId="0" applyFont="1" applyFill="1" applyBorder="1"/>
    <xf numFmtId="0" fontId="47" fillId="39" borderId="74" xfId="0" applyFont="1" applyFill="1" applyBorder="1"/>
    <xf numFmtId="0" fontId="47" fillId="39" borderId="38" xfId="0" applyFont="1" applyFill="1" applyBorder="1"/>
    <xf numFmtId="15" fontId="47" fillId="39" borderId="74" xfId="0" applyNumberFormat="1" applyFont="1" applyFill="1" applyBorder="1"/>
    <xf numFmtId="0" fontId="37" fillId="0" borderId="0" xfId="11" applyAlignment="1" applyProtection="1"/>
    <xf numFmtId="15" fontId="37" fillId="24" borderId="4" xfId="11" applyNumberFormat="1" applyFill="1" applyBorder="1" applyAlignment="1" applyProtection="1">
      <alignment horizontal="right" vertical="top"/>
    </xf>
    <xf numFmtId="0" fontId="37" fillId="0" borderId="0" xfId="11" applyAlignment="1" applyProtection="1">
      <protection locked="0" hidden="1"/>
    </xf>
    <xf numFmtId="0" fontId="47" fillId="0" borderId="65" xfId="0" applyFont="1" applyFill="1" applyBorder="1"/>
    <xf numFmtId="0" fontId="47" fillId="0" borderId="0" xfId="0" applyFont="1" applyFill="1"/>
    <xf numFmtId="0" fontId="2" fillId="0" borderId="0" xfId="17" applyFont="1"/>
    <xf numFmtId="0" fontId="40" fillId="28" borderId="59" xfId="1" applyFont="1" applyFill="1" applyBorder="1" applyAlignment="1">
      <alignment horizontal="left"/>
    </xf>
    <xf numFmtId="0" fontId="3" fillId="0" borderId="0" xfId="0" applyFont="1" applyBorder="1"/>
    <xf numFmtId="0" fontId="2" fillId="0" borderId="1" xfId="0" applyFont="1" applyBorder="1"/>
    <xf numFmtId="0" fontId="2" fillId="0" borderId="41" xfId="0" applyFont="1" applyBorder="1"/>
    <xf numFmtId="0" fontId="47" fillId="39" borderId="0" xfId="0" applyFont="1" applyFill="1" applyBorder="1"/>
    <xf numFmtId="0" fontId="4" fillId="0" borderId="23" xfId="0" applyFont="1" applyBorder="1"/>
    <xf numFmtId="9" fontId="0" fillId="0" borderId="38" xfId="0" applyNumberFormat="1" applyBorder="1"/>
    <xf numFmtId="0" fontId="4" fillId="0" borderId="0" xfId="0" applyFont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3" xfId="0" applyFont="1" applyBorder="1"/>
    <xf numFmtId="9" fontId="0" fillId="0" borderId="13" xfId="0" applyNumberFormat="1" applyBorder="1"/>
    <xf numFmtId="0" fontId="4" fillId="0" borderId="24" xfId="0" applyFont="1" applyBorder="1"/>
    <xf numFmtId="9" fontId="2" fillId="0" borderId="13" xfId="0" applyNumberFormat="1" applyFont="1" applyBorder="1"/>
    <xf numFmtId="0" fontId="19" fillId="16" borderId="3" xfId="16" applyNumberFormat="1" applyFont="1" applyFill="1" applyBorder="1" applyAlignment="1">
      <alignment horizontal="center"/>
    </xf>
    <xf numFmtId="181" fontId="2" fillId="0" borderId="0" xfId="16" applyNumberFormat="1"/>
    <xf numFmtId="0" fontId="40" fillId="28" borderId="79" xfId="1" applyFont="1" applyFill="1" applyBorder="1" applyAlignment="1" applyProtection="1">
      <alignment horizontal="left" indent="2"/>
      <protection locked="0"/>
    </xf>
    <xf numFmtId="0" fontId="48" fillId="40" borderId="0" xfId="0" applyFont="1" applyFill="1" applyBorder="1"/>
    <xf numFmtId="0" fontId="2" fillId="0" borderId="37" xfId="0" applyFont="1" applyBorder="1"/>
    <xf numFmtId="0" fontId="2" fillId="0" borderId="0" xfId="0" applyFont="1" applyFill="1" applyBorder="1"/>
    <xf numFmtId="0" fontId="29" fillId="0" borderId="0" xfId="28" applyNumberFormat="1" applyFont="1" applyProtection="1"/>
    <xf numFmtId="166" fontId="29" fillId="0" borderId="0" xfId="28" applyNumberFormat="1" applyFont="1" applyProtection="1"/>
    <xf numFmtId="0" fontId="45" fillId="0" borderId="75" xfId="16" applyNumberFormat="1" applyFont="1" applyFill="1" applyBorder="1" applyAlignment="1">
      <alignment vertical="center"/>
    </xf>
    <xf numFmtId="0" fontId="45" fillId="0" borderId="76" xfId="16" applyNumberFormat="1" applyFont="1" applyFill="1" applyBorder="1" applyAlignment="1">
      <alignment vertical="center"/>
    </xf>
    <xf numFmtId="14" fontId="2" fillId="0" borderId="5" xfId="24" applyNumberFormat="1" applyFont="1" applyBorder="1" applyAlignment="1">
      <alignment horizontal="center"/>
    </xf>
    <xf numFmtId="14" fontId="2" fillId="0" borderId="39" xfId="24" applyNumberFormat="1" applyFont="1" applyBorder="1" applyAlignment="1">
      <alignment horizontal="center"/>
    </xf>
    <xf numFmtId="14" fontId="2" fillId="0" borderId="25" xfId="24" applyNumberFormat="1" applyFont="1" applyBorder="1" applyAlignment="1">
      <alignment horizontal="center"/>
    </xf>
    <xf numFmtId="181" fontId="2" fillId="0" borderId="5" xfId="24" applyNumberFormat="1" applyFont="1" applyBorder="1" applyAlignment="1">
      <alignment horizontal="center"/>
    </xf>
    <xf numFmtId="181" fontId="2" fillId="0" borderId="39" xfId="24" applyNumberFormat="1" applyFont="1" applyBorder="1" applyAlignment="1">
      <alignment horizontal="center"/>
    </xf>
    <xf numFmtId="181" fontId="2" fillId="0" borderId="25" xfId="24" applyNumberFormat="1" applyFont="1" applyBorder="1" applyAlignment="1">
      <alignment horizontal="center"/>
    </xf>
    <xf numFmtId="182" fontId="2" fillId="0" borderId="5" xfId="24" applyNumberFormat="1" applyFont="1" applyBorder="1" applyAlignment="1">
      <alignment horizontal="center"/>
    </xf>
    <xf numFmtId="182" fontId="2" fillId="0" borderId="39" xfId="24" applyNumberFormat="1" applyFont="1" applyBorder="1" applyAlignment="1">
      <alignment horizontal="center"/>
    </xf>
    <xf numFmtId="182" fontId="2" fillId="0" borderId="25" xfId="24" applyNumberFormat="1" applyFont="1" applyBorder="1" applyAlignment="1">
      <alignment horizontal="center"/>
    </xf>
    <xf numFmtId="0" fontId="0" fillId="0" borderId="5" xfId="0" applyNumberFormat="1" applyBorder="1"/>
    <xf numFmtId="1" fontId="0" fillId="0" borderId="5" xfId="0" applyNumberFormat="1" applyBorder="1"/>
    <xf numFmtId="14" fontId="0" fillId="0" borderId="5" xfId="0" applyNumberFormat="1" applyBorder="1"/>
    <xf numFmtId="0" fontId="2" fillId="0" borderId="3" xfId="0" applyFont="1" applyBorder="1"/>
    <xf numFmtId="183" fontId="3" fillId="7" borderId="3" xfId="17" applyNumberFormat="1" applyFill="1" applyBorder="1" applyAlignment="1">
      <alignment horizontal="center"/>
    </xf>
    <xf numFmtId="0" fontId="34" fillId="25" borderId="0" xfId="6" applyFont="1" applyBorder="1" applyAlignment="1">
      <alignment vertical="center"/>
    </xf>
    <xf numFmtId="0" fontId="2" fillId="0" borderId="0" xfId="33"/>
    <xf numFmtId="2" fontId="2" fillId="0" borderId="0" xfId="33" applyNumberFormat="1"/>
    <xf numFmtId="0" fontId="2" fillId="2" borderId="7" xfId="33" applyFill="1" applyBorder="1"/>
    <xf numFmtId="0" fontId="2" fillId="2" borderId="0" xfId="33" applyFill="1" applyBorder="1"/>
    <xf numFmtId="0" fontId="9" fillId="2" borderId="82" xfId="33" applyFont="1" applyFill="1" applyBorder="1" applyAlignment="1">
      <alignment horizontal="center"/>
    </xf>
    <xf numFmtId="0" fontId="9" fillId="2" borderId="83" xfId="33" applyFont="1" applyFill="1" applyBorder="1" applyAlignment="1">
      <alignment horizontal="center"/>
    </xf>
    <xf numFmtId="0" fontId="9" fillId="2" borderId="2" xfId="33" applyFont="1" applyFill="1" applyBorder="1" applyAlignment="1">
      <alignment horizontal="center"/>
    </xf>
    <xf numFmtId="0" fontId="9" fillId="2" borderId="84" xfId="33" applyFont="1" applyFill="1" applyBorder="1" applyAlignment="1">
      <alignment horizontal="center"/>
    </xf>
    <xf numFmtId="0" fontId="2" fillId="2" borderId="34" xfId="33" applyFill="1" applyBorder="1" applyAlignment="1">
      <alignment horizontal="center"/>
    </xf>
    <xf numFmtId="0" fontId="2" fillId="2" borderId="81" xfId="33" applyFill="1" applyBorder="1" applyAlignment="1">
      <alignment horizontal="left"/>
    </xf>
    <xf numFmtId="0" fontId="2" fillId="2" borderId="86" xfId="33" applyFill="1" applyBorder="1" applyAlignment="1">
      <alignment horizontal="center"/>
    </xf>
    <xf numFmtId="0" fontId="2" fillId="2" borderId="85" xfId="33" applyFill="1" applyBorder="1" applyAlignment="1">
      <alignment horizontal="left"/>
    </xf>
    <xf numFmtId="0" fontId="2" fillId="2" borderId="85" xfId="33" applyFont="1" applyFill="1" applyBorder="1" applyAlignment="1">
      <alignment horizontal="left"/>
    </xf>
    <xf numFmtId="0" fontId="2" fillId="2" borderId="87" xfId="33" applyFill="1" applyBorder="1" applyAlignment="1">
      <alignment horizontal="center"/>
    </xf>
    <xf numFmtId="0" fontId="2" fillId="2" borderId="88" xfId="33" applyFill="1" applyBorder="1" applyAlignment="1">
      <alignment horizontal="left"/>
    </xf>
    <xf numFmtId="0" fontId="12" fillId="13" borderId="25" xfId="33" applyFont="1" applyFill="1" applyBorder="1"/>
    <xf numFmtId="0" fontId="12" fillId="13" borderId="3" xfId="33" applyFont="1" applyFill="1" applyBorder="1"/>
    <xf numFmtId="0" fontId="2" fillId="0" borderId="0" xfId="33" applyFill="1"/>
    <xf numFmtId="0" fontId="4" fillId="0" borderId="0" xfId="33" applyFont="1"/>
    <xf numFmtId="0" fontId="4" fillId="2" borderId="85" xfId="33" applyFont="1" applyFill="1" applyBorder="1" applyAlignment="1"/>
    <xf numFmtId="0" fontId="4" fillId="2" borderId="88" xfId="33" applyFont="1" applyFill="1" applyBorder="1" applyAlignment="1"/>
    <xf numFmtId="0" fontId="4" fillId="14" borderId="25" xfId="33" applyFont="1" applyFill="1" applyBorder="1" applyAlignment="1"/>
    <xf numFmtId="0" fontId="4" fillId="13" borderId="3" xfId="33" applyFont="1" applyFill="1" applyBorder="1" applyAlignment="1"/>
    <xf numFmtId="0" fontId="12" fillId="44" borderId="3" xfId="33" applyFont="1" applyFill="1" applyBorder="1" applyAlignment="1"/>
    <xf numFmtId="0" fontId="4" fillId="12" borderId="3" xfId="33" applyFont="1" applyFill="1" applyBorder="1" applyAlignment="1">
      <alignment vertical="center"/>
    </xf>
    <xf numFmtId="0" fontId="4" fillId="15" borderId="3" xfId="33" applyFont="1" applyFill="1" applyBorder="1" applyAlignment="1">
      <alignment vertical="center"/>
    </xf>
    <xf numFmtId="0" fontId="2" fillId="2" borderId="14" xfId="33" applyFill="1" applyBorder="1" applyAlignment="1"/>
    <xf numFmtId="0" fontId="2" fillId="2" borderId="81" xfId="33" applyFill="1" applyBorder="1" applyAlignment="1"/>
    <xf numFmtId="0" fontId="2" fillId="2" borderId="22" xfId="33" applyFill="1" applyBorder="1" applyAlignment="1"/>
    <xf numFmtId="0" fontId="2" fillId="2" borderId="85" xfId="33" applyFill="1" applyBorder="1" applyAlignment="1"/>
    <xf numFmtId="0" fontId="2" fillId="2" borderId="40" xfId="33" applyFill="1" applyBorder="1" applyAlignment="1"/>
    <xf numFmtId="0" fontId="2" fillId="2" borderId="88" xfId="33" applyFill="1" applyBorder="1" applyAlignment="1"/>
    <xf numFmtId="0" fontId="2" fillId="2" borderId="29" xfId="33" applyFill="1" applyBorder="1"/>
    <xf numFmtId="0" fontId="4" fillId="2" borderId="89" xfId="33" applyFont="1" applyFill="1" applyBorder="1" applyAlignment="1"/>
    <xf numFmtId="0" fontId="40" fillId="28" borderId="59" xfId="1" applyFont="1" applyFill="1" applyBorder="1" applyAlignment="1"/>
    <xf numFmtId="0" fontId="2" fillId="0" borderId="0" xfId="33" applyAlignment="1">
      <alignment horizontal="center"/>
    </xf>
    <xf numFmtId="0" fontId="2" fillId="0" borderId="11" xfId="33" applyBorder="1" applyAlignment="1">
      <alignment horizontal="center"/>
    </xf>
    <xf numFmtId="0" fontId="11" fillId="2" borderId="26" xfId="33" applyFont="1" applyFill="1" applyBorder="1" applyAlignment="1">
      <alignment horizontal="center"/>
    </xf>
    <xf numFmtId="0" fontId="11" fillId="2" borderId="30" xfId="33" applyFont="1" applyFill="1" applyBorder="1" applyAlignment="1">
      <alignment horizontal="center"/>
    </xf>
    <xf numFmtId="0" fontId="11" fillId="2" borderId="80" xfId="33" applyFont="1" applyFill="1" applyBorder="1" applyAlignment="1">
      <alignment horizontal="center"/>
    </xf>
    <xf numFmtId="0" fontId="9" fillId="2" borderId="24" xfId="33" applyFont="1" applyFill="1" applyBorder="1" applyAlignment="1">
      <alignment horizontal="center"/>
    </xf>
    <xf numFmtId="0" fontId="9" fillId="2" borderId="0" xfId="33" applyFont="1" applyFill="1" applyBorder="1" applyAlignment="1">
      <alignment horizontal="center"/>
    </xf>
    <xf numFmtId="0" fontId="4" fillId="12" borderId="23" xfId="33" applyFont="1" applyFill="1" applyBorder="1" applyAlignment="1">
      <alignment horizontal="center" vertical="center" textRotation="90"/>
    </xf>
    <xf numFmtId="0" fontId="4" fillId="12" borderId="38" xfId="33" applyFont="1" applyFill="1" applyBorder="1" applyAlignment="1">
      <alignment horizontal="center" vertical="center" textRotation="90"/>
    </xf>
    <xf numFmtId="0" fontId="2" fillId="0" borderId="3" xfId="0" applyFont="1" applyBorder="1"/>
    <xf numFmtId="0" fontId="2" fillId="0" borderId="3" xfId="0" applyFont="1" applyFill="1" applyBorder="1"/>
    <xf numFmtId="0" fontId="34" fillId="25" borderId="0" xfId="6" applyFont="1" applyBorder="1" applyAlignment="1">
      <alignment horizontal="left" vertical="center"/>
    </xf>
    <xf numFmtId="0" fontId="34" fillId="25" borderId="56" xfId="6" applyFont="1" applyBorder="1" applyAlignment="1">
      <alignment horizontal="left" vertical="center"/>
    </xf>
    <xf numFmtId="0" fontId="34" fillId="25" borderId="0" xfId="6" applyFont="1" applyBorder="1" applyAlignment="1">
      <alignment horizontal="center" vertical="center"/>
    </xf>
    <xf numFmtId="0" fontId="34" fillId="25" borderId="56" xfId="6" applyFont="1" applyBorder="1" applyAlignment="1">
      <alignment horizontal="center" vertical="center"/>
    </xf>
    <xf numFmtId="0" fontId="5" fillId="2" borderId="43" xfId="0" applyFont="1" applyFill="1" applyBorder="1" applyAlignment="1" applyProtection="1">
      <alignment horizontal="center"/>
    </xf>
    <xf numFmtId="0" fontId="5" fillId="2" borderId="44" xfId="0" applyFont="1" applyFill="1" applyBorder="1" applyAlignment="1" applyProtection="1">
      <alignment horizontal="center"/>
    </xf>
    <xf numFmtId="0" fontId="5" fillId="2" borderId="45" xfId="0" applyFont="1" applyFill="1" applyBorder="1" applyAlignment="1" applyProtection="1">
      <alignment horizont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0" fillId="0" borderId="42" xfId="16" applyFont="1" applyBorder="1" applyAlignment="1" applyProtection="1">
      <alignment horizontal="center" vertical="center"/>
    </xf>
    <xf numFmtId="0" fontId="45" fillId="0" borderId="77" xfId="16" applyNumberFormat="1" applyFont="1" applyFill="1" applyBorder="1" applyAlignment="1">
      <alignment horizontal="center"/>
    </xf>
    <xf numFmtId="0" fontId="45" fillId="0" borderId="78" xfId="16" applyNumberFormat="1" applyFont="1" applyFill="1" applyBorder="1" applyAlignment="1">
      <alignment horizontal="center"/>
    </xf>
    <xf numFmtId="0" fontId="15" fillId="5" borderId="0" xfId="17" applyFont="1" applyFill="1" applyAlignment="1">
      <alignment horizontal="center"/>
    </xf>
    <xf numFmtId="0" fontId="16" fillId="18" borderId="0" xfId="17" applyFont="1" applyFill="1" applyAlignment="1">
      <alignment horizontal="center"/>
    </xf>
    <xf numFmtId="0" fontId="9" fillId="10" borderId="24" xfId="24" applyNumberFormat="1" applyFont="1" applyFill="1" applyBorder="1" applyAlignment="1">
      <alignment horizontal="center"/>
    </xf>
    <xf numFmtId="0" fontId="9" fillId="10" borderId="23" xfId="24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 textRotation="46"/>
    </xf>
    <xf numFmtId="0" fontId="4" fillId="5" borderId="46" xfId="0" applyFont="1" applyFill="1" applyBorder="1" applyAlignment="1">
      <alignment horizontal="center" vertical="center" textRotation="46"/>
    </xf>
    <xf numFmtId="0" fontId="12" fillId="12" borderId="3" xfId="17" applyFont="1" applyFill="1" applyBorder="1" applyAlignment="1" applyProtection="1">
      <alignment horizontal="left"/>
      <protection locked="0" hidden="1"/>
    </xf>
    <xf numFmtId="0" fontId="18" fillId="12" borderId="3" xfId="17" applyFont="1" applyFill="1" applyBorder="1" applyAlignment="1" applyProtection="1">
      <alignment horizontal="left"/>
      <protection locked="0" hidden="1"/>
    </xf>
    <xf numFmtId="0" fontId="22" fillId="2" borderId="0" xfId="17" applyFont="1" applyFill="1" applyAlignment="1" applyProtection="1">
      <alignment horizontal="center"/>
      <protection locked="0" hidden="1"/>
    </xf>
    <xf numFmtId="0" fontId="21" fillId="2" borderId="0" xfId="17" applyFont="1" applyFill="1" applyAlignment="1" applyProtection="1">
      <alignment horizontal="center"/>
      <protection locked="0" hidden="1"/>
    </xf>
    <xf numFmtId="0" fontId="20" fillId="2" borderId="0" xfId="17" applyFont="1" applyFill="1" applyAlignment="1" applyProtection="1">
      <alignment horizontal="center"/>
      <protection locked="0" hidden="1"/>
    </xf>
    <xf numFmtId="0" fontId="3" fillId="12" borderId="0" xfId="17" applyFill="1" applyAlignment="1" applyProtection="1">
      <alignment horizontal="left" vertical="top"/>
      <protection locked="0" hidden="1"/>
    </xf>
    <xf numFmtId="0" fontId="3" fillId="12" borderId="14" xfId="17" applyFill="1" applyBorder="1" applyAlignment="1" applyProtection="1">
      <alignment horizontal="left" vertical="top"/>
      <protection locked="0" hidden="1"/>
    </xf>
    <xf numFmtId="0" fontId="23" fillId="0" borderId="1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13" fillId="0" borderId="3" xfId="23" applyFont="1" applyBorder="1" applyAlignment="1">
      <alignment horizontal="center"/>
    </xf>
    <xf numFmtId="0" fontId="51" fillId="2" borderId="10" xfId="33" applyFont="1" applyFill="1" applyBorder="1" applyAlignment="1">
      <alignment horizontal="center"/>
    </xf>
    <xf numFmtId="0" fontId="51" fillId="2" borderId="11" xfId="33" applyFont="1" applyFill="1" applyBorder="1" applyAlignment="1">
      <alignment horizontal="center"/>
    </xf>
    <xf numFmtId="0" fontId="51" fillId="2" borderId="8" xfId="33" applyFont="1" applyFill="1" applyBorder="1" applyAlignment="1">
      <alignment horizontal="center"/>
    </xf>
  </cellXfs>
  <cellStyles count="34">
    <cellStyle name="20% - Accent5" xfId="1" builtinId="46"/>
    <cellStyle name="20% - Accent6" xfId="2" builtinId="50"/>
    <cellStyle name="Accent1" xfId="3" builtinId="29"/>
    <cellStyle name="Accent1 2" xfId="4" xr:uid="{00000000-0005-0000-0000-000003000000}"/>
    <cellStyle name="Accent3" xfId="5" builtinId="37"/>
    <cellStyle name="Accent5" xfId="6" builtinId="45"/>
    <cellStyle name="Accent6" xfId="7" builtinId="49"/>
    <cellStyle name="Comma 2" xfId="8" xr:uid="{00000000-0005-0000-0000-000007000000}"/>
    <cellStyle name="Comma 3" xfId="9" xr:uid="{00000000-0005-0000-0000-000008000000}"/>
    <cellStyle name="Heading 4" xfId="10" builtinId="19"/>
    <cellStyle name="Hyperlink" xfId="11" builtinId="8"/>
    <cellStyle name="junk" xfId="12" xr:uid="{00000000-0005-0000-0000-00000B000000}"/>
    <cellStyle name="MyBlue" xfId="13" xr:uid="{00000000-0005-0000-0000-00000C000000}"/>
    <cellStyle name="mystyle" xfId="14" xr:uid="{00000000-0005-0000-0000-00000D000000}"/>
    <cellStyle name="Normal" xfId="0" builtinId="0"/>
    <cellStyle name="Normal 2" xfId="15" xr:uid="{00000000-0005-0000-0000-00000F000000}"/>
    <cellStyle name="Normal 2 2" xfId="16" xr:uid="{00000000-0005-0000-0000-000010000000}"/>
    <cellStyle name="Normal 3" xfId="17" xr:uid="{00000000-0005-0000-0000-000011000000}"/>
    <cellStyle name="Normal 3 2" xfId="18" xr:uid="{00000000-0005-0000-0000-000012000000}"/>
    <cellStyle name="Normal 4" xfId="19" xr:uid="{00000000-0005-0000-0000-000013000000}"/>
    <cellStyle name="Normal 4 2" xfId="20" xr:uid="{00000000-0005-0000-0000-000014000000}"/>
    <cellStyle name="Normal 5" xfId="21" xr:uid="{00000000-0005-0000-0000-000015000000}"/>
    <cellStyle name="Normal_Assignment1" xfId="22" xr:uid="{00000000-0005-0000-0000-000016000000}"/>
    <cellStyle name="Normal_excel_adv" xfId="23" xr:uid="{00000000-0005-0000-0000-000017000000}"/>
    <cellStyle name="Normal_ExcelFunction" xfId="24" xr:uid="{00000000-0005-0000-0000-000018000000}"/>
    <cellStyle name="Normal_ExcelFunction 2" xfId="33" xr:uid="{00000000-0005-0000-0000-000019000000}"/>
    <cellStyle name="Normal_solver(1)" xfId="25" xr:uid="{00000000-0005-0000-0000-00001A000000}"/>
    <cellStyle name="Output" xfId="26" builtinId="21"/>
    <cellStyle name="Percent" xfId="27" builtinId="5"/>
    <cellStyle name="Percent 2" xfId="28" xr:uid="{00000000-0005-0000-0000-00001D000000}"/>
    <cellStyle name="PSChar" xfId="29" xr:uid="{00000000-0005-0000-0000-00001E000000}"/>
    <cellStyle name="Style 1" xfId="30" xr:uid="{00000000-0005-0000-0000-00001F000000}"/>
    <cellStyle name="Style 2" xfId="31" xr:uid="{00000000-0005-0000-0000-000020000000}"/>
    <cellStyle name="YELLOW" xfId="32" xr:uid="{00000000-0005-0000-0000-000021000000}"/>
  </cellStyles>
  <dxfs count="2">
    <dxf>
      <font>
        <color theme="0"/>
      </font>
    </dxf>
    <dxf>
      <numFmt numFmtId="184" formatCode=";;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62</xdr:row>
      <xdr:rowOff>0</xdr:rowOff>
    </xdr:from>
    <xdr:to>
      <xdr:col>7</xdr:col>
      <xdr:colOff>495300</xdr:colOff>
      <xdr:row>66</xdr:row>
      <xdr:rowOff>47625</xdr:rowOff>
    </xdr:to>
    <xdr:pic>
      <xdr:nvPicPr>
        <xdr:cNvPr id="2140" name="Picture 18">
          <a:extLst>
            <a:ext uri="{FF2B5EF4-FFF2-40B4-BE49-F238E27FC236}">
              <a16:creationId xmlns:a16="http://schemas.microsoft.com/office/drawing/2014/main" id="{00000000-0008-0000-02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8475" y="13077825"/>
          <a:ext cx="17145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309929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0" y="0"/>
          <a:ext cx="4205654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452804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0" y="0"/>
          <a:ext cx="4205654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443279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0" y="0"/>
          <a:ext cx="4205654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452804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0" y="0"/>
          <a:ext cx="4205654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452804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0" y="0"/>
          <a:ext cx="4205654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581024</xdr:colOff>
      <xdr:row>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0" y="0"/>
          <a:ext cx="4238624" cy="933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2386379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/>
      </xdr:nvSpPr>
      <xdr:spPr>
        <a:xfrm>
          <a:off x="0" y="0"/>
          <a:ext cx="4205654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462329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/>
      </xdr:nvSpPr>
      <xdr:spPr>
        <a:xfrm>
          <a:off x="0" y="0"/>
          <a:ext cx="4205654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13</xdr:row>
      <xdr:rowOff>133350</xdr:rowOff>
    </xdr:from>
    <xdr:to>
      <xdr:col>9</xdr:col>
      <xdr:colOff>9525</xdr:colOff>
      <xdr:row>16</xdr:row>
      <xdr:rowOff>9525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 txBox="1">
          <a:spLocks noChangeArrowheads="1"/>
        </xdr:cNvSpPr>
      </xdr:nvSpPr>
      <xdr:spPr bwMode="auto">
        <a:xfrm>
          <a:off x="7096125" y="1314450"/>
          <a:ext cx="45720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FF0000"/>
              </a:solidFill>
              <a:latin typeface="Arial"/>
              <a:cs typeface="Arial"/>
            </a:rPr>
            <a:t>Target Cell</a:t>
          </a:r>
        </a:p>
      </xdr:txBody>
    </xdr:sp>
    <xdr:clientData/>
  </xdr:twoCellAnchor>
  <xdr:twoCellAnchor>
    <xdr:from>
      <xdr:col>2</xdr:col>
      <xdr:colOff>600075</xdr:colOff>
      <xdr:row>10</xdr:row>
      <xdr:rowOff>9525</xdr:rowOff>
    </xdr:from>
    <xdr:to>
      <xdr:col>3</xdr:col>
      <xdr:colOff>723900</xdr:colOff>
      <xdr:row>13</xdr:row>
      <xdr:rowOff>57150</xdr:rowOff>
    </xdr:to>
    <xdr:sp macro="" textlink="">
      <xdr:nvSpPr>
        <xdr:cNvPr id="25872" name="Line 2">
          <a:extLst>
            <a:ext uri="{FF2B5EF4-FFF2-40B4-BE49-F238E27FC236}">
              <a16:creationId xmlns:a16="http://schemas.microsoft.com/office/drawing/2014/main" id="{00000000-0008-0000-1D00-000010650000}"/>
            </a:ext>
          </a:extLst>
        </xdr:cNvPr>
        <xdr:cNvSpPr>
          <a:spLocks noChangeShapeType="1"/>
        </xdr:cNvSpPr>
      </xdr:nvSpPr>
      <xdr:spPr bwMode="auto">
        <a:xfrm flipH="1" flipV="1">
          <a:off x="2076450" y="1724025"/>
          <a:ext cx="942975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704850</xdr:colOff>
      <xdr:row>10</xdr:row>
      <xdr:rowOff>19050</xdr:rowOff>
    </xdr:from>
    <xdr:to>
      <xdr:col>6</xdr:col>
      <xdr:colOff>257175</xdr:colOff>
      <xdr:row>13</xdr:row>
      <xdr:rowOff>47625</xdr:rowOff>
    </xdr:to>
    <xdr:sp macro="" textlink="">
      <xdr:nvSpPr>
        <xdr:cNvPr id="25873" name="Line 3">
          <a:extLst>
            <a:ext uri="{FF2B5EF4-FFF2-40B4-BE49-F238E27FC236}">
              <a16:creationId xmlns:a16="http://schemas.microsoft.com/office/drawing/2014/main" id="{00000000-0008-0000-1D00-000011650000}"/>
            </a:ext>
          </a:extLst>
        </xdr:cNvPr>
        <xdr:cNvSpPr>
          <a:spLocks noChangeShapeType="1"/>
        </xdr:cNvSpPr>
      </xdr:nvSpPr>
      <xdr:spPr bwMode="auto">
        <a:xfrm flipV="1">
          <a:off x="3000375" y="1733550"/>
          <a:ext cx="22764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400050</xdr:colOff>
      <xdr:row>13</xdr:row>
      <xdr:rowOff>104775</xdr:rowOff>
    </xdr:from>
    <xdr:to>
      <xdr:col>4</xdr:col>
      <xdr:colOff>533400</xdr:colOff>
      <xdr:row>14</xdr:row>
      <xdr:rowOff>152400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SpPr txBox="1">
          <a:spLocks noChangeArrowheads="1"/>
        </xdr:cNvSpPr>
      </xdr:nvSpPr>
      <xdr:spPr bwMode="auto">
        <a:xfrm>
          <a:off x="2695575" y="1285875"/>
          <a:ext cx="11049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FF0000"/>
              </a:solidFill>
              <a:latin typeface="Arial"/>
              <a:cs typeface="Arial"/>
            </a:rPr>
            <a:t>Changing Cells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381000</xdr:colOff>
      <xdr:row>11</xdr:row>
      <xdr:rowOff>19050</xdr:rowOff>
    </xdr:from>
    <xdr:to>
      <xdr:col>8</xdr:col>
      <xdr:colOff>381000</xdr:colOff>
      <xdr:row>13</xdr:row>
      <xdr:rowOff>133350</xdr:rowOff>
    </xdr:to>
    <xdr:sp macro="" textlink="">
      <xdr:nvSpPr>
        <xdr:cNvPr id="25875" name="Line 5">
          <a:extLst>
            <a:ext uri="{FF2B5EF4-FFF2-40B4-BE49-F238E27FC236}">
              <a16:creationId xmlns:a16="http://schemas.microsoft.com/office/drawing/2014/main" id="{00000000-0008-0000-1D00-000013650000}"/>
            </a:ext>
          </a:extLst>
        </xdr:cNvPr>
        <xdr:cNvSpPr>
          <a:spLocks noChangeShapeType="1"/>
        </xdr:cNvSpPr>
      </xdr:nvSpPr>
      <xdr:spPr bwMode="auto">
        <a:xfrm flipV="1">
          <a:off x="7315200" y="1905000"/>
          <a:ext cx="0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57979</xdr:colOff>
      <xdr:row>5</xdr:row>
      <xdr:rowOff>8281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D00-000007000000}"/>
            </a:ext>
          </a:extLst>
        </xdr:cNvPr>
        <xdr:cNvSpPr/>
      </xdr:nvSpPr>
      <xdr:spPr>
        <a:xfrm>
          <a:off x="0" y="0"/>
          <a:ext cx="4199283" cy="83654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9514</xdr:colOff>
      <xdr:row>0</xdr:row>
      <xdr:rowOff>0</xdr:rowOff>
    </xdr:from>
    <xdr:to>
      <xdr:col>4</xdr:col>
      <xdr:colOff>742949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 flipH="1">
          <a:off x="9514" y="0"/>
          <a:ext cx="4114810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119429</xdr:colOff>
      <xdr:row>4</xdr:row>
      <xdr:rowOff>143608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/>
      </xdr:nvSpPr>
      <xdr:spPr>
        <a:xfrm>
          <a:off x="0" y="0"/>
          <a:ext cx="4205654" cy="791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</a:t>
          </a: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Pardeshi (Microsoft Certified Trainer ) </a:t>
          </a:r>
          <a:b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</a:br>
          <a:r>
            <a:rPr lang="en-U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pradippardeshi@gmail.com</a:t>
          </a:r>
          <a:endParaRPr lang="en-U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5"/>
  <dimension ref="A1:H40"/>
  <sheetViews>
    <sheetView tabSelected="1" workbookViewId="0"/>
  </sheetViews>
  <sheetFormatPr defaultRowHeight="12.5" x14ac:dyDescent="0.25"/>
  <sheetData>
    <row r="1" spans="1:8" ht="16.5" x14ac:dyDescent="0.35">
      <c r="A1" s="27" t="s">
        <v>1364</v>
      </c>
      <c r="H1" s="377" t="s">
        <v>1365</v>
      </c>
    </row>
    <row r="2" spans="1:8" ht="16.5" x14ac:dyDescent="0.35">
      <c r="A2" s="377" t="s">
        <v>1366</v>
      </c>
    </row>
    <row r="3" spans="1:8" ht="16.5" x14ac:dyDescent="0.35">
      <c r="A3" s="377" t="s">
        <v>1367</v>
      </c>
    </row>
    <row r="4" spans="1:8" ht="16.5" x14ac:dyDescent="0.35">
      <c r="A4" s="377" t="s">
        <v>1444</v>
      </c>
    </row>
    <row r="5" spans="1:8" ht="16.5" x14ac:dyDescent="0.35">
      <c r="A5" s="377" t="s">
        <v>1368</v>
      </c>
    </row>
    <row r="6" spans="1:8" ht="16.5" x14ac:dyDescent="0.35">
      <c r="A6" s="377" t="s">
        <v>1369</v>
      </c>
    </row>
    <row r="7" spans="1:8" ht="16.5" x14ac:dyDescent="0.35">
      <c r="A7" s="377" t="s">
        <v>1370</v>
      </c>
    </row>
    <row r="8" spans="1:8" ht="16.5" x14ac:dyDescent="0.35">
      <c r="A8" s="377" t="s">
        <v>1371</v>
      </c>
    </row>
    <row r="9" spans="1:8" ht="16.5" x14ac:dyDescent="0.35">
      <c r="A9" s="377" t="s">
        <v>1372</v>
      </c>
    </row>
    <row r="10" spans="1:8" ht="16.5" x14ac:dyDescent="0.35">
      <c r="A10" s="377" t="s">
        <v>1373</v>
      </c>
    </row>
    <row r="11" spans="1:8" ht="16.5" x14ac:dyDescent="0.35">
      <c r="A11" s="377" t="s">
        <v>1374</v>
      </c>
    </row>
    <row r="12" spans="1:8" ht="16.5" x14ac:dyDescent="0.35">
      <c r="A12" s="377" t="s">
        <v>1375</v>
      </c>
    </row>
    <row r="13" spans="1:8" ht="16.5" x14ac:dyDescent="0.35">
      <c r="A13" s="377" t="s">
        <v>1376</v>
      </c>
    </row>
    <row r="14" spans="1:8" ht="16.5" x14ac:dyDescent="0.35">
      <c r="A14" s="377" t="s">
        <v>1377</v>
      </c>
    </row>
    <row r="15" spans="1:8" ht="16.5" x14ac:dyDescent="0.35">
      <c r="A15" s="377" t="s">
        <v>1378</v>
      </c>
    </row>
    <row r="16" spans="1:8" ht="16.5" x14ac:dyDescent="0.35">
      <c r="A16" s="377" t="s">
        <v>1379</v>
      </c>
    </row>
    <row r="17" spans="1:1" ht="16.5" x14ac:dyDescent="0.35">
      <c r="A17" s="377" t="s">
        <v>1380</v>
      </c>
    </row>
    <row r="18" spans="1:1" ht="16.5" x14ac:dyDescent="0.35">
      <c r="A18" s="377" t="s">
        <v>5</v>
      </c>
    </row>
    <row r="19" spans="1:1" ht="16.5" x14ac:dyDescent="0.35">
      <c r="A19" s="377" t="s">
        <v>4</v>
      </c>
    </row>
    <row r="20" spans="1:1" ht="16.5" x14ac:dyDescent="0.35">
      <c r="A20" s="377" t="s">
        <v>2</v>
      </c>
    </row>
    <row r="21" spans="1:1" ht="16.5" x14ac:dyDescent="0.35">
      <c r="A21" s="377" t="s">
        <v>3</v>
      </c>
    </row>
    <row r="22" spans="1:1" ht="16.5" x14ac:dyDescent="0.35">
      <c r="A22" s="377" t="s">
        <v>1381</v>
      </c>
    </row>
    <row r="23" spans="1:1" ht="16.5" x14ac:dyDescent="0.35">
      <c r="A23" s="377" t="s">
        <v>1382</v>
      </c>
    </row>
    <row r="24" spans="1:1" ht="16.5" x14ac:dyDescent="0.35">
      <c r="A24" s="377" t="s">
        <v>1383</v>
      </c>
    </row>
    <row r="25" spans="1:1" ht="16.5" x14ac:dyDescent="0.35">
      <c r="A25" s="377" t="s">
        <v>1384</v>
      </c>
    </row>
    <row r="26" spans="1:1" ht="16.5" x14ac:dyDescent="0.35">
      <c r="A26" s="377" t="s">
        <v>1385</v>
      </c>
    </row>
    <row r="27" spans="1:1" ht="16.5" x14ac:dyDescent="0.35">
      <c r="A27" s="377" t="s">
        <v>1386</v>
      </c>
    </row>
    <row r="28" spans="1:1" ht="16.5" x14ac:dyDescent="0.35">
      <c r="A28" s="377" t="s">
        <v>1387</v>
      </c>
    </row>
    <row r="29" spans="1:1" ht="16.5" x14ac:dyDescent="0.35">
      <c r="A29" s="377" t="s">
        <v>1388</v>
      </c>
    </row>
    <row r="30" spans="1:1" ht="16.5" x14ac:dyDescent="0.35">
      <c r="A30" s="377" t="s">
        <v>1389</v>
      </c>
    </row>
    <row r="31" spans="1:1" ht="16.5" x14ac:dyDescent="0.35">
      <c r="A31" s="377" t="s">
        <v>1390</v>
      </c>
    </row>
    <row r="32" spans="1:1" ht="16.5" x14ac:dyDescent="0.35">
      <c r="A32" s="377" t="s">
        <v>1391</v>
      </c>
    </row>
    <row r="33" spans="1:1" ht="16.5" x14ac:dyDescent="0.35">
      <c r="A33" s="377" t="s">
        <v>1392</v>
      </c>
    </row>
    <row r="34" spans="1:1" ht="16.5" x14ac:dyDescent="0.35">
      <c r="A34" s="377" t="s">
        <v>730</v>
      </c>
    </row>
    <row r="35" spans="1:1" ht="16.5" x14ac:dyDescent="0.35">
      <c r="A35" s="377" t="s">
        <v>1</v>
      </c>
    </row>
    <row r="36" spans="1:1" ht="16.5" x14ac:dyDescent="0.35">
      <c r="A36" s="377" t="s">
        <v>1393</v>
      </c>
    </row>
    <row r="37" spans="1:1" ht="16.5" x14ac:dyDescent="0.35">
      <c r="A37" s="377" t="s">
        <v>1394</v>
      </c>
    </row>
    <row r="38" spans="1:1" ht="16.5" x14ac:dyDescent="0.35">
      <c r="A38" s="377" t="s">
        <v>1395</v>
      </c>
    </row>
    <row r="39" spans="1:1" ht="16.5" x14ac:dyDescent="0.35">
      <c r="A39" s="377" t="s">
        <v>1396</v>
      </c>
    </row>
    <row r="40" spans="1:1" ht="16.5" x14ac:dyDescent="0.35">
      <c r="A40" s="377" t="s">
        <v>1397</v>
      </c>
    </row>
  </sheetData>
  <hyperlinks>
    <hyperlink ref="H1" location="'Index'!$A$2" display="Return to Index Sheet" xr:uid="{00000000-0004-0000-0000-000000000000}"/>
    <hyperlink ref="A2" location="'Fill Series'!A1" tooltip="click here to go to Fill SeriesSheet" display="Fill Series" xr:uid="{00000000-0004-0000-0000-000001000000}"/>
    <hyperlink ref="A3" location="'Blanks'!A1" tooltip="click here to go to BlanksSheet" display="Blanks" xr:uid="{00000000-0004-0000-0000-000002000000}"/>
    <hyperlink ref="A4" location="'marksheet'!A1" tooltip="click here to go to marksheetSheet" display="marksheet" xr:uid="{00000000-0004-0000-0000-000003000000}"/>
    <hyperlink ref="A5" location="'Referencing'!A1" tooltip="click here to go to ReferencingSheet" display="Referencing" xr:uid="{00000000-0004-0000-0000-000004000000}"/>
    <hyperlink ref="A6" location="'Salary Calculation'!A1" tooltip="click here to go to Salary CalculationSheet" display="Salary Calculation" xr:uid="{00000000-0004-0000-0000-000005000000}"/>
    <hyperlink ref="A7" location="'Logical functions'!A1" tooltip="click here to go to Logical functionsSheet" display="Logical functions" xr:uid="{00000000-0004-0000-0000-000006000000}"/>
    <hyperlink ref="A8" location="'Lookup'!A1" tooltip="click here to go to LookupSheet" display="Lookup" xr:uid="{00000000-0004-0000-0000-000007000000}"/>
    <hyperlink ref="A9" location="'TabArray'!A1" tooltip="click here to go to TabArraySheet" display="TabArray" xr:uid="{00000000-0004-0000-0000-000008000000}"/>
    <hyperlink ref="A10" location="'Lookup TechNique'!A1" tooltip="click here to go to Lookup TechNiqueSheet" display="Lookup TechNique" xr:uid="{00000000-0004-0000-0000-000009000000}"/>
    <hyperlink ref="A11" location="'Count'!A1" tooltip="click here to go to CountSheet" display="Count" xr:uid="{00000000-0004-0000-0000-00000A000000}"/>
    <hyperlink ref="A12" location="'Emp Inf'!A1" tooltip="click here to go to Emp InfSheet" display="Emp Inf" xr:uid="{00000000-0004-0000-0000-00000B000000}"/>
    <hyperlink ref="A13" location="'Conditional formatting'!A1" tooltip="click here to go to Conditional formattingSheet" display="Conditional formatting" xr:uid="{00000000-0004-0000-0000-00000C000000}"/>
    <hyperlink ref="A14" location="'Sort &amp; filter'!A1" tooltip="click here to go to Sort &amp; filterSheet" display="Sort &amp; filter" xr:uid="{00000000-0004-0000-0000-00000D000000}"/>
    <hyperlink ref="A15" location="'DB function'!A1" tooltip="click here to go to DB functionSheet" display="DB function" xr:uid="{00000000-0004-0000-0000-00000E000000}"/>
    <hyperlink ref="A16" location="'Subtotal'!A1" tooltip="click here to go to SubtotalSheet" display="Subtotal" xr:uid="{00000000-0004-0000-0000-00000F000000}"/>
    <hyperlink ref="A17" location="'Pivot'!A1" tooltip="click here to go to PivotSheet" display="Pivot" xr:uid="{00000000-0004-0000-0000-000010000000}"/>
    <hyperlink ref="A18" location="'South'!A1" tooltip="click here to go to SouthSheet" display="South" xr:uid="{00000000-0004-0000-0000-000011000000}"/>
    <hyperlink ref="A19" location="'North'!A1" tooltip="click here to go to NorthSheet" display="North" xr:uid="{00000000-0004-0000-0000-000012000000}"/>
    <hyperlink ref="A20" location="'East'!A1" tooltip="click here to go to EastSheet" display="East" xr:uid="{00000000-0004-0000-0000-000013000000}"/>
    <hyperlink ref="A21" location="'West'!A1" tooltip="click here to go to WestSheet" display="West" xr:uid="{00000000-0004-0000-0000-000014000000}"/>
    <hyperlink ref="A22" location="'Consolidation'!A1" tooltip="click here to go to ConsolidationSheet" display="Consolidation" xr:uid="{00000000-0004-0000-0000-000015000000}"/>
    <hyperlink ref="A23" location="'Validation'!A1" tooltip="click here to go to ValidationSheet" display="Validation" xr:uid="{00000000-0004-0000-0000-000016000000}"/>
    <hyperlink ref="A24" location="'Region Detail'!A1" tooltip="click here to go to Region DetailSheet" display="Region Detail" xr:uid="{00000000-0004-0000-0000-000017000000}"/>
    <hyperlink ref="A25" location="'Number formatting'!A1" tooltip="click here to go to Number formattingSheet" display="Number formatting" xr:uid="{00000000-0004-0000-0000-000018000000}"/>
    <hyperlink ref="A26" location="'Date function'!A1" tooltip="click here to go to Date functionSheet" display="Date function" xr:uid="{00000000-0004-0000-0000-000019000000}"/>
    <hyperlink ref="A27" location="'Date and Time calc'!A1" tooltip="click here to go to Date and Time calcSheet" display="Date and Time calc" xr:uid="{00000000-0004-0000-0000-00001A000000}"/>
    <hyperlink ref="A28" location="'text function'!A1" tooltip="click here to go to text functionSheet" display="text function" xr:uid="{00000000-0004-0000-0000-00001B000000}"/>
    <hyperlink ref="A29" location="'Financial Functions'!A1" tooltip="click here to go to Financial FunctionsSheet" display="Financial Functions" xr:uid="{00000000-0004-0000-0000-00001C000000}"/>
    <hyperlink ref="A30" location="'Solver'!A1" tooltip="click here to go to SolverSheet" display="Solver" xr:uid="{00000000-0004-0000-0000-00001D000000}"/>
    <hyperlink ref="A31" location="'Invoice'!A1" tooltip="click here to go to InvoiceSheet" display="Invoice" xr:uid="{00000000-0004-0000-0000-00001E000000}"/>
    <hyperlink ref="A32" location="'Customers2'!A1" tooltip="click here to go to Customers2Sheet" display="Customers2" xr:uid="{00000000-0004-0000-0000-00001F000000}"/>
    <hyperlink ref="A33" location="'Invoice2'!A1" tooltip="click here to go to Invoice2Sheet" display="Invoice2" xr:uid="{00000000-0004-0000-0000-000020000000}"/>
    <hyperlink ref="A34" location="'Product2'!A1" tooltip="click here to go to Product2Sheet" display="Product2" xr:uid="{00000000-0004-0000-0000-000021000000}"/>
    <hyperlink ref="A35" location="'Product'!A1" tooltip="click here to go to ProductSheet" display="Product" xr:uid="{00000000-0004-0000-0000-000022000000}"/>
    <hyperlink ref="A36" location="'Customers'!A1" tooltip="click here to go to CustomersSheet" display="Customers" xr:uid="{00000000-0004-0000-0000-000023000000}"/>
    <hyperlink ref="A37" location="'Scenarios'!A1" tooltip="click here to go to ScenariosSheet" display="Scenarios" xr:uid="{00000000-0004-0000-0000-000024000000}"/>
    <hyperlink ref="A38" location="'Mixed cell'!A1" tooltip="click here to go to Mixed cellSheet" display="Mixed cell" xr:uid="{00000000-0004-0000-0000-000025000000}"/>
    <hyperlink ref="A39" location="'Functions'!A1" tooltip="click here to go to FunctionsSheet" display="Functions" xr:uid="{00000000-0004-0000-0000-000026000000}"/>
    <hyperlink ref="A40" location="'Shortcuts'!A1" tooltip="click here to go to ShortcutsSheet" display="Shortcuts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6" tint="0.39997558519241921"/>
  </sheetPr>
  <dimension ref="A1:H1003"/>
  <sheetViews>
    <sheetView showGridLines="0" zoomScaleNormal="100" workbookViewId="0">
      <selection activeCell="G16" sqref="G16"/>
    </sheetView>
  </sheetViews>
  <sheetFormatPr defaultColWidth="9.81640625" defaultRowHeight="12.5" x14ac:dyDescent="0.25"/>
  <cols>
    <col min="1" max="1" width="9.1796875" style="200" customWidth="1"/>
    <col min="2" max="2" width="10" style="200" bestFit="1" customWidth="1"/>
    <col min="3" max="4" width="9.7265625" style="200" bestFit="1" customWidth="1"/>
    <col min="5" max="5" width="25.54296875" style="200" bestFit="1" customWidth="1"/>
    <col min="6" max="6" width="14.81640625" style="200" bestFit="1" customWidth="1"/>
    <col min="7" max="8" width="24.1796875" style="200" bestFit="1" customWidth="1"/>
    <col min="9" max="9" width="16" style="200" customWidth="1"/>
    <col min="10" max="10" width="9.81640625" style="200"/>
    <col min="11" max="11" width="12.81640625" style="200" customWidth="1"/>
    <col min="12" max="16384" width="9.81640625" style="200"/>
  </cols>
  <sheetData>
    <row r="1" spans="1:8" ht="12.75" customHeight="1" x14ac:dyDescent="0.25">
      <c r="A1" s="202" t="s">
        <v>828</v>
      </c>
      <c r="B1" s="202"/>
      <c r="C1" s="202"/>
      <c r="D1" s="202"/>
      <c r="E1" s="202"/>
      <c r="F1" s="202"/>
      <c r="G1" s="203"/>
    </row>
    <row r="2" spans="1:8" x14ac:dyDescent="0.25">
      <c r="A2" s="202"/>
      <c r="B2" s="202"/>
      <c r="C2" s="202"/>
      <c r="D2" s="202"/>
      <c r="E2" s="202"/>
      <c r="F2" s="202"/>
      <c r="G2" s="203"/>
    </row>
    <row r="3" spans="1:8" ht="13" x14ac:dyDescent="0.3">
      <c r="A3" s="205" t="s">
        <v>1421</v>
      </c>
      <c r="B3" s="205" t="s">
        <v>1420</v>
      </c>
      <c r="C3" s="205" t="s">
        <v>1419</v>
      </c>
      <c r="D3" s="205" t="s">
        <v>1418</v>
      </c>
      <c r="E3" s="205"/>
      <c r="F3"/>
      <c r="G3"/>
    </row>
    <row r="4" spans="1:8" x14ac:dyDescent="0.25">
      <c r="A4" s="207">
        <v>1</v>
      </c>
      <c r="B4" s="206">
        <v>38078</v>
      </c>
      <c r="C4" s="206">
        <v>38078</v>
      </c>
      <c r="D4" s="206">
        <v>38078</v>
      </c>
      <c r="E4" s="396" t="s">
        <v>1409</v>
      </c>
      <c r="F4"/>
      <c r="G4" s="397"/>
      <c r="H4" s="397"/>
    </row>
    <row r="5" spans="1:8" x14ac:dyDescent="0.25">
      <c r="A5" s="207">
        <v>2</v>
      </c>
      <c r="B5" s="206"/>
      <c r="C5" s="206"/>
      <c r="D5" s="206"/>
      <c r="E5" s="396"/>
      <c r="F5"/>
      <c r="G5" s="397"/>
      <c r="H5" s="397"/>
    </row>
    <row r="6" spans="1:8" ht="12.75" customHeight="1" x14ac:dyDescent="0.25">
      <c r="A6" s="207">
        <v>3</v>
      </c>
      <c r="B6" s="206"/>
      <c r="C6" s="206"/>
      <c r="D6" s="206"/>
      <c r="E6" s="396"/>
      <c r="F6"/>
      <c r="G6" s="397"/>
      <c r="H6" s="397"/>
    </row>
    <row r="7" spans="1:8" x14ac:dyDescent="0.25">
      <c r="A7" s="207">
        <v>4</v>
      </c>
      <c r="B7" s="206"/>
      <c r="C7" s="206"/>
      <c r="D7" s="206"/>
      <c r="E7" s="396"/>
      <c r="F7"/>
      <c r="G7" s="397"/>
      <c r="H7" s="397"/>
    </row>
    <row r="8" spans="1:8" x14ac:dyDescent="0.25">
      <c r="A8" s="207">
        <v>5</v>
      </c>
      <c r="B8" s="206"/>
      <c r="C8" s="206"/>
      <c r="D8" s="206"/>
      <c r="E8" s="396"/>
      <c r="F8"/>
      <c r="G8" s="397"/>
      <c r="H8" s="397"/>
    </row>
    <row r="9" spans="1:8" x14ac:dyDescent="0.25">
      <c r="A9" s="207">
        <v>6</v>
      </c>
      <c r="B9" s="206"/>
      <c r="C9" s="206"/>
      <c r="D9" s="206"/>
      <c r="E9" s="396"/>
      <c r="F9"/>
      <c r="G9" s="397"/>
      <c r="H9" s="397"/>
    </row>
    <row r="10" spans="1:8" x14ac:dyDescent="0.25">
      <c r="A10" s="207">
        <v>7</v>
      </c>
      <c r="B10" s="206"/>
      <c r="C10" s="206"/>
      <c r="D10" s="206"/>
      <c r="E10" s="396"/>
      <c r="F10"/>
      <c r="G10" s="397"/>
      <c r="H10" s="397"/>
    </row>
    <row r="11" spans="1:8" x14ac:dyDescent="0.25">
      <c r="A11" s="207">
        <v>8</v>
      </c>
      <c r="B11" s="206"/>
      <c r="C11" s="206"/>
      <c r="D11" s="206"/>
      <c r="E11" s="396"/>
      <c r="F11"/>
      <c r="G11" s="397"/>
      <c r="H11" s="397"/>
    </row>
    <row r="12" spans="1:8" x14ac:dyDescent="0.25">
      <c r="A12" s="207">
        <v>9</v>
      </c>
      <c r="B12" s="206"/>
      <c r="C12" s="206"/>
      <c r="D12" s="206"/>
      <c r="E12" s="396"/>
      <c r="F12"/>
      <c r="G12" s="397"/>
      <c r="H12" s="397"/>
    </row>
    <row r="13" spans="1:8" x14ac:dyDescent="0.25">
      <c r="A13" s="207">
        <v>10</v>
      </c>
      <c r="B13" s="206"/>
      <c r="C13" s="206"/>
      <c r="D13" s="206"/>
      <c r="E13" s="396"/>
      <c r="F13"/>
      <c r="G13" s="397"/>
      <c r="H13" s="397"/>
    </row>
    <row r="14" spans="1:8" ht="14.5" x14ac:dyDescent="0.35">
      <c r="A14" s="195"/>
      <c r="B14" s="195"/>
      <c r="C14" s="195"/>
      <c r="D14" s="195"/>
      <c r="F14" s="195"/>
      <c r="G14" s="203"/>
    </row>
    <row r="15" spans="1:8" ht="14.5" x14ac:dyDescent="0.35">
      <c r="A15" s="195"/>
      <c r="B15" s="195"/>
      <c r="G15" s="203"/>
    </row>
    <row r="16" spans="1:8" ht="14.5" x14ac:dyDescent="0.35">
      <c r="A16" s="195"/>
      <c r="B16" s="195"/>
      <c r="D16" s="201"/>
      <c r="G16" s="203"/>
    </row>
    <row r="17" spans="1:7" ht="14.5" x14ac:dyDescent="0.35">
      <c r="A17" s="195"/>
      <c r="B17" s="195"/>
      <c r="D17" s="201"/>
      <c r="G17" s="204"/>
    </row>
    <row r="18" spans="1:7" ht="14.5" x14ac:dyDescent="0.35">
      <c r="A18" s="195"/>
      <c r="D18" s="201"/>
      <c r="G18" s="204"/>
    </row>
    <row r="19" spans="1:7" ht="14.5" x14ac:dyDescent="0.35">
      <c r="A19" s="195"/>
      <c r="B19" s="202"/>
      <c r="C19" s="202"/>
      <c r="D19" s="201"/>
      <c r="G19" s="204"/>
    </row>
    <row r="20" spans="1:7" ht="14.5" x14ac:dyDescent="0.35">
      <c r="A20" s="195"/>
      <c r="B20" s="202"/>
      <c r="C20" s="202"/>
      <c r="D20" s="201"/>
      <c r="E20" s="202"/>
      <c r="F20" s="202"/>
      <c r="G20" s="204"/>
    </row>
    <row r="21" spans="1:7" ht="14.5" x14ac:dyDescent="0.35">
      <c r="A21" s="195"/>
      <c r="B21" s="202"/>
      <c r="C21" s="202"/>
      <c r="D21" s="201"/>
      <c r="E21" s="202"/>
      <c r="F21" s="202"/>
      <c r="G21" s="204"/>
    </row>
    <row r="22" spans="1:7" ht="14.5" x14ac:dyDescent="0.35">
      <c r="A22" s="195"/>
      <c r="D22" s="201"/>
      <c r="G22" s="204"/>
    </row>
    <row r="23" spans="1:7" ht="14.5" x14ac:dyDescent="0.35">
      <c r="A23" s="195"/>
    </row>
    <row r="24" spans="1:7" ht="14.5" x14ac:dyDescent="0.35">
      <c r="A24" s="195"/>
    </row>
    <row r="25" spans="1:7" ht="14.5" x14ac:dyDescent="0.35">
      <c r="A25" s="195"/>
    </row>
    <row r="26" spans="1:7" ht="14.5" x14ac:dyDescent="0.35">
      <c r="A26" s="195"/>
    </row>
    <row r="27" spans="1:7" ht="14.5" x14ac:dyDescent="0.35">
      <c r="A27" s="195"/>
    </row>
    <row r="28" spans="1:7" ht="14.5" x14ac:dyDescent="0.35">
      <c r="A28" s="195"/>
    </row>
    <row r="29" spans="1:7" ht="14.5" x14ac:dyDescent="0.35">
      <c r="A29" s="195"/>
    </row>
    <row r="30" spans="1:7" ht="14.5" x14ac:dyDescent="0.35">
      <c r="A30" s="195"/>
    </row>
    <row r="31" spans="1:7" ht="14.5" x14ac:dyDescent="0.35">
      <c r="A31" s="195"/>
    </row>
    <row r="32" spans="1:7" ht="14.5" x14ac:dyDescent="0.35">
      <c r="A32" s="195"/>
    </row>
    <row r="33" spans="1:1" ht="14.5" x14ac:dyDescent="0.35">
      <c r="A33" s="195"/>
    </row>
    <row r="34" spans="1:1" ht="14.5" x14ac:dyDescent="0.35">
      <c r="A34" s="195"/>
    </row>
    <row r="35" spans="1:1" ht="14.5" x14ac:dyDescent="0.35">
      <c r="A35" s="195"/>
    </row>
    <row r="36" spans="1:1" ht="14.5" x14ac:dyDescent="0.35">
      <c r="A36" s="195"/>
    </row>
    <row r="37" spans="1:1" ht="14.5" x14ac:dyDescent="0.35">
      <c r="A37" s="195"/>
    </row>
    <row r="38" spans="1:1" ht="14.5" x14ac:dyDescent="0.35">
      <c r="A38" s="195"/>
    </row>
    <row r="39" spans="1:1" ht="14.5" x14ac:dyDescent="0.35">
      <c r="A39" s="195"/>
    </row>
    <row r="40" spans="1:1" ht="14.5" x14ac:dyDescent="0.35">
      <c r="A40" s="195"/>
    </row>
    <row r="41" spans="1:1" ht="14.5" x14ac:dyDescent="0.35">
      <c r="A41" s="195"/>
    </row>
    <row r="42" spans="1:1" ht="14.5" x14ac:dyDescent="0.35">
      <c r="A42" s="195"/>
    </row>
    <row r="43" spans="1:1" ht="14.5" x14ac:dyDescent="0.35">
      <c r="A43" s="195"/>
    </row>
    <row r="44" spans="1:1" ht="14.5" x14ac:dyDescent="0.35">
      <c r="A44" s="195"/>
    </row>
    <row r="45" spans="1:1" ht="14.5" x14ac:dyDescent="0.35">
      <c r="A45" s="195"/>
    </row>
    <row r="46" spans="1:1" ht="14.5" x14ac:dyDescent="0.35">
      <c r="A46" s="195"/>
    </row>
    <row r="47" spans="1:1" ht="14.5" x14ac:dyDescent="0.35">
      <c r="A47" s="195"/>
    </row>
    <row r="48" spans="1:1" ht="14.5" x14ac:dyDescent="0.35">
      <c r="A48" s="195"/>
    </row>
    <row r="49" spans="1:1" ht="14.5" x14ac:dyDescent="0.35">
      <c r="A49" s="195"/>
    </row>
    <row r="50" spans="1:1" ht="14.5" x14ac:dyDescent="0.35">
      <c r="A50" s="195"/>
    </row>
    <row r="51" spans="1:1" ht="14.5" x14ac:dyDescent="0.35">
      <c r="A51" s="195"/>
    </row>
    <row r="52" spans="1:1" ht="14.5" x14ac:dyDescent="0.35">
      <c r="A52" s="195"/>
    </row>
    <row r="53" spans="1:1" ht="14.5" x14ac:dyDescent="0.35">
      <c r="A53" s="195"/>
    </row>
    <row r="54" spans="1:1" ht="14.5" x14ac:dyDescent="0.35">
      <c r="A54" s="195"/>
    </row>
    <row r="55" spans="1:1" ht="14.5" x14ac:dyDescent="0.35">
      <c r="A55" s="195"/>
    </row>
    <row r="56" spans="1:1" ht="14.5" x14ac:dyDescent="0.35">
      <c r="A56" s="195"/>
    </row>
    <row r="57" spans="1:1" ht="14.5" x14ac:dyDescent="0.35">
      <c r="A57" s="195"/>
    </row>
    <row r="58" spans="1:1" ht="14.5" x14ac:dyDescent="0.35">
      <c r="A58" s="195"/>
    </row>
    <row r="59" spans="1:1" ht="14.5" x14ac:dyDescent="0.35">
      <c r="A59" s="195"/>
    </row>
    <row r="60" spans="1:1" ht="14.5" x14ac:dyDescent="0.35">
      <c r="A60" s="195"/>
    </row>
    <row r="61" spans="1:1" ht="14.5" x14ac:dyDescent="0.35">
      <c r="A61" s="195"/>
    </row>
    <row r="62" spans="1:1" ht="14.5" x14ac:dyDescent="0.35">
      <c r="A62" s="195"/>
    </row>
    <row r="63" spans="1:1" ht="14.5" x14ac:dyDescent="0.35">
      <c r="A63" s="195"/>
    </row>
    <row r="64" spans="1:1" ht="14.5" x14ac:dyDescent="0.35">
      <c r="A64" s="195"/>
    </row>
    <row r="65" spans="1:1" ht="14.5" x14ac:dyDescent="0.35">
      <c r="A65" s="195"/>
    </row>
    <row r="66" spans="1:1" ht="14.5" x14ac:dyDescent="0.35">
      <c r="A66" s="195"/>
    </row>
    <row r="67" spans="1:1" ht="14.5" x14ac:dyDescent="0.35">
      <c r="A67" s="195"/>
    </row>
    <row r="68" spans="1:1" ht="14.5" x14ac:dyDescent="0.35">
      <c r="A68" s="195"/>
    </row>
    <row r="69" spans="1:1" ht="14.5" x14ac:dyDescent="0.35">
      <c r="A69" s="195"/>
    </row>
    <row r="70" spans="1:1" ht="14.5" x14ac:dyDescent="0.35">
      <c r="A70" s="195"/>
    </row>
    <row r="71" spans="1:1" ht="14.5" x14ac:dyDescent="0.35">
      <c r="A71" s="195"/>
    </row>
    <row r="72" spans="1:1" ht="14.5" x14ac:dyDescent="0.35">
      <c r="A72" s="195"/>
    </row>
    <row r="73" spans="1:1" ht="14.5" x14ac:dyDescent="0.35">
      <c r="A73" s="195"/>
    </row>
    <row r="74" spans="1:1" ht="14.5" x14ac:dyDescent="0.35">
      <c r="A74" s="195"/>
    </row>
    <row r="75" spans="1:1" ht="14.5" x14ac:dyDescent="0.35">
      <c r="A75" s="195"/>
    </row>
    <row r="76" spans="1:1" ht="14.5" x14ac:dyDescent="0.35">
      <c r="A76" s="195"/>
    </row>
    <row r="77" spans="1:1" ht="14.5" x14ac:dyDescent="0.35">
      <c r="A77" s="195"/>
    </row>
    <row r="78" spans="1:1" ht="14.5" x14ac:dyDescent="0.35">
      <c r="A78" s="195"/>
    </row>
    <row r="79" spans="1:1" ht="14.5" x14ac:dyDescent="0.35">
      <c r="A79" s="195"/>
    </row>
    <row r="80" spans="1:1" ht="14.5" x14ac:dyDescent="0.35">
      <c r="A80" s="195"/>
    </row>
    <row r="81" spans="1:1" ht="14.5" x14ac:dyDescent="0.35">
      <c r="A81" s="195"/>
    </row>
    <row r="82" spans="1:1" ht="14.5" x14ac:dyDescent="0.35">
      <c r="A82" s="195"/>
    </row>
    <row r="83" spans="1:1" ht="14.5" x14ac:dyDescent="0.35">
      <c r="A83" s="195"/>
    </row>
    <row r="84" spans="1:1" ht="14.5" x14ac:dyDescent="0.35">
      <c r="A84" s="195"/>
    </row>
    <row r="85" spans="1:1" ht="14.5" x14ac:dyDescent="0.35">
      <c r="A85" s="195"/>
    </row>
    <row r="86" spans="1:1" ht="14.5" x14ac:dyDescent="0.35">
      <c r="A86" s="195"/>
    </row>
    <row r="87" spans="1:1" ht="14.5" x14ac:dyDescent="0.35">
      <c r="A87" s="195"/>
    </row>
    <row r="88" spans="1:1" ht="14.5" x14ac:dyDescent="0.35">
      <c r="A88" s="195"/>
    </row>
    <row r="89" spans="1:1" ht="14.5" x14ac:dyDescent="0.35">
      <c r="A89" s="195"/>
    </row>
    <row r="90" spans="1:1" ht="14.5" x14ac:dyDescent="0.35">
      <c r="A90" s="195"/>
    </row>
    <row r="91" spans="1:1" ht="14.5" x14ac:dyDescent="0.35">
      <c r="A91" s="195"/>
    </row>
    <row r="92" spans="1:1" ht="14.5" x14ac:dyDescent="0.35">
      <c r="A92" s="195"/>
    </row>
    <row r="93" spans="1:1" ht="14.5" x14ac:dyDescent="0.35">
      <c r="A93" s="195"/>
    </row>
    <row r="94" spans="1:1" ht="14.5" x14ac:dyDescent="0.35">
      <c r="A94" s="195"/>
    </row>
    <row r="95" spans="1:1" ht="14.5" x14ac:dyDescent="0.35">
      <c r="A95" s="195"/>
    </row>
    <row r="96" spans="1:1" ht="14.5" x14ac:dyDescent="0.35">
      <c r="A96" s="195"/>
    </row>
    <row r="97" spans="1:1" ht="14.5" x14ac:dyDescent="0.35">
      <c r="A97" s="195"/>
    </row>
    <row r="98" spans="1:1" ht="14.5" x14ac:dyDescent="0.35">
      <c r="A98" s="195"/>
    </row>
    <row r="99" spans="1:1" ht="14.5" x14ac:dyDescent="0.35">
      <c r="A99" s="195"/>
    </row>
    <row r="100" spans="1:1" ht="14.5" x14ac:dyDescent="0.35">
      <c r="A100" s="195"/>
    </row>
    <row r="101" spans="1:1" ht="14.5" x14ac:dyDescent="0.35">
      <c r="A101" s="195"/>
    </row>
    <row r="102" spans="1:1" ht="14.5" x14ac:dyDescent="0.35">
      <c r="A102" s="195"/>
    </row>
    <row r="103" spans="1:1" ht="14.5" x14ac:dyDescent="0.35">
      <c r="A103" s="195"/>
    </row>
    <row r="104" spans="1:1" ht="14.5" x14ac:dyDescent="0.35">
      <c r="A104" s="195"/>
    </row>
    <row r="105" spans="1:1" ht="14.5" x14ac:dyDescent="0.35">
      <c r="A105" s="195"/>
    </row>
    <row r="106" spans="1:1" ht="14.5" x14ac:dyDescent="0.35">
      <c r="A106" s="195"/>
    </row>
    <row r="107" spans="1:1" ht="14.5" x14ac:dyDescent="0.35">
      <c r="A107" s="195"/>
    </row>
    <row r="108" spans="1:1" ht="14.5" x14ac:dyDescent="0.35">
      <c r="A108" s="195"/>
    </row>
    <row r="109" spans="1:1" ht="14.5" x14ac:dyDescent="0.35">
      <c r="A109" s="195"/>
    </row>
    <row r="110" spans="1:1" ht="14.5" x14ac:dyDescent="0.35">
      <c r="A110" s="195"/>
    </row>
    <row r="111" spans="1:1" ht="14.5" x14ac:dyDescent="0.35">
      <c r="A111" s="195"/>
    </row>
    <row r="112" spans="1:1" ht="14.5" x14ac:dyDescent="0.35">
      <c r="A112" s="195"/>
    </row>
    <row r="113" spans="1:1" ht="14.5" x14ac:dyDescent="0.35">
      <c r="A113" s="195"/>
    </row>
    <row r="114" spans="1:1" ht="14.5" x14ac:dyDescent="0.35">
      <c r="A114" s="195"/>
    </row>
    <row r="115" spans="1:1" ht="14.5" x14ac:dyDescent="0.35">
      <c r="A115" s="195"/>
    </row>
    <row r="116" spans="1:1" ht="14.5" x14ac:dyDescent="0.35">
      <c r="A116" s="195"/>
    </row>
    <row r="117" spans="1:1" ht="14.5" x14ac:dyDescent="0.35">
      <c r="A117" s="195"/>
    </row>
    <row r="118" spans="1:1" ht="14.5" x14ac:dyDescent="0.35">
      <c r="A118" s="195"/>
    </row>
    <row r="119" spans="1:1" ht="14.5" x14ac:dyDescent="0.35">
      <c r="A119" s="195"/>
    </row>
    <row r="120" spans="1:1" ht="14.5" x14ac:dyDescent="0.35">
      <c r="A120" s="195"/>
    </row>
    <row r="121" spans="1:1" ht="14.5" x14ac:dyDescent="0.35">
      <c r="A121" s="195"/>
    </row>
    <row r="122" spans="1:1" ht="14.5" x14ac:dyDescent="0.35">
      <c r="A122" s="195"/>
    </row>
    <row r="123" spans="1:1" ht="14.5" x14ac:dyDescent="0.35">
      <c r="A123" s="195"/>
    </row>
    <row r="124" spans="1:1" ht="14.5" x14ac:dyDescent="0.35">
      <c r="A124" s="195"/>
    </row>
    <row r="125" spans="1:1" ht="14.5" x14ac:dyDescent="0.35">
      <c r="A125" s="195"/>
    </row>
    <row r="126" spans="1:1" ht="14.5" x14ac:dyDescent="0.35">
      <c r="A126" s="195"/>
    </row>
    <row r="127" spans="1:1" ht="14.5" x14ac:dyDescent="0.35">
      <c r="A127" s="195"/>
    </row>
    <row r="128" spans="1:1" ht="14.5" x14ac:dyDescent="0.35">
      <c r="A128" s="195"/>
    </row>
    <row r="129" spans="1:1" ht="14.5" x14ac:dyDescent="0.35">
      <c r="A129" s="195"/>
    </row>
    <row r="130" spans="1:1" ht="14.5" x14ac:dyDescent="0.35">
      <c r="A130" s="195"/>
    </row>
    <row r="131" spans="1:1" ht="14.5" x14ac:dyDescent="0.35">
      <c r="A131" s="195"/>
    </row>
    <row r="132" spans="1:1" ht="14.5" x14ac:dyDescent="0.35">
      <c r="A132" s="195"/>
    </row>
    <row r="133" spans="1:1" ht="14.5" x14ac:dyDescent="0.35">
      <c r="A133" s="195"/>
    </row>
    <row r="134" spans="1:1" ht="14.5" x14ac:dyDescent="0.35">
      <c r="A134" s="195"/>
    </row>
    <row r="135" spans="1:1" ht="14.5" x14ac:dyDescent="0.35">
      <c r="A135" s="195"/>
    </row>
    <row r="136" spans="1:1" ht="14.5" x14ac:dyDescent="0.35">
      <c r="A136" s="195"/>
    </row>
    <row r="137" spans="1:1" ht="14.5" x14ac:dyDescent="0.35">
      <c r="A137" s="195"/>
    </row>
    <row r="138" spans="1:1" ht="14.5" x14ac:dyDescent="0.35">
      <c r="A138" s="195"/>
    </row>
    <row r="139" spans="1:1" ht="14.5" x14ac:dyDescent="0.35">
      <c r="A139" s="195"/>
    </row>
    <row r="140" spans="1:1" ht="14.5" x14ac:dyDescent="0.35">
      <c r="A140" s="195"/>
    </row>
    <row r="141" spans="1:1" ht="14.5" x14ac:dyDescent="0.35">
      <c r="A141" s="195"/>
    </row>
    <row r="142" spans="1:1" ht="14.5" x14ac:dyDescent="0.35">
      <c r="A142" s="195"/>
    </row>
    <row r="143" spans="1:1" ht="14.5" x14ac:dyDescent="0.35">
      <c r="A143" s="195"/>
    </row>
    <row r="144" spans="1:1" ht="14.5" x14ac:dyDescent="0.35">
      <c r="A144" s="195"/>
    </row>
    <row r="145" spans="1:1" ht="14.5" x14ac:dyDescent="0.35">
      <c r="A145" s="195"/>
    </row>
    <row r="146" spans="1:1" ht="14.5" x14ac:dyDescent="0.35">
      <c r="A146" s="195"/>
    </row>
    <row r="147" spans="1:1" ht="14.5" x14ac:dyDescent="0.35">
      <c r="A147" s="195"/>
    </row>
    <row r="148" spans="1:1" ht="14.5" x14ac:dyDescent="0.35">
      <c r="A148" s="195"/>
    </row>
    <row r="149" spans="1:1" ht="14.5" x14ac:dyDescent="0.35">
      <c r="A149" s="195"/>
    </row>
    <row r="150" spans="1:1" ht="14.5" x14ac:dyDescent="0.35">
      <c r="A150" s="195"/>
    </row>
    <row r="151" spans="1:1" ht="14.5" x14ac:dyDescent="0.35">
      <c r="A151" s="195"/>
    </row>
    <row r="152" spans="1:1" ht="14.5" x14ac:dyDescent="0.35">
      <c r="A152" s="195"/>
    </row>
    <row r="153" spans="1:1" ht="14.5" x14ac:dyDescent="0.35">
      <c r="A153" s="195"/>
    </row>
    <row r="154" spans="1:1" ht="14.5" x14ac:dyDescent="0.35">
      <c r="A154" s="195"/>
    </row>
    <row r="155" spans="1:1" ht="14.5" x14ac:dyDescent="0.35">
      <c r="A155" s="195"/>
    </row>
    <row r="156" spans="1:1" ht="14.5" x14ac:dyDescent="0.35">
      <c r="A156" s="195"/>
    </row>
    <row r="157" spans="1:1" ht="14.5" x14ac:dyDescent="0.35">
      <c r="A157" s="195"/>
    </row>
    <row r="158" spans="1:1" ht="14.5" x14ac:dyDescent="0.35">
      <c r="A158" s="195"/>
    </row>
    <row r="159" spans="1:1" ht="14.5" x14ac:dyDescent="0.35">
      <c r="A159" s="195"/>
    </row>
    <row r="160" spans="1:1" ht="14.5" x14ac:dyDescent="0.35">
      <c r="A160" s="195"/>
    </row>
    <row r="161" spans="1:1" ht="14.5" x14ac:dyDescent="0.35">
      <c r="A161" s="195"/>
    </row>
    <row r="162" spans="1:1" ht="14.5" x14ac:dyDescent="0.35">
      <c r="A162" s="195"/>
    </row>
    <row r="163" spans="1:1" ht="14.5" x14ac:dyDescent="0.35">
      <c r="A163" s="195"/>
    </row>
    <row r="164" spans="1:1" ht="14.5" x14ac:dyDescent="0.35">
      <c r="A164" s="195"/>
    </row>
    <row r="165" spans="1:1" ht="14.5" x14ac:dyDescent="0.35">
      <c r="A165" s="195"/>
    </row>
    <row r="166" spans="1:1" ht="14.5" x14ac:dyDescent="0.35">
      <c r="A166" s="195"/>
    </row>
    <row r="167" spans="1:1" ht="14.5" x14ac:dyDescent="0.35">
      <c r="A167" s="195"/>
    </row>
    <row r="168" spans="1:1" ht="14.5" x14ac:dyDescent="0.35">
      <c r="A168" s="195"/>
    </row>
    <row r="169" spans="1:1" ht="14.5" x14ac:dyDescent="0.35">
      <c r="A169" s="195"/>
    </row>
    <row r="170" spans="1:1" ht="14.5" x14ac:dyDescent="0.35">
      <c r="A170" s="195"/>
    </row>
    <row r="171" spans="1:1" ht="14.5" x14ac:dyDescent="0.35">
      <c r="A171" s="195"/>
    </row>
    <row r="172" spans="1:1" ht="14.5" x14ac:dyDescent="0.35">
      <c r="A172" s="195"/>
    </row>
    <row r="173" spans="1:1" ht="14.5" x14ac:dyDescent="0.35">
      <c r="A173" s="195"/>
    </row>
    <row r="174" spans="1:1" ht="14.5" x14ac:dyDescent="0.35">
      <c r="A174" s="195"/>
    </row>
    <row r="175" spans="1:1" ht="14.5" x14ac:dyDescent="0.35">
      <c r="A175" s="195"/>
    </row>
    <row r="176" spans="1:1" ht="14.5" x14ac:dyDescent="0.35">
      <c r="A176" s="195"/>
    </row>
    <row r="177" spans="1:1" ht="14.5" x14ac:dyDescent="0.35">
      <c r="A177" s="195"/>
    </row>
    <row r="178" spans="1:1" ht="14.5" x14ac:dyDescent="0.35">
      <c r="A178" s="195"/>
    </row>
    <row r="179" spans="1:1" ht="14.5" x14ac:dyDescent="0.35">
      <c r="A179" s="195"/>
    </row>
    <row r="180" spans="1:1" ht="14.5" x14ac:dyDescent="0.35">
      <c r="A180" s="195"/>
    </row>
    <row r="181" spans="1:1" ht="14.5" x14ac:dyDescent="0.35">
      <c r="A181" s="195"/>
    </row>
    <row r="182" spans="1:1" ht="14.5" x14ac:dyDescent="0.35">
      <c r="A182" s="195"/>
    </row>
    <row r="183" spans="1:1" ht="14.5" x14ac:dyDescent="0.35">
      <c r="A183" s="195"/>
    </row>
    <row r="184" spans="1:1" ht="14.5" x14ac:dyDescent="0.35">
      <c r="A184" s="195"/>
    </row>
    <row r="185" spans="1:1" ht="14.5" x14ac:dyDescent="0.35">
      <c r="A185" s="195"/>
    </row>
    <row r="186" spans="1:1" ht="14.5" x14ac:dyDescent="0.35">
      <c r="A186" s="195"/>
    </row>
    <row r="187" spans="1:1" ht="14.5" x14ac:dyDescent="0.35">
      <c r="A187" s="195"/>
    </row>
    <row r="188" spans="1:1" ht="14.5" x14ac:dyDescent="0.35">
      <c r="A188" s="195"/>
    </row>
    <row r="189" spans="1:1" ht="14.5" x14ac:dyDescent="0.35">
      <c r="A189" s="195"/>
    </row>
    <row r="190" spans="1:1" ht="14.5" x14ac:dyDescent="0.35">
      <c r="A190" s="195"/>
    </row>
    <row r="191" spans="1:1" ht="14.5" x14ac:dyDescent="0.35">
      <c r="A191" s="195"/>
    </row>
    <row r="192" spans="1:1" ht="14.5" x14ac:dyDescent="0.35">
      <c r="A192" s="195"/>
    </row>
    <row r="193" spans="1:1" ht="14.5" x14ac:dyDescent="0.35">
      <c r="A193" s="195"/>
    </row>
    <row r="194" spans="1:1" ht="14.5" x14ac:dyDescent="0.35">
      <c r="A194" s="195"/>
    </row>
    <row r="195" spans="1:1" ht="14.5" x14ac:dyDescent="0.35">
      <c r="A195" s="195"/>
    </row>
    <row r="196" spans="1:1" ht="14.5" x14ac:dyDescent="0.35">
      <c r="A196" s="195"/>
    </row>
    <row r="197" spans="1:1" ht="14.5" x14ac:dyDescent="0.35">
      <c r="A197" s="195"/>
    </row>
    <row r="198" spans="1:1" ht="14.5" x14ac:dyDescent="0.35">
      <c r="A198" s="195"/>
    </row>
    <row r="199" spans="1:1" ht="14.5" x14ac:dyDescent="0.35">
      <c r="A199" s="195"/>
    </row>
    <row r="200" spans="1:1" ht="14.5" x14ac:dyDescent="0.35">
      <c r="A200" s="195"/>
    </row>
    <row r="201" spans="1:1" ht="14.5" x14ac:dyDescent="0.35">
      <c r="A201" s="195"/>
    </row>
    <row r="202" spans="1:1" ht="14.5" x14ac:dyDescent="0.35">
      <c r="A202" s="195"/>
    </row>
    <row r="203" spans="1:1" ht="14.5" x14ac:dyDescent="0.35">
      <c r="A203" s="195"/>
    </row>
    <row r="204" spans="1:1" ht="14.5" x14ac:dyDescent="0.35">
      <c r="A204" s="195"/>
    </row>
    <row r="205" spans="1:1" ht="14.5" x14ac:dyDescent="0.35">
      <c r="A205" s="195"/>
    </row>
    <row r="206" spans="1:1" ht="14.5" x14ac:dyDescent="0.35">
      <c r="A206" s="195"/>
    </row>
    <row r="207" spans="1:1" ht="14.5" x14ac:dyDescent="0.35">
      <c r="A207" s="195"/>
    </row>
    <row r="208" spans="1:1" ht="14.5" x14ac:dyDescent="0.35">
      <c r="A208" s="195"/>
    </row>
    <row r="209" spans="1:1" ht="14.5" x14ac:dyDescent="0.35">
      <c r="A209" s="195"/>
    </row>
    <row r="210" spans="1:1" ht="14.5" x14ac:dyDescent="0.35">
      <c r="A210" s="195"/>
    </row>
    <row r="211" spans="1:1" ht="14.5" x14ac:dyDescent="0.35">
      <c r="A211" s="195"/>
    </row>
    <row r="212" spans="1:1" ht="14.5" x14ac:dyDescent="0.35">
      <c r="A212" s="195"/>
    </row>
    <row r="213" spans="1:1" ht="14.5" x14ac:dyDescent="0.35">
      <c r="A213" s="195"/>
    </row>
    <row r="214" spans="1:1" ht="14.5" x14ac:dyDescent="0.35">
      <c r="A214" s="195"/>
    </row>
    <row r="215" spans="1:1" ht="14.5" x14ac:dyDescent="0.35">
      <c r="A215" s="195"/>
    </row>
    <row r="216" spans="1:1" ht="14.5" x14ac:dyDescent="0.35">
      <c r="A216" s="195"/>
    </row>
    <row r="217" spans="1:1" ht="14.5" x14ac:dyDescent="0.35">
      <c r="A217" s="195"/>
    </row>
    <row r="218" spans="1:1" ht="14.5" x14ac:dyDescent="0.35">
      <c r="A218" s="195"/>
    </row>
    <row r="219" spans="1:1" ht="14.5" x14ac:dyDescent="0.35">
      <c r="A219" s="195"/>
    </row>
    <row r="220" spans="1:1" ht="14.5" x14ac:dyDescent="0.35">
      <c r="A220" s="195"/>
    </row>
    <row r="221" spans="1:1" ht="14.5" x14ac:dyDescent="0.35">
      <c r="A221" s="195"/>
    </row>
    <row r="222" spans="1:1" ht="14.5" x14ac:dyDescent="0.35">
      <c r="A222" s="195"/>
    </row>
    <row r="223" spans="1:1" ht="14.5" x14ac:dyDescent="0.35">
      <c r="A223" s="195"/>
    </row>
    <row r="224" spans="1:1" ht="14.5" x14ac:dyDescent="0.35">
      <c r="A224" s="195"/>
    </row>
    <row r="225" spans="1:1" ht="14.5" x14ac:dyDescent="0.35">
      <c r="A225" s="195"/>
    </row>
    <row r="226" spans="1:1" ht="14.5" x14ac:dyDescent="0.35">
      <c r="A226" s="195"/>
    </row>
    <row r="227" spans="1:1" ht="14.5" x14ac:dyDescent="0.35">
      <c r="A227" s="195"/>
    </row>
    <row r="228" spans="1:1" ht="14.5" x14ac:dyDescent="0.35">
      <c r="A228" s="195"/>
    </row>
    <row r="229" spans="1:1" ht="14.5" x14ac:dyDescent="0.35">
      <c r="A229" s="195"/>
    </row>
    <row r="230" spans="1:1" ht="14.5" x14ac:dyDescent="0.35">
      <c r="A230" s="195"/>
    </row>
    <row r="231" spans="1:1" ht="14.5" x14ac:dyDescent="0.35">
      <c r="A231" s="195"/>
    </row>
    <row r="232" spans="1:1" ht="14.5" x14ac:dyDescent="0.35">
      <c r="A232" s="195"/>
    </row>
    <row r="233" spans="1:1" ht="14.5" x14ac:dyDescent="0.35">
      <c r="A233" s="195"/>
    </row>
    <row r="234" spans="1:1" ht="14.5" x14ac:dyDescent="0.35">
      <c r="A234" s="195"/>
    </row>
    <row r="235" spans="1:1" ht="14.5" x14ac:dyDescent="0.35">
      <c r="A235" s="195"/>
    </row>
    <row r="236" spans="1:1" ht="14.5" x14ac:dyDescent="0.35">
      <c r="A236" s="195"/>
    </row>
    <row r="237" spans="1:1" ht="14.5" x14ac:dyDescent="0.35">
      <c r="A237" s="195"/>
    </row>
    <row r="238" spans="1:1" ht="14.5" x14ac:dyDescent="0.35">
      <c r="A238" s="195"/>
    </row>
    <row r="239" spans="1:1" ht="14.5" x14ac:dyDescent="0.35">
      <c r="A239" s="195"/>
    </row>
    <row r="240" spans="1:1" ht="14.5" x14ac:dyDescent="0.35">
      <c r="A240" s="195"/>
    </row>
    <row r="241" spans="1:1" ht="14.5" x14ac:dyDescent="0.35">
      <c r="A241" s="195"/>
    </row>
    <row r="242" spans="1:1" ht="14.5" x14ac:dyDescent="0.35">
      <c r="A242" s="195"/>
    </row>
    <row r="243" spans="1:1" ht="14.5" x14ac:dyDescent="0.35">
      <c r="A243" s="195"/>
    </row>
    <row r="244" spans="1:1" ht="14.5" x14ac:dyDescent="0.35">
      <c r="A244" s="195"/>
    </row>
    <row r="245" spans="1:1" ht="14.5" x14ac:dyDescent="0.35">
      <c r="A245" s="195"/>
    </row>
    <row r="246" spans="1:1" ht="14.5" x14ac:dyDescent="0.35">
      <c r="A246" s="195"/>
    </row>
    <row r="247" spans="1:1" ht="14.5" x14ac:dyDescent="0.35">
      <c r="A247" s="195"/>
    </row>
    <row r="248" spans="1:1" ht="14.5" x14ac:dyDescent="0.35">
      <c r="A248" s="195"/>
    </row>
    <row r="249" spans="1:1" ht="14.5" x14ac:dyDescent="0.35">
      <c r="A249" s="195"/>
    </row>
    <row r="250" spans="1:1" ht="14.5" x14ac:dyDescent="0.35">
      <c r="A250" s="195"/>
    </row>
    <row r="251" spans="1:1" ht="14.5" x14ac:dyDescent="0.35">
      <c r="A251" s="195"/>
    </row>
    <row r="252" spans="1:1" ht="14.5" x14ac:dyDescent="0.35">
      <c r="A252" s="195"/>
    </row>
    <row r="253" spans="1:1" ht="14.5" x14ac:dyDescent="0.35">
      <c r="A253" s="195"/>
    </row>
    <row r="254" spans="1:1" ht="14.5" x14ac:dyDescent="0.35">
      <c r="A254" s="195"/>
    </row>
    <row r="255" spans="1:1" ht="14.5" x14ac:dyDescent="0.35">
      <c r="A255" s="195"/>
    </row>
    <row r="256" spans="1:1" ht="14.5" x14ac:dyDescent="0.35">
      <c r="A256" s="195"/>
    </row>
    <row r="257" spans="1:1" ht="14.5" x14ac:dyDescent="0.35">
      <c r="A257" s="195"/>
    </row>
    <row r="258" spans="1:1" ht="14.5" x14ac:dyDescent="0.35">
      <c r="A258" s="195"/>
    </row>
    <row r="259" spans="1:1" ht="14.5" x14ac:dyDescent="0.35">
      <c r="A259" s="195"/>
    </row>
    <row r="260" spans="1:1" ht="14.5" x14ac:dyDescent="0.35">
      <c r="A260" s="195"/>
    </row>
    <row r="261" spans="1:1" ht="14.5" x14ac:dyDescent="0.35">
      <c r="A261" s="195"/>
    </row>
    <row r="262" spans="1:1" ht="14.5" x14ac:dyDescent="0.35">
      <c r="A262" s="195"/>
    </row>
    <row r="263" spans="1:1" ht="14.5" x14ac:dyDescent="0.35">
      <c r="A263" s="195"/>
    </row>
    <row r="264" spans="1:1" ht="14.5" x14ac:dyDescent="0.35">
      <c r="A264" s="195"/>
    </row>
    <row r="265" spans="1:1" ht="14.5" x14ac:dyDescent="0.35">
      <c r="A265" s="195"/>
    </row>
    <row r="266" spans="1:1" ht="14.5" x14ac:dyDescent="0.35">
      <c r="A266" s="195"/>
    </row>
    <row r="267" spans="1:1" ht="14.5" x14ac:dyDescent="0.35">
      <c r="A267" s="195"/>
    </row>
    <row r="268" spans="1:1" ht="14.5" x14ac:dyDescent="0.35">
      <c r="A268" s="195"/>
    </row>
    <row r="269" spans="1:1" ht="14.5" x14ac:dyDescent="0.35">
      <c r="A269" s="195"/>
    </row>
    <row r="270" spans="1:1" ht="14.5" x14ac:dyDescent="0.35">
      <c r="A270" s="195"/>
    </row>
    <row r="271" spans="1:1" ht="14.5" x14ac:dyDescent="0.35">
      <c r="A271" s="195"/>
    </row>
    <row r="272" spans="1:1" ht="14.5" x14ac:dyDescent="0.35">
      <c r="A272" s="195"/>
    </row>
    <row r="273" spans="1:1" ht="14.5" x14ac:dyDescent="0.35">
      <c r="A273" s="195"/>
    </row>
    <row r="274" spans="1:1" ht="14.5" x14ac:dyDescent="0.35">
      <c r="A274" s="195"/>
    </row>
    <row r="275" spans="1:1" ht="14.5" x14ac:dyDescent="0.35">
      <c r="A275" s="195"/>
    </row>
    <row r="276" spans="1:1" ht="14.5" x14ac:dyDescent="0.35">
      <c r="A276" s="195"/>
    </row>
    <row r="277" spans="1:1" ht="14.5" x14ac:dyDescent="0.35">
      <c r="A277" s="195"/>
    </row>
    <row r="278" spans="1:1" ht="14.5" x14ac:dyDescent="0.35">
      <c r="A278" s="195"/>
    </row>
    <row r="279" spans="1:1" ht="14.5" x14ac:dyDescent="0.35">
      <c r="A279" s="195"/>
    </row>
    <row r="280" spans="1:1" ht="14.5" x14ac:dyDescent="0.35">
      <c r="A280" s="195"/>
    </row>
    <row r="281" spans="1:1" ht="14.5" x14ac:dyDescent="0.35">
      <c r="A281" s="195"/>
    </row>
    <row r="282" spans="1:1" ht="14.5" x14ac:dyDescent="0.35">
      <c r="A282" s="195"/>
    </row>
    <row r="283" spans="1:1" ht="14.5" x14ac:dyDescent="0.35">
      <c r="A283" s="195"/>
    </row>
    <row r="284" spans="1:1" ht="14.5" x14ac:dyDescent="0.35">
      <c r="A284" s="195"/>
    </row>
    <row r="285" spans="1:1" ht="14.5" x14ac:dyDescent="0.35">
      <c r="A285" s="195"/>
    </row>
    <row r="286" spans="1:1" ht="14.5" x14ac:dyDescent="0.35">
      <c r="A286" s="195"/>
    </row>
    <row r="287" spans="1:1" ht="14.5" x14ac:dyDescent="0.35">
      <c r="A287" s="195"/>
    </row>
    <row r="288" spans="1:1" ht="14.5" x14ac:dyDescent="0.35">
      <c r="A288" s="195"/>
    </row>
    <row r="289" spans="1:1" ht="14.5" x14ac:dyDescent="0.35">
      <c r="A289" s="195"/>
    </row>
    <row r="290" spans="1:1" ht="14.5" x14ac:dyDescent="0.35">
      <c r="A290" s="195"/>
    </row>
    <row r="291" spans="1:1" ht="14.5" x14ac:dyDescent="0.35">
      <c r="A291" s="195"/>
    </row>
    <row r="292" spans="1:1" ht="14.5" x14ac:dyDescent="0.35">
      <c r="A292" s="195"/>
    </row>
    <row r="293" spans="1:1" ht="14.5" x14ac:dyDescent="0.35">
      <c r="A293" s="195"/>
    </row>
    <row r="294" spans="1:1" ht="14.5" x14ac:dyDescent="0.35">
      <c r="A294" s="195"/>
    </row>
    <row r="295" spans="1:1" ht="14.5" x14ac:dyDescent="0.35">
      <c r="A295" s="195"/>
    </row>
    <row r="296" spans="1:1" ht="14.5" x14ac:dyDescent="0.35">
      <c r="A296" s="195"/>
    </row>
    <row r="297" spans="1:1" ht="14.5" x14ac:dyDescent="0.35">
      <c r="A297" s="195"/>
    </row>
    <row r="298" spans="1:1" ht="14.5" x14ac:dyDescent="0.35">
      <c r="A298" s="195"/>
    </row>
    <row r="299" spans="1:1" ht="14.5" x14ac:dyDescent="0.35">
      <c r="A299" s="195"/>
    </row>
    <row r="300" spans="1:1" ht="14.5" x14ac:dyDescent="0.35">
      <c r="A300" s="195"/>
    </row>
    <row r="301" spans="1:1" ht="14.5" x14ac:dyDescent="0.35">
      <c r="A301" s="195"/>
    </row>
    <row r="302" spans="1:1" ht="14.5" x14ac:dyDescent="0.35">
      <c r="A302" s="195"/>
    </row>
    <row r="303" spans="1:1" ht="14.5" x14ac:dyDescent="0.35">
      <c r="A303" s="195"/>
    </row>
    <row r="304" spans="1:1" ht="14.5" x14ac:dyDescent="0.35">
      <c r="A304" s="195"/>
    </row>
    <row r="305" spans="1:1" ht="14.5" x14ac:dyDescent="0.35">
      <c r="A305" s="195"/>
    </row>
    <row r="306" spans="1:1" ht="14.5" x14ac:dyDescent="0.35">
      <c r="A306" s="195"/>
    </row>
    <row r="307" spans="1:1" ht="14.5" x14ac:dyDescent="0.35">
      <c r="A307" s="195"/>
    </row>
    <row r="308" spans="1:1" ht="14.5" x14ac:dyDescent="0.35">
      <c r="A308" s="195"/>
    </row>
    <row r="309" spans="1:1" ht="14.5" x14ac:dyDescent="0.35">
      <c r="A309" s="195"/>
    </row>
    <row r="310" spans="1:1" ht="14.5" x14ac:dyDescent="0.35">
      <c r="A310" s="195"/>
    </row>
    <row r="311" spans="1:1" ht="14.5" x14ac:dyDescent="0.35">
      <c r="A311" s="195"/>
    </row>
    <row r="312" spans="1:1" ht="14.5" x14ac:dyDescent="0.35">
      <c r="A312" s="195"/>
    </row>
    <row r="313" spans="1:1" ht="14.5" x14ac:dyDescent="0.35">
      <c r="A313" s="195"/>
    </row>
    <row r="314" spans="1:1" ht="14.5" x14ac:dyDescent="0.35">
      <c r="A314" s="195"/>
    </row>
    <row r="315" spans="1:1" ht="14.5" x14ac:dyDescent="0.35">
      <c r="A315" s="195"/>
    </row>
    <row r="316" spans="1:1" ht="14.5" x14ac:dyDescent="0.35">
      <c r="A316" s="195"/>
    </row>
    <row r="317" spans="1:1" ht="14.5" x14ac:dyDescent="0.35">
      <c r="A317" s="195"/>
    </row>
    <row r="318" spans="1:1" ht="14.5" x14ac:dyDescent="0.35">
      <c r="A318" s="195"/>
    </row>
    <row r="319" spans="1:1" ht="14.5" x14ac:dyDescent="0.35">
      <c r="A319" s="195"/>
    </row>
    <row r="320" spans="1:1" ht="14.5" x14ac:dyDescent="0.35">
      <c r="A320" s="195"/>
    </row>
    <row r="321" spans="1:1" ht="14.5" x14ac:dyDescent="0.35">
      <c r="A321" s="195"/>
    </row>
    <row r="322" spans="1:1" ht="14.5" x14ac:dyDescent="0.35">
      <c r="A322" s="195"/>
    </row>
    <row r="323" spans="1:1" ht="14.5" x14ac:dyDescent="0.35">
      <c r="A323" s="195"/>
    </row>
    <row r="324" spans="1:1" ht="14.5" x14ac:dyDescent="0.35">
      <c r="A324" s="195"/>
    </row>
    <row r="325" spans="1:1" ht="14.5" x14ac:dyDescent="0.35">
      <c r="A325" s="195"/>
    </row>
    <row r="326" spans="1:1" ht="14.5" x14ac:dyDescent="0.35">
      <c r="A326" s="195"/>
    </row>
    <row r="327" spans="1:1" ht="14.5" x14ac:dyDescent="0.35">
      <c r="A327" s="195"/>
    </row>
    <row r="328" spans="1:1" ht="14.5" x14ac:dyDescent="0.35">
      <c r="A328" s="195"/>
    </row>
    <row r="329" spans="1:1" ht="14.5" x14ac:dyDescent="0.35">
      <c r="A329" s="195"/>
    </row>
    <row r="330" spans="1:1" ht="14.5" x14ac:dyDescent="0.35">
      <c r="A330" s="195"/>
    </row>
    <row r="331" spans="1:1" ht="14.5" x14ac:dyDescent="0.35">
      <c r="A331" s="195"/>
    </row>
    <row r="332" spans="1:1" ht="14.5" x14ac:dyDescent="0.35">
      <c r="A332" s="195"/>
    </row>
    <row r="333" spans="1:1" ht="14.5" x14ac:dyDescent="0.35">
      <c r="A333" s="195"/>
    </row>
    <row r="334" spans="1:1" ht="14.5" x14ac:dyDescent="0.35">
      <c r="A334" s="195"/>
    </row>
    <row r="335" spans="1:1" ht="14.5" x14ac:dyDescent="0.35">
      <c r="A335" s="195"/>
    </row>
    <row r="336" spans="1:1" ht="14.5" x14ac:dyDescent="0.35">
      <c r="A336" s="195"/>
    </row>
    <row r="337" spans="1:1" ht="14.5" x14ac:dyDescent="0.35">
      <c r="A337" s="195"/>
    </row>
    <row r="338" spans="1:1" ht="14.5" x14ac:dyDescent="0.35">
      <c r="A338" s="195"/>
    </row>
    <row r="339" spans="1:1" ht="14.5" x14ac:dyDescent="0.35">
      <c r="A339" s="195"/>
    </row>
    <row r="340" spans="1:1" ht="14.5" x14ac:dyDescent="0.35">
      <c r="A340" s="195"/>
    </row>
    <row r="341" spans="1:1" ht="14.5" x14ac:dyDescent="0.35">
      <c r="A341" s="195"/>
    </row>
    <row r="342" spans="1:1" ht="14.5" x14ac:dyDescent="0.35">
      <c r="A342" s="195"/>
    </row>
    <row r="343" spans="1:1" ht="14.5" x14ac:dyDescent="0.35">
      <c r="A343" s="195"/>
    </row>
    <row r="344" spans="1:1" ht="14.5" x14ac:dyDescent="0.35">
      <c r="A344" s="195"/>
    </row>
    <row r="345" spans="1:1" ht="14.5" x14ac:dyDescent="0.35">
      <c r="A345" s="195"/>
    </row>
    <row r="346" spans="1:1" ht="14.5" x14ac:dyDescent="0.35">
      <c r="A346" s="195"/>
    </row>
    <row r="347" spans="1:1" ht="14.5" x14ac:dyDescent="0.35">
      <c r="A347" s="195"/>
    </row>
    <row r="348" spans="1:1" ht="14.5" x14ac:dyDescent="0.35">
      <c r="A348" s="195"/>
    </row>
    <row r="349" spans="1:1" ht="14.5" x14ac:dyDescent="0.35">
      <c r="A349" s="195"/>
    </row>
    <row r="350" spans="1:1" ht="14.5" x14ac:dyDescent="0.35">
      <c r="A350" s="195"/>
    </row>
    <row r="351" spans="1:1" ht="14.5" x14ac:dyDescent="0.35">
      <c r="A351" s="195"/>
    </row>
    <row r="352" spans="1:1" ht="14.5" x14ac:dyDescent="0.35">
      <c r="A352" s="195"/>
    </row>
    <row r="353" spans="1:1" ht="14.5" x14ac:dyDescent="0.35">
      <c r="A353" s="195"/>
    </row>
    <row r="354" spans="1:1" ht="14.5" x14ac:dyDescent="0.35">
      <c r="A354" s="195"/>
    </row>
    <row r="355" spans="1:1" ht="14.5" x14ac:dyDescent="0.35">
      <c r="A355" s="195"/>
    </row>
    <row r="356" spans="1:1" ht="14.5" x14ac:dyDescent="0.35">
      <c r="A356" s="195"/>
    </row>
    <row r="357" spans="1:1" ht="14.5" x14ac:dyDescent="0.35">
      <c r="A357" s="195"/>
    </row>
    <row r="358" spans="1:1" ht="14.5" x14ac:dyDescent="0.35">
      <c r="A358" s="195"/>
    </row>
    <row r="359" spans="1:1" ht="14.5" x14ac:dyDescent="0.35">
      <c r="A359" s="195"/>
    </row>
    <row r="360" spans="1:1" ht="14.5" x14ac:dyDescent="0.35">
      <c r="A360" s="195"/>
    </row>
    <row r="361" spans="1:1" ht="14.5" x14ac:dyDescent="0.35">
      <c r="A361" s="195"/>
    </row>
    <row r="362" spans="1:1" ht="14.5" x14ac:dyDescent="0.35">
      <c r="A362" s="195"/>
    </row>
    <row r="363" spans="1:1" ht="14.5" x14ac:dyDescent="0.35">
      <c r="A363" s="195"/>
    </row>
    <row r="364" spans="1:1" ht="14.5" x14ac:dyDescent="0.35">
      <c r="A364" s="195"/>
    </row>
    <row r="365" spans="1:1" ht="14.5" x14ac:dyDescent="0.35">
      <c r="A365" s="195"/>
    </row>
    <row r="366" spans="1:1" ht="14.5" x14ac:dyDescent="0.35">
      <c r="A366" s="195"/>
    </row>
    <row r="367" spans="1:1" ht="14.5" x14ac:dyDescent="0.35">
      <c r="A367" s="195"/>
    </row>
    <row r="368" spans="1:1" ht="14.5" x14ac:dyDescent="0.35">
      <c r="A368" s="195"/>
    </row>
    <row r="369" spans="1:1" ht="14.5" x14ac:dyDescent="0.35">
      <c r="A369" s="195"/>
    </row>
    <row r="370" spans="1:1" ht="14.5" x14ac:dyDescent="0.35">
      <c r="A370" s="195"/>
    </row>
    <row r="371" spans="1:1" ht="14.5" x14ac:dyDescent="0.35">
      <c r="A371" s="195"/>
    </row>
    <row r="372" spans="1:1" ht="14.5" x14ac:dyDescent="0.35">
      <c r="A372" s="195"/>
    </row>
    <row r="373" spans="1:1" ht="14.5" x14ac:dyDescent="0.35">
      <c r="A373" s="195"/>
    </row>
    <row r="374" spans="1:1" ht="14.5" x14ac:dyDescent="0.35">
      <c r="A374" s="195"/>
    </row>
    <row r="375" spans="1:1" ht="14.5" x14ac:dyDescent="0.35">
      <c r="A375" s="195"/>
    </row>
    <row r="376" spans="1:1" ht="14.5" x14ac:dyDescent="0.35">
      <c r="A376" s="195"/>
    </row>
    <row r="377" spans="1:1" ht="14.5" x14ac:dyDescent="0.35">
      <c r="A377" s="195"/>
    </row>
    <row r="378" spans="1:1" ht="14.5" x14ac:dyDescent="0.35">
      <c r="A378" s="195"/>
    </row>
    <row r="379" spans="1:1" ht="14.5" x14ac:dyDescent="0.35">
      <c r="A379" s="195"/>
    </row>
    <row r="380" spans="1:1" ht="14.5" x14ac:dyDescent="0.35">
      <c r="A380" s="195"/>
    </row>
    <row r="381" spans="1:1" ht="14.5" x14ac:dyDescent="0.35">
      <c r="A381" s="195"/>
    </row>
    <row r="382" spans="1:1" ht="14.5" x14ac:dyDescent="0.35">
      <c r="A382" s="195"/>
    </row>
    <row r="383" spans="1:1" ht="14.5" x14ac:dyDescent="0.35">
      <c r="A383" s="195"/>
    </row>
    <row r="384" spans="1:1" ht="14.5" x14ac:dyDescent="0.35">
      <c r="A384" s="195"/>
    </row>
    <row r="385" spans="1:1" ht="14.5" x14ac:dyDescent="0.35">
      <c r="A385" s="195"/>
    </row>
    <row r="386" spans="1:1" ht="14.5" x14ac:dyDescent="0.35">
      <c r="A386" s="195"/>
    </row>
    <row r="387" spans="1:1" ht="14.5" x14ac:dyDescent="0.35">
      <c r="A387" s="195"/>
    </row>
    <row r="388" spans="1:1" ht="14.5" x14ac:dyDescent="0.35">
      <c r="A388" s="195"/>
    </row>
    <row r="389" spans="1:1" ht="14.5" x14ac:dyDescent="0.35">
      <c r="A389" s="195"/>
    </row>
    <row r="390" spans="1:1" ht="14.5" x14ac:dyDescent="0.35">
      <c r="A390" s="195"/>
    </row>
    <row r="391" spans="1:1" ht="14.5" x14ac:dyDescent="0.35">
      <c r="A391" s="195"/>
    </row>
    <row r="392" spans="1:1" ht="14.5" x14ac:dyDescent="0.35">
      <c r="A392" s="195"/>
    </row>
    <row r="393" spans="1:1" ht="14.5" x14ac:dyDescent="0.35">
      <c r="A393" s="195"/>
    </row>
    <row r="394" spans="1:1" ht="14.5" x14ac:dyDescent="0.35">
      <c r="A394" s="195"/>
    </row>
    <row r="395" spans="1:1" ht="14.5" x14ac:dyDescent="0.35">
      <c r="A395" s="195"/>
    </row>
    <row r="396" spans="1:1" ht="14.5" x14ac:dyDescent="0.35">
      <c r="A396" s="195"/>
    </row>
    <row r="397" spans="1:1" ht="14.5" x14ac:dyDescent="0.35">
      <c r="A397" s="195"/>
    </row>
    <row r="398" spans="1:1" ht="14.5" x14ac:dyDescent="0.35">
      <c r="A398" s="195"/>
    </row>
    <row r="399" spans="1:1" ht="14.5" x14ac:dyDescent="0.35">
      <c r="A399" s="195"/>
    </row>
    <row r="400" spans="1:1" ht="14.5" x14ac:dyDescent="0.35">
      <c r="A400" s="195"/>
    </row>
    <row r="401" spans="1:1" ht="14.5" x14ac:dyDescent="0.35">
      <c r="A401" s="195"/>
    </row>
    <row r="402" spans="1:1" ht="14.5" x14ac:dyDescent="0.35">
      <c r="A402" s="195"/>
    </row>
    <row r="403" spans="1:1" ht="14.5" x14ac:dyDescent="0.35">
      <c r="A403" s="195"/>
    </row>
    <row r="404" spans="1:1" ht="14.5" x14ac:dyDescent="0.35">
      <c r="A404" s="195"/>
    </row>
    <row r="405" spans="1:1" ht="14.5" x14ac:dyDescent="0.35">
      <c r="A405" s="195"/>
    </row>
    <row r="406" spans="1:1" ht="14.5" x14ac:dyDescent="0.35">
      <c r="A406" s="195"/>
    </row>
    <row r="407" spans="1:1" ht="14.5" x14ac:dyDescent="0.35">
      <c r="A407" s="195"/>
    </row>
    <row r="408" spans="1:1" ht="14.5" x14ac:dyDescent="0.35">
      <c r="A408" s="195"/>
    </row>
    <row r="409" spans="1:1" ht="14.5" x14ac:dyDescent="0.35">
      <c r="A409" s="195"/>
    </row>
    <row r="410" spans="1:1" ht="14.5" x14ac:dyDescent="0.35">
      <c r="A410" s="195"/>
    </row>
    <row r="411" spans="1:1" ht="14.5" x14ac:dyDescent="0.35">
      <c r="A411" s="195"/>
    </row>
    <row r="412" spans="1:1" ht="14.5" x14ac:dyDescent="0.35">
      <c r="A412" s="195"/>
    </row>
    <row r="413" spans="1:1" ht="14.5" x14ac:dyDescent="0.35">
      <c r="A413" s="195"/>
    </row>
    <row r="414" spans="1:1" ht="14.5" x14ac:dyDescent="0.35">
      <c r="A414" s="195"/>
    </row>
    <row r="415" spans="1:1" ht="14.5" x14ac:dyDescent="0.35">
      <c r="A415" s="195"/>
    </row>
    <row r="416" spans="1:1" ht="14.5" x14ac:dyDescent="0.35">
      <c r="A416" s="195"/>
    </row>
    <row r="417" spans="1:1" ht="14.5" x14ac:dyDescent="0.35">
      <c r="A417" s="195"/>
    </row>
    <row r="418" spans="1:1" ht="14.5" x14ac:dyDescent="0.35">
      <c r="A418" s="195"/>
    </row>
    <row r="419" spans="1:1" ht="14.5" x14ac:dyDescent="0.35">
      <c r="A419" s="195"/>
    </row>
    <row r="420" spans="1:1" ht="14.5" x14ac:dyDescent="0.35">
      <c r="A420" s="195"/>
    </row>
    <row r="421" spans="1:1" ht="14.5" x14ac:dyDescent="0.35">
      <c r="A421" s="195"/>
    </row>
    <row r="422" spans="1:1" ht="14.5" x14ac:dyDescent="0.35">
      <c r="A422" s="195"/>
    </row>
    <row r="423" spans="1:1" ht="14.5" x14ac:dyDescent="0.35">
      <c r="A423" s="195"/>
    </row>
    <row r="424" spans="1:1" ht="14.5" x14ac:dyDescent="0.35">
      <c r="A424" s="195"/>
    </row>
    <row r="425" spans="1:1" ht="14.5" x14ac:dyDescent="0.35">
      <c r="A425" s="195"/>
    </row>
    <row r="426" spans="1:1" ht="14.5" x14ac:dyDescent="0.35">
      <c r="A426" s="195"/>
    </row>
    <row r="427" spans="1:1" ht="14.5" x14ac:dyDescent="0.35">
      <c r="A427" s="195"/>
    </row>
    <row r="428" spans="1:1" ht="14.5" x14ac:dyDescent="0.35">
      <c r="A428" s="195"/>
    </row>
    <row r="429" spans="1:1" ht="14.5" x14ac:dyDescent="0.35">
      <c r="A429" s="195"/>
    </row>
    <row r="430" spans="1:1" ht="14.5" x14ac:dyDescent="0.35">
      <c r="A430" s="195"/>
    </row>
    <row r="431" spans="1:1" ht="14.5" x14ac:dyDescent="0.35">
      <c r="A431" s="195"/>
    </row>
    <row r="432" spans="1:1" ht="14.5" x14ac:dyDescent="0.35">
      <c r="A432" s="195"/>
    </row>
    <row r="433" spans="1:1" ht="14.5" x14ac:dyDescent="0.35">
      <c r="A433" s="195"/>
    </row>
    <row r="434" spans="1:1" ht="14.5" x14ac:dyDescent="0.35">
      <c r="A434" s="195"/>
    </row>
    <row r="435" spans="1:1" ht="14.5" x14ac:dyDescent="0.35">
      <c r="A435" s="195"/>
    </row>
    <row r="436" spans="1:1" ht="14.5" x14ac:dyDescent="0.35">
      <c r="A436" s="195"/>
    </row>
    <row r="437" spans="1:1" ht="14.5" x14ac:dyDescent="0.35">
      <c r="A437" s="195"/>
    </row>
    <row r="438" spans="1:1" ht="14.5" x14ac:dyDescent="0.35">
      <c r="A438" s="195"/>
    </row>
    <row r="439" spans="1:1" ht="14.5" x14ac:dyDescent="0.35">
      <c r="A439" s="195"/>
    </row>
    <row r="440" spans="1:1" ht="14.5" x14ac:dyDescent="0.35">
      <c r="A440" s="195"/>
    </row>
    <row r="441" spans="1:1" ht="14.5" x14ac:dyDescent="0.35">
      <c r="A441" s="195"/>
    </row>
    <row r="442" spans="1:1" ht="14.5" x14ac:dyDescent="0.35">
      <c r="A442" s="195"/>
    </row>
    <row r="443" spans="1:1" ht="14.5" x14ac:dyDescent="0.35">
      <c r="A443" s="195"/>
    </row>
    <row r="444" spans="1:1" ht="14.5" x14ac:dyDescent="0.35">
      <c r="A444" s="195"/>
    </row>
    <row r="445" spans="1:1" ht="14.5" x14ac:dyDescent="0.35">
      <c r="A445" s="195"/>
    </row>
    <row r="446" spans="1:1" ht="14.5" x14ac:dyDescent="0.35">
      <c r="A446" s="195"/>
    </row>
    <row r="447" spans="1:1" ht="14.5" x14ac:dyDescent="0.35">
      <c r="A447" s="195"/>
    </row>
    <row r="448" spans="1:1" ht="14.5" x14ac:dyDescent="0.35">
      <c r="A448" s="195"/>
    </row>
    <row r="449" spans="1:1" ht="14.5" x14ac:dyDescent="0.35">
      <c r="A449" s="195"/>
    </row>
    <row r="450" spans="1:1" ht="14.5" x14ac:dyDescent="0.35">
      <c r="A450" s="195"/>
    </row>
    <row r="451" spans="1:1" ht="14.5" x14ac:dyDescent="0.35">
      <c r="A451" s="195"/>
    </row>
    <row r="452" spans="1:1" ht="14.5" x14ac:dyDescent="0.35">
      <c r="A452" s="195"/>
    </row>
    <row r="453" spans="1:1" ht="14.5" x14ac:dyDescent="0.35">
      <c r="A453" s="195"/>
    </row>
    <row r="454" spans="1:1" ht="14.5" x14ac:dyDescent="0.35">
      <c r="A454" s="195"/>
    </row>
    <row r="455" spans="1:1" ht="14.5" x14ac:dyDescent="0.35">
      <c r="A455" s="195"/>
    </row>
    <row r="456" spans="1:1" ht="14.5" x14ac:dyDescent="0.35">
      <c r="A456" s="195"/>
    </row>
    <row r="457" spans="1:1" ht="14.5" x14ac:dyDescent="0.35">
      <c r="A457" s="195"/>
    </row>
    <row r="458" spans="1:1" ht="14.5" x14ac:dyDescent="0.35">
      <c r="A458" s="195"/>
    </row>
    <row r="459" spans="1:1" ht="14.5" x14ac:dyDescent="0.35">
      <c r="A459" s="195"/>
    </row>
    <row r="460" spans="1:1" ht="14.5" x14ac:dyDescent="0.35">
      <c r="A460" s="195"/>
    </row>
    <row r="461" spans="1:1" ht="14.5" x14ac:dyDescent="0.35">
      <c r="A461" s="195"/>
    </row>
    <row r="462" spans="1:1" ht="14.5" x14ac:dyDescent="0.35">
      <c r="A462" s="195"/>
    </row>
    <row r="463" spans="1:1" ht="14.5" x14ac:dyDescent="0.35">
      <c r="A463" s="195"/>
    </row>
    <row r="464" spans="1:1" ht="14.5" x14ac:dyDescent="0.35">
      <c r="A464" s="195"/>
    </row>
    <row r="465" spans="1:1" ht="14.5" x14ac:dyDescent="0.35">
      <c r="A465" s="195"/>
    </row>
    <row r="466" spans="1:1" ht="14.5" x14ac:dyDescent="0.35">
      <c r="A466" s="195"/>
    </row>
    <row r="467" spans="1:1" ht="14.5" x14ac:dyDescent="0.35">
      <c r="A467" s="195"/>
    </row>
    <row r="468" spans="1:1" ht="14.5" x14ac:dyDescent="0.35">
      <c r="A468" s="195"/>
    </row>
    <row r="469" spans="1:1" ht="14.5" x14ac:dyDescent="0.35">
      <c r="A469" s="195"/>
    </row>
    <row r="470" spans="1:1" ht="14.5" x14ac:dyDescent="0.35">
      <c r="A470" s="195"/>
    </row>
    <row r="471" spans="1:1" ht="14.5" x14ac:dyDescent="0.35">
      <c r="A471" s="195"/>
    </row>
    <row r="472" spans="1:1" ht="14.5" x14ac:dyDescent="0.35">
      <c r="A472" s="195"/>
    </row>
    <row r="473" spans="1:1" ht="14.5" x14ac:dyDescent="0.35">
      <c r="A473" s="195"/>
    </row>
    <row r="474" spans="1:1" ht="14.5" x14ac:dyDescent="0.35">
      <c r="A474" s="195"/>
    </row>
    <row r="475" spans="1:1" ht="14.5" x14ac:dyDescent="0.35">
      <c r="A475" s="195"/>
    </row>
    <row r="476" spans="1:1" ht="14.5" x14ac:dyDescent="0.35">
      <c r="A476" s="195"/>
    </row>
    <row r="477" spans="1:1" ht="14.5" x14ac:dyDescent="0.35">
      <c r="A477" s="195"/>
    </row>
    <row r="478" spans="1:1" ht="14.5" x14ac:dyDescent="0.35">
      <c r="A478" s="195"/>
    </row>
    <row r="479" spans="1:1" ht="14.5" x14ac:dyDescent="0.35">
      <c r="A479" s="195"/>
    </row>
    <row r="480" spans="1:1" ht="14.5" x14ac:dyDescent="0.35">
      <c r="A480" s="195"/>
    </row>
    <row r="481" spans="1:1" ht="14.5" x14ac:dyDescent="0.35">
      <c r="A481" s="195"/>
    </row>
    <row r="482" spans="1:1" ht="14.5" x14ac:dyDescent="0.35">
      <c r="A482" s="195"/>
    </row>
    <row r="483" spans="1:1" ht="14.5" x14ac:dyDescent="0.35">
      <c r="A483" s="195"/>
    </row>
    <row r="484" spans="1:1" ht="14.5" x14ac:dyDescent="0.35">
      <c r="A484" s="195"/>
    </row>
    <row r="485" spans="1:1" ht="14.5" x14ac:dyDescent="0.35">
      <c r="A485" s="195"/>
    </row>
    <row r="486" spans="1:1" ht="14.5" x14ac:dyDescent="0.35">
      <c r="A486" s="195"/>
    </row>
    <row r="487" spans="1:1" ht="14.5" x14ac:dyDescent="0.35">
      <c r="A487" s="195"/>
    </row>
    <row r="488" spans="1:1" ht="14.5" x14ac:dyDescent="0.35">
      <c r="A488" s="195"/>
    </row>
    <row r="489" spans="1:1" ht="14.5" x14ac:dyDescent="0.35">
      <c r="A489" s="195"/>
    </row>
    <row r="490" spans="1:1" ht="14.5" x14ac:dyDescent="0.35">
      <c r="A490" s="195"/>
    </row>
    <row r="491" spans="1:1" ht="14.5" x14ac:dyDescent="0.35">
      <c r="A491" s="195"/>
    </row>
    <row r="492" spans="1:1" ht="14.5" x14ac:dyDescent="0.35">
      <c r="A492" s="195"/>
    </row>
    <row r="493" spans="1:1" ht="14.5" x14ac:dyDescent="0.35">
      <c r="A493" s="195"/>
    </row>
    <row r="494" spans="1:1" ht="14.5" x14ac:dyDescent="0.35">
      <c r="A494" s="195"/>
    </row>
    <row r="495" spans="1:1" ht="14.5" x14ac:dyDescent="0.35">
      <c r="A495" s="195"/>
    </row>
    <row r="496" spans="1:1" ht="14.5" x14ac:dyDescent="0.35">
      <c r="A496" s="195"/>
    </row>
    <row r="497" spans="1:1" ht="14.5" x14ac:dyDescent="0.35">
      <c r="A497" s="195"/>
    </row>
    <row r="498" spans="1:1" ht="14.5" x14ac:dyDescent="0.35">
      <c r="A498" s="195"/>
    </row>
    <row r="499" spans="1:1" ht="14.5" x14ac:dyDescent="0.35">
      <c r="A499" s="195"/>
    </row>
    <row r="500" spans="1:1" ht="14.5" x14ac:dyDescent="0.35">
      <c r="A500" s="195"/>
    </row>
    <row r="501" spans="1:1" ht="14.5" x14ac:dyDescent="0.35">
      <c r="A501" s="195"/>
    </row>
    <row r="502" spans="1:1" ht="14.5" x14ac:dyDescent="0.35">
      <c r="A502" s="195"/>
    </row>
    <row r="503" spans="1:1" ht="14.5" x14ac:dyDescent="0.35">
      <c r="A503" s="195"/>
    </row>
    <row r="504" spans="1:1" ht="14.5" x14ac:dyDescent="0.35">
      <c r="A504" s="195"/>
    </row>
    <row r="505" spans="1:1" ht="14.5" x14ac:dyDescent="0.35">
      <c r="A505" s="195"/>
    </row>
    <row r="506" spans="1:1" ht="14.5" x14ac:dyDescent="0.35">
      <c r="A506" s="195"/>
    </row>
    <row r="507" spans="1:1" ht="14.5" x14ac:dyDescent="0.35">
      <c r="A507" s="195"/>
    </row>
    <row r="508" spans="1:1" ht="14.5" x14ac:dyDescent="0.35">
      <c r="A508" s="195"/>
    </row>
    <row r="509" spans="1:1" ht="14.5" x14ac:dyDescent="0.35">
      <c r="A509" s="195"/>
    </row>
    <row r="510" spans="1:1" ht="14.5" x14ac:dyDescent="0.35">
      <c r="A510" s="195"/>
    </row>
    <row r="511" spans="1:1" ht="14.5" x14ac:dyDescent="0.35">
      <c r="A511" s="195"/>
    </row>
    <row r="512" spans="1:1" ht="14.5" x14ac:dyDescent="0.35">
      <c r="A512" s="195"/>
    </row>
    <row r="513" spans="1:1" ht="14.5" x14ac:dyDescent="0.35">
      <c r="A513" s="195"/>
    </row>
    <row r="514" spans="1:1" ht="14.5" x14ac:dyDescent="0.35">
      <c r="A514" s="195"/>
    </row>
    <row r="515" spans="1:1" ht="14.5" x14ac:dyDescent="0.35">
      <c r="A515" s="195"/>
    </row>
    <row r="516" spans="1:1" ht="14.5" x14ac:dyDescent="0.35">
      <c r="A516" s="195"/>
    </row>
    <row r="517" spans="1:1" ht="14.5" x14ac:dyDescent="0.35">
      <c r="A517" s="195"/>
    </row>
    <row r="518" spans="1:1" ht="14.5" x14ac:dyDescent="0.35">
      <c r="A518" s="195"/>
    </row>
    <row r="519" spans="1:1" ht="14.5" x14ac:dyDescent="0.35">
      <c r="A519" s="195"/>
    </row>
    <row r="520" spans="1:1" ht="14.5" x14ac:dyDescent="0.35">
      <c r="A520" s="195"/>
    </row>
    <row r="521" spans="1:1" ht="14.5" x14ac:dyDescent="0.35">
      <c r="A521" s="195"/>
    </row>
    <row r="522" spans="1:1" ht="14.5" x14ac:dyDescent="0.35">
      <c r="A522" s="195"/>
    </row>
    <row r="523" spans="1:1" ht="14.5" x14ac:dyDescent="0.35">
      <c r="A523" s="195"/>
    </row>
    <row r="524" spans="1:1" ht="14.5" x14ac:dyDescent="0.35">
      <c r="A524" s="195"/>
    </row>
    <row r="525" spans="1:1" ht="14.5" x14ac:dyDescent="0.35">
      <c r="A525" s="195"/>
    </row>
    <row r="526" spans="1:1" ht="14.5" x14ac:dyDescent="0.35">
      <c r="A526" s="195"/>
    </row>
    <row r="527" spans="1:1" ht="14.5" x14ac:dyDescent="0.35">
      <c r="A527" s="195"/>
    </row>
    <row r="528" spans="1:1" ht="14.5" x14ac:dyDescent="0.35">
      <c r="A528" s="195"/>
    </row>
    <row r="529" spans="1:1" ht="14.5" x14ac:dyDescent="0.35">
      <c r="A529" s="195"/>
    </row>
    <row r="530" spans="1:1" ht="14.5" x14ac:dyDescent="0.35">
      <c r="A530" s="195"/>
    </row>
    <row r="531" spans="1:1" ht="14.5" x14ac:dyDescent="0.35">
      <c r="A531" s="195"/>
    </row>
    <row r="532" spans="1:1" ht="14.5" x14ac:dyDescent="0.35">
      <c r="A532" s="195"/>
    </row>
    <row r="533" spans="1:1" ht="14.5" x14ac:dyDescent="0.35">
      <c r="A533" s="195"/>
    </row>
    <row r="534" spans="1:1" ht="14.5" x14ac:dyDescent="0.35">
      <c r="A534" s="195"/>
    </row>
    <row r="535" spans="1:1" ht="14.5" x14ac:dyDescent="0.35">
      <c r="A535" s="195"/>
    </row>
    <row r="536" spans="1:1" ht="14.5" x14ac:dyDescent="0.35">
      <c r="A536" s="195"/>
    </row>
    <row r="537" spans="1:1" ht="14.5" x14ac:dyDescent="0.35">
      <c r="A537" s="195"/>
    </row>
    <row r="538" spans="1:1" ht="14.5" x14ac:dyDescent="0.35">
      <c r="A538" s="195"/>
    </row>
    <row r="539" spans="1:1" ht="14.5" x14ac:dyDescent="0.35">
      <c r="A539" s="195"/>
    </row>
    <row r="540" spans="1:1" ht="14.5" x14ac:dyDescent="0.35">
      <c r="A540" s="195"/>
    </row>
    <row r="541" spans="1:1" ht="14.5" x14ac:dyDescent="0.35">
      <c r="A541" s="195"/>
    </row>
    <row r="542" spans="1:1" ht="14.5" x14ac:dyDescent="0.35">
      <c r="A542" s="195"/>
    </row>
    <row r="543" spans="1:1" ht="14.5" x14ac:dyDescent="0.35">
      <c r="A543" s="195"/>
    </row>
    <row r="544" spans="1:1" ht="14.5" x14ac:dyDescent="0.35">
      <c r="A544" s="195"/>
    </row>
    <row r="545" spans="1:1" ht="14.5" x14ac:dyDescent="0.35">
      <c r="A545" s="195"/>
    </row>
    <row r="546" spans="1:1" ht="14.5" x14ac:dyDescent="0.35">
      <c r="A546" s="195"/>
    </row>
    <row r="547" spans="1:1" ht="14.5" x14ac:dyDescent="0.35">
      <c r="A547" s="195"/>
    </row>
    <row r="548" spans="1:1" ht="14.5" x14ac:dyDescent="0.35">
      <c r="A548" s="195"/>
    </row>
    <row r="549" spans="1:1" ht="14.5" x14ac:dyDescent="0.35">
      <c r="A549" s="195"/>
    </row>
    <row r="550" spans="1:1" ht="14.5" x14ac:dyDescent="0.35">
      <c r="A550" s="195"/>
    </row>
    <row r="551" spans="1:1" ht="14.5" x14ac:dyDescent="0.35">
      <c r="A551" s="195"/>
    </row>
    <row r="552" spans="1:1" ht="14.5" x14ac:dyDescent="0.35">
      <c r="A552" s="195"/>
    </row>
    <row r="553" spans="1:1" ht="14.5" x14ac:dyDescent="0.35">
      <c r="A553" s="195"/>
    </row>
    <row r="554" spans="1:1" ht="14.5" x14ac:dyDescent="0.35">
      <c r="A554" s="195"/>
    </row>
    <row r="555" spans="1:1" ht="14.5" x14ac:dyDescent="0.35">
      <c r="A555" s="195"/>
    </row>
    <row r="556" spans="1:1" ht="14.5" x14ac:dyDescent="0.35">
      <c r="A556" s="195"/>
    </row>
    <row r="557" spans="1:1" ht="14.5" x14ac:dyDescent="0.35">
      <c r="A557" s="195"/>
    </row>
    <row r="558" spans="1:1" ht="14.5" x14ac:dyDescent="0.35">
      <c r="A558" s="195"/>
    </row>
    <row r="559" spans="1:1" ht="14.5" x14ac:dyDescent="0.35">
      <c r="A559" s="195"/>
    </row>
    <row r="560" spans="1:1" ht="14.5" x14ac:dyDescent="0.35">
      <c r="A560" s="195"/>
    </row>
    <row r="561" spans="1:1" ht="14.5" x14ac:dyDescent="0.35">
      <c r="A561" s="195"/>
    </row>
    <row r="562" spans="1:1" ht="14.5" x14ac:dyDescent="0.35">
      <c r="A562" s="195"/>
    </row>
    <row r="563" spans="1:1" ht="14.5" x14ac:dyDescent="0.35">
      <c r="A563" s="195"/>
    </row>
    <row r="564" spans="1:1" ht="14.5" x14ac:dyDescent="0.35">
      <c r="A564" s="195"/>
    </row>
    <row r="565" spans="1:1" ht="14.5" x14ac:dyDescent="0.35">
      <c r="A565" s="195"/>
    </row>
    <row r="566" spans="1:1" ht="14.5" x14ac:dyDescent="0.35">
      <c r="A566" s="195"/>
    </row>
    <row r="567" spans="1:1" ht="14.5" x14ac:dyDescent="0.35">
      <c r="A567" s="195"/>
    </row>
    <row r="568" spans="1:1" ht="14.5" x14ac:dyDescent="0.35">
      <c r="A568" s="195"/>
    </row>
    <row r="569" spans="1:1" ht="14.5" x14ac:dyDescent="0.35">
      <c r="A569" s="195"/>
    </row>
    <row r="570" spans="1:1" ht="14.5" x14ac:dyDescent="0.35">
      <c r="A570" s="195"/>
    </row>
    <row r="571" spans="1:1" ht="14.5" x14ac:dyDescent="0.35">
      <c r="A571" s="195"/>
    </row>
    <row r="572" spans="1:1" ht="14.5" x14ac:dyDescent="0.35">
      <c r="A572" s="195"/>
    </row>
    <row r="573" spans="1:1" ht="14.5" x14ac:dyDescent="0.35">
      <c r="A573" s="195"/>
    </row>
    <row r="574" spans="1:1" ht="14.5" x14ac:dyDescent="0.35">
      <c r="A574" s="195"/>
    </row>
    <row r="575" spans="1:1" ht="14.5" x14ac:dyDescent="0.35">
      <c r="A575" s="195"/>
    </row>
    <row r="576" spans="1:1" ht="14.5" x14ac:dyDescent="0.35">
      <c r="A576" s="195"/>
    </row>
    <row r="577" spans="1:1" ht="14.5" x14ac:dyDescent="0.35">
      <c r="A577" s="195"/>
    </row>
    <row r="578" spans="1:1" ht="14.5" x14ac:dyDescent="0.35">
      <c r="A578" s="195"/>
    </row>
    <row r="579" spans="1:1" ht="14.5" x14ac:dyDescent="0.35">
      <c r="A579" s="195"/>
    </row>
    <row r="580" spans="1:1" ht="14.5" x14ac:dyDescent="0.35">
      <c r="A580" s="195"/>
    </row>
    <row r="581" spans="1:1" ht="14.5" x14ac:dyDescent="0.35">
      <c r="A581" s="195"/>
    </row>
    <row r="582" spans="1:1" ht="14.5" x14ac:dyDescent="0.35">
      <c r="A582" s="195"/>
    </row>
    <row r="583" spans="1:1" ht="14.5" x14ac:dyDescent="0.35">
      <c r="A583" s="195"/>
    </row>
    <row r="584" spans="1:1" ht="14.5" x14ac:dyDescent="0.35">
      <c r="A584" s="195"/>
    </row>
    <row r="585" spans="1:1" ht="14.5" x14ac:dyDescent="0.35">
      <c r="A585" s="195"/>
    </row>
    <row r="586" spans="1:1" ht="14.5" x14ac:dyDescent="0.35">
      <c r="A586" s="195"/>
    </row>
    <row r="587" spans="1:1" ht="14.5" x14ac:dyDescent="0.35">
      <c r="A587" s="195"/>
    </row>
    <row r="588" spans="1:1" ht="14.5" x14ac:dyDescent="0.35">
      <c r="A588" s="195"/>
    </row>
    <row r="589" spans="1:1" ht="14.5" x14ac:dyDescent="0.35">
      <c r="A589" s="195"/>
    </row>
    <row r="590" spans="1:1" ht="14.5" x14ac:dyDescent="0.35">
      <c r="A590" s="195"/>
    </row>
    <row r="591" spans="1:1" ht="14.5" x14ac:dyDescent="0.35">
      <c r="A591" s="195"/>
    </row>
    <row r="592" spans="1:1" ht="14.5" x14ac:dyDescent="0.35">
      <c r="A592" s="195"/>
    </row>
    <row r="593" spans="1:1" ht="14.5" x14ac:dyDescent="0.35">
      <c r="A593" s="195"/>
    </row>
    <row r="594" spans="1:1" ht="14.5" x14ac:dyDescent="0.35">
      <c r="A594" s="195"/>
    </row>
    <row r="595" spans="1:1" ht="14.5" x14ac:dyDescent="0.35">
      <c r="A595" s="195"/>
    </row>
    <row r="596" spans="1:1" ht="14.5" x14ac:dyDescent="0.35">
      <c r="A596" s="195"/>
    </row>
    <row r="597" spans="1:1" ht="14.5" x14ac:dyDescent="0.35">
      <c r="A597" s="195"/>
    </row>
    <row r="598" spans="1:1" ht="14.5" x14ac:dyDescent="0.35">
      <c r="A598" s="195"/>
    </row>
    <row r="599" spans="1:1" ht="14.5" x14ac:dyDescent="0.35">
      <c r="A599" s="195"/>
    </row>
    <row r="600" spans="1:1" ht="14.5" x14ac:dyDescent="0.35">
      <c r="A600" s="195"/>
    </row>
    <row r="601" spans="1:1" ht="14.5" x14ac:dyDescent="0.35">
      <c r="A601" s="195"/>
    </row>
    <row r="602" spans="1:1" ht="14.5" x14ac:dyDescent="0.35">
      <c r="A602" s="195"/>
    </row>
    <row r="603" spans="1:1" ht="14.5" x14ac:dyDescent="0.35">
      <c r="A603" s="195"/>
    </row>
    <row r="604" spans="1:1" ht="14.5" x14ac:dyDescent="0.35">
      <c r="A604" s="195"/>
    </row>
    <row r="605" spans="1:1" ht="14.5" x14ac:dyDescent="0.35">
      <c r="A605" s="195"/>
    </row>
    <row r="606" spans="1:1" ht="14.5" x14ac:dyDescent="0.35">
      <c r="A606" s="195"/>
    </row>
    <row r="607" spans="1:1" ht="14.5" x14ac:dyDescent="0.35">
      <c r="A607" s="195"/>
    </row>
    <row r="608" spans="1:1" ht="14.5" x14ac:dyDescent="0.35">
      <c r="A608" s="195"/>
    </row>
    <row r="609" spans="1:1" ht="14.5" x14ac:dyDescent="0.35">
      <c r="A609" s="195"/>
    </row>
    <row r="610" spans="1:1" ht="14.5" x14ac:dyDescent="0.35">
      <c r="A610" s="195"/>
    </row>
    <row r="611" spans="1:1" ht="14.5" x14ac:dyDescent="0.35">
      <c r="A611" s="195"/>
    </row>
    <row r="612" spans="1:1" ht="14.5" x14ac:dyDescent="0.35">
      <c r="A612" s="195"/>
    </row>
    <row r="613" spans="1:1" ht="14.5" x14ac:dyDescent="0.35">
      <c r="A613" s="195"/>
    </row>
    <row r="614" spans="1:1" ht="14.5" x14ac:dyDescent="0.35">
      <c r="A614" s="195"/>
    </row>
    <row r="615" spans="1:1" ht="14.5" x14ac:dyDescent="0.35">
      <c r="A615" s="195"/>
    </row>
    <row r="616" spans="1:1" ht="14.5" x14ac:dyDescent="0.35">
      <c r="A616" s="195"/>
    </row>
    <row r="617" spans="1:1" ht="14.5" x14ac:dyDescent="0.35">
      <c r="A617" s="195"/>
    </row>
    <row r="618" spans="1:1" ht="14.5" x14ac:dyDescent="0.35">
      <c r="A618" s="195"/>
    </row>
    <row r="619" spans="1:1" ht="14.5" x14ac:dyDescent="0.35">
      <c r="A619" s="195"/>
    </row>
    <row r="620" spans="1:1" ht="14.5" x14ac:dyDescent="0.35">
      <c r="A620" s="195"/>
    </row>
    <row r="621" spans="1:1" ht="14.5" x14ac:dyDescent="0.35">
      <c r="A621" s="195"/>
    </row>
    <row r="622" spans="1:1" ht="14.5" x14ac:dyDescent="0.35">
      <c r="A622" s="195"/>
    </row>
    <row r="623" spans="1:1" ht="14.5" x14ac:dyDescent="0.35">
      <c r="A623" s="195"/>
    </row>
    <row r="624" spans="1:1" ht="14.5" x14ac:dyDescent="0.35">
      <c r="A624" s="195"/>
    </row>
    <row r="625" spans="1:1" ht="14.5" x14ac:dyDescent="0.35">
      <c r="A625" s="195"/>
    </row>
    <row r="626" spans="1:1" ht="14.5" x14ac:dyDescent="0.35">
      <c r="A626" s="195"/>
    </row>
    <row r="627" spans="1:1" ht="14.5" x14ac:dyDescent="0.35">
      <c r="A627" s="195"/>
    </row>
    <row r="628" spans="1:1" ht="14.5" x14ac:dyDescent="0.35">
      <c r="A628" s="195"/>
    </row>
    <row r="629" spans="1:1" ht="14.5" x14ac:dyDescent="0.35">
      <c r="A629" s="195"/>
    </row>
    <row r="630" spans="1:1" ht="14.5" x14ac:dyDescent="0.35">
      <c r="A630" s="195"/>
    </row>
    <row r="631" spans="1:1" ht="14.5" x14ac:dyDescent="0.35">
      <c r="A631" s="195"/>
    </row>
    <row r="632" spans="1:1" ht="14.5" x14ac:dyDescent="0.35">
      <c r="A632" s="195"/>
    </row>
    <row r="633" spans="1:1" ht="14.5" x14ac:dyDescent="0.35">
      <c r="A633" s="195"/>
    </row>
    <row r="634" spans="1:1" ht="14.5" x14ac:dyDescent="0.35">
      <c r="A634" s="195"/>
    </row>
    <row r="635" spans="1:1" ht="14.5" x14ac:dyDescent="0.35">
      <c r="A635" s="195"/>
    </row>
    <row r="636" spans="1:1" ht="14.5" x14ac:dyDescent="0.35">
      <c r="A636" s="195"/>
    </row>
    <row r="637" spans="1:1" ht="14.5" x14ac:dyDescent="0.35">
      <c r="A637" s="195"/>
    </row>
    <row r="638" spans="1:1" ht="14.5" x14ac:dyDescent="0.35">
      <c r="A638" s="195"/>
    </row>
    <row r="639" spans="1:1" ht="14.5" x14ac:dyDescent="0.35">
      <c r="A639" s="195"/>
    </row>
    <row r="640" spans="1:1" ht="14.5" x14ac:dyDescent="0.35">
      <c r="A640" s="195"/>
    </row>
    <row r="641" spans="1:1" ht="14.5" x14ac:dyDescent="0.35">
      <c r="A641" s="195"/>
    </row>
    <row r="642" spans="1:1" ht="14.5" x14ac:dyDescent="0.35">
      <c r="A642" s="195"/>
    </row>
    <row r="643" spans="1:1" ht="14.5" x14ac:dyDescent="0.35">
      <c r="A643" s="195"/>
    </row>
    <row r="644" spans="1:1" ht="14.5" x14ac:dyDescent="0.35">
      <c r="A644" s="195"/>
    </row>
    <row r="645" spans="1:1" ht="14.5" x14ac:dyDescent="0.35">
      <c r="A645" s="195"/>
    </row>
    <row r="646" spans="1:1" ht="14.5" x14ac:dyDescent="0.35">
      <c r="A646" s="195"/>
    </row>
    <row r="647" spans="1:1" ht="14.5" x14ac:dyDescent="0.35">
      <c r="A647" s="195"/>
    </row>
    <row r="648" spans="1:1" ht="14.5" x14ac:dyDescent="0.35">
      <c r="A648" s="195"/>
    </row>
    <row r="649" spans="1:1" ht="14.5" x14ac:dyDescent="0.35">
      <c r="A649" s="195"/>
    </row>
    <row r="650" spans="1:1" ht="14.5" x14ac:dyDescent="0.35">
      <c r="A650" s="195"/>
    </row>
    <row r="651" spans="1:1" ht="14.5" x14ac:dyDescent="0.35">
      <c r="A651" s="195"/>
    </row>
    <row r="652" spans="1:1" ht="14.5" x14ac:dyDescent="0.35">
      <c r="A652" s="195"/>
    </row>
    <row r="653" spans="1:1" ht="14.5" x14ac:dyDescent="0.35">
      <c r="A653" s="195"/>
    </row>
    <row r="654" spans="1:1" ht="14.5" x14ac:dyDescent="0.35">
      <c r="A654" s="195"/>
    </row>
    <row r="655" spans="1:1" ht="14.5" x14ac:dyDescent="0.35">
      <c r="A655" s="195"/>
    </row>
    <row r="656" spans="1:1" ht="14.5" x14ac:dyDescent="0.35">
      <c r="A656" s="195"/>
    </row>
    <row r="657" spans="1:1" ht="14.5" x14ac:dyDescent="0.35">
      <c r="A657" s="195"/>
    </row>
    <row r="658" spans="1:1" ht="14.5" x14ac:dyDescent="0.35">
      <c r="A658" s="195"/>
    </row>
    <row r="659" spans="1:1" ht="14.5" x14ac:dyDescent="0.35">
      <c r="A659" s="195"/>
    </row>
    <row r="660" spans="1:1" ht="14.5" x14ac:dyDescent="0.35">
      <c r="A660" s="195"/>
    </row>
    <row r="661" spans="1:1" ht="14.5" x14ac:dyDescent="0.35">
      <c r="A661" s="195"/>
    </row>
    <row r="662" spans="1:1" ht="14.5" x14ac:dyDescent="0.35">
      <c r="A662" s="195"/>
    </row>
    <row r="663" spans="1:1" ht="14.5" x14ac:dyDescent="0.35">
      <c r="A663" s="195"/>
    </row>
    <row r="664" spans="1:1" ht="14.5" x14ac:dyDescent="0.35">
      <c r="A664" s="195"/>
    </row>
    <row r="665" spans="1:1" ht="14.5" x14ac:dyDescent="0.35">
      <c r="A665" s="195"/>
    </row>
    <row r="666" spans="1:1" ht="14.5" x14ac:dyDescent="0.35">
      <c r="A666" s="195"/>
    </row>
    <row r="667" spans="1:1" ht="14.5" x14ac:dyDescent="0.35">
      <c r="A667" s="195"/>
    </row>
    <row r="668" spans="1:1" ht="14.5" x14ac:dyDescent="0.35">
      <c r="A668" s="195"/>
    </row>
    <row r="669" spans="1:1" ht="14.5" x14ac:dyDescent="0.35">
      <c r="A669" s="195"/>
    </row>
    <row r="670" spans="1:1" ht="14.5" x14ac:dyDescent="0.35">
      <c r="A670" s="195"/>
    </row>
    <row r="671" spans="1:1" ht="14.5" x14ac:dyDescent="0.35">
      <c r="A671" s="195"/>
    </row>
    <row r="672" spans="1:1" ht="14.5" x14ac:dyDescent="0.35">
      <c r="A672" s="195"/>
    </row>
    <row r="673" spans="1:1" ht="14.5" x14ac:dyDescent="0.35">
      <c r="A673" s="195"/>
    </row>
    <row r="674" spans="1:1" ht="14.5" x14ac:dyDescent="0.35">
      <c r="A674" s="195"/>
    </row>
    <row r="675" spans="1:1" ht="14.5" x14ac:dyDescent="0.35">
      <c r="A675" s="195"/>
    </row>
    <row r="676" spans="1:1" ht="14.5" x14ac:dyDescent="0.35">
      <c r="A676" s="195"/>
    </row>
    <row r="677" spans="1:1" ht="14.5" x14ac:dyDescent="0.35">
      <c r="A677" s="195"/>
    </row>
    <row r="678" spans="1:1" ht="14.5" x14ac:dyDescent="0.35">
      <c r="A678" s="195"/>
    </row>
    <row r="679" spans="1:1" ht="14.5" x14ac:dyDescent="0.35">
      <c r="A679" s="195"/>
    </row>
    <row r="680" spans="1:1" ht="14.5" x14ac:dyDescent="0.35">
      <c r="A680" s="195"/>
    </row>
    <row r="681" spans="1:1" ht="14.5" x14ac:dyDescent="0.35">
      <c r="A681" s="195"/>
    </row>
    <row r="682" spans="1:1" ht="14.5" x14ac:dyDescent="0.35">
      <c r="A682" s="195"/>
    </row>
    <row r="683" spans="1:1" ht="14.5" x14ac:dyDescent="0.35">
      <c r="A683" s="195"/>
    </row>
    <row r="684" spans="1:1" ht="14.5" x14ac:dyDescent="0.35">
      <c r="A684" s="195"/>
    </row>
    <row r="685" spans="1:1" ht="14.5" x14ac:dyDescent="0.35">
      <c r="A685" s="195"/>
    </row>
    <row r="686" spans="1:1" ht="14.5" x14ac:dyDescent="0.35">
      <c r="A686" s="195"/>
    </row>
    <row r="687" spans="1:1" ht="14.5" x14ac:dyDescent="0.35">
      <c r="A687" s="195"/>
    </row>
    <row r="688" spans="1:1" ht="14.5" x14ac:dyDescent="0.35">
      <c r="A688" s="195"/>
    </row>
    <row r="689" spans="1:1" ht="14.5" x14ac:dyDescent="0.35">
      <c r="A689" s="195"/>
    </row>
    <row r="690" spans="1:1" ht="14.5" x14ac:dyDescent="0.35">
      <c r="A690" s="195"/>
    </row>
    <row r="691" spans="1:1" ht="14.5" x14ac:dyDescent="0.35">
      <c r="A691" s="195"/>
    </row>
    <row r="692" spans="1:1" ht="14.5" x14ac:dyDescent="0.35">
      <c r="A692" s="195"/>
    </row>
    <row r="693" spans="1:1" ht="14.5" x14ac:dyDescent="0.35">
      <c r="A693" s="195"/>
    </row>
    <row r="694" spans="1:1" ht="14.5" x14ac:dyDescent="0.35">
      <c r="A694" s="195"/>
    </row>
    <row r="695" spans="1:1" ht="14.5" x14ac:dyDescent="0.35">
      <c r="A695" s="195"/>
    </row>
    <row r="696" spans="1:1" ht="14.5" x14ac:dyDescent="0.35">
      <c r="A696" s="195"/>
    </row>
    <row r="697" spans="1:1" ht="14.5" x14ac:dyDescent="0.35">
      <c r="A697" s="195"/>
    </row>
    <row r="698" spans="1:1" ht="14.5" x14ac:dyDescent="0.35">
      <c r="A698" s="195"/>
    </row>
    <row r="699" spans="1:1" ht="14.5" x14ac:dyDescent="0.35">
      <c r="A699" s="195"/>
    </row>
    <row r="700" spans="1:1" ht="14.5" x14ac:dyDescent="0.35">
      <c r="A700" s="195"/>
    </row>
    <row r="701" spans="1:1" ht="14.5" x14ac:dyDescent="0.35">
      <c r="A701" s="195"/>
    </row>
    <row r="702" spans="1:1" ht="14.5" x14ac:dyDescent="0.35">
      <c r="A702" s="195"/>
    </row>
    <row r="703" spans="1:1" ht="14.5" x14ac:dyDescent="0.35">
      <c r="A703" s="195"/>
    </row>
    <row r="704" spans="1:1" ht="14.5" x14ac:dyDescent="0.35">
      <c r="A704" s="195"/>
    </row>
    <row r="705" spans="1:1" ht="14.5" x14ac:dyDescent="0.35">
      <c r="A705" s="195"/>
    </row>
    <row r="706" spans="1:1" ht="14.5" x14ac:dyDescent="0.35">
      <c r="A706" s="195"/>
    </row>
    <row r="707" spans="1:1" ht="14.5" x14ac:dyDescent="0.35">
      <c r="A707" s="195"/>
    </row>
    <row r="708" spans="1:1" ht="14.5" x14ac:dyDescent="0.35">
      <c r="A708" s="195"/>
    </row>
    <row r="709" spans="1:1" ht="14.5" x14ac:dyDescent="0.35">
      <c r="A709" s="195"/>
    </row>
    <row r="710" spans="1:1" ht="14.5" x14ac:dyDescent="0.35">
      <c r="A710" s="195"/>
    </row>
    <row r="711" spans="1:1" ht="14.5" x14ac:dyDescent="0.35">
      <c r="A711" s="195"/>
    </row>
    <row r="712" spans="1:1" ht="14.5" x14ac:dyDescent="0.35">
      <c r="A712" s="195"/>
    </row>
    <row r="713" spans="1:1" ht="14.5" x14ac:dyDescent="0.35">
      <c r="A713" s="195"/>
    </row>
    <row r="714" spans="1:1" ht="14.5" x14ac:dyDescent="0.35">
      <c r="A714" s="195"/>
    </row>
    <row r="715" spans="1:1" ht="14.5" x14ac:dyDescent="0.35">
      <c r="A715" s="195"/>
    </row>
    <row r="716" spans="1:1" ht="14.5" x14ac:dyDescent="0.35">
      <c r="A716" s="195"/>
    </row>
    <row r="717" spans="1:1" ht="14.5" x14ac:dyDescent="0.35">
      <c r="A717" s="195"/>
    </row>
    <row r="718" spans="1:1" ht="14.5" x14ac:dyDescent="0.35">
      <c r="A718" s="195"/>
    </row>
    <row r="719" spans="1:1" ht="14.5" x14ac:dyDescent="0.35">
      <c r="A719" s="195"/>
    </row>
    <row r="720" spans="1:1" ht="14.5" x14ac:dyDescent="0.35">
      <c r="A720" s="195"/>
    </row>
    <row r="721" spans="1:1" ht="14.5" x14ac:dyDescent="0.35">
      <c r="A721" s="195"/>
    </row>
    <row r="722" spans="1:1" ht="14.5" x14ac:dyDescent="0.35">
      <c r="A722" s="195"/>
    </row>
    <row r="723" spans="1:1" ht="14.5" x14ac:dyDescent="0.35">
      <c r="A723" s="195"/>
    </row>
    <row r="724" spans="1:1" ht="14.5" x14ac:dyDescent="0.35">
      <c r="A724" s="195"/>
    </row>
    <row r="725" spans="1:1" ht="14.5" x14ac:dyDescent="0.35">
      <c r="A725" s="195"/>
    </row>
    <row r="726" spans="1:1" ht="14.5" x14ac:dyDescent="0.35">
      <c r="A726" s="195"/>
    </row>
    <row r="727" spans="1:1" ht="14.5" x14ac:dyDescent="0.35">
      <c r="A727" s="195"/>
    </row>
    <row r="728" spans="1:1" ht="14.5" x14ac:dyDescent="0.35">
      <c r="A728" s="195"/>
    </row>
    <row r="729" spans="1:1" ht="14.5" x14ac:dyDescent="0.35">
      <c r="A729" s="195"/>
    </row>
    <row r="730" spans="1:1" ht="14.5" x14ac:dyDescent="0.35">
      <c r="A730" s="195"/>
    </row>
    <row r="731" spans="1:1" ht="14.5" x14ac:dyDescent="0.35">
      <c r="A731" s="195"/>
    </row>
    <row r="732" spans="1:1" ht="14.5" x14ac:dyDescent="0.35">
      <c r="A732" s="195"/>
    </row>
    <row r="733" spans="1:1" ht="14.5" x14ac:dyDescent="0.35">
      <c r="A733" s="195"/>
    </row>
    <row r="734" spans="1:1" ht="14.5" x14ac:dyDescent="0.35">
      <c r="A734" s="195"/>
    </row>
    <row r="735" spans="1:1" ht="14.5" x14ac:dyDescent="0.35">
      <c r="A735" s="195"/>
    </row>
    <row r="736" spans="1:1" ht="14.5" x14ac:dyDescent="0.35">
      <c r="A736" s="195"/>
    </row>
    <row r="737" spans="1:1" ht="14.5" x14ac:dyDescent="0.35">
      <c r="A737" s="195"/>
    </row>
    <row r="738" spans="1:1" ht="14.5" x14ac:dyDescent="0.35">
      <c r="A738" s="195"/>
    </row>
    <row r="739" spans="1:1" ht="14.5" x14ac:dyDescent="0.35">
      <c r="A739" s="195"/>
    </row>
    <row r="740" spans="1:1" ht="14.5" x14ac:dyDescent="0.35">
      <c r="A740" s="195"/>
    </row>
    <row r="741" spans="1:1" ht="14.5" x14ac:dyDescent="0.35">
      <c r="A741" s="195"/>
    </row>
    <row r="742" spans="1:1" ht="14.5" x14ac:dyDescent="0.35">
      <c r="A742" s="195"/>
    </row>
    <row r="743" spans="1:1" ht="14.5" x14ac:dyDescent="0.35">
      <c r="A743" s="195"/>
    </row>
    <row r="744" spans="1:1" ht="14.5" x14ac:dyDescent="0.35">
      <c r="A744" s="195"/>
    </row>
    <row r="745" spans="1:1" ht="14.5" x14ac:dyDescent="0.35">
      <c r="A745" s="195"/>
    </row>
    <row r="746" spans="1:1" ht="14.5" x14ac:dyDescent="0.35">
      <c r="A746" s="195"/>
    </row>
    <row r="747" spans="1:1" ht="14.5" x14ac:dyDescent="0.35">
      <c r="A747" s="195"/>
    </row>
    <row r="748" spans="1:1" ht="14.5" x14ac:dyDescent="0.35">
      <c r="A748" s="195"/>
    </row>
    <row r="749" spans="1:1" ht="14.5" x14ac:dyDescent="0.35">
      <c r="A749" s="195"/>
    </row>
    <row r="750" spans="1:1" ht="14.5" x14ac:dyDescent="0.35">
      <c r="A750" s="195"/>
    </row>
    <row r="751" spans="1:1" ht="14.5" x14ac:dyDescent="0.35">
      <c r="A751" s="195"/>
    </row>
    <row r="752" spans="1:1" ht="14.5" x14ac:dyDescent="0.35">
      <c r="A752" s="195"/>
    </row>
    <row r="753" spans="1:1" ht="14.5" x14ac:dyDescent="0.35">
      <c r="A753" s="195"/>
    </row>
    <row r="754" spans="1:1" ht="14.5" x14ac:dyDescent="0.35">
      <c r="A754" s="195"/>
    </row>
    <row r="755" spans="1:1" ht="14.5" x14ac:dyDescent="0.35">
      <c r="A755" s="195"/>
    </row>
    <row r="756" spans="1:1" ht="14.5" x14ac:dyDescent="0.35">
      <c r="A756" s="195"/>
    </row>
    <row r="757" spans="1:1" ht="14.5" x14ac:dyDescent="0.35">
      <c r="A757" s="195"/>
    </row>
    <row r="758" spans="1:1" ht="14.5" x14ac:dyDescent="0.35">
      <c r="A758" s="195"/>
    </row>
    <row r="759" spans="1:1" ht="14.5" x14ac:dyDescent="0.35">
      <c r="A759" s="195"/>
    </row>
    <row r="760" spans="1:1" ht="14.5" x14ac:dyDescent="0.35">
      <c r="A760" s="195"/>
    </row>
    <row r="761" spans="1:1" ht="14.5" x14ac:dyDescent="0.35">
      <c r="A761" s="195"/>
    </row>
    <row r="762" spans="1:1" ht="14.5" x14ac:dyDescent="0.35">
      <c r="A762" s="195"/>
    </row>
    <row r="763" spans="1:1" ht="14.5" x14ac:dyDescent="0.35">
      <c r="A763" s="195"/>
    </row>
    <row r="764" spans="1:1" ht="14.5" x14ac:dyDescent="0.35">
      <c r="A764" s="195"/>
    </row>
    <row r="765" spans="1:1" ht="14.5" x14ac:dyDescent="0.35">
      <c r="A765" s="195"/>
    </row>
    <row r="766" spans="1:1" ht="14.5" x14ac:dyDescent="0.35">
      <c r="A766" s="195"/>
    </row>
    <row r="767" spans="1:1" ht="14.5" x14ac:dyDescent="0.35">
      <c r="A767" s="195"/>
    </row>
    <row r="768" spans="1:1" ht="14.5" x14ac:dyDescent="0.35">
      <c r="A768" s="195"/>
    </row>
    <row r="769" spans="1:1" ht="14.5" x14ac:dyDescent="0.35">
      <c r="A769" s="195"/>
    </row>
    <row r="770" spans="1:1" ht="14.5" x14ac:dyDescent="0.35">
      <c r="A770" s="195"/>
    </row>
    <row r="771" spans="1:1" ht="14.5" x14ac:dyDescent="0.35">
      <c r="A771" s="195"/>
    </row>
    <row r="772" spans="1:1" ht="14.5" x14ac:dyDescent="0.35">
      <c r="A772" s="195"/>
    </row>
    <row r="773" spans="1:1" ht="14.5" x14ac:dyDescent="0.35">
      <c r="A773" s="195"/>
    </row>
    <row r="774" spans="1:1" ht="14.5" x14ac:dyDescent="0.35">
      <c r="A774" s="195"/>
    </row>
    <row r="775" spans="1:1" ht="14.5" x14ac:dyDescent="0.35">
      <c r="A775" s="195"/>
    </row>
    <row r="776" spans="1:1" ht="14.5" x14ac:dyDescent="0.35">
      <c r="A776" s="195"/>
    </row>
    <row r="777" spans="1:1" ht="14.5" x14ac:dyDescent="0.35">
      <c r="A777" s="195"/>
    </row>
    <row r="778" spans="1:1" ht="14.5" x14ac:dyDescent="0.35">
      <c r="A778" s="195"/>
    </row>
    <row r="779" spans="1:1" ht="14.5" x14ac:dyDescent="0.35">
      <c r="A779" s="195"/>
    </row>
    <row r="780" spans="1:1" ht="14.5" x14ac:dyDescent="0.35">
      <c r="A780" s="195"/>
    </row>
    <row r="781" spans="1:1" ht="14.5" x14ac:dyDescent="0.35">
      <c r="A781" s="195"/>
    </row>
    <row r="782" spans="1:1" ht="14.5" x14ac:dyDescent="0.35">
      <c r="A782" s="195"/>
    </row>
    <row r="783" spans="1:1" ht="14.5" x14ac:dyDescent="0.35">
      <c r="A783" s="195"/>
    </row>
    <row r="784" spans="1:1" ht="14.5" x14ac:dyDescent="0.35">
      <c r="A784" s="195"/>
    </row>
    <row r="785" spans="1:1" ht="14.5" x14ac:dyDescent="0.35">
      <c r="A785" s="195"/>
    </row>
    <row r="786" spans="1:1" ht="14.5" x14ac:dyDescent="0.35">
      <c r="A786" s="195"/>
    </row>
    <row r="787" spans="1:1" ht="14.5" x14ac:dyDescent="0.35">
      <c r="A787" s="195"/>
    </row>
    <row r="788" spans="1:1" ht="14.5" x14ac:dyDescent="0.35">
      <c r="A788" s="195"/>
    </row>
    <row r="789" spans="1:1" ht="14.5" x14ac:dyDescent="0.35">
      <c r="A789" s="195"/>
    </row>
    <row r="790" spans="1:1" ht="14.5" x14ac:dyDescent="0.35">
      <c r="A790" s="195"/>
    </row>
    <row r="791" spans="1:1" ht="14.5" x14ac:dyDescent="0.35">
      <c r="A791" s="195"/>
    </row>
    <row r="792" spans="1:1" ht="14.5" x14ac:dyDescent="0.35">
      <c r="A792" s="195"/>
    </row>
    <row r="793" spans="1:1" ht="14.5" x14ac:dyDescent="0.35">
      <c r="A793" s="195"/>
    </row>
    <row r="794" spans="1:1" ht="14.5" x14ac:dyDescent="0.35">
      <c r="A794" s="195"/>
    </row>
    <row r="795" spans="1:1" ht="14.5" x14ac:dyDescent="0.35">
      <c r="A795" s="195"/>
    </row>
    <row r="796" spans="1:1" ht="14.5" x14ac:dyDescent="0.35">
      <c r="A796" s="195"/>
    </row>
    <row r="797" spans="1:1" ht="14.5" x14ac:dyDescent="0.35">
      <c r="A797" s="195"/>
    </row>
    <row r="798" spans="1:1" ht="14.5" x14ac:dyDescent="0.35">
      <c r="A798" s="195"/>
    </row>
    <row r="799" spans="1:1" ht="14.5" x14ac:dyDescent="0.35">
      <c r="A799" s="195"/>
    </row>
    <row r="800" spans="1:1" ht="14.5" x14ac:dyDescent="0.35">
      <c r="A800" s="195"/>
    </row>
    <row r="801" spans="1:1" ht="14.5" x14ac:dyDescent="0.35">
      <c r="A801" s="195"/>
    </row>
    <row r="802" spans="1:1" ht="14.5" x14ac:dyDescent="0.35">
      <c r="A802" s="195"/>
    </row>
    <row r="803" spans="1:1" ht="14.5" x14ac:dyDescent="0.35">
      <c r="A803" s="195"/>
    </row>
    <row r="804" spans="1:1" ht="14.5" x14ac:dyDescent="0.35">
      <c r="A804" s="195"/>
    </row>
    <row r="805" spans="1:1" ht="14.5" x14ac:dyDescent="0.35">
      <c r="A805" s="195"/>
    </row>
    <row r="806" spans="1:1" ht="14.5" x14ac:dyDescent="0.35">
      <c r="A806" s="195"/>
    </row>
    <row r="807" spans="1:1" ht="14.5" x14ac:dyDescent="0.35">
      <c r="A807" s="195"/>
    </row>
    <row r="808" spans="1:1" ht="14.5" x14ac:dyDescent="0.35">
      <c r="A808" s="195"/>
    </row>
    <row r="809" spans="1:1" ht="14.5" x14ac:dyDescent="0.35">
      <c r="A809" s="195"/>
    </row>
    <row r="810" spans="1:1" ht="14.5" x14ac:dyDescent="0.35">
      <c r="A810" s="195"/>
    </row>
    <row r="811" spans="1:1" ht="14.5" x14ac:dyDescent="0.35">
      <c r="A811" s="195"/>
    </row>
    <row r="812" spans="1:1" ht="14.5" x14ac:dyDescent="0.35">
      <c r="A812" s="195"/>
    </row>
    <row r="813" spans="1:1" ht="14.5" x14ac:dyDescent="0.35">
      <c r="A813" s="195"/>
    </row>
    <row r="814" spans="1:1" ht="14.5" x14ac:dyDescent="0.35">
      <c r="A814" s="195"/>
    </row>
    <row r="815" spans="1:1" ht="14.5" x14ac:dyDescent="0.35">
      <c r="A815" s="195"/>
    </row>
    <row r="816" spans="1:1" ht="14.5" x14ac:dyDescent="0.35">
      <c r="A816" s="195"/>
    </row>
    <row r="817" spans="1:1" ht="14.5" x14ac:dyDescent="0.35">
      <c r="A817" s="195"/>
    </row>
    <row r="818" spans="1:1" ht="14.5" x14ac:dyDescent="0.35">
      <c r="A818" s="195"/>
    </row>
    <row r="819" spans="1:1" ht="14.5" x14ac:dyDescent="0.35">
      <c r="A819" s="195"/>
    </row>
    <row r="820" spans="1:1" ht="14.5" x14ac:dyDescent="0.35">
      <c r="A820" s="195"/>
    </row>
    <row r="821" spans="1:1" ht="14.5" x14ac:dyDescent="0.35">
      <c r="A821" s="195"/>
    </row>
    <row r="822" spans="1:1" ht="14.5" x14ac:dyDescent="0.35">
      <c r="A822" s="195"/>
    </row>
    <row r="823" spans="1:1" ht="14.5" x14ac:dyDescent="0.35">
      <c r="A823" s="195"/>
    </row>
    <row r="824" spans="1:1" ht="14.5" x14ac:dyDescent="0.35">
      <c r="A824" s="195"/>
    </row>
    <row r="825" spans="1:1" ht="14.5" x14ac:dyDescent="0.35">
      <c r="A825" s="195"/>
    </row>
    <row r="826" spans="1:1" ht="14.5" x14ac:dyDescent="0.35">
      <c r="A826" s="195"/>
    </row>
    <row r="827" spans="1:1" ht="14.5" x14ac:dyDescent="0.35">
      <c r="A827" s="195"/>
    </row>
    <row r="828" spans="1:1" ht="14.5" x14ac:dyDescent="0.35">
      <c r="A828" s="195"/>
    </row>
    <row r="829" spans="1:1" ht="14.5" x14ac:dyDescent="0.35">
      <c r="A829" s="195"/>
    </row>
    <row r="830" spans="1:1" ht="14.5" x14ac:dyDescent="0.35">
      <c r="A830" s="195"/>
    </row>
    <row r="831" spans="1:1" ht="14.5" x14ac:dyDescent="0.35">
      <c r="A831" s="195"/>
    </row>
    <row r="832" spans="1:1" ht="14.5" x14ac:dyDescent="0.35">
      <c r="A832" s="195"/>
    </row>
    <row r="833" spans="1:1" ht="14.5" x14ac:dyDescent="0.35">
      <c r="A833" s="195"/>
    </row>
    <row r="834" spans="1:1" ht="14.5" x14ac:dyDescent="0.35">
      <c r="A834" s="195"/>
    </row>
    <row r="835" spans="1:1" ht="14.5" x14ac:dyDescent="0.35">
      <c r="A835" s="195"/>
    </row>
    <row r="836" spans="1:1" ht="14.5" x14ac:dyDescent="0.35">
      <c r="A836" s="195"/>
    </row>
    <row r="837" spans="1:1" ht="14.5" x14ac:dyDescent="0.35">
      <c r="A837" s="195"/>
    </row>
    <row r="838" spans="1:1" ht="14.5" x14ac:dyDescent="0.35">
      <c r="A838" s="195"/>
    </row>
    <row r="839" spans="1:1" ht="14.5" x14ac:dyDescent="0.35">
      <c r="A839" s="195"/>
    </row>
    <row r="840" spans="1:1" ht="14.5" x14ac:dyDescent="0.35">
      <c r="A840" s="195"/>
    </row>
    <row r="841" spans="1:1" ht="14.5" x14ac:dyDescent="0.35">
      <c r="A841" s="195"/>
    </row>
    <row r="842" spans="1:1" ht="14.5" x14ac:dyDescent="0.35">
      <c r="A842" s="195"/>
    </row>
    <row r="843" spans="1:1" ht="14.5" x14ac:dyDescent="0.35">
      <c r="A843" s="195"/>
    </row>
    <row r="844" spans="1:1" ht="14.5" x14ac:dyDescent="0.35">
      <c r="A844" s="195"/>
    </row>
    <row r="845" spans="1:1" ht="14.5" x14ac:dyDescent="0.35">
      <c r="A845" s="195"/>
    </row>
    <row r="846" spans="1:1" ht="14.5" x14ac:dyDescent="0.35">
      <c r="A846" s="195"/>
    </row>
    <row r="847" spans="1:1" ht="14.5" x14ac:dyDescent="0.35">
      <c r="A847" s="195"/>
    </row>
    <row r="848" spans="1:1" ht="14.5" x14ac:dyDescent="0.35">
      <c r="A848" s="195"/>
    </row>
    <row r="849" spans="1:1" ht="14.5" x14ac:dyDescent="0.35">
      <c r="A849" s="195"/>
    </row>
    <row r="850" spans="1:1" ht="14.5" x14ac:dyDescent="0.35">
      <c r="A850" s="195"/>
    </row>
    <row r="851" spans="1:1" ht="14.5" x14ac:dyDescent="0.35">
      <c r="A851" s="195"/>
    </row>
    <row r="852" spans="1:1" ht="14.5" x14ac:dyDescent="0.35">
      <c r="A852" s="195"/>
    </row>
    <row r="853" spans="1:1" ht="14.5" x14ac:dyDescent="0.35">
      <c r="A853" s="195"/>
    </row>
    <row r="854" spans="1:1" ht="14.5" x14ac:dyDescent="0.35">
      <c r="A854" s="195"/>
    </row>
    <row r="855" spans="1:1" ht="14.5" x14ac:dyDescent="0.35">
      <c r="A855" s="195"/>
    </row>
    <row r="856" spans="1:1" ht="14.5" x14ac:dyDescent="0.35">
      <c r="A856" s="195"/>
    </row>
    <row r="857" spans="1:1" ht="14.5" x14ac:dyDescent="0.35">
      <c r="A857" s="195"/>
    </row>
    <row r="858" spans="1:1" ht="14.5" x14ac:dyDescent="0.35">
      <c r="A858" s="195"/>
    </row>
    <row r="859" spans="1:1" ht="14.5" x14ac:dyDescent="0.35">
      <c r="A859" s="195"/>
    </row>
    <row r="860" spans="1:1" ht="14.5" x14ac:dyDescent="0.35">
      <c r="A860" s="195"/>
    </row>
    <row r="861" spans="1:1" ht="14.5" x14ac:dyDescent="0.35">
      <c r="A861" s="195"/>
    </row>
    <row r="862" spans="1:1" ht="14.5" x14ac:dyDescent="0.35">
      <c r="A862" s="195"/>
    </row>
    <row r="863" spans="1:1" ht="14.5" x14ac:dyDescent="0.35">
      <c r="A863" s="195"/>
    </row>
    <row r="864" spans="1:1" ht="14.5" x14ac:dyDescent="0.35">
      <c r="A864" s="195"/>
    </row>
    <row r="865" spans="1:1" ht="14.5" x14ac:dyDescent="0.35">
      <c r="A865" s="195"/>
    </row>
    <row r="866" spans="1:1" ht="14.5" x14ac:dyDescent="0.35">
      <c r="A866" s="195"/>
    </row>
    <row r="867" spans="1:1" ht="14.5" x14ac:dyDescent="0.35">
      <c r="A867" s="195"/>
    </row>
    <row r="868" spans="1:1" ht="14.5" x14ac:dyDescent="0.35">
      <c r="A868" s="195"/>
    </row>
    <row r="869" spans="1:1" ht="14.5" x14ac:dyDescent="0.35">
      <c r="A869" s="195"/>
    </row>
    <row r="870" spans="1:1" ht="14.5" x14ac:dyDescent="0.35">
      <c r="A870" s="195"/>
    </row>
    <row r="871" spans="1:1" ht="14.5" x14ac:dyDescent="0.35">
      <c r="A871" s="195"/>
    </row>
    <row r="872" spans="1:1" ht="14.5" x14ac:dyDescent="0.35">
      <c r="A872" s="195"/>
    </row>
    <row r="873" spans="1:1" ht="14.5" x14ac:dyDescent="0.35">
      <c r="A873" s="195"/>
    </row>
    <row r="874" spans="1:1" ht="14.5" x14ac:dyDescent="0.35">
      <c r="A874" s="195"/>
    </row>
    <row r="875" spans="1:1" ht="14.5" x14ac:dyDescent="0.35">
      <c r="A875" s="195"/>
    </row>
    <row r="876" spans="1:1" ht="14.5" x14ac:dyDescent="0.35">
      <c r="A876" s="195"/>
    </row>
    <row r="877" spans="1:1" ht="14.5" x14ac:dyDescent="0.35">
      <c r="A877" s="195"/>
    </row>
    <row r="878" spans="1:1" ht="14.5" x14ac:dyDescent="0.35">
      <c r="A878" s="195"/>
    </row>
    <row r="879" spans="1:1" ht="14.5" x14ac:dyDescent="0.35">
      <c r="A879" s="195"/>
    </row>
    <row r="880" spans="1:1" ht="14.5" x14ac:dyDescent="0.35">
      <c r="A880" s="195"/>
    </row>
    <row r="881" spans="1:1" ht="14.5" x14ac:dyDescent="0.35">
      <c r="A881" s="195"/>
    </row>
    <row r="882" spans="1:1" ht="14.5" x14ac:dyDescent="0.35">
      <c r="A882" s="195"/>
    </row>
    <row r="883" spans="1:1" ht="14.5" x14ac:dyDescent="0.35">
      <c r="A883" s="195"/>
    </row>
    <row r="884" spans="1:1" ht="14.5" x14ac:dyDescent="0.35">
      <c r="A884" s="195"/>
    </row>
    <row r="885" spans="1:1" ht="14.5" x14ac:dyDescent="0.35">
      <c r="A885" s="195"/>
    </row>
    <row r="886" spans="1:1" ht="14.5" x14ac:dyDescent="0.35">
      <c r="A886" s="195"/>
    </row>
    <row r="887" spans="1:1" ht="14.5" x14ac:dyDescent="0.35">
      <c r="A887" s="195"/>
    </row>
    <row r="888" spans="1:1" ht="14.5" x14ac:dyDescent="0.35">
      <c r="A888" s="195"/>
    </row>
    <row r="889" spans="1:1" ht="14.5" x14ac:dyDescent="0.35">
      <c r="A889" s="195"/>
    </row>
    <row r="890" spans="1:1" ht="14.5" x14ac:dyDescent="0.35">
      <c r="A890" s="195"/>
    </row>
    <row r="891" spans="1:1" ht="14.5" x14ac:dyDescent="0.35">
      <c r="A891" s="195"/>
    </row>
    <row r="892" spans="1:1" ht="14.5" x14ac:dyDescent="0.35">
      <c r="A892" s="195"/>
    </row>
    <row r="893" spans="1:1" ht="14.5" x14ac:dyDescent="0.35">
      <c r="A893" s="195"/>
    </row>
    <row r="894" spans="1:1" ht="14.5" x14ac:dyDescent="0.35">
      <c r="A894" s="195"/>
    </row>
    <row r="895" spans="1:1" ht="14.5" x14ac:dyDescent="0.35">
      <c r="A895" s="195"/>
    </row>
    <row r="896" spans="1:1" ht="14.5" x14ac:dyDescent="0.35">
      <c r="A896" s="195"/>
    </row>
    <row r="897" spans="1:1" ht="14.5" x14ac:dyDescent="0.35">
      <c r="A897" s="195"/>
    </row>
    <row r="898" spans="1:1" ht="14.5" x14ac:dyDescent="0.35">
      <c r="A898" s="195"/>
    </row>
    <row r="899" spans="1:1" ht="14.5" x14ac:dyDescent="0.35">
      <c r="A899" s="195"/>
    </row>
    <row r="900" spans="1:1" ht="14.5" x14ac:dyDescent="0.35">
      <c r="A900" s="195"/>
    </row>
    <row r="901" spans="1:1" ht="14.5" x14ac:dyDescent="0.35">
      <c r="A901" s="195"/>
    </row>
    <row r="902" spans="1:1" ht="14.5" x14ac:dyDescent="0.35">
      <c r="A902" s="195"/>
    </row>
    <row r="903" spans="1:1" ht="14.5" x14ac:dyDescent="0.35">
      <c r="A903" s="195"/>
    </row>
    <row r="904" spans="1:1" ht="14.5" x14ac:dyDescent="0.35">
      <c r="A904" s="195"/>
    </row>
    <row r="905" spans="1:1" ht="14.5" x14ac:dyDescent="0.35">
      <c r="A905" s="195"/>
    </row>
    <row r="906" spans="1:1" ht="14.5" x14ac:dyDescent="0.35">
      <c r="A906" s="195"/>
    </row>
    <row r="907" spans="1:1" ht="14.5" x14ac:dyDescent="0.35">
      <c r="A907" s="195"/>
    </row>
    <row r="908" spans="1:1" ht="14.5" x14ac:dyDescent="0.35">
      <c r="A908" s="195"/>
    </row>
    <row r="909" spans="1:1" ht="14.5" x14ac:dyDescent="0.35">
      <c r="A909" s="195"/>
    </row>
    <row r="910" spans="1:1" ht="14.5" x14ac:dyDescent="0.35">
      <c r="A910" s="195"/>
    </row>
    <row r="911" spans="1:1" ht="14.5" x14ac:dyDescent="0.35">
      <c r="A911" s="195"/>
    </row>
    <row r="912" spans="1:1" ht="14.5" x14ac:dyDescent="0.35">
      <c r="A912" s="195"/>
    </row>
    <row r="913" spans="1:1" ht="14.5" x14ac:dyDescent="0.35">
      <c r="A913" s="195"/>
    </row>
    <row r="914" spans="1:1" ht="14.5" x14ac:dyDescent="0.35">
      <c r="A914" s="195"/>
    </row>
    <row r="915" spans="1:1" ht="14.5" x14ac:dyDescent="0.35">
      <c r="A915" s="195"/>
    </row>
    <row r="916" spans="1:1" ht="14.5" x14ac:dyDescent="0.35">
      <c r="A916" s="195"/>
    </row>
    <row r="917" spans="1:1" ht="14.5" x14ac:dyDescent="0.35">
      <c r="A917" s="195"/>
    </row>
    <row r="918" spans="1:1" ht="14.5" x14ac:dyDescent="0.35">
      <c r="A918" s="195"/>
    </row>
    <row r="919" spans="1:1" ht="14.5" x14ac:dyDescent="0.35">
      <c r="A919" s="195"/>
    </row>
    <row r="920" spans="1:1" ht="14.5" x14ac:dyDescent="0.35">
      <c r="A920" s="195"/>
    </row>
    <row r="921" spans="1:1" ht="14.5" x14ac:dyDescent="0.35">
      <c r="A921" s="195"/>
    </row>
    <row r="922" spans="1:1" ht="14.5" x14ac:dyDescent="0.35">
      <c r="A922" s="195"/>
    </row>
    <row r="923" spans="1:1" ht="14.5" x14ac:dyDescent="0.35">
      <c r="A923" s="195"/>
    </row>
    <row r="924" spans="1:1" ht="14.5" x14ac:dyDescent="0.35">
      <c r="A924" s="195"/>
    </row>
    <row r="925" spans="1:1" ht="14.5" x14ac:dyDescent="0.35">
      <c r="A925" s="195"/>
    </row>
    <row r="926" spans="1:1" ht="14.5" x14ac:dyDescent="0.35">
      <c r="A926" s="195"/>
    </row>
    <row r="927" spans="1:1" ht="14.5" x14ac:dyDescent="0.35">
      <c r="A927" s="195"/>
    </row>
    <row r="928" spans="1:1" ht="14.5" x14ac:dyDescent="0.35">
      <c r="A928" s="195"/>
    </row>
    <row r="929" spans="1:1" ht="14.5" x14ac:dyDescent="0.35">
      <c r="A929" s="195"/>
    </row>
    <row r="930" spans="1:1" ht="14.5" x14ac:dyDescent="0.35">
      <c r="A930" s="195"/>
    </row>
    <row r="931" spans="1:1" ht="14.5" x14ac:dyDescent="0.35">
      <c r="A931" s="195"/>
    </row>
    <row r="932" spans="1:1" ht="14.5" x14ac:dyDescent="0.35">
      <c r="A932" s="195"/>
    </row>
    <row r="933" spans="1:1" ht="14.5" x14ac:dyDescent="0.35">
      <c r="A933" s="195"/>
    </row>
    <row r="934" spans="1:1" ht="14.5" x14ac:dyDescent="0.35">
      <c r="A934" s="195"/>
    </row>
    <row r="935" spans="1:1" ht="14.5" x14ac:dyDescent="0.35">
      <c r="A935" s="195"/>
    </row>
    <row r="936" spans="1:1" ht="14.5" x14ac:dyDescent="0.35">
      <c r="A936" s="195"/>
    </row>
    <row r="937" spans="1:1" ht="14.5" x14ac:dyDescent="0.35">
      <c r="A937" s="195"/>
    </row>
    <row r="938" spans="1:1" ht="14.5" x14ac:dyDescent="0.35">
      <c r="A938" s="195"/>
    </row>
    <row r="939" spans="1:1" ht="14.5" x14ac:dyDescent="0.35">
      <c r="A939" s="195"/>
    </row>
    <row r="940" spans="1:1" ht="14.5" x14ac:dyDescent="0.35">
      <c r="A940" s="195"/>
    </row>
    <row r="941" spans="1:1" ht="14.5" x14ac:dyDescent="0.35">
      <c r="A941" s="195"/>
    </row>
    <row r="942" spans="1:1" ht="14.5" x14ac:dyDescent="0.35">
      <c r="A942" s="195"/>
    </row>
    <row r="943" spans="1:1" ht="14.5" x14ac:dyDescent="0.35">
      <c r="A943" s="195"/>
    </row>
    <row r="944" spans="1:1" ht="14.5" x14ac:dyDescent="0.35">
      <c r="A944" s="195"/>
    </row>
    <row r="945" spans="1:1" ht="14.5" x14ac:dyDescent="0.35">
      <c r="A945" s="195"/>
    </row>
    <row r="946" spans="1:1" ht="14.5" x14ac:dyDescent="0.35">
      <c r="A946" s="195"/>
    </row>
    <row r="947" spans="1:1" ht="14.5" x14ac:dyDescent="0.35">
      <c r="A947" s="195"/>
    </row>
    <row r="948" spans="1:1" ht="14.5" x14ac:dyDescent="0.35">
      <c r="A948" s="195"/>
    </row>
    <row r="949" spans="1:1" ht="14.5" x14ac:dyDescent="0.35">
      <c r="A949" s="195"/>
    </row>
    <row r="950" spans="1:1" ht="14.5" x14ac:dyDescent="0.35">
      <c r="A950" s="195"/>
    </row>
    <row r="951" spans="1:1" ht="14.5" x14ac:dyDescent="0.35">
      <c r="A951" s="195"/>
    </row>
    <row r="952" spans="1:1" ht="14.5" x14ac:dyDescent="0.35">
      <c r="A952" s="195"/>
    </row>
    <row r="953" spans="1:1" ht="14.5" x14ac:dyDescent="0.35">
      <c r="A953" s="195"/>
    </row>
    <row r="954" spans="1:1" ht="14.5" x14ac:dyDescent="0.35">
      <c r="A954" s="195"/>
    </row>
    <row r="955" spans="1:1" ht="14.5" x14ac:dyDescent="0.35">
      <c r="A955" s="195"/>
    </row>
    <row r="956" spans="1:1" ht="14.5" x14ac:dyDescent="0.35">
      <c r="A956" s="195"/>
    </row>
    <row r="957" spans="1:1" ht="14.5" x14ac:dyDescent="0.35">
      <c r="A957" s="195"/>
    </row>
    <row r="958" spans="1:1" ht="14.5" x14ac:dyDescent="0.35">
      <c r="A958" s="195"/>
    </row>
    <row r="959" spans="1:1" ht="14.5" x14ac:dyDescent="0.35">
      <c r="A959" s="195"/>
    </row>
    <row r="960" spans="1:1" ht="14.5" x14ac:dyDescent="0.35">
      <c r="A960" s="195"/>
    </row>
    <row r="961" spans="1:1" ht="14.5" x14ac:dyDescent="0.35">
      <c r="A961" s="195"/>
    </row>
    <row r="962" spans="1:1" ht="14.5" x14ac:dyDescent="0.35">
      <c r="A962" s="195"/>
    </row>
    <row r="963" spans="1:1" ht="14.5" x14ac:dyDescent="0.35">
      <c r="A963" s="195"/>
    </row>
    <row r="964" spans="1:1" ht="14.5" x14ac:dyDescent="0.35">
      <c r="A964" s="195"/>
    </row>
    <row r="965" spans="1:1" ht="14.5" x14ac:dyDescent="0.35">
      <c r="A965" s="195"/>
    </row>
    <row r="966" spans="1:1" ht="14.5" x14ac:dyDescent="0.35">
      <c r="A966" s="195"/>
    </row>
    <row r="967" spans="1:1" ht="14.5" x14ac:dyDescent="0.35">
      <c r="A967" s="195"/>
    </row>
    <row r="968" spans="1:1" ht="14.5" x14ac:dyDescent="0.35">
      <c r="A968" s="195"/>
    </row>
    <row r="969" spans="1:1" ht="14.5" x14ac:dyDescent="0.35">
      <c r="A969" s="195"/>
    </row>
    <row r="970" spans="1:1" ht="14.5" x14ac:dyDescent="0.35">
      <c r="A970" s="195"/>
    </row>
    <row r="971" spans="1:1" ht="14.5" x14ac:dyDescent="0.35">
      <c r="A971" s="195"/>
    </row>
    <row r="972" spans="1:1" ht="14.5" x14ac:dyDescent="0.35">
      <c r="A972" s="195"/>
    </row>
    <row r="973" spans="1:1" ht="14.5" x14ac:dyDescent="0.35">
      <c r="A973" s="195"/>
    </row>
    <row r="974" spans="1:1" ht="14.5" x14ac:dyDescent="0.35">
      <c r="A974" s="195"/>
    </row>
    <row r="975" spans="1:1" ht="14.5" x14ac:dyDescent="0.35">
      <c r="A975" s="195"/>
    </row>
    <row r="976" spans="1:1" ht="14.5" x14ac:dyDescent="0.35">
      <c r="A976" s="195"/>
    </row>
    <row r="977" spans="1:1" ht="14.5" x14ac:dyDescent="0.35">
      <c r="A977" s="195"/>
    </row>
    <row r="978" spans="1:1" ht="14.5" x14ac:dyDescent="0.35">
      <c r="A978" s="195"/>
    </row>
    <row r="979" spans="1:1" ht="14.5" x14ac:dyDescent="0.35">
      <c r="A979" s="195"/>
    </row>
    <row r="980" spans="1:1" ht="14.5" x14ac:dyDescent="0.35">
      <c r="A980" s="195"/>
    </row>
    <row r="981" spans="1:1" ht="14.5" x14ac:dyDescent="0.35">
      <c r="A981" s="195"/>
    </row>
    <row r="982" spans="1:1" ht="14.5" x14ac:dyDescent="0.35">
      <c r="A982" s="195"/>
    </row>
    <row r="983" spans="1:1" ht="14.5" x14ac:dyDescent="0.35">
      <c r="A983" s="195"/>
    </row>
    <row r="984" spans="1:1" ht="14.5" x14ac:dyDescent="0.35">
      <c r="A984" s="195"/>
    </row>
    <row r="985" spans="1:1" ht="14.5" x14ac:dyDescent="0.35">
      <c r="A985" s="195"/>
    </row>
    <row r="986" spans="1:1" ht="14.5" x14ac:dyDescent="0.35">
      <c r="A986" s="195"/>
    </row>
    <row r="987" spans="1:1" ht="14.5" x14ac:dyDescent="0.35">
      <c r="A987" s="195"/>
    </row>
    <row r="988" spans="1:1" ht="14.5" x14ac:dyDescent="0.35">
      <c r="A988" s="195"/>
    </row>
    <row r="989" spans="1:1" ht="14.5" x14ac:dyDescent="0.35">
      <c r="A989" s="195"/>
    </row>
    <row r="990" spans="1:1" ht="14.5" x14ac:dyDescent="0.35">
      <c r="A990" s="195"/>
    </row>
    <row r="991" spans="1:1" ht="14.5" x14ac:dyDescent="0.35">
      <c r="A991" s="195"/>
    </row>
    <row r="992" spans="1:1" ht="14.5" x14ac:dyDescent="0.35">
      <c r="A992" s="195"/>
    </row>
    <row r="993" spans="1:1" ht="14.5" x14ac:dyDescent="0.35">
      <c r="A993" s="195"/>
    </row>
    <row r="994" spans="1:1" ht="14.5" x14ac:dyDescent="0.35">
      <c r="A994" s="195"/>
    </row>
    <row r="995" spans="1:1" ht="14.5" x14ac:dyDescent="0.35">
      <c r="A995" s="195"/>
    </row>
    <row r="996" spans="1:1" ht="14.5" x14ac:dyDescent="0.35">
      <c r="A996" s="195"/>
    </row>
    <row r="997" spans="1:1" ht="14.5" x14ac:dyDescent="0.35">
      <c r="A997" s="195"/>
    </row>
    <row r="998" spans="1:1" ht="14.5" x14ac:dyDescent="0.35">
      <c r="A998" s="195"/>
    </row>
    <row r="999" spans="1:1" ht="14.5" x14ac:dyDescent="0.35">
      <c r="A999" s="195"/>
    </row>
    <row r="1000" spans="1:1" ht="14.5" x14ac:dyDescent="0.35">
      <c r="A1000" s="195"/>
    </row>
    <row r="1001" spans="1:1" ht="14.5" x14ac:dyDescent="0.35">
      <c r="A1001" s="195"/>
    </row>
    <row r="1002" spans="1:1" ht="14.5" x14ac:dyDescent="0.35">
      <c r="A1002" s="195"/>
    </row>
    <row r="1003" spans="1:1" ht="14.5" x14ac:dyDescent="0.35">
      <c r="A1003" s="195"/>
    </row>
  </sheetData>
  <pageMargins left="0.75" right="0.75" top="1" bottom="1" header="0.5" footer="0.5"/>
  <pageSetup orientation="portrait" horizontalDpi="200" verticalDpi="2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Q60"/>
  <sheetViews>
    <sheetView workbookViewId="0"/>
  </sheetViews>
  <sheetFormatPr defaultColWidth="9.1796875" defaultRowHeight="14.5" x14ac:dyDescent="0.35"/>
  <cols>
    <col min="1" max="1" width="10.1796875" style="217" customWidth="1"/>
    <col min="2" max="2" width="15.54296875" style="217" customWidth="1"/>
    <col min="3" max="3" width="14.453125" style="217" customWidth="1"/>
    <col min="4" max="5" width="2.7265625" style="217" customWidth="1"/>
    <col min="6" max="16384" width="9.1796875" style="217"/>
  </cols>
  <sheetData>
    <row r="1" spans="1:17" ht="23.25" customHeight="1" x14ac:dyDescent="0.35">
      <c r="A1" s="216"/>
      <c r="B1" s="216" t="s">
        <v>842</v>
      </c>
      <c r="C1" s="216"/>
    </row>
    <row r="2" spans="1:17" x14ac:dyDescent="0.35">
      <c r="A2" s="216"/>
      <c r="B2" s="216"/>
      <c r="C2" s="216"/>
    </row>
    <row r="3" spans="1:17" x14ac:dyDescent="0.35">
      <c r="A3" s="218" t="s">
        <v>274</v>
      </c>
      <c r="B3" s="219" t="s">
        <v>843</v>
      </c>
      <c r="C3" s="220" t="s">
        <v>13</v>
      </c>
    </row>
    <row r="4" spans="1:17" x14ac:dyDescent="0.35">
      <c r="A4" s="221">
        <v>2007</v>
      </c>
      <c r="B4" s="222" t="s">
        <v>844</v>
      </c>
      <c r="C4" s="223">
        <v>190</v>
      </c>
    </row>
    <row r="5" spans="1:17" x14ac:dyDescent="0.35">
      <c r="A5" s="225">
        <v>2008</v>
      </c>
      <c r="B5" s="222" t="s">
        <v>844</v>
      </c>
      <c r="C5" s="226"/>
      <c r="I5" s="217">
        <v>100</v>
      </c>
    </row>
    <row r="6" spans="1:17" x14ac:dyDescent="0.35">
      <c r="A6" s="227">
        <v>2009</v>
      </c>
      <c r="B6" s="398" t="s">
        <v>844</v>
      </c>
      <c r="C6" s="228"/>
      <c r="H6" s="217">
        <v>400</v>
      </c>
      <c r="J6" s="217">
        <v>300</v>
      </c>
      <c r="Q6" s="217">
        <v>100</v>
      </c>
    </row>
    <row r="7" spans="1:17" x14ac:dyDescent="0.35">
      <c r="A7" s="224">
        <v>2007</v>
      </c>
      <c r="B7" s="225" t="s">
        <v>845</v>
      </c>
      <c r="C7" s="226">
        <v>609</v>
      </c>
      <c r="I7" s="217">
        <v>200</v>
      </c>
      <c r="Q7" s="217">
        <v>200</v>
      </c>
    </row>
    <row r="8" spans="1:17" x14ac:dyDescent="0.35">
      <c r="A8" s="227">
        <v>2008</v>
      </c>
      <c r="B8" s="225" t="s">
        <v>845</v>
      </c>
      <c r="C8" s="228"/>
      <c r="Q8" s="217">
        <v>200</v>
      </c>
    </row>
    <row r="9" spans="1:17" x14ac:dyDescent="0.35">
      <c r="A9" s="221">
        <v>2007</v>
      </c>
      <c r="B9" s="222" t="s">
        <v>846</v>
      </c>
      <c r="C9" s="223">
        <v>800</v>
      </c>
      <c r="Q9" s="217">
        <v>200</v>
      </c>
    </row>
    <row r="10" spans="1:17" x14ac:dyDescent="0.35">
      <c r="A10" s="224">
        <v>2008</v>
      </c>
      <c r="B10" s="222" t="s">
        <v>846</v>
      </c>
      <c r="C10" s="226"/>
      <c r="Q10" s="217">
        <v>200</v>
      </c>
    </row>
    <row r="11" spans="1:17" x14ac:dyDescent="0.35">
      <c r="A11" s="224">
        <v>2009</v>
      </c>
      <c r="B11" s="222" t="s">
        <v>846</v>
      </c>
      <c r="C11" s="228"/>
      <c r="Q11" s="217">
        <v>200</v>
      </c>
    </row>
    <row r="12" spans="1:17" x14ac:dyDescent="0.35">
      <c r="A12" s="221">
        <v>2007</v>
      </c>
      <c r="B12" s="222" t="s">
        <v>847</v>
      </c>
      <c r="C12" s="223">
        <v>103</v>
      </c>
      <c r="Q12" s="217">
        <v>200</v>
      </c>
    </row>
    <row r="13" spans="1:17" x14ac:dyDescent="0.35">
      <c r="A13" s="229">
        <v>2008</v>
      </c>
      <c r="B13" s="222" t="s">
        <v>847</v>
      </c>
      <c r="C13" s="228"/>
      <c r="Q13" s="217">
        <v>200</v>
      </c>
    </row>
    <row r="14" spans="1:17" x14ac:dyDescent="0.35">
      <c r="A14" s="221">
        <v>2007</v>
      </c>
      <c r="B14" s="222" t="s">
        <v>848</v>
      </c>
      <c r="C14" s="223">
        <v>862</v>
      </c>
      <c r="Q14" s="217">
        <v>200</v>
      </c>
    </row>
    <row r="15" spans="1:17" x14ac:dyDescent="0.35">
      <c r="A15" s="224">
        <v>2008</v>
      </c>
      <c r="B15" s="222" t="s">
        <v>848</v>
      </c>
      <c r="C15" s="226"/>
      <c r="Q15" s="217">
        <v>200</v>
      </c>
    </row>
    <row r="16" spans="1:17" x14ac:dyDescent="0.35">
      <c r="A16" s="227">
        <v>2009</v>
      </c>
      <c r="B16" s="398" t="s">
        <v>848</v>
      </c>
      <c r="C16" s="228"/>
      <c r="Q16" s="217">
        <v>200</v>
      </c>
    </row>
    <row r="42" ht="22.5" customHeight="1" x14ac:dyDescent="0.35"/>
    <row r="43" ht="22.5" customHeight="1" x14ac:dyDescent="0.35"/>
    <row r="60" ht="15" customHeight="1" x14ac:dyDescent="0.35"/>
  </sheetData>
  <sheetProtection selectLockedCells="1" selectUnlockedCells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I109"/>
  <sheetViews>
    <sheetView showGridLines="0" topLeftCell="A3" zoomScaleNormal="100" workbookViewId="0">
      <selection activeCell="A3" sqref="A3:F3"/>
    </sheetView>
  </sheetViews>
  <sheetFormatPr defaultColWidth="9.1796875" defaultRowHeight="12.5" x14ac:dyDescent="0.25"/>
  <cols>
    <col min="1" max="1" width="6.81640625" style="421" bestFit="1" customWidth="1"/>
    <col min="2" max="2" width="35.1796875" style="421" bestFit="1" customWidth="1"/>
    <col min="3" max="3" width="12.81640625" style="421" customWidth="1"/>
    <col min="4" max="4" width="21.453125" style="421" bestFit="1" customWidth="1"/>
    <col min="5" max="5" width="13.1796875" style="421" customWidth="1"/>
    <col min="6" max="6" width="12.54296875" style="421" bestFit="1" customWidth="1"/>
    <col min="7" max="16384" width="9.1796875" style="421"/>
  </cols>
  <sheetData>
    <row r="1" spans="1:9" x14ac:dyDescent="0.25">
      <c r="A1" s="456"/>
      <c r="B1" s="456"/>
      <c r="C1" s="456"/>
      <c r="D1" s="456"/>
      <c r="E1" s="456"/>
      <c r="F1" s="456"/>
    </row>
    <row r="2" spans="1:9" ht="13" thickBot="1" x14ac:dyDescent="0.3">
      <c r="A2" s="457"/>
      <c r="B2" s="457"/>
      <c r="C2" s="457"/>
      <c r="D2" s="457"/>
      <c r="E2" s="457"/>
      <c r="F2" s="457"/>
    </row>
    <row r="3" spans="1:9" ht="20" x14ac:dyDescent="0.4">
      <c r="A3" s="458" t="s">
        <v>376</v>
      </c>
      <c r="B3" s="459"/>
      <c r="C3" s="459"/>
      <c r="D3" s="459"/>
      <c r="E3" s="459"/>
      <c r="F3" s="460"/>
      <c r="I3" s="422"/>
    </row>
    <row r="4" spans="1:9" ht="20.5" thickBot="1" x14ac:dyDescent="0.45">
      <c r="A4" s="499" t="s">
        <v>377</v>
      </c>
      <c r="B4" s="500"/>
      <c r="C4" s="500"/>
      <c r="D4" s="500"/>
      <c r="E4" s="500"/>
      <c r="F4" s="501"/>
      <c r="I4" s="422"/>
    </row>
    <row r="5" spans="1:9" ht="16" thickBot="1" x14ac:dyDescent="0.4">
      <c r="A5" s="423"/>
      <c r="B5" s="424"/>
      <c r="C5" s="461" t="s">
        <v>378</v>
      </c>
      <c r="D5" s="462"/>
      <c r="E5" s="462"/>
      <c r="F5" s="453"/>
      <c r="I5" s="422"/>
    </row>
    <row r="6" spans="1:9" ht="16" thickBot="1" x14ac:dyDescent="0.4">
      <c r="A6" s="425" t="s">
        <v>379</v>
      </c>
      <c r="B6" s="426" t="s">
        <v>0</v>
      </c>
      <c r="C6" s="427" t="s">
        <v>380</v>
      </c>
      <c r="D6" s="428" t="s">
        <v>381</v>
      </c>
      <c r="E6" s="427" t="s">
        <v>382</v>
      </c>
      <c r="F6" s="427" t="s">
        <v>383</v>
      </c>
      <c r="I6" s="422"/>
    </row>
    <row r="7" spans="1:9" ht="13" x14ac:dyDescent="0.3">
      <c r="A7" s="429">
        <v>1</v>
      </c>
      <c r="B7" s="430" t="s">
        <v>366</v>
      </c>
      <c r="C7" s="447">
        <v>39</v>
      </c>
      <c r="D7" s="448">
        <v>92</v>
      </c>
      <c r="E7" s="447">
        <v>71</v>
      </c>
      <c r="F7" s="454"/>
      <c r="I7" s="422"/>
    </row>
    <row r="8" spans="1:9" ht="13" x14ac:dyDescent="0.3">
      <c r="A8" s="431">
        <v>2</v>
      </c>
      <c r="B8" s="432" t="s">
        <v>384</v>
      </c>
      <c r="C8" s="449">
        <v>55</v>
      </c>
      <c r="D8" s="450">
        <v>75</v>
      </c>
      <c r="E8" s="449">
        <v>91</v>
      </c>
      <c r="F8" s="440"/>
      <c r="I8" s="422"/>
    </row>
    <row r="9" spans="1:9" ht="13" x14ac:dyDescent="0.3">
      <c r="A9" s="431">
        <v>3</v>
      </c>
      <c r="B9" s="432" t="s">
        <v>385</v>
      </c>
      <c r="C9" s="449">
        <v>20</v>
      </c>
      <c r="D9" s="450">
        <v>56</v>
      </c>
      <c r="E9" s="449">
        <v>63</v>
      </c>
      <c r="F9" s="440"/>
      <c r="I9" s="422"/>
    </row>
    <row r="10" spans="1:9" ht="13" x14ac:dyDescent="0.3">
      <c r="A10" s="431">
        <v>4</v>
      </c>
      <c r="B10" s="432" t="s">
        <v>386</v>
      </c>
      <c r="C10" s="449">
        <v>80</v>
      </c>
      <c r="D10" s="450">
        <v>28</v>
      </c>
      <c r="E10" s="449">
        <v>77</v>
      </c>
      <c r="F10" s="440"/>
      <c r="I10" s="422"/>
    </row>
    <row r="11" spans="1:9" ht="13" x14ac:dyDescent="0.3">
      <c r="A11" s="431">
        <v>5</v>
      </c>
      <c r="B11" s="432" t="s">
        <v>387</v>
      </c>
      <c r="C11" s="449">
        <v>38</v>
      </c>
      <c r="D11" s="450">
        <v>46</v>
      </c>
      <c r="E11" s="449">
        <v>26</v>
      </c>
      <c r="F11" s="440"/>
      <c r="I11" s="422"/>
    </row>
    <row r="12" spans="1:9" ht="13" x14ac:dyDescent="0.3">
      <c r="A12" s="431">
        <v>6</v>
      </c>
      <c r="B12" s="432" t="s">
        <v>47</v>
      </c>
      <c r="C12" s="449">
        <v>30</v>
      </c>
      <c r="D12" s="450">
        <v>52</v>
      </c>
      <c r="E12" s="449">
        <v>80</v>
      </c>
      <c r="F12" s="440"/>
      <c r="I12" s="422"/>
    </row>
    <row r="13" spans="1:9" ht="13" x14ac:dyDescent="0.3">
      <c r="A13" s="431">
        <v>7</v>
      </c>
      <c r="B13" s="432" t="s">
        <v>388</v>
      </c>
      <c r="C13" s="449">
        <v>95</v>
      </c>
      <c r="D13" s="450">
        <v>70</v>
      </c>
      <c r="E13" s="449">
        <v>46</v>
      </c>
      <c r="F13" s="440"/>
      <c r="I13" s="422"/>
    </row>
    <row r="14" spans="1:9" ht="13" x14ac:dyDescent="0.3">
      <c r="A14" s="431">
        <v>8</v>
      </c>
      <c r="B14" s="433" t="s">
        <v>841</v>
      </c>
      <c r="C14" s="449">
        <v>98</v>
      </c>
      <c r="D14" s="450">
        <v>100</v>
      </c>
      <c r="E14" s="449">
        <v>71</v>
      </c>
      <c r="F14" s="440"/>
      <c r="I14" s="422"/>
    </row>
    <row r="15" spans="1:9" ht="13" x14ac:dyDescent="0.3">
      <c r="A15" s="431">
        <v>9</v>
      </c>
      <c r="B15" s="432" t="s">
        <v>389</v>
      </c>
      <c r="C15" s="449">
        <v>38</v>
      </c>
      <c r="D15" s="450">
        <v>42</v>
      </c>
      <c r="E15" s="449">
        <v>38</v>
      </c>
      <c r="F15" s="440"/>
      <c r="I15" s="422"/>
    </row>
    <row r="16" spans="1:9" ht="13.5" thickBot="1" x14ac:dyDescent="0.35">
      <c r="A16" s="434">
        <v>10</v>
      </c>
      <c r="B16" s="435" t="s">
        <v>390</v>
      </c>
      <c r="C16" s="451">
        <v>86</v>
      </c>
      <c r="D16" s="452">
        <v>27</v>
      </c>
      <c r="E16" s="451">
        <v>35</v>
      </c>
      <c r="F16" s="441"/>
      <c r="I16" s="422"/>
    </row>
    <row r="17" spans="1:9" ht="12.75" customHeight="1" x14ac:dyDescent="0.3">
      <c r="A17" s="463" t="s">
        <v>391</v>
      </c>
      <c r="B17" s="436" t="s">
        <v>1435</v>
      </c>
      <c r="C17" s="442"/>
      <c r="D17" s="442"/>
      <c r="E17" s="442"/>
      <c r="F17" s="200"/>
      <c r="I17" s="422"/>
    </row>
    <row r="18" spans="1:9" ht="13" x14ac:dyDescent="0.3">
      <c r="A18" s="463"/>
      <c r="B18" s="437" t="s">
        <v>1436</v>
      </c>
      <c r="C18" s="443"/>
      <c r="D18" s="444" t="s">
        <v>1437</v>
      </c>
      <c r="E18" s="443"/>
      <c r="F18" s="438"/>
      <c r="I18" s="422"/>
    </row>
    <row r="19" spans="1:9" ht="13" x14ac:dyDescent="0.3">
      <c r="A19" s="463"/>
      <c r="B19" s="437" t="s">
        <v>1438</v>
      </c>
      <c r="C19" s="445"/>
      <c r="D19" s="445"/>
      <c r="E19" s="445"/>
      <c r="F19" s="438"/>
      <c r="I19" s="422"/>
    </row>
    <row r="20" spans="1:9" ht="13" x14ac:dyDescent="0.3">
      <c r="A20" s="463"/>
      <c r="B20" s="437" t="s">
        <v>1439</v>
      </c>
      <c r="C20" s="446"/>
      <c r="D20" s="446"/>
      <c r="E20" s="446"/>
      <c r="F20" s="438"/>
      <c r="I20" s="422"/>
    </row>
    <row r="21" spans="1:9" ht="13" x14ac:dyDescent="0.3">
      <c r="A21" s="463"/>
      <c r="B21" s="437" t="s">
        <v>1440</v>
      </c>
      <c r="C21" s="445"/>
      <c r="D21" s="445"/>
      <c r="E21" s="445"/>
      <c r="F21" s="438"/>
      <c r="I21" s="422"/>
    </row>
    <row r="22" spans="1:9" ht="13" x14ac:dyDescent="0.3">
      <c r="A22" s="463"/>
      <c r="B22" s="437" t="s">
        <v>1441</v>
      </c>
      <c r="C22" s="446"/>
      <c r="D22" s="446"/>
      <c r="E22" s="446"/>
      <c r="F22" s="439" t="s">
        <v>1445</v>
      </c>
      <c r="I22" s="422"/>
    </row>
    <row r="23" spans="1:9" ht="13" x14ac:dyDescent="0.3">
      <c r="A23" s="463"/>
      <c r="B23" s="437" t="s">
        <v>1442</v>
      </c>
      <c r="C23" s="445"/>
      <c r="D23" s="445"/>
      <c r="E23" s="445"/>
      <c r="I23" s="422"/>
    </row>
    <row r="24" spans="1:9" ht="13" x14ac:dyDescent="0.3">
      <c r="A24" s="464"/>
      <c r="B24" s="437" t="s">
        <v>1443</v>
      </c>
      <c r="C24" s="446"/>
      <c r="D24" s="446"/>
      <c r="E24" s="446"/>
      <c r="I24" s="422"/>
    </row>
    <row r="25" spans="1:9" x14ac:dyDescent="0.25">
      <c r="I25" s="422"/>
    </row>
    <row r="26" spans="1:9" x14ac:dyDescent="0.25">
      <c r="I26" s="422"/>
    </row>
    <row r="27" spans="1:9" x14ac:dyDescent="0.25">
      <c r="I27" s="422"/>
    </row>
    <row r="28" spans="1:9" x14ac:dyDescent="0.25">
      <c r="I28" s="422"/>
    </row>
    <row r="29" spans="1:9" x14ac:dyDescent="0.25">
      <c r="I29" s="422"/>
    </row>
    <row r="30" spans="1:9" x14ac:dyDescent="0.25">
      <c r="I30" s="422"/>
    </row>
    <row r="31" spans="1:9" x14ac:dyDescent="0.25">
      <c r="I31" s="422"/>
    </row>
    <row r="32" spans="1:9" x14ac:dyDescent="0.25">
      <c r="I32" s="422"/>
    </row>
    <row r="33" spans="9:9" x14ac:dyDescent="0.25">
      <c r="I33" s="422"/>
    </row>
    <row r="34" spans="9:9" x14ac:dyDescent="0.25">
      <c r="I34" s="422"/>
    </row>
    <row r="35" spans="9:9" x14ac:dyDescent="0.25">
      <c r="I35" s="422"/>
    </row>
    <row r="36" spans="9:9" x14ac:dyDescent="0.25">
      <c r="I36" s="422"/>
    </row>
    <row r="37" spans="9:9" x14ac:dyDescent="0.25">
      <c r="I37" s="422"/>
    </row>
    <row r="38" spans="9:9" x14ac:dyDescent="0.25">
      <c r="I38" s="422"/>
    </row>
    <row r="39" spans="9:9" x14ac:dyDescent="0.25">
      <c r="I39" s="422"/>
    </row>
    <row r="40" spans="9:9" x14ac:dyDescent="0.25">
      <c r="I40" s="422"/>
    </row>
    <row r="41" spans="9:9" x14ac:dyDescent="0.25">
      <c r="I41" s="422"/>
    </row>
    <row r="42" spans="9:9" x14ac:dyDescent="0.25">
      <c r="I42" s="422"/>
    </row>
    <row r="43" spans="9:9" x14ac:dyDescent="0.25">
      <c r="I43" s="422"/>
    </row>
    <row r="44" spans="9:9" x14ac:dyDescent="0.25">
      <c r="I44" s="422"/>
    </row>
    <row r="45" spans="9:9" x14ac:dyDescent="0.25">
      <c r="I45" s="422"/>
    </row>
    <row r="46" spans="9:9" x14ac:dyDescent="0.25">
      <c r="I46" s="422"/>
    </row>
    <row r="47" spans="9:9" x14ac:dyDescent="0.25">
      <c r="I47" s="422"/>
    </row>
    <row r="48" spans="9:9" x14ac:dyDescent="0.25">
      <c r="I48" s="422"/>
    </row>
    <row r="49" spans="9:9" x14ac:dyDescent="0.25">
      <c r="I49" s="422"/>
    </row>
    <row r="50" spans="9:9" x14ac:dyDescent="0.25">
      <c r="I50" s="422"/>
    </row>
    <row r="51" spans="9:9" x14ac:dyDescent="0.25">
      <c r="I51" s="422"/>
    </row>
    <row r="52" spans="9:9" x14ac:dyDescent="0.25">
      <c r="I52" s="422"/>
    </row>
    <row r="53" spans="9:9" x14ac:dyDescent="0.25">
      <c r="I53" s="422"/>
    </row>
    <row r="54" spans="9:9" x14ac:dyDescent="0.25">
      <c r="I54" s="422"/>
    </row>
    <row r="55" spans="9:9" x14ac:dyDescent="0.25">
      <c r="I55" s="422"/>
    </row>
    <row r="56" spans="9:9" x14ac:dyDescent="0.25">
      <c r="I56" s="422"/>
    </row>
    <row r="57" spans="9:9" x14ac:dyDescent="0.25">
      <c r="I57" s="422"/>
    </row>
    <row r="58" spans="9:9" x14ac:dyDescent="0.25">
      <c r="I58" s="422"/>
    </row>
    <row r="59" spans="9:9" x14ac:dyDescent="0.25">
      <c r="I59" s="422"/>
    </row>
    <row r="60" spans="9:9" x14ac:dyDescent="0.25">
      <c r="I60" s="422"/>
    </row>
    <row r="61" spans="9:9" x14ac:dyDescent="0.25">
      <c r="I61" s="422"/>
    </row>
    <row r="62" spans="9:9" x14ac:dyDescent="0.25">
      <c r="I62" s="422"/>
    </row>
    <row r="63" spans="9:9" x14ac:dyDescent="0.25">
      <c r="I63" s="422"/>
    </row>
    <row r="64" spans="9:9" x14ac:dyDescent="0.25">
      <c r="I64" s="422"/>
    </row>
    <row r="65" spans="9:9" x14ac:dyDescent="0.25">
      <c r="I65" s="422"/>
    </row>
    <row r="66" spans="9:9" x14ac:dyDescent="0.25">
      <c r="I66" s="422"/>
    </row>
    <row r="67" spans="9:9" x14ac:dyDescent="0.25">
      <c r="I67" s="422"/>
    </row>
    <row r="68" spans="9:9" x14ac:dyDescent="0.25">
      <c r="I68" s="422"/>
    </row>
    <row r="69" spans="9:9" x14ac:dyDescent="0.25">
      <c r="I69" s="422"/>
    </row>
    <row r="70" spans="9:9" x14ac:dyDescent="0.25">
      <c r="I70" s="422"/>
    </row>
    <row r="71" spans="9:9" x14ac:dyDescent="0.25">
      <c r="I71" s="422"/>
    </row>
    <row r="72" spans="9:9" x14ac:dyDescent="0.25">
      <c r="I72" s="422"/>
    </row>
    <row r="73" spans="9:9" x14ac:dyDescent="0.25">
      <c r="I73" s="422"/>
    </row>
    <row r="74" spans="9:9" x14ac:dyDescent="0.25">
      <c r="I74" s="422"/>
    </row>
    <row r="75" spans="9:9" x14ac:dyDescent="0.25">
      <c r="I75" s="422"/>
    </row>
    <row r="76" spans="9:9" x14ac:dyDescent="0.25">
      <c r="I76" s="422"/>
    </row>
    <row r="77" spans="9:9" x14ac:dyDescent="0.25">
      <c r="I77" s="422"/>
    </row>
    <row r="78" spans="9:9" x14ac:dyDescent="0.25">
      <c r="I78" s="422"/>
    </row>
    <row r="79" spans="9:9" x14ac:dyDescent="0.25">
      <c r="I79" s="422"/>
    </row>
    <row r="80" spans="9:9" x14ac:dyDescent="0.25">
      <c r="I80" s="422"/>
    </row>
    <row r="81" spans="9:9" x14ac:dyDescent="0.25">
      <c r="I81" s="422"/>
    </row>
    <row r="82" spans="9:9" x14ac:dyDescent="0.25">
      <c r="I82" s="422"/>
    </row>
    <row r="83" spans="9:9" x14ac:dyDescent="0.25">
      <c r="I83" s="422"/>
    </row>
    <row r="84" spans="9:9" x14ac:dyDescent="0.25">
      <c r="I84" s="422"/>
    </row>
    <row r="85" spans="9:9" x14ac:dyDescent="0.25">
      <c r="I85" s="422"/>
    </row>
    <row r="86" spans="9:9" x14ac:dyDescent="0.25">
      <c r="I86" s="422"/>
    </row>
    <row r="87" spans="9:9" x14ac:dyDescent="0.25">
      <c r="I87" s="422"/>
    </row>
    <row r="88" spans="9:9" x14ac:dyDescent="0.25">
      <c r="I88" s="422"/>
    </row>
    <row r="89" spans="9:9" x14ac:dyDescent="0.25">
      <c r="I89" s="422"/>
    </row>
    <row r="90" spans="9:9" x14ac:dyDescent="0.25">
      <c r="I90" s="422"/>
    </row>
    <row r="91" spans="9:9" x14ac:dyDescent="0.25">
      <c r="I91" s="422"/>
    </row>
    <row r="92" spans="9:9" x14ac:dyDescent="0.25">
      <c r="I92" s="422"/>
    </row>
    <row r="93" spans="9:9" x14ac:dyDescent="0.25">
      <c r="I93" s="422"/>
    </row>
    <row r="94" spans="9:9" x14ac:dyDescent="0.25">
      <c r="I94" s="422"/>
    </row>
    <row r="95" spans="9:9" x14ac:dyDescent="0.25">
      <c r="I95" s="422"/>
    </row>
    <row r="96" spans="9:9" x14ac:dyDescent="0.25">
      <c r="I96" s="422"/>
    </row>
    <row r="97" spans="9:9" x14ac:dyDescent="0.25">
      <c r="I97" s="422"/>
    </row>
    <row r="98" spans="9:9" x14ac:dyDescent="0.25">
      <c r="I98" s="422"/>
    </row>
    <row r="99" spans="9:9" x14ac:dyDescent="0.25">
      <c r="I99" s="422"/>
    </row>
    <row r="100" spans="9:9" x14ac:dyDescent="0.25">
      <c r="I100" s="422"/>
    </row>
    <row r="101" spans="9:9" x14ac:dyDescent="0.25">
      <c r="I101" s="422"/>
    </row>
    <row r="102" spans="9:9" x14ac:dyDescent="0.25">
      <c r="I102" s="422"/>
    </row>
    <row r="103" spans="9:9" x14ac:dyDescent="0.25">
      <c r="I103" s="422"/>
    </row>
    <row r="104" spans="9:9" x14ac:dyDescent="0.25">
      <c r="I104" s="422"/>
    </row>
    <row r="105" spans="9:9" x14ac:dyDescent="0.25">
      <c r="I105" s="422"/>
    </row>
    <row r="106" spans="9:9" x14ac:dyDescent="0.25">
      <c r="I106" s="422"/>
    </row>
    <row r="107" spans="9:9" x14ac:dyDescent="0.25">
      <c r="I107" s="422"/>
    </row>
    <row r="108" spans="9:9" x14ac:dyDescent="0.25">
      <c r="I108" s="422"/>
    </row>
    <row r="109" spans="9:9" x14ac:dyDescent="0.25">
      <c r="I109" s="422"/>
    </row>
  </sheetData>
  <mergeCells count="5">
    <mergeCell ref="A1:F2"/>
    <mergeCell ref="A3:F3"/>
    <mergeCell ref="A4:F4"/>
    <mergeCell ref="C5:E5"/>
    <mergeCell ref="A17:A24"/>
  </mergeCells>
  <pageMargins left="0.75" right="0.75" top="1" bottom="1" header="0.5" footer="0.5"/>
  <pageSetup orientation="portrait" verticalDpi="18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2">
    <tabColor theme="8" tint="0.39997558519241921"/>
  </sheetPr>
  <dimension ref="A1:W126"/>
  <sheetViews>
    <sheetView showGridLines="0" zoomScaleNormal="100" workbookViewId="0"/>
  </sheetViews>
  <sheetFormatPr defaultRowHeight="12.5" x14ac:dyDescent="0.25"/>
  <cols>
    <col min="1" max="1" width="12" customWidth="1"/>
    <col min="2" max="2" width="12.26953125" customWidth="1"/>
    <col min="3" max="3" width="12.453125" customWidth="1"/>
    <col min="4" max="4" width="9.26953125" bestFit="1" customWidth="1"/>
    <col min="5" max="5" width="9.7265625" customWidth="1"/>
    <col min="6" max="6" width="11" customWidth="1"/>
    <col min="7" max="7" width="11.26953125" customWidth="1"/>
    <col min="8" max="8" width="10.81640625" customWidth="1"/>
    <col min="9" max="9" width="7.7265625" bestFit="1" customWidth="1"/>
    <col min="10" max="10" width="5.54296875" bestFit="1" customWidth="1"/>
    <col min="11" max="12" width="7.7265625" bestFit="1" customWidth="1"/>
    <col min="13" max="13" width="6.54296875" bestFit="1" customWidth="1"/>
    <col min="14" max="15" width="7.7265625" bestFit="1" customWidth="1"/>
    <col min="16" max="16" width="7" bestFit="1" customWidth="1"/>
    <col min="17" max="18" width="7.7265625" bestFit="1" customWidth="1"/>
    <col min="19" max="19" width="5.54296875" bestFit="1" customWidth="1"/>
    <col min="20" max="21" width="7.7265625" bestFit="1" customWidth="1"/>
    <col min="22" max="22" width="6.26953125" bestFit="1" customWidth="1"/>
    <col min="23" max="23" width="7.7265625" bestFit="1" customWidth="1"/>
  </cols>
  <sheetData>
    <row r="1" spans="1:23" ht="16.5" x14ac:dyDescent="0.35">
      <c r="H1" s="377" t="s">
        <v>1365</v>
      </c>
      <c r="K1" s="465" t="s">
        <v>1398</v>
      </c>
      <c r="L1" s="465"/>
      <c r="M1" s="465"/>
      <c r="N1" s="465"/>
      <c r="O1" s="149"/>
    </row>
    <row r="2" spans="1:23" x14ac:dyDescent="0.25">
      <c r="K2" s="465" t="s">
        <v>1399</v>
      </c>
      <c r="L2" s="465"/>
      <c r="M2" s="465"/>
      <c r="N2" s="465"/>
      <c r="O2" s="149"/>
    </row>
    <row r="3" spans="1:23" x14ac:dyDescent="0.25">
      <c r="K3" s="465" t="s">
        <v>1400</v>
      </c>
      <c r="L3" s="465"/>
      <c r="M3" s="465"/>
      <c r="N3" s="465"/>
      <c r="O3" s="149"/>
    </row>
    <row r="4" spans="1:23" x14ac:dyDescent="0.25">
      <c r="K4" s="466" t="s">
        <v>1401</v>
      </c>
      <c r="L4" s="466"/>
      <c r="M4" s="466"/>
      <c r="N4" s="466"/>
      <c r="O4" s="149"/>
    </row>
    <row r="6" spans="1:23" ht="13" x14ac:dyDescent="0.3">
      <c r="G6" s="27"/>
      <c r="H6" s="27" t="s">
        <v>18</v>
      </c>
      <c r="I6" s="27"/>
      <c r="J6" s="27" t="s">
        <v>1410</v>
      </c>
      <c r="K6" s="27"/>
      <c r="L6" s="394"/>
      <c r="M6" s="27" t="s">
        <v>4</v>
      </c>
      <c r="N6" s="27"/>
      <c r="O6" s="394"/>
      <c r="P6" s="390" t="s">
        <v>5</v>
      </c>
      <c r="Q6" s="391"/>
      <c r="R6" s="390"/>
      <c r="S6" s="390" t="s">
        <v>2</v>
      </c>
      <c r="T6" s="391"/>
      <c r="U6" s="390"/>
      <c r="V6" s="390" t="s">
        <v>3</v>
      </c>
      <c r="W6" s="388"/>
    </row>
    <row r="7" spans="1:23" x14ac:dyDescent="0.25">
      <c r="I7" s="395">
        <v>0.1</v>
      </c>
      <c r="J7" s="2">
        <v>0.2</v>
      </c>
      <c r="K7" s="2">
        <v>0.3</v>
      </c>
      <c r="L7" s="395">
        <v>0.1</v>
      </c>
      <c r="M7" s="2">
        <v>0.2</v>
      </c>
      <c r="N7" s="2">
        <v>0.3</v>
      </c>
      <c r="O7" s="393">
        <v>0.1</v>
      </c>
      <c r="P7" s="2">
        <v>0.2</v>
      </c>
      <c r="Q7" s="389">
        <v>0.3</v>
      </c>
      <c r="R7" s="2">
        <v>0.1</v>
      </c>
      <c r="S7" s="2">
        <v>0.2</v>
      </c>
      <c r="T7" s="389">
        <v>0.3</v>
      </c>
      <c r="U7" s="2">
        <v>0.1</v>
      </c>
      <c r="V7" s="2">
        <v>0.2</v>
      </c>
      <c r="W7" s="389">
        <v>0.3</v>
      </c>
    </row>
    <row r="8" spans="1:23" ht="13.5" thickBot="1" x14ac:dyDescent="0.35">
      <c r="A8" s="368" t="s">
        <v>14</v>
      </c>
      <c r="B8" s="369" t="s">
        <v>15</v>
      </c>
      <c r="C8" s="369" t="s">
        <v>16</v>
      </c>
      <c r="D8" s="369" t="s">
        <v>17</v>
      </c>
      <c r="E8" s="369" t="s">
        <v>18</v>
      </c>
      <c r="F8" s="369" t="s">
        <v>338</v>
      </c>
      <c r="G8" s="369" t="s">
        <v>19</v>
      </c>
      <c r="H8" s="370" t="s">
        <v>20</v>
      </c>
      <c r="I8" s="368" t="s">
        <v>1411</v>
      </c>
      <c r="J8" s="369" t="s">
        <v>784</v>
      </c>
      <c r="K8" s="370" t="s">
        <v>785</v>
      </c>
      <c r="L8" s="368" t="s">
        <v>1412</v>
      </c>
      <c r="M8" s="369" t="s">
        <v>787</v>
      </c>
      <c r="N8" s="370" t="s">
        <v>788</v>
      </c>
      <c r="O8" s="368" t="s">
        <v>1413</v>
      </c>
      <c r="P8" s="369" t="s">
        <v>1414</v>
      </c>
      <c r="Q8" s="370" t="s">
        <v>786</v>
      </c>
      <c r="R8" s="368" t="s">
        <v>1415</v>
      </c>
      <c r="S8" s="369" t="s">
        <v>789</v>
      </c>
      <c r="T8" s="370" t="s">
        <v>1416</v>
      </c>
      <c r="U8" s="368" t="s">
        <v>1417</v>
      </c>
      <c r="V8" s="369" t="s">
        <v>790</v>
      </c>
      <c r="W8" s="370" t="s">
        <v>791</v>
      </c>
    </row>
    <row r="9" spans="1:23" ht="13" thickTop="1" x14ac:dyDescent="0.25">
      <c r="A9" s="371">
        <v>1</v>
      </c>
      <c r="B9" s="346" t="s">
        <v>67</v>
      </c>
      <c r="C9" s="346" t="s">
        <v>68</v>
      </c>
      <c r="D9" s="346" t="s">
        <v>13</v>
      </c>
      <c r="E9" s="346" t="s">
        <v>69</v>
      </c>
      <c r="F9" s="346" t="s">
        <v>307</v>
      </c>
      <c r="G9" s="347">
        <v>28126</v>
      </c>
      <c r="H9" s="355">
        <v>21875</v>
      </c>
      <c r="I9" s="371"/>
      <c r="J9" s="371"/>
      <c r="K9" s="371"/>
      <c r="L9" s="371"/>
      <c r="M9" s="371"/>
      <c r="N9" s="371"/>
      <c r="O9" s="371"/>
      <c r="P9" s="371"/>
      <c r="Q9" s="371"/>
      <c r="R9" s="371"/>
      <c r="S9" s="371"/>
      <c r="T9" s="371"/>
      <c r="U9" s="371"/>
      <c r="V9" s="371"/>
      <c r="W9" s="371"/>
    </row>
    <row r="10" spans="1:23" x14ac:dyDescent="0.25">
      <c r="A10" s="372">
        <v>2</v>
      </c>
      <c r="B10" s="349" t="s">
        <v>136</v>
      </c>
      <c r="C10" s="349" t="s">
        <v>137</v>
      </c>
      <c r="D10" s="349" t="s">
        <v>13</v>
      </c>
      <c r="E10" s="349" t="s">
        <v>24</v>
      </c>
      <c r="F10" s="349" t="s">
        <v>309</v>
      </c>
      <c r="G10" s="350">
        <v>28126</v>
      </c>
      <c r="H10" s="358">
        <v>17500</v>
      </c>
      <c r="I10" s="371"/>
      <c r="J10" s="371"/>
      <c r="K10" s="371"/>
      <c r="L10" s="371"/>
      <c r="M10" s="371"/>
      <c r="N10" s="371"/>
      <c r="O10" s="371"/>
      <c r="P10" s="371"/>
      <c r="Q10" s="371"/>
      <c r="R10" s="371"/>
      <c r="S10" s="371"/>
      <c r="T10" s="371"/>
      <c r="U10" s="371"/>
      <c r="V10" s="371"/>
      <c r="W10" s="371"/>
    </row>
    <row r="11" spans="1:23" x14ac:dyDescent="0.25">
      <c r="A11" s="371">
        <v>3</v>
      </c>
      <c r="B11" s="346" t="s">
        <v>125</v>
      </c>
      <c r="C11" s="346" t="s">
        <v>126</v>
      </c>
      <c r="D11" s="346" t="s">
        <v>33</v>
      </c>
      <c r="E11" s="346" t="s">
        <v>138</v>
      </c>
      <c r="F11" s="346" t="s">
        <v>308</v>
      </c>
      <c r="G11" s="347">
        <v>36220</v>
      </c>
      <c r="H11" s="355">
        <v>7000</v>
      </c>
      <c r="I11" s="371"/>
      <c r="J11" s="371"/>
      <c r="K11" s="371"/>
      <c r="L11" s="371"/>
      <c r="M11" s="371"/>
      <c r="N11" s="371"/>
      <c r="O11" s="371"/>
      <c r="P11" s="371"/>
      <c r="Q11" s="371"/>
      <c r="R11" s="371"/>
      <c r="S11" s="371"/>
      <c r="T11" s="371"/>
      <c r="U11" s="371"/>
      <c r="V11" s="371"/>
      <c r="W11" s="371"/>
    </row>
    <row r="12" spans="1:23" x14ac:dyDescent="0.25">
      <c r="A12" s="372">
        <v>4</v>
      </c>
      <c r="B12" s="349" t="s">
        <v>21</v>
      </c>
      <c r="C12" s="349" t="s">
        <v>22</v>
      </c>
      <c r="D12" s="349" t="s">
        <v>23</v>
      </c>
      <c r="E12" s="349" t="s">
        <v>69</v>
      </c>
      <c r="F12" s="349" t="s">
        <v>310</v>
      </c>
      <c r="G12" s="350">
        <v>29183</v>
      </c>
      <c r="H12" s="358">
        <v>12250</v>
      </c>
      <c r="I12" s="371"/>
      <c r="J12" s="371"/>
      <c r="K12" s="371"/>
      <c r="L12" s="371"/>
      <c r="M12" s="371"/>
      <c r="N12" s="371"/>
      <c r="O12" s="371"/>
      <c r="P12" s="371"/>
      <c r="Q12" s="371"/>
      <c r="R12" s="371"/>
      <c r="S12" s="371"/>
      <c r="T12" s="371"/>
      <c r="U12" s="371"/>
      <c r="V12" s="371"/>
      <c r="W12" s="371"/>
    </row>
    <row r="13" spans="1:23" x14ac:dyDescent="0.25">
      <c r="A13" s="371">
        <v>5</v>
      </c>
      <c r="B13" s="346" t="s">
        <v>70</v>
      </c>
      <c r="C13" s="346" t="s">
        <v>71</v>
      </c>
      <c r="D13" s="346" t="s">
        <v>40</v>
      </c>
      <c r="E13" s="346" t="s">
        <v>69</v>
      </c>
      <c r="F13" s="346" t="s">
        <v>311</v>
      </c>
      <c r="G13" s="347">
        <v>32755</v>
      </c>
      <c r="H13" s="355">
        <v>21000</v>
      </c>
      <c r="I13" s="371"/>
      <c r="J13" s="371"/>
      <c r="K13" s="371"/>
      <c r="L13" s="371"/>
      <c r="M13" s="371"/>
      <c r="N13" s="371"/>
      <c r="O13" s="371"/>
      <c r="P13" s="371"/>
      <c r="Q13" s="371"/>
      <c r="R13" s="371"/>
      <c r="S13" s="371"/>
      <c r="T13" s="371"/>
      <c r="U13" s="371"/>
      <c r="V13" s="371"/>
      <c r="W13" s="371"/>
    </row>
    <row r="14" spans="1:23" x14ac:dyDescent="0.25">
      <c r="A14" s="372">
        <v>6</v>
      </c>
      <c r="B14" s="349" t="s">
        <v>172</v>
      </c>
      <c r="C14" s="349" t="s">
        <v>173</v>
      </c>
      <c r="D14" s="349" t="s">
        <v>40</v>
      </c>
      <c r="E14" s="349" t="s">
        <v>69</v>
      </c>
      <c r="F14" s="349" t="s">
        <v>313</v>
      </c>
      <c r="G14" s="350">
        <v>32390</v>
      </c>
      <c r="H14" s="358">
        <v>12425</v>
      </c>
      <c r="I14" s="371"/>
      <c r="J14" s="371"/>
      <c r="K14" s="371"/>
      <c r="L14" s="371"/>
      <c r="M14" s="371"/>
      <c r="N14" s="371"/>
      <c r="O14" s="371"/>
      <c r="P14" s="371"/>
      <c r="Q14" s="371"/>
      <c r="R14" s="371"/>
      <c r="S14" s="371"/>
      <c r="T14" s="371"/>
      <c r="U14" s="371"/>
      <c r="V14" s="371"/>
      <c r="W14" s="371"/>
    </row>
    <row r="15" spans="1:23" x14ac:dyDescent="0.25">
      <c r="A15" s="371">
        <v>7</v>
      </c>
      <c r="B15" s="346" t="s">
        <v>45</v>
      </c>
      <c r="C15" s="346" t="s">
        <v>46</v>
      </c>
      <c r="D15" s="346" t="s">
        <v>339</v>
      </c>
      <c r="E15" s="346" t="s">
        <v>174</v>
      </c>
      <c r="F15" s="346" t="s">
        <v>312</v>
      </c>
      <c r="G15" s="347">
        <v>33102</v>
      </c>
      <c r="H15" s="355">
        <v>13825</v>
      </c>
      <c r="I15" s="371"/>
      <c r="J15" s="371"/>
      <c r="K15" s="371"/>
      <c r="L15" s="371"/>
      <c r="M15" s="371"/>
      <c r="N15" s="371"/>
      <c r="O15" s="371"/>
      <c r="P15" s="371"/>
      <c r="Q15" s="371"/>
      <c r="R15" s="371"/>
      <c r="S15" s="371"/>
      <c r="T15" s="371"/>
      <c r="U15" s="371"/>
      <c r="V15" s="371"/>
      <c r="W15" s="371"/>
    </row>
    <row r="16" spans="1:23" x14ac:dyDescent="0.25">
      <c r="A16" s="372">
        <v>8</v>
      </c>
      <c r="B16" s="349" t="s">
        <v>72</v>
      </c>
      <c r="C16" s="349" t="s">
        <v>73</v>
      </c>
      <c r="D16" s="349" t="s">
        <v>40</v>
      </c>
      <c r="E16" s="349" t="s">
        <v>69</v>
      </c>
      <c r="F16" s="349" t="s">
        <v>314</v>
      </c>
      <c r="G16" s="350">
        <v>32755</v>
      </c>
      <c r="H16" s="358">
        <v>12425</v>
      </c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</row>
    <row r="17" spans="1:23" x14ac:dyDescent="0.25">
      <c r="A17" s="371">
        <v>9</v>
      </c>
      <c r="B17" s="346" t="s">
        <v>74</v>
      </c>
      <c r="C17" s="346" t="s">
        <v>75</v>
      </c>
      <c r="D17" s="346" t="s">
        <v>13</v>
      </c>
      <c r="E17" s="346" t="s">
        <v>69</v>
      </c>
      <c r="F17" s="346" t="s">
        <v>315</v>
      </c>
      <c r="G17" s="347">
        <v>36506</v>
      </c>
      <c r="H17" s="355">
        <v>14875</v>
      </c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</row>
    <row r="18" spans="1:23" x14ac:dyDescent="0.25">
      <c r="A18" s="372">
        <v>10</v>
      </c>
      <c r="B18" s="349" t="s">
        <v>76</v>
      </c>
      <c r="C18" s="349" t="s">
        <v>77</v>
      </c>
      <c r="D18" s="349" t="s">
        <v>23</v>
      </c>
      <c r="E18" s="349" t="s">
        <v>24</v>
      </c>
      <c r="F18" s="349" t="s">
        <v>316</v>
      </c>
      <c r="G18" s="350">
        <v>28326</v>
      </c>
      <c r="H18" s="358">
        <v>15750</v>
      </c>
      <c r="I18" s="371"/>
      <c r="J18" s="371"/>
      <c r="K18" s="371"/>
      <c r="L18" s="371"/>
      <c r="M18" s="371"/>
      <c r="N18" s="371"/>
      <c r="O18" s="371"/>
      <c r="P18" s="371"/>
      <c r="Q18" s="371"/>
      <c r="R18" s="371"/>
      <c r="S18" s="371"/>
      <c r="T18" s="371"/>
      <c r="U18" s="371"/>
      <c r="V18" s="371"/>
      <c r="W18" s="371"/>
    </row>
    <row r="19" spans="1:23" x14ac:dyDescent="0.25">
      <c r="A19" s="371">
        <v>11</v>
      </c>
      <c r="B19" s="346" t="s">
        <v>25</v>
      </c>
      <c r="C19" s="346" t="s">
        <v>26</v>
      </c>
      <c r="D19" s="346" t="s">
        <v>27</v>
      </c>
      <c r="E19" s="346" t="s">
        <v>174</v>
      </c>
      <c r="F19" s="346" t="s">
        <v>312</v>
      </c>
      <c r="G19" s="347">
        <v>31402</v>
      </c>
      <c r="H19" s="355">
        <v>14875</v>
      </c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</row>
    <row r="20" spans="1:23" x14ac:dyDescent="0.25">
      <c r="A20" s="372">
        <v>12</v>
      </c>
      <c r="B20" s="349" t="s">
        <v>175</v>
      </c>
      <c r="C20" s="349" t="s">
        <v>176</v>
      </c>
      <c r="D20" s="349" t="s">
        <v>33</v>
      </c>
      <c r="E20" s="349" t="s">
        <v>69</v>
      </c>
      <c r="F20" s="349" t="s">
        <v>317</v>
      </c>
      <c r="G20" s="350">
        <v>30376</v>
      </c>
      <c r="H20" s="358">
        <v>21000</v>
      </c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</row>
    <row r="21" spans="1:23" x14ac:dyDescent="0.25">
      <c r="A21" s="371">
        <v>13</v>
      </c>
      <c r="B21" s="346" t="s">
        <v>78</v>
      </c>
      <c r="C21" s="346" t="s">
        <v>79</v>
      </c>
      <c r="D21" s="346" t="s">
        <v>27</v>
      </c>
      <c r="E21" s="346" t="s">
        <v>24</v>
      </c>
      <c r="F21" s="346" t="s">
        <v>318</v>
      </c>
      <c r="G21" s="347">
        <v>31027</v>
      </c>
      <c r="H21" s="355">
        <v>19250</v>
      </c>
      <c r="I21" s="371"/>
      <c r="J21" s="371"/>
      <c r="K21" s="371"/>
      <c r="L21" s="371"/>
      <c r="M21" s="371"/>
      <c r="N21" s="371"/>
      <c r="O21" s="371"/>
      <c r="P21" s="371"/>
      <c r="Q21" s="371"/>
      <c r="R21" s="371"/>
      <c r="S21" s="371"/>
      <c r="T21" s="371"/>
      <c r="U21" s="371"/>
      <c r="V21" s="371"/>
      <c r="W21" s="371"/>
    </row>
    <row r="22" spans="1:23" x14ac:dyDescent="0.25">
      <c r="A22" s="372">
        <v>14</v>
      </c>
      <c r="B22" s="349" t="s">
        <v>28</v>
      </c>
      <c r="C22" s="349" t="s">
        <v>29</v>
      </c>
      <c r="D22" s="349" t="s">
        <v>30</v>
      </c>
      <c r="E22" s="349" t="s">
        <v>138</v>
      </c>
      <c r="F22" s="349" t="s">
        <v>319</v>
      </c>
      <c r="G22" s="350">
        <v>31028</v>
      </c>
      <c r="H22" s="358">
        <v>49000</v>
      </c>
      <c r="I22" s="371"/>
      <c r="J22" s="371"/>
      <c r="K22" s="371"/>
      <c r="L22" s="371"/>
      <c r="M22" s="371"/>
      <c r="N22" s="371"/>
      <c r="O22" s="371"/>
      <c r="P22" s="371"/>
      <c r="Q22" s="371"/>
      <c r="R22" s="371"/>
      <c r="S22" s="371"/>
      <c r="T22" s="371"/>
      <c r="U22" s="371"/>
      <c r="V22" s="371"/>
      <c r="W22" s="371"/>
    </row>
    <row r="23" spans="1:23" x14ac:dyDescent="0.25">
      <c r="A23" s="371">
        <v>15</v>
      </c>
      <c r="B23" s="346" t="s">
        <v>139</v>
      </c>
      <c r="C23" s="346" t="s">
        <v>140</v>
      </c>
      <c r="D23" s="346" t="s">
        <v>339</v>
      </c>
      <c r="E23" s="346" t="s">
        <v>69</v>
      </c>
      <c r="F23" s="346" t="s">
        <v>317</v>
      </c>
      <c r="G23" s="347">
        <v>31029</v>
      </c>
      <c r="H23" s="355">
        <v>14875</v>
      </c>
      <c r="I23" s="371"/>
      <c r="J23" s="371"/>
      <c r="K23" s="371"/>
      <c r="L23" s="371"/>
      <c r="M23" s="371"/>
      <c r="N23" s="371"/>
      <c r="O23" s="371"/>
      <c r="P23" s="371"/>
      <c r="Q23" s="371"/>
      <c r="R23" s="371"/>
      <c r="S23" s="371"/>
      <c r="T23" s="371"/>
      <c r="U23" s="371"/>
      <c r="V23" s="371"/>
      <c r="W23" s="371"/>
    </row>
    <row r="24" spans="1:23" x14ac:dyDescent="0.25">
      <c r="A24" s="372">
        <v>16</v>
      </c>
      <c r="B24" s="349" t="s">
        <v>80</v>
      </c>
      <c r="C24" s="349" t="s">
        <v>81</v>
      </c>
      <c r="D24" s="349" t="s">
        <v>339</v>
      </c>
      <c r="E24" s="349" t="s">
        <v>69</v>
      </c>
      <c r="F24" s="349" t="s">
        <v>320</v>
      </c>
      <c r="G24" s="350">
        <v>31030</v>
      </c>
      <c r="H24" s="358">
        <v>14875</v>
      </c>
      <c r="I24" s="371"/>
      <c r="J24" s="371"/>
      <c r="K24" s="371"/>
      <c r="L24" s="371"/>
      <c r="M24" s="371"/>
      <c r="N24" s="371"/>
      <c r="O24" s="371"/>
      <c r="P24" s="371"/>
      <c r="Q24" s="371"/>
      <c r="R24" s="371"/>
      <c r="S24" s="371"/>
      <c r="T24" s="371"/>
      <c r="U24" s="371"/>
      <c r="V24" s="371"/>
      <c r="W24" s="371"/>
    </row>
    <row r="25" spans="1:23" x14ac:dyDescent="0.25">
      <c r="A25" s="371">
        <v>17</v>
      </c>
      <c r="B25" s="346" t="s">
        <v>82</v>
      </c>
      <c r="C25" s="346" t="s">
        <v>83</v>
      </c>
      <c r="D25" s="346" t="s">
        <v>33</v>
      </c>
      <c r="E25" s="346" t="s">
        <v>24</v>
      </c>
      <c r="F25" s="346" t="s">
        <v>309</v>
      </c>
      <c r="G25" s="347">
        <v>30376</v>
      </c>
      <c r="H25" s="355">
        <v>15750</v>
      </c>
      <c r="I25" s="371"/>
      <c r="J25" s="371"/>
      <c r="K25" s="371"/>
      <c r="L25" s="371"/>
      <c r="M25" s="371"/>
      <c r="N25" s="371"/>
      <c r="O25" s="371"/>
      <c r="P25" s="371"/>
      <c r="Q25" s="371"/>
      <c r="R25" s="371"/>
      <c r="S25" s="371"/>
      <c r="T25" s="371"/>
      <c r="U25" s="371"/>
      <c r="V25" s="371"/>
      <c r="W25" s="371"/>
    </row>
    <row r="26" spans="1:23" s="5" customFormat="1" x14ac:dyDescent="0.25">
      <c r="A26" s="372">
        <v>18</v>
      </c>
      <c r="B26" s="349" t="s">
        <v>31</v>
      </c>
      <c r="C26" s="349" t="s">
        <v>32</v>
      </c>
      <c r="D26" s="349" t="s">
        <v>33</v>
      </c>
      <c r="E26" s="349" t="s">
        <v>174</v>
      </c>
      <c r="F26" s="349" t="s">
        <v>321</v>
      </c>
      <c r="G26" s="350">
        <v>30376</v>
      </c>
      <c r="H26" s="358">
        <v>15750</v>
      </c>
      <c r="I26" s="371"/>
      <c r="J26" s="371"/>
      <c r="K26" s="371"/>
      <c r="L26" s="371"/>
      <c r="M26" s="371"/>
      <c r="N26" s="371"/>
      <c r="O26" s="371"/>
      <c r="P26" s="371"/>
      <c r="Q26" s="371"/>
      <c r="R26" s="371"/>
      <c r="S26" s="371"/>
      <c r="T26" s="371"/>
      <c r="U26" s="371"/>
      <c r="V26" s="371"/>
      <c r="W26" s="371"/>
    </row>
    <row r="27" spans="1:23" x14ac:dyDescent="0.25">
      <c r="A27" s="371">
        <v>19</v>
      </c>
      <c r="B27" s="346" t="s">
        <v>177</v>
      </c>
      <c r="C27" s="346" t="s">
        <v>178</v>
      </c>
      <c r="D27" s="346" t="s">
        <v>23</v>
      </c>
      <c r="E27" s="346" t="s">
        <v>69</v>
      </c>
      <c r="F27" s="346" t="s">
        <v>313</v>
      </c>
      <c r="G27" s="347">
        <v>31637</v>
      </c>
      <c r="H27" s="355">
        <v>10500</v>
      </c>
      <c r="I27" s="371"/>
      <c r="J27" s="371"/>
      <c r="K27" s="371"/>
      <c r="L27" s="371"/>
      <c r="M27" s="371"/>
      <c r="N27" s="371"/>
      <c r="O27" s="371"/>
      <c r="P27" s="371"/>
      <c r="Q27" s="371"/>
      <c r="R27" s="371"/>
      <c r="S27" s="371"/>
      <c r="T27" s="371"/>
      <c r="U27" s="371"/>
      <c r="V27" s="371"/>
      <c r="W27" s="371"/>
    </row>
    <row r="28" spans="1:23" x14ac:dyDescent="0.25">
      <c r="A28" s="372">
        <v>20</v>
      </c>
      <c r="B28" s="349" t="s">
        <v>84</v>
      </c>
      <c r="C28" s="349" t="s">
        <v>85</v>
      </c>
      <c r="D28" s="349" t="s">
        <v>23</v>
      </c>
      <c r="E28" s="349" t="s">
        <v>69</v>
      </c>
      <c r="F28" s="349" t="s">
        <v>320</v>
      </c>
      <c r="G28" s="350">
        <v>36316</v>
      </c>
      <c r="H28" s="358">
        <v>5950</v>
      </c>
      <c r="I28" s="371"/>
      <c r="J28" s="371"/>
      <c r="K28" s="371"/>
      <c r="L28" s="371"/>
      <c r="M28" s="371"/>
      <c r="N28" s="371"/>
      <c r="O28" s="371"/>
      <c r="P28" s="371"/>
      <c r="Q28" s="371"/>
      <c r="R28" s="371"/>
      <c r="S28" s="371"/>
      <c r="T28" s="371"/>
      <c r="U28" s="371"/>
      <c r="V28" s="371"/>
      <c r="W28" s="371"/>
    </row>
    <row r="29" spans="1:23" x14ac:dyDescent="0.25">
      <c r="A29" s="371">
        <v>21</v>
      </c>
      <c r="B29" s="346" t="s">
        <v>86</v>
      </c>
      <c r="C29" s="346" t="s">
        <v>87</v>
      </c>
      <c r="D29" s="346" t="s">
        <v>23</v>
      </c>
      <c r="E29" s="346" t="s">
        <v>24</v>
      </c>
      <c r="F29" s="346" t="s">
        <v>322</v>
      </c>
      <c r="G29" s="347">
        <v>36317</v>
      </c>
      <c r="H29" s="355">
        <v>7875</v>
      </c>
      <c r="I29" s="371"/>
      <c r="J29" s="371"/>
      <c r="K29" s="371"/>
      <c r="L29" s="371"/>
      <c r="M29" s="371"/>
      <c r="N29" s="371"/>
      <c r="O29" s="371"/>
      <c r="P29" s="371"/>
      <c r="Q29" s="371"/>
      <c r="R29" s="371"/>
      <c r="S29" s="371"/>
      <c r="T29" s="371"/>
      <c r="U29" s="371"/>
      <c r="V29" s="371"/>
      <c r="W29" s="371"/>
    </row>
    <row r="30" spans="1:23" x14ac:dyDescent="0.25">
      <c r="A30" s="372">
        <v>22</v>
      </c>
      <c r="B30" s="349" t="s">
        <v>34</v>
      </c>
      <c r="C30" s="349" t="s">
        <v>35</v>
      </c>
      <c r="D30" s="349" t="s">
        <v>23</v>
      </c>
      <c r="E30" s="349" t="s">
        <v>174</v>
      </c>
      <c r="F30" s="349" t="s">
        <v>321</v>
      </c>
      <c r="G30" s="350">
        <v>36318</v>
      </c>
      <c r="H30" s="358">
        <v>7875</v>
      </c>
      <c r="I30" s="371"/>
      <c r="J30" s="371"/>
      <c r="K30" s="371"/>
      <c r="L30" s="371"/>
      <c r="M30" s="371"/>
      <c r="N30" s="371"/>
      <c r="O30" s="371"/>
      <c r="P30" s="371"/>
      <c r="Q30" s="371"/>
      <c r="R30" s="371"/>
      <c r="S30" s="371"/>
      <c r="T30" s="371"/>
      <c r="U30" s="371"/>
      <c r="V30" s="371"/>
      <c r="W30" s="371"/>
    </row>
    <row r="31" spans="1:23" x14ac:dyDescent="0.25">
      <c r="A31" s="371">
        <v>23</v>
      </c>
      <c r="B31" s="346" t="s">
        <v>179</v>
      </c>
      <c r="C31" s="346" t="s">
        <v>112</v>
      </c>
      <c r="D31" s="346" t="s">
        <v>23</v>
      </c>
      <c r="E31" s="346" t="s">
        <v>174</v>
      </c>
      <c r="F31" s="346" t="s">
        <v>312</v>
      </c>
      <c r="G31" s="347">
        <v>36319</v>
      </c>
      <c r="H31" s="355">
        <v>7875</v>
      </c>
      <c r="I31" s="371"/>
      <c r="J31" s="371"/>
      <c r="K31" s="371"/>
      <c r="L31" s="371"/>
      <c r="M31" s="371"/>
      <c r="N31" s="371"/>
      <c r="O31" s="371"/>
      <c r="P31" s="371"/>
      <c r="Q31" s="371"/>
      <c r="R31" s="371"/>
      <c r="S31" s="371"/>
      <c r="T31" s="371"/>
      <c r="U31" s="371"/>
      <c r="V31" s="371"/>
      <c r="W31" s="371"/>
    </row>
    <row r="32" spans="1:23" x14ac:dyDescent="0.25">
      <c r="A32" s="372">
        <v>24</v>
      </c>
      <c r="B32" s="349" t="s">
        <v>41</v>
      </c>
      <c r="C32" s="349" t="s">
        <v>180</v>
      </c>
      <c r="D32" s="349" t="s">
        <v>13</v>
      </c>
      <c r="E32" s="349" t="s">
        <v>174</v>
      </c>
      <c r="F32" s="349" t="s">
        <v>321</v>
      </c>
      <c r="G32" s="350">
        <v>29362</v>
      </c>
      <c r="H32" s="358">
        <v>14875</v>
      </c>
      <c r="I32" s="371"/>
      <c r="J32" s="371"/>
      <c r="K32" s="371"/>
      <c r="L32" s="371"/>
      <c r="M32" s="371"/>
      <c r="N32" s="371"/>
      <c r="O32" s="371"/>
      <c r="P32" s="371"/>
      <c r="Q32" s="371"/>
      <c r="R32" s="371"/>
      <c r="S32" s="371"/>
      <c r="T32" s="371"/>
      <c r="U32" s="371"/>
      <c r="V32" s="371"/>
      <c r="W32" s="371"/>
    </row>
    <row r="33" spans="1:23" x14ac:dyDescent="0.25">
      <c r="A33" s="371">
        <v>25</v>
      </c>
      <c r="B33" s="346" t="s">
        <v>181</v>
      </c>
      <c r="C33" s="346" t="s">
        <v>182</v>
      </c>
      <c r="D33" s="346" t="s">
        <v>40</v>
      </c>
      <c r="E33" s="346" t="s">
        <v>138</v>
      </c>
      <c r="F33" s="346" t="s">
        <v>323</v>
      </c>
      <c r="G33" s="347">
        <v>36274</v>
      </c>
      <c r="H33" s="355">
        <v>7875</v>
      </c>
      <c r="I33" s="371"/>
      <c r="J33" s="371"/>
      <c r="K33" s="371"/>
      <c r="L33" s="371"/>
      <c r="M33" s="371"/>
      <c r="N33" s="371"/>
      <c r="O33" s="371"/>
      <c r="P33" s="371"/>
      <c r="Q33" s="371"/>
      <c r="R33" s="371"/>
      <c r="S33" s="371"/>
      <c r="T33" s="371"/>
      <c r="U33" s="371"/>
      <c r="V33" s="371"/>
      <c r="W33" s="371"/>
    </row>
    <row r="34" spans="1:23" x14ac:dyDescent="0.25">
      <c r="A34" s="372">
        <v>26</v>
      </c>
      <c r="B34" s="349" t="s">
        <v>141</v>
      </c>
      <c r="C34" s="349" t="s">
        <v>142</v>
      </c>
      <c r="D34" s="349" t="s">
        <v>13</v>
      </c>
      <c r="E34" s="349" t="s">
        <v>24</v>
      </c>
      <c r="F34" s="349" t="s">
        <v>309</v>
      </c>
      <c r="G34" s="350">
        <v>30225</v>
      </c>
      <c r="H34" s="358">
        <v>19250</v>
      </c>
      <c r="I34" s="371"/>
      <c r="J34" s="371"/>
      <c r="K34" s="371"/>
      <c r="L34" s="371"/>
      <c r="M34" s="371"/>
      <c r="N34" s="371"/>
      <c r="O34" s="371"/>
      <c r="P34" s="371"/>
      <c r="Q34" s="371"/>
      <c r="R34" s="371"/>
      <c r="S34" s="371"/>
      <c r="T34" s="371"/>
      <c r="U34" s="371"/>
      <c r="V34" s="371"/>
      <c r="W34" s="371"/>
    </row>
    <row r="35" spans="1:23" x14ac:dyDescent="0.25">
      <c r="A35" s="371">
        <v>27</v>
      </c>
      <c r="B35" s="346" t="s">
        <v>36</v>
      </c>
      <c r="C35" s="346" t="s">
        <v>37</v>
      </c>
      <c r="D35" s="346" t="s">
        <v>13</v>
      </c>
      <c r="E35" s="346" t="s">
        <v>138</v>
      </c>
      <c r="F35" s="346" t="s">
        <v>324</v>
      </c>
      <c r="G35" s="347">
        <v>33787</v>
      </c>
      <c r="H35" s="355">
        <v>13125</v>
      </c>
      <c r="I35" s="371"/>
      <c r="J35" s="371"/>
      <c r="K35" s="371"/>
      <c r="L35" s="371"/>
      <c r="M35" s="371"/>
      <c r="N35" s="371"/>
      <c r="O35" s="371"/>
      <c r="P35" s="371"/>
      <c r="Q35" s="371"/>
      <c r="R35" s="371"/>
      <c r="S35" s="371"/>
      <c r="T35" s="371"/>
      <c r="U35" s="371"/>
      <c r="V35" s="371"/>
      <c r="W35" s="371"/>
    </row>
    <row r="36" spans="1:23" x14ac:dyDescent="0.25">
      <c r="A36" s="372">
        <v>28</v>
      </c>
      <c r="B36" s="349" t="s">
        <v>143</v>
      </c>
      <c r="C36" s="349" t="s">
        <v>144</v>
      </c>
      <c r="D36" s="349" t="s">
        <v>40</v>
      </c>
      <c r="E36" s="349" t="s">
        <v>174</v>
      </c>
      <c r="F36" s="349" t="s">
        <v>325</v>
      </c>
      <c r="G36" s="350">
        <v>34777</v>
      </c>
      <c r="H36" s="358">
        <v>10500</v>
      </c>
      <c r="I36" s="371"/>
      <c r="J36" s="371"/>
      <c r="K36" s="371"/>
      <c r="L36" s="371"/>
      <c r="M36" s="371"/>
      <c r="N36" s="371"/>
      <c r="O36" s="371"/>
      <c r="P36" s="371"/>
      <c r="Q36" s="371"/>
      <c r="R36" s="371"/>
      <c r="S36" s="371"/>
      <c r="T36" s="371"/>
      <c r="U36" s="371"/>
      <c r="V36" s="371"/>
      <c r="W36" s="371"/>
    </row>
    <row r="37" spans="1:23" x14ac:dyDescent="0.25">
      <c r="A37" s="371">
        <v>29</v>
      </c>
      <c r="B37" s="346" t="s">
        <v>183</v>
      </c>
      <c r="C37" s="346" t="s">
        <v>184</v>
      </c>
      <c r="D37" s="346" t="s">
        <v>33</v>
      </c>
      <c r="E37" s="346" t="s">
        <v>69</v>
      </c>
      <c r="F37" s="346" t="s">
        <v>320</v>
      </c>
      <c r="G37" s="347">
        <v>35189</v>
      </c>
      <c r="H37" s="355">
        <v>9625</v>
      </c>
      <c r="I37" s="371"/>
      <c r="J37" s="371"/>
      <c r="K37" s="371"/>
      <c r="L37" s="371"/>
      <c r="M37" s="371"/>
      <c r="N37" s="371"/>
      <c r="O37" s="371"/>
      <c r="P37" s="371"/>
      <c r="Q37" s="371"/>
      <c r="R37" s="371"/>
      <c r="S37" s="371"/>
      <c r="T37" s="371"/>
      <c r="U37" s="371"/>
      <c r="V37" s="371"/>
      <c r="W37" s="371"/>
    </row>
    <row r="38" spans="1:23" x14ac:dyDescent="0.25">
      <c r="A38" s="372">
        <v>30</v>
      </c>
      <c r="B38" s="349" t="s">
        <v>88</v>
      </c>
      <c r="C38" s="349" t="s">
        <v>89</v>
      </c>
      <c r="D38" s="349" t="s">
        <v>339</v>
      </c>
      <c r="E38" s="349" t="s">
        <v>24</v>
      </c>
      <c r="F38" s="349" t="s">
        <v>322</v>
      </c>
      <c r="G38" s="350">
        <v>32435</v>
      </c>
      <c r="H38" s="358">
        <v>14175</v>
      </c>
      <c r="I38" s="371"/>
      <c r="J38" s="371"/>
      <c r="K38" s="371"/>
      <c r="L38" s="371"/>
      <c r="M38" s="371"/>
      <c r="N38" s="371"/>
      <c r="O38" s="371"/>
      <c r="P38" s="371"/>
      <c r="Q38" s="371"/>
      <c r="R38" s="371"/>
      <c r="S38" s="371"/>
      <c r="T38" s="371"/>
      <c r="U38" s="371"/>
      <c r="V38" s="371"/>
      <c r="W38" s="371"/>
    </row>
    <row r="39" spans="1:23" x14ac:dyDescent="0.25">
      <c r="A39" s="371">
        <v>31</v>
      </c>
      <c r="B39" s="346" t="s">
        <v>38</v>
      </c>
      <c r="C39" s="346" t="s">
        <v>39</v>
      </c>
      <c r="D39" s="346" t="s">
        <v>40</v>
      </c>
      <c r="E39" s="346" t="s">
        <v>69</v>
      </c>
      <c r="F39" s="346" t="s">
        <v>314</v>
      </c>
      <c r="G39" s="347">
        <v>30225</v>
      </c>
      <c r="H39" s="355">
        <v>15750</v>
      </c>
      <c r="I39" s="371"/>
      <c r="J39" s="371"/>
      <c r="K39" s="371"/>
      <c r="L39" s="371"/>
      <c r="M39" s="371"/>
      <c r="N39" s="371"/>
      <c r="O39" s="371"/>
      <c r="P39" s="371"/>
      <c r="Q39" s="371"/>
      <c r="R39" s="371"/>
      <c r="S39" s="371"/>
      <c r="T39" s="371"/>
      <c r="U39" s="371"/>
      <c r="V39" s="371"/>
      <c r="W39" s="371"/>
    </row>
    <row r="40" spans="1:23" x14ac:dyDescent="0.25">
      <c r="A40" s="372">
        <v>32</v>
      </c>
      <c r="B40" s="349" t="s">
        <v>90</v>
      </c>
      <c r="C40" s="349" t="s">
        <v>91</v>
      </c>
      <c r="D40" s="349" t="s">
        <v>49</v>
      </c>
      <c r="E40" s="349" t="s">
        <v>138</v>
      </c>
      <c r="F40" s="349" t="s">
        <v>323</v>
      </c>
      <c r="G40" s="350">
        <v>30225</v>
      </c>
      <c r="H40" s="358">
        <v>15750</v>
      </c>
      <c r="I40" s="371"/>
      <c r="J40" s="371"/>
      <c r="K40" s="371"/>
      <c r="L40" s="371"/>
      <c r="M40" s="371"/>
      <c r="N40" s="371"/>
      <c r="O40" s="371"/>
      <c r="P40" s="371"/>
      <c r="Q40" s="371"/>
      <c r="R40" s="371"/>
      <c r="S40" s="371"/>
      <c r="T40" s="371"/>
      <c r="U40" s="371"/>
      <c r="V40" s="371"/>
      <c r="W40" s="371"/>
    </row>
    <row r="41" spans="1:23" x14ac:dyDescent="0.25">
      <c r="A41" s="371">
        <v>33</v>
      </c>
      <c r="B41" s="346" t="s">
        <v>145</v>
      </c>
      <c r="C41" s="346" t="s">
        <v>146</v>
      </c>
      <c r="D41" s="346" t="s">
        <v>49</v>
      </c>
      <c r="E41" s="346" t="s">
        <v>69</v>
      </c>
      <c r="F41" s="346" t="s">
        <v>315</v>
      </c>
      <c r="G41" s="347">
        <v>35618</v>
      </c>
      <c r="H41" s="355">
        <v>7000</v>
      </c>
      <c r="I41" s="371"/>
      <c r="J41" s="371"/>
      <c r="K41" s="371"/>
      <c r="L41" s="371"/>
      <c r="M41" s="371"/>
      <c r="N41" s="371"/>
      <c r="O41" s="371"/>
      <c r="P41" s="371"/>
      <c r="Q41" s="371"/>
      <c r="R41" s="371"/>
      <c r="S41" s="371"/>
      <c r="T41" s="371"/>
      <c r="U41" s="371"/>
      <c r="V41" s="371"/>
      <c r="W41" s="371"/>
    </row>
    <row r="42" spans="1:23" s="5" customFormat="1" x14ac:dyDescent="0.25">
      <c r="A42" s="372">
        <v>34</v>
      </c>
      <c r="B42" s="349" t="s">
        <v>92</v>
      </c>
      <c r="C42" s="349" t="s">
        <v>93</v>
      </c>
      <c r="D42" s="349" t="s">
        <v>49</v>
      </c>
      <c r="E42" s="349" t="s">
        <v>69</v>
      </c>
      <c r="F42" s="349" t="s">
        <v>326</v>
      </c>
      <c r="G42" s="350">
        <v>33510</v>
      </c>
      <c r="H42" s="358">
        <v>8750</v>
      </c>
      <c r="I42" s="371"/>
      <c r="J42" s="371"/>
      <c r="K42" s="371"/>
      <c r="L42" s="371"/>
      <c r="M42" s="371"/>
      <c r="N42" s="371"/>
      <c r="O42" s="371"/>
      <c r="P42" s="371"/>
      <c r="Q42" s="371"/>
      <c r="R42" s="371"/>
      <c r="S42" s="371"/>
      <c r="T42" s="371"/>
      <c r="U42" s="371"/>
      <c r="V42" s="371"/>
      <c r="W42" s="371"/>
    </row>
    <row r="43" spans="1:23" s="5" customFormat="1" x14ac:dyDescent="0.25">
      <c r="A43" s="371">
        <v>35</v>
      </c>
      <c r="B43" s="346" t="s">
        <v>94</v>
      </c>
      <c r="C43" s="346" t="s">
        <v>91</v>
      </c>
      <c r="D43" s="346" t="s">
        <v>23</v>
      </c>
      <c r="E43" s="346" t="s">
        <v>138</v>
      </c>
      <c r="F43" s="346" t="s">
        <v>323</v>
      </c>
      <c r="G43" s="347">
        <v>33729</v>
      </c>
      <c r="H43" s="355">
        <v>9275</v>
      </c>
      <c r="I43" s="371"/>
      <c r="J43" s="371"/>
      <c r="K43" s="371"/>
      <c r="L43" s="371"/>
      <c r="M43" s="371"/>
      <c r="N43" s="371"/>
      <c r="O43" s="371"/>
      <c r="P43" s="371"/>
      <c r="Q43" s="371"/>
      <c r="R43" s="371"/>
      <c r="S43" s="371"/>
      <c r="T43" s="371"/>
      <c r="U43" s="371"/>
      <c r="V43" s="371"/>
      <c r="W43" s="371"/>
    </row>
    <row r="44" spans="1:23" x14ac:dyDescent="0.25">
      <c r="A44" s="372">
        <v>36</v>
      </c>
      <c r="B44" s="349" t="s">
        <v>41</v>
      </c>
      <c r="C44" s="349" t="s">
        <v>147</v>
      </c>
      <c r="D44" s="349" t="s">
        <v>339</v>
      </c>
      <c r="E44" s="349" t="s">
        <v>174</v>
      </c>
      <c r="F44" s="349" t="s">
        <v>327</v>
      </c>
      <c r="G44" s="350">
        <v>34580</v>
      </c>
      <c r="H44" s="358">
        <v>11725</v>
      </c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371"/>
      <c r="V44" s="371"/>
      <c r="W44" s="371"/>
    </row>
    <row r="45" spans="1:23" x14ac:dyDescent="0.25">
      <c r="A45" s="371">
        <v>37</v>
      </c>
      <c r="B45" s="346" t="s">
        <v>175</v>
      </c>
      <c r="C45" s="346" t="s">
        <v>185</v>
      </c>
      <c r="D45" s="346" t="s">
        <v>27</v>
      </c>
      <c r="E45" s="346" t="s">
        <v>138</v>
      </c>
      <c r="F45" s="346" t="s">
        <v>328</v>
      </c>
      <c r="G45" s="347">
        <v>30225</v>
      </c>
      <c r="H45" s="355">
        <v>24500</v>
      </c>
      <c r="I45" s="371"/>
      <c r="J45" s="371"/>
      <c r="K45" s="371"/>
      <c r="L45" s="371"/>
      <c r="M45" s="371"/>
      <c r="N45" s="371"/>
      <c r="O45" s="371"/>
      <c r="P45" s="371"/>
      <c r="Q45" s="371"/>
      <c r="R45" s="371"/>
      <c r="S45" s="371"/>
      <c r="T45" s="371"/>
      <c r="U45" s="371"/>
      <c r="V45" s="371"/>
      <c r="W45" s="371"/>
    </row>
    <row r="46" spans="1:23" x14ac:dyDescent="0.25">
      <c r="A46" s="372">
        <v>38</v>
      </c>
      <c r="B46" s="349" t="s">
        <v>148</v>
      </c>
      <c r="C46" s="349" t="s">
        <v>149</v>
      </c>
      <c r="D46" s="349" t="s">
        <v>27</v>
      </c>
      <c r="E46" s="349" t="s">
        <v>69</v>
      </c>
      <c r="F46" s="349" t="s">
        <v>329</v>
      </c>
      <c r="G46" s="350">
        <v>30225</v>
      </c>
      <c r="H46" s="358">
        <v>24500</v>
      </c>
      <c r="I46" s="371"/>
      <c r="J46" s="371"/>
      <c r="K46" s="371"/>
      <c r="L46" s="371"/>
      <c r="M46" s="371"/>
      <c r="N46" s="371"/>
      <c r="O46" s="371"/>
      <c r="P46" s="371"/>
      <c r="Q46" s="371"/>
      <c r="R46" s="371"/>
      <c r="S46" s="371"/>
      <c r="T46" s="371"/>
      <c r="U46" s="371"/>
      <c r="V46" s="371"/>
      <c r="W46" s="371"/>
    </row>
    <row r="47" spans="1:23" x14ac:dyDescent="0.25">
      <c r="A47" s="371">
        <v>39</v>
      </c>
      <c r="B47" s="346" t="s">
        <v>28</v>
      </c>
      <c r="C47" s="346" t="s">
        <v>95</v>
      </c>
      <c r="D47" s="346" t="s">
        <v>27</v>
      </c>
      <c r="E47" s="346" t="s">
        <v>69</v>
      </c>
      <c r="F47" s="346" t="s">
        <v>330</v>
      </c>
      <c r="G47" s="347">
        <v>30225</v>
      </c>
      <c r="H47" s="355">
        <v>24500</v>
      </c>
      <c r="I47" s="371"/>
      <c r="J47" s="371"/>
      <c r="K47" s="371"/>
      <c r="L47" s="371"/>
      <c r="M47" s="371"/>
      <c r="N47" s="371"/>
      <c r="O47" s="371"/>
      <c r="P47" s="371"/>
      <c r="Q47" s="371"/>
      <c r="R47" s="371"/>
      <c r="S47" s="371"/>
      <c r="T47" s="371"/>
      <c r="U47" s="371"/>
      <c r="V47" s="371"/>
      <c r="W47" s="371"/>
    </row>
    <row r="48" spans="1:23" x14ac:dyDescent="0.25">
      <c r="A48" s="372">
        <v>40</v>
      </c>
      <c r="B48" s="349" t="s">
        <v>96</v>
      </c>
      <c r="C48" s="349" t="s">
        <v>97</v>
      </c>
      <c r="D48" s="349" t="s">
        <v>13</v>
      </c>
      <c r="E48" s="349" t="s">
        <v>138</v>
      </c>
      <c r="F48" s="349" t="s">
        <v>323</v>
      </c>
      <c r="G48" s="350">
        <v>33510</v>
      </c>
      <c r="H48" s="358">
        <v>10500</v>
      </c>
      <c r="I48" s="371"/>
      <c r="J48" s="371"/>
      <c r="K48" s="371"/>
      <c r="L48" s="371"/>
      <c r="M48" s="371"/>
      <c r="N48" s="371"/>
      <c r="O48" s="371"/>
      <c r="P48" s="371"/>
      <c r="Q48" s="371"/>
      <c r="R48" s="371"/>
      <c r="S48" s="371"/>
      <c r="T48" s="371"/>
      <c r="U48" s="371"/>
      <c r="V48" s="371"/>
      <c r="W48" s="371"/>
    </row>
    <row r="49" spans="1:23" x14ac:dyDescent="0.25">
      <c r="A49" s="371">
        <v>41</v>
      </c>
      <c r="B49" s="346" t="s">
        <v>150</v>
      </c>
      <c r="C49" s="346" t="s">
        <v>151</v>
      </c>
      <c r="D49" s="346" t="s">
        <v>33</v>
      </c>
      <c r="E49" s="346" t="s">
        <v>24</v>
      </c>
      <c r="F49" s="346" t="s">
        <v>316</v>
      </c>
      <c r="G49" s="347">
        <v>35595</v>
      </c>
      <c r="H49" s="355">
        <v>7875</v>
      </c>
      <c r="I49" s="371"/>
      <c r="J49" s="371"/>
      <c r="K49" s="371"/>
      <c r="L49" s="371"/>
      <c r="M49" s="371"/>
      <c r="N49" s="371"/>
      <c r="O49" s="371"/>
      <c r="P49" s="371"/>
      <c r="Q49" s="371"/>
      <c r="R49" s="371"/>
      <c r="S49" s="371"/>
      <c r="T49" s="371"/>
      <c r="U49" s="371"/>
      <c r="V49" s="371"/>
      <c r="W49" s="371"/>
    </row>
    <row r="50" spans="1:23" x14ac:dyDescent="0.25">
      <c r="A50" s="372">
        <v>42</v>
      </c>
      <c r="B50" s="349" t="s">
        <v>41</v>
      </c>
      <c r="C50" s="349" t="s">
        <v>42</v>
      </c>
      <c r="D50" s="349" t="s">
        <v>40</v>
      </c>
      <c r="E50" s="349" t="s">
        <v>24</v>
      </c>
      <c r="F50" s="349" t="s">
        <v>318</v>
      </c>
      <c r="G50" s="350">
        <v>33510</v>
      </c>
      <c r="H50" s="358">
        <v>13300</v>
      </c>
      <c r="I50" s="371"/>
      <c r="J50" s="371"/>
      <c r="K50" s="371"/>
      <c r="L50" s="371"/>
      <c r="M50" s="371"/>
      <c r="N50" s="371"/>
      <c r="O50" s="371"/>
      <c r="P50" s="371"/>
      <c r="Q50" s="371"/>
      <c r="R50" s="371"/>
      <c r="S50" s="371"/>
      <c r="T50" s="371"/>
      <c r="U50" s="371"/>
      <c r="V50" s="371"/>
      <c r="W50" s="371"/>
    </row>
    <row r="51" spans="1:23" s="5" customFormat="1" x14ac:dyDescent="0.25">
      <c r="A51" s="371">
        <v>43</v>
      </c>
      <c r="B51" s="346" t="s">
        <v>43</v>
      </c>
      <c r="C51" s="346" t="s">
        <v>44</v>
      </c>
      <c r="D51" s="346" t="s">
        <v>339</v>
      </c>
      <c r="E51" s="346" t="s">
        <v>174</v>
      </c>
      <c r="F51" s="346" t="s">
        <v>325</v>
      </c>
      <c r="G51" s="347">
        <v>32435</v>
      </c>
      <c r="H51" s="355">
        <v>15750</v>
      </c>
      <c r="I51" s="371"/>
      <c r="J51" s="371"/>
      <c r="K51" s="371"/>
      <c r="L51" s="371"/>
      <c r="M51" s="371"/>
      <c r="N51" s="371"/>
      <c r="O51" s="371"/>
      <c r="P51" s="371"/>
      <c r="Q51" s="371"/>
      <c r="R51" s="371"/>
      <c r="S51" s="371"/>
      <c r="T51" s="371"/>
      <c r="U51" s="371"/>
      <c r="V51" s="371"/>
      <c r="W51" s="371"/>
    </row>
    <row r="52" spans="1:23" x14ac:dyDescent="0.25">
      <c r="A52" s="372">
        <v>44</v>
      </c>
      <c r="B52" s="349" t="s">
        <v>186</v>
      </c>
      <c r="C52" s="349" t="s">
        <v>187</v>
      </c>
      <c r="D52" s="349" t="s">
        <v>339</v>
      </c>
      <c r="E52" s="349" t="s">
        <v>24</v>
      </c>
      <c r="F52" s="349" t="s">
        <v>309</v>
      </c>
      <c r="G52" s="350">
        <v>33194</v>
      </c>
      <c r="H52" s="358">
        <v>13825</v>
      </c>
      <c r="I52" s="371"/>
      <c r="J52" s="371"/>
      <c r="K52" s="371"/>
      <c r="L52" s="371"/>
      <c r="M52" s="371"/>
      <c r="N52" s="371"/>
      <c r="O52" s="371"/>
      <c r="P52" s="371"/>
      <c r="Q52" s="371"/>
      <c r="R52" s="371"/>
      <c r="S52" s="371"/>
      <c r="T52" s="371"/>
      <c r="U52" s="371"/>
      <c r="V52" s="371"/>
      <c r="W52" s="371"/>
    </row>
    <row r="53" spans="1:23" x14ac:dyDescent="0.25">
      <c r="A53" s="371">
        <v>45</v>
      </c>
      <c r="B53" s="346" t="s">
        <v>98</v>
      </c>
      <c r="C53" s="346" t="s">
        <v>99</v>
      </c>
      <c r="D53" s="346" t="s">
        <v>40</v>
      </c>
      <c r="E53" s="346" t="s">
        <v>69</v>
      </c>
      <c r="F53" s="346" t="s">
        <v>307</v>
      </c>
      <c r="G53" s="347">
        <v>35618</v>
      </c>
      <c r="H53" s="355">
        <v>11375</v>
      </c>
      <c r="I53" s="371"/>
      <c r="J53" s="371"/>
      <c r="K53" s="371"/>
      <c r="L53" s="371"/>
      <c r="M53" s="371"/>
      <c r="N53" s="371"/>
      <c r="O53" s="371"/>
      <c r="P53" s="371"/>
      <c r="Q53" s="371"/>
      <c r="R53" s="371"/>
      <c r="S53" s="371"/>
      <c r="T53" s="371"/>
      <c r="U53" s="371"/>
      <c r="V53" s="371"/>
      <c r="W53" s="371"/>
    </row>
    <row r="54" spans="1:23" x14ac:dyDescent="0.25">
      <c r="A54" s="372">
        <v>46</v>
      </c>
      <c r="B54" s="349" t="s">
        <v>100</v>
      </c>
      <c r="C54" s="349" t="s">
        <v>101</v>
      </c>
      <c r="D54" s="349" t="s">
        <v>13</v>
      </c>
      <c r="E54" s="349" t="s">
        <v>69</v>
      </c>
      <c r="F54" s="349" t="s">
        <v>326</v>
      </c>
      <c r="G54" s="350">
        <v>33510</v>
      </c>
      <c r="H54" s="358">
        <v>15750</v>
      </c>
      <c r="I54" s="371"/>
      <c r="J54" s="371"/>
      <c r="K54" s="371"/>
      <c r="L54" s="371"/>
      <c r="M54" s="371"/>
      <c r="N54" s="371"/>
      <c r="O54" s="371"/>
      <c r="P54" s="371"/>
      <c r="Q54" s="371"/>
      <c r="R54" s="371"/>
      <c r="S54" s="371"/>
      <c r="T54" s="371"/>
      <c r="U54" s="371"/>
      <c r="V54" s="371"/>
      <c r="W54" s="371"/>
    </row>
    <row r="55" spans="1:23" x14ac:dyDescent="0.25">
      <c r="A55" s="371">
        <v>47</v>
      </c>
      <c r="B55" s="346" t="s">
        <v>102</v>
      </c>
      <c r="C55" s="346" t="s">
        <v>91</v>
      </c>
      <c r="D55" s="346" t="s">
        <v>33</v>
      </c>
      <c r="E55" s="346" t="s">
        <v>69</v>
      </c>
      <c r="F55" s="346" t="s">
        <v>311</v>
      </c>
      <c r="G55" s="347">
        <v>32180</v>
      </c>
      <c r="H55" s="355">
        <v>15750</v>
      </c>
      <c r="I55" s="371"/>
      <c r="J55" s="371"/>
      <c r="K55" s="371"/>
      <c r="L55" s="371"/>
      <c r="M55" s="371"/>
      <c r="N55" s="371"/>
      <c r="O55" s="371"/>
      <c r="P55" s="371"/>
      <c r="Q55" s="371"/>
      <c r="R55" s="371"/>
      <c r="S55" s="371"/>
      <c r="T55" s="371"/>
      <c r="U55" s="371"/>
      <c r="V55" s="371"/>
      <c r="W55" s="371"/>
    </row>
    <row r="56" spans="1:23" x14ac:dyDescent="0.25">
      <c r="A56" s="372">
        <v>48</v>
      </c>
      <c r="B56" s="349" t="s">
        <v>188</v>
      </c>
      <c r="C56" s="349" t="s">
        <v>91</v>
      </c>
      <c r="D56" s="349" t="s">
        <v>49</v>
      </c>
      <c r="E56" s="349" t="s">
        <v>174</v>
      </c>
      <c r="F56" s="349" t="s">
        <v>331</v>
      </c>
      <c r="G56" s="350">
        <v>32435</v>
      </c>
      <c r="H56" s="358">
        <v>15750</v>
      </c>
      <c r="I56" s="371"/>
      <c r="J56" s="371"/>
      <c r="K56" s="371"/>
      <c r="L56" s="371"/>
      <c r="M56" s="371"/>
      <c r="N56" s="371"/>
      <c r="O56" s="371"/>
      <c r="P56" s="371"/>
      <c r="Q56" s="371"/>
      <c r="R56" s="371"/>
      <c r="S56" s="371"/>
      <c r="T56" s="371"/>
      <c r="U56" s="371"/>
      <c r="V56" s="371"/>
      <c r="W56" s="371"/>
    </row>
    <row r="57" spans="1:23" x14ac:dyDescent="0.25">
      <c r="A57" s="371">
        <v>49</v>
      </c>
      <c r="B57" s="346" t="s">
        <v>152</v>
      </c>
      <c r="C57" s="346" t="s">
        <v>153</v>
      </c>
      <c r="D57" s="346" t="s">
        <v>49</v>
      </c>
      <c r="E57" s="346" t="s">
        <v>138</v>
      </c>
      <c r="F57" s="346" t="s">
        <v>319</v>
      </c>
      <c r="G57" s="347">
        <v>32435</v>
      </c>
      <c r="H57" s="355">
        <v>15750</v>
      </c>
      <c r="I57" s="371"/>
      <c r="J57" s="371"/>
      <c r="K57" s="371"/>
      <c r="L57" s="371"/>
      <c r="M57" s="371"/>
      <c r="N57" s="371"/>
      <c r="O57" s="371"/>
      <c r="P57" s="371"/>
      <c r="Q57" s="371"/>
      <c r="R57" s="371"/>
      <c r="S57" s="371"/>
      <c r="T57" s="371"/>
      <c r="U57" s="371"/>
      <c r="V57" s="371"/>
      <c r="W57" s="371"/>
    </row>
    <row r="58" spans="1:23" x14ac:dyDescent="0.25">
      <c r="A58" s="372">
        <v>50</v>
      </c>
      <c r="B58" s="349" t="s">
        <v>189</v>
      </c>
      <c r="C58" s="349" t="s">
        <v>101</v>
      </c>
      <c r="D58" s="349" t="s">
        <v>339</v>
      </c>
      <c r="E58" s="349" t="s">
        <v>174</v>
      </c>
      <c r="F58" s="349" t="s">
        <v>331</v>
      </c>
      <c r="G58" s="350">
        <v>32435</v>
      </c>
      <c r="H58" s="358">
        <v>15750</v>
      </c>
      <c r="I58" s="371"/>
      <c r="J58" s="371"/>
      <c r="K58" s="371"/>
      <c r="L58" s="371"/>
      <c r="M58" s="371"/>
      <c r="N58" s="371"/>
      <c r="O58" s="371"/>
      <c r="P58" s="371"/>
      <c r="Q58" s="371"/>
      <c r="R58" s="371"/>
      <c r="S58" s="371"/>
      <c r="T58" s="371"/>
      <c r="U58" s="371"/>
      <c r="V58" s="371"/>
      <c r="W58" s="371"/>
    </row>
    <row r="59" spans="1:23" x14ac:dyDescent="0.25">
      <c r="A59" s="371">
        <v>51</v>
      </c>
      <c r="B59" s="346" t="s">
        <v>103</v>
      </c>
      <c r="C59" s="346" t="s">
        <v>104</v>
      </c>
      <c r="D59" s="346" t="s">
        <v>13</v>
      </c>
      <c r="E59" s="346" t="s">
        <v>69</v>
      </c>
      <c r="F59" s="346" t="s">
        <v>317</v>
      </c>
      <c r="G59" s="347">
        <v>32436</v>
      </c>
      <c r="H59" s="355">
        <v>15750</v>
      </c>
      <c r="I59" s="371"/>
      <c r="J59" s="371"/>
      <c r="K59" s="371"/>
      <c r="L59" s="371"/>
      <c r="M59" s="371"/>
      <c r="N59" s="371"/>
      <c r="O59" s="371"/>
      <c r="P59" s="371"/>
      <c r="Q59" s="371"/>
      <c r="R59" s="371"/>
      <c r="S59" s="371"/>
      <c r="T59" s="371"/>
      <c r="U59" s="371"/>
      <c r="V59" s="371"/>
      <c r="W59" s="371"/>
    </row>
    <row r="60" spans="1:23" x14ac:dyDescent="0.25">
      <c r="A60" s="372">
        <v>52</v>
      </c>
      <c r="B60" s="349" t="s">
        <v>105</v>
      </c>
      <c r="C60" s="349" t="s">
        <v>106</v>
      </c>
      <c r="D60" s="349" t="s">
        <v>49</v>
      </c>
      <c r="E60" s="349" t="s">
        <v>69</v>
      </c>
      <c r="F60" s="349" t="s">
        <v>326</v>
      </c>
      <c r="G60" s="350">
        <v>32437</v>
      </c>
      <c r="H60" s="358">
        <v>19250</v>
      </c>
      <c r="I60" s="371"/>
      <c r="J60" s="371"/>
      <c r="K60" s="371"/>
      <c r="L60" s="371"/>
      <c r="M60" s="371"/>
      <c r="N60" s="371"/>
      <c r="O60" s="371"/>
      <c r="P60" s="371"/>
      <c r="Q60" s="371"/>
      <c r="R60" s="371"/>
      <c r="S60" s="371"/>
      <c r="T60" s="371"/>
      <c r="U60" s="371"/>
      <c r="V60" s="371"/>
      <c r="W60" s="371"/>
    </row>
    <row r="61" spans="1:23" x14ac:dyDescent="0.25">
      <c r="A61" s="371">
        <v>53</v>
      </c>
      <c r="B61" s="346" t="s">
        <v>190</v>
      </c>
      <c r="C61" s="346" t="s">
        <v>191</v>
      </c>
      <c r="D61" s="346" t="s">
        <v>49</v>
      </c>
      <c r="E61" s="346" t="s">
        <v>174</v>
      </c>
      <c r="F61" s="346" t="s">
        <v>332</v>
      </c>
      <c r="G61" s="347">
        <v>35034</v>
      </c>
      <c r="H61" s="355">
        <v>15750</v>
      </c>
      <c r="I61" s="371"/>
      <c r="J61" s="371"/>
      <c r="K61" s="371"/>
      <c r="L61" s="371"/>
      <c r="M61" s="371"/>
      <c r="N61" s="371"/>
      <c r="O61" s="371"/>
      <c r="P61" s="371"/>
      <c r="Q61" s="371"/>
      <c r="R61" s="371"/>
      <c r="S61" s="371"/>
      <c r="T61" s="371"/>
      <c r="U61" s="371"/>
      <c r="V61" s="371"/>
      <c r="W61" s="371"/>
    </row>
    <row r="62" spans="1:23" x14ac:dyDescent="0.25">
      <c r="A62" s="372">
        <v>54</v>
      </c>
      <c r="B62" s="349" t="s">
        <v>47</v>
      </c>
      <c r="C62" s="349" t="s">
        <v>48</v>
      </c>
      <c r="D62" s="349" t="s">
        <v>49</v>
      </c>
      <c r="E62" s="349" t="s">
        <v>24</v>
      </c>
      <c r="F62" s="349" t="s">
        <v>333</v>
      </c>
      <c r="G62" s="350">
        <v>34761</v>
      </c>
      <c r="H62" s="358">
        <v>15750</v>
      </c>
      <c r="I62" s="371"/>
      <c r="J62" s="371"/>
      <c r="K62" s="371"/>
      <c r="L62" s="371"/>
      <c r="M62" s="371"/>
      <c r="N62" s="371"/>
      <c r="O62" s="371"/>
      <c r="P62" s="371"/>
      <c r="Q62" s="371"/>
      <c r="R62" s="371"/>
      <c r="S62" s="371"/>
      <c r="T62" s="371"/>
      <c r="U62" s="371"/>
      <c r="V62" s="371"/>
      <c r="W62" s="371"/>
    </row>
    <row r="63" spans="1:23" x14ac:dyDescent="0.25">
      <c r="A63" s="371">
        <v>55</v>
      </c>
      <c r="B63" s="346" t="s">
        <v>50</v>
      </c>
      <c r="C63" s="346" t="s">
        <v>51</v>
      </c>
      <c r="D63" s="346" t="s">
        <v>49</v>
      </c>
      <c r="E63" s="346" t="s">
        <v>24</v>
      </c>
      <c r="F63" s="346" t="s">
        <v>334</v>
      </c>
      <c r="G63" s="347">
        <v>31717</v>
      </c>
      <c r="H63" s="355">
        <v>15750</v>
      </c>
      <c r="I63" s="371"/>
      <c r="J63" s="371"/>
      <c r="K63" s="371"/>
      <c r="L63" s="371"/>
      <c r="M63" s="371"/>
      <c r="N63" s="371"/>
      <c r="O63" s="371"/>
      <c r="P63" s="371"/>
      <c r="Q63" s="371"/>
      <c r="R63" s="371"/>
      <c r="S63" s="371"/>
      <c r="T63" s="371"/>
      <c r="U63" s="371"/>
      <c r="V63" s="371"/>
      <c r="W63" s="371"/>
    </row>
    <row r="64" spans="1:23" x14ac:dyDescent="0.25">
      <c r="A64" s="372">
        <v>56</v>
      </c>
      <c r="B64" s="349" t="s">
        <v>192</v>
      </c>
      <c r="C64" s="349" t="s">
        <v>193</v>
      </c>
      <c r="D64" s="349" t="s">
        <v>13</v>
      </c>
      <c r="E64" s="349" t="s">
        <v>174</v>
      </c>
      <c r="F64" s="349" t="s">
        <v>332</v>
      </c>
      <c r="G64" s="350">
        <v>33878</v>
      </c>
      <c r="H64" s="358">
        <v>14875</v>
      </c>
      <c r="I64" s="371"/>
      <c r="J64" s="371"/>
      <c r="K64" s="371"/>
      <c r="L64" s="371"/>
      <c r="M64" s="371"/>
      <c r="N64" s="371"/>
      <c r="O64" s="371"/>
      <c r="P64" s="371"/>
      <c r="Q64" s="371"/>
      <c r="R64" s="371"/>
      <c r="S64" s="371"/>
      <c r="T64" s="371"/>
      <c r="U64" s="371"/>
      <c r="V64" s="371"/>
      <c r="W64" s="371"/>
    </row>
    <row r="65" spans="1:23" x14ac:dyDescent="0.25">
      <c r="A65" s="371">
        <v>57</v>
      </c>
      <c r="B65" s="346" t="s">
        <v>154</v>
      </c>
      <c r="C65" s="346" t="s">
        <v>44</v>
      </c>
      <c r="D65" s="346" t="s">
        <v>13</v>
      </c>
      <c r="E65" s="346" t="s">
        <v>138</v>
      </c>
      <c r="F65" s="346" t="s">
        <v>335</v>
      </c>
      <c r="G65" s="347">
        <v>34098</v>
      </c>
      <c r="H65" s="355">
        <v>14875</v>
      </c>
      <c r="I65" s="371"/>
      <c r="J65" s="371"/>
      <c r="K65" s="371"/>
      <c r="L65" s="371"/>
      <c r="M65" s="371"/>
      <c r="N65" s="371"/>
      <c r="O65" s="371"/>
      <c r="P65" s="371"/>
      <c r="Q65" s="371"/>
      <c r="R65" s="371"/>
      <c r="S65" s="371"/>
      <c r="T65" s="371"/>
      <c r="U65" s="371"/>
      <c r="V65" s="371"/>
      <c r="W65" s="371"/>
    </row>
    <row r="66" spans="1:23" x14ac:dyDescent="0.25">
      <c r="A66" s="372">
        <v>58</v>
      </c>
      <c r="B66" s="349" t="s">
        <v>107</v>
      </c>
      <c r="C66" s="349" t="s">
        <v>35</v>
      </c>
      <c r="D66" s="349" t="s">
        <v>23</v>
      </c>
      <c r="E66" s="349" t="s">
        <v>69</v>
      </c>
      <c r="F66" s="349" t="s">
        <v>314</v>
      </c>
      <c r="G66" s="350">
        <v>33182</v>
      </c>
      <c r="H66" s="358">
        <v>17500</v>
      </c>
      <c r="I66" s="371"/>
      <c r="J66" s="371"/>
      <c r="K66" s="371"/>
      <c r="L66" s="371"/>
      <c r="M66" s="371"/>
      <c r="N66" s="371"/>
      <c r="O66" s="371"/>
      <c r="P66" s="371"/>
      <c r="Q66" s="371"/>
      <c r="R66" s="371"/>
      <c r="S66" s="371"/>
      <c r="T66" s="371"/>
      <c r="U66" s="371"/>
      <c r="V66" s="371"/>
      <c r="W66" s="371"/>
    </row>
    <row r="67" spans="1:23" x14ac:dyDescent="0.25">
      <c r="A67" s="371">
        <v>59</v>
      </c>
      <c r="B67" s="346" t="s">
        <v>155</v>
      </c>
      <c r="C67" s="346" t="s">
        <v>156</v>
      </c>
      <c r="D67" s="346" t="s">
        <v>33</v>
      </c>
      <c r="E67" s="346" t="s">
        <v>138</v>
      </c>
      <c r="F67" s="346" t="s">
        <v>324</v>
      </c>
      <c r="G67" s="347">
        <v>31791</v>
      </c>
      <c r="H67" s="355">
        <v>19250</v>
      </c>
      <c r="I67" s="371"/>
      <c r="J67" s="371"/>
      <c r="K67" s="371"/>
      <c r="L67" s="371"/>
      <c r="M67" s="371"/>
      <c r="N67" s="371"/>
      <c r="O67" s="371"/>
      <c r="P67" s="371"/>
      <c r="Q67" s="371"/>
      <c r="R67" s="371"/>
      <c r="S67" s="371"/>
      <c r="T67" s="371"/>
      <c r="U67" s="371"/>
      <c r="V67" s="371"/>
      <c r="W67" s="371"/>
    </row>
    <row r="68" spans="1:23" x14ac:dyDescent="0.25">
      <c r="A68" s="372">
        <v>60</v>
      </c>
      <c r="B68" s="349" t="s">
        <v>157</v>
      </c>
      <c r="C68" s="349" t="s">
        <v>158</v>
      </c>
      <c r="D68" s="349" t="s">
        <v>23</v>
      </c>
      <c r="E68" s="349" t="s">
        <v>138</v>
      </c>
      <c r="F68" s="349" t="s">
        <v>336</v>
      </c>
      <c r="G68" s="350">
        <v>32105</v>
      </c>
      <c r="H68" s="358">
        <v>19250</v>
      </c>
      <c r="I68" s="371"/>
      <c r="J68" s="371"/>
      <c r="K68" s="371"/>
      <c r="L68" s="371"/>
      <c r="M68" s="371"/>
      <c r="N68" s="371"/>
      <c r="O68" s="371"/>
      <c r="P68" s="371"/>
      <c r="Q68" s="371"/>
      <c r="R68" s="371"/>
      <c r="S68" s="371"/>
      <c r="T68" s="371"/>
      <c r="U68" s="371"/>
      <c r="V68" s="371"/>
      <c r="W68" s="371"/>
    </row>
    <row r="69" spans="1:23" s="5" customFormat="1" x14ac:dyDescent="0.25">
      <c r="A69" s="371">
        <v>61</v>
      </c>
      <c r="B69" s="346" t="s">
        <v>108</v>
      </c>
      <c r="C69" s="346" t="s">
        <v>109</v>
      </c>
      <c r="D69" s="346" t="s">
        <v>33</v>
      </c>
      <c r="E69" s="346" t="s">
        <v>69</v>
      </c>
      <c r="F69" s="346" t="s">
        <v>314</v>
      </c>
      <c r="G69" s="347">
        <v>32106</v>
      </c>
      <c r="H69" s="355">
        <v>19250</v>
      </c>
      <c r="I69" s="371"/>
      <c r="J69" s="371"/>
      <c r="K69" s="371"/>
      <c r="L69" s="371"/>
      <c r="M69" s="371"/>
      <c r="N69" s="371"/>
      <c r="O69" s="371"/>
      <c r="P69" s="371"/>
      <c r="Q69" s="371"/>
      <c r="R69" s="371"/>
      <c r="S69" s="371"/>
      <c r="T69" s="371"/>
      <c r="U69" s="371"/>
      <c r="V69" s="371"/>
      <c r="W69" s="371"/>
    </row>
    <row r="70" spans="1:23" x14ac:dyDescent="0.25">
      <c r="A70" s="372">
        <v>62</v>
      </c>
      <c r="B70" s="349" t="s">
        <v>110</v>
      </c>
      <c r="C70" s="349" t="s">
        <v>83</v>
      </c>
      <c r="D70" s="349" t="s">
        <v>13</v>
      </c>
      <c r="E70" s="349" t="s">
        <v>69</v>
      </c>
      <c r="F70" s="349" t="s">
        <v>311</v>
      </c>
      <c r="G70" s="350">
        <v>32107</v>
      </c>
      <c r="H70" s="358">
        <v>19250</v>
      </c>
      <c r="I70" s="371"/>
      <c r="J70" s="371"/>
      <c r="K70" s="371"/>
      <c r="L70" s="371"/>
      <c r="M70" s="371"/>
      <c r="N70" s="371"/>
      <c r="O70" s="371"/>
      <c r="P70" s="371"/>
      <c r="Q70" s="371"/>
      <c r="R70" s="371"/>
      <c r="S70" s="371"/>
      <c r="T70" s="371"/>
      <c r="U70" s="371"/>
      <c r="V70" s="371"/>
      <c r="W70" s="371"/>
    </row>
    <row r="71" spans="1:23" x14ac:dyDescent="0.25">
      <c r="A71" s="371">
        <v>63</v>
      </c>
      <c r="B71" s="346" t="s">
        <v>111</v>
      </c>
      <c r="C71" s="346" t="s">
        <v>112</v>
      </c>
      <c r="D71" s="346" t="s">
        <v>40</v>
      </c>
      <c r="E71" s="346" t="s">
        <v>69</v>
      </c>
      <c r="F71" s="346" t="s">
        <v>317</v>
      </c>
      <c r="G71" s="347">
        <v>32440</v>
      </c>
      <c r="H71" s="355">
        <v>17500</v>
      </c>
      <c r="I71" s="371"/>
      <c r="J71" s="371"/>
      <c r="K71" s="371"/>
      <c r="L71" s="371"/>
      <c r="M71" s="371"/>
      <c r="N71" s="371"/>
      <c r="O71" s="371"/>
      <c r="P71" s="371"/>
      <c r="Q71" s="371"/>
      <c r="R71" s="371"/>
      <c r="S71" s="371"/>
      <c r="T71" s="371"/>
      <c r="U71" s="371"/>
      <c r="V71" s="371"/>
      <c r="W71" s="371"/>
    </row>
    <row r="72" spans="1:23" x14ac:dyDescent="0.25">
      <c r="A72" s="372">
        <v>64</v>
      </c>
      <c r="B72" s="349" t="s">
        <v>159</v>
      </c>
      <c r="C72" s="349" t="s">
        <v>160</v>
      </c>
      <c r="D72" s="349" t="s">
        <v>339</v>
      </c>
      <c r="E72" s="349" t="s">
        <v>138</v>
      </c>
      <c r="F72" s="349" t="s">
        <v>308</v>
      </c>
      <c r="G72" s="350">
        <v>32441</v>
      </c>
      <c r="H72" s="358">
        <v>17500</v>
      </c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  <c r="T72" s="371"/>
      <c r="U72" s="371"/>
      <c r="V72" s="371"/>
      <c r="W72" s="371"/>
    </row>
    <row r="73" spans="1:23" x14ac:dyDescent="0.25">
      <c r="A73" s="371">
        <v>65</v>
      </c>
      <c r="B73" s="346" t="s">
        <v>52</v>
      </c>
      <c r="C73" s="346" t="s">
        <v>29</v>
      </c>
      <c r="D73" s="346" t="s">
        <v>49</v>
      </c>
      <c r="E73" s="346" t="s">
        <v>24</v>
      </c>
      <c r="F73" s="346" t="s">
        <v>318</v>
      </c>
      <c r="G73" s="347">
        <v>32442</v>
      </c>
      <c r="H73" s="355">
        <v>17500</v>
      </c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  <c r="T73" s="371"/>
      <c r="U73" s="371"/>
      <c r="V73" s="371"/>
      <c r="W73" s="371"/>
    </row>
    <row r="74" spans="1:23" x14ac:dyDescent="0.25">
      <c r="A74" s="372">
        <v>66</v>
      </c>
      <c r="B74" s="349" t="s">
        <v>113</v>
      </c>
      <c r="C74" s="349" t="s">
        <v>114</v>
      </c>
      <c r="D74" s="349" t="s">
        <v>339</v>
      </c>
      <c r="E74" s="349" t="s">
        <v>69</v>
      </c>
      <c r="F74" s="349" t="s">
        <v>314</v>
      </c>
      <c r="G74" s="350">
        <v>32443</v>
      </c>
      <c r="H74" s="358">
        <v>17500</v>
      </c>
      <c r="I74" s="371"/>
      <c r="J74" s="371"/>
      <c r="K74" s="371"/>
      <c r="L74" s="371"/>
      <c r="M74" s="371"/>
      <c r="N74" s="371"/>
      <c r="O74" s="371"/>
      <c r="P74" s="371"/>
      <c r="Q74" s="371"/>
      <c r="R74" s="371"/>
      <c r="S74" s="371"/>
      <c r="T74" s="371"/>
      <c r="U74" s="371"/>
      <c r="V74" s="371"/>
      <c r="W74" s="371"/>
    </row>
    <row r="75" spans="1:23" x14ac:dyDescent="0.25">
      <c r="A75" s="371">
        <v>67</v>
      </c>
      <c r="B75" s="346" t="s">
        <v>115</v>
      </c>
      <c r="C75" s="346" t="s">
        <v>54</v>
      </c>
      <c r="D75" s="346" t="s">
        <v>339</v>
      </c>
      <c r="E75" s="346" t="s">
        <v>69</v>
      </c>
      <c r="F75" s="346" t="s">
        <v>326</v>
      </c>
      <c r="G75" s="347">
        <v>32444</v>
      </c>
      <c r="H75" s="355">
        <v>20125</v>
      </c>
      <c r="I75" s="371"/>
      <c r="J75" s="371"/>
      <c r="K75" s="371"/>
      <c r="L75" s="371"/>
      <c r="M75" s="371"/>
      <c r="N75" s="371"/>
      <c r="O75" s="371"/>
      <c r="P75" s="371"/>
      <c r="Q75" s="371"/>
      <c r="R75" s="371"/>
      <c r="S75" s="371"/>
      <c r="T75" s="371"/>
      <c r="U75" s="371"/>
      <c r="V75" s="371"/>
      <c r="W75" s="371"/>
    </row>
    <row r="76" spans="1:23" x14ac:dyDescent="0.25">
      <c r="A76" s="372">
        <v>68</v>
      </c>
      <c r="B76" s="349" t="s">
        <v>116</v>
      </c>
      <c r="C76" s="349" t="s">
        <v>29</v>
      </c>
      <c r="D76" s="349" t="s">
        <v>13</v>
      </c>
      <c r="E76" s="349" t="s">
        <v>69</v>
      </c>
      <c r="F76" s="349" t="s">
        <v>330</v>
      </c>
      <c r="G76" s="350">
        <v>35034</v>
      </c>
      <c r="H76" s="358">
        <v>14000</v>
      </c>
      <c r="I76" s="371"/>
      <c r="J76" s="371"/>
      <c r="K76" s="371"/>
      <c r="L76" s="371"/>
      <c r="M76" s="371"/>
      <c r="N76" s="371"/>
      <c r="O76" s="371"/>
      <c r="P76" s="371"/>
      <c r="Q76" s="371"/>
      <c r="R76" s="371"/>
      <c r="S76" s="371"/>
      <c r="T76" s="371"/>
      <c r="U76" s="371"/>
      <c r="V76" s="371"/>
      <c r="W76" s="371"/>
    </row>
    <row r="77" spans="1:23" x14ac:dyDescent="0.25">
      <c r="A77" s="371">
        <v>69</v>
      </c>
      <c r="B77" s="346" t="s">
        <v>117</v>
      </c>
      <c r="C77" s="346" t="s">
        <v>91</v>
      </c>
      <c r="D77" s="346" t="s">
        <v>339</v>
      </c>
      <c r="E77" s="346" t="s">
        <v>69</v>
      </c>
      <c r="F77" s="346" t="s">
        <v>330</v>
      </c>
      <c r="G77" s="347">
        <v>34761</v>
      </c>
      <c r="H77" s="355">
        <v>14000</v>
      </c>
      <c r="I77" s="371"/>
      <c r="J77" s="371"/>
      <c r="K77" s="371"/>
      <c r="L77" s="371"/>
      <c r="M77" s="371"/>
      <c r="N77" s="371"/>
      <c r="O77" s="371"/>
      <c r="P77" s="371"/>
      <c r="Q77" s="371"/>
      <c r="R77" s="371"/>
      <c r="S77" s="371"/>
      <c r="T77" s="371"/>
      <c r="U77" s="371"/>
      <c r="V77" s="371"/>
      <c r="W77" s="371"/>
    </row>
    <row r="78" spans="1:23" x14ac:dyDescent="0.25">
      <c r="A78" s="372">
        <v>70</v>
      </c>
      <c r="B78" s="349" t="s">
        <v>53</v>
      </c>
      <c r="C78" s="349" t="s">
        <v>54</v>
      </c>
      <c r="D78" s="349" t="s">
        <v>23</v>
      </c>
      <c r="E78" s="349" t="s">
        <v>24</v>
      </c>
      <c r="F78" s="349" t="s">
        <v>318</v>
      </c>
      <c r="G78" s="350">
        <v>34762</v>
      </c>
      <c r="H78" s="358">
        <v>14000</v>
      </c>
      <c r="I78" s="371"/>
      <c r="J78" s="371"/>
      <c r="K78" s="371"/>
      <c r="L78" s="371"/>
      <c r="M78" s="371"/>
      <c r="N78" s="371"/>
      <c r="O78" s="371"/>
      <c r="P78" s="371"/>
      <c r="Q78" s="371"/>
      <c r="R78" s="371"/>
      <c r="S78" s="371"/>
      <c r="T78" s="371"/>
      <c r="U78" s="371"/>
      <c r="V78" s="371"/>
      <c r="W78" s="371"/>
    </row>
    <row r="79" spans="1:23" x14ac:dyDescent="0.25">
      <c r="A79" s="371">
        <v>71</v>
      </c>
      <c r="B79" s="346" t="s">
        <v>194</v>
      </c>
      <c r="C79" s="346" t="s">
        <v>195</v>
      </c>
      <c r="D79" s="346" t="s">
        <v>40</v>
      </c>
      <c r="E79" s="346" t="s">
        <v>174</v>
      </c>
      <c r="F79" s="346" t="s">
        <v>337</v>
      </c>
      <c r="G79" s="347">
        <v>34763</v>
      </c>
      <c r="H79" s="355">
        <v>14000</v>
      </c>
      <c r="I79" s="371"/>
      <c r="J79" s="371"/>
      <c r="K79" s="371"/>
      <c r="L79" s="371"/>
      <c r="M79" s="371"/>
      <c r="N79" s="371"/>
      <c r="O79" s="371"/>
      <c r="P79" s="371"/>
      <c r="Q79" s="371"/>
      <c r="R79" s="371"/>
      <c r="S79" s="371"/>
      <c r="T79" s="371"/>
      <c r="U79" s="371"/>
      <c r="V79" s="371"/>
      <c r="W79" s="371"/>
    </row>
    <row r="80" spans="1:23" x14ac:dyDescent="0.25">
      <c r="A80" s="372">
        <v>72</v>
      </c>
      <c r="B80" s="349" t="s">
        <v>161</v>
      </c>
      <c r="C80" s="349" t="s">
        <v>39</v>
      </c>
      <c r="D80" s="349" t="s">
        <v>40</v>
      </c>
      <c r="E80" s="349" t="s">
        <v>138</v>
      </c>
      <c r="F80" s="349" t="s">
        <v>328</v>
      </c>
      <c r="G80" s="350">
        <v>32438</v>
      </c>
      <c r="H80" s="358">
        <v>17500</v>
      </c>
      <c r="I80" s="371"/>
      <c r="J80" s="371"/>
      <c r="K80" s="371"/>
      <c r="L80" s="371"/>
      <c r="M80" s="371"/>
      <c r="N80" s="371"/>
      <c r="O80" s="371"/>
      <c r="P80" s="371"/>
      <c r="Q80" s="371"/>
      <c r="R80" s="371"/>
      <c r="S80" s="371"/>
      <c r="T80" s="371"/>
      <c r="U80" s="371"/>
      <c r="V80" s="371"/>
      <c r="W80" s="371"/>
    </row>
    <row r="81" spans="1:23" s="5" customFormat="1" x14ac:dyDescent="0.25">
      <c r="A81" s="371">
        <v>73</v>
      </c>
      <c r="B81" s="346" t="s">
        <v>118</v>
      </c>
      <c r="C81" s="346" t="s">
        <v>119</v>
      </c>
      <c r="D81" s="346" t="s">
        <v>49</v>
      </c>
      <c r="E81" s="346" t="s">
        <v>69</v>
      </c>
      <c r="F81" s="346" t="s">
        <v>320</v>
      </c>
      <c r="G81" s="347">
        <v>32439</v>
      </c>
      <c r="H81" s="355">
        <v>17500</v>
      </c>
      <c r="I81" s="371"/>
      <c r="J81" s="371"/>
      <c r="K81" s="371"/>
      <c r="L81" s="371"/>
      <c r="M81" s="371"/>
      <c r="N81" s="371"/>
      <c r="O81" s="371"/>
      <c r="P81" s="371"/>
      <c r="Q81" s="371"/>
      <c r="R81" s="371"/>
      <c r="S81" s="371"/>
      <c r="T81" s="371"/>
      <c r="U81" s="371"/>
      <c r="V81" s="371"/>
      <c r="W81" s="371"/>
    </row>
    <row r="82" spans="1:23" x14ac:dyDescent="0.25">
      <c r="A82" s="372">
        <v>74</v>
      </c>
      <c r="B82" s="349" t="s">
        <v>55</v>
      </c>
      <c r="C82" s="349" t="s">
        <v>56</v>
      </c>
      <c r="D82" s="349" t="s">
        <v>13</v>
      </c>
      <c r="E82" s="349" t="s">
        <v>24</v>
      </c>
      <c r="F82" s="349" t="s">
        <v>316</v>
      </c>
      <c r="G82" s="350">
        <v>32440</v>
      </c>
      <c r="H82" s="358">
        <v>17500</v>
      </c>
      <c r="I82" s="371"/>
      <c r="J82" s="371"/>
      <c r="K82" s="371"/>
      <c r="L82" s="371"/>
      <c r="M82" s="371"/>
      <c r="N82" s="371"/>
      <c r="O82" s="371"/>
      <c r="P82" s="371"/>
      <c r="Q82" s="371"/>
      <c r="R82" s="371"/>
      <c r="S82" s="371"/>
      <c r="T82" s="371"/>
      <c r="U82" s="371"/>
      <c r="V82" s="371"/>
      <c r="W82" s="371"/>
    </row>
    <row r="83" spans="1:23" x14ac:dyDescent="0.25">
      <c r="A83" s="371">
        <v>75</v>
      </c>
      <c r="B83" s="346" t="s">
        <v>57</v>
      </c>
      <c r="C83" s="346" t="s">
        <v>58</v>
      </c>
      <c r="D83" s="346" t="s">
        <v>33</v>
      </c>
      <c r="E83" s="346" t="s">
        <v>24</v>
      </c>
      <c r="F83" s="346" t="s">
        <v>318</v>
      </c>
      <c r="G83" s="347">
        <v>32441</v>
      </c>
      <c r="H83" s="355">
        <v>17500</v>
      </c>
      <c r="I83" s="371"/>
      <c r="J83" s="371"/>
      <c r="K83" s="371"/>
      <c r="L83" s="371"/>
      <c r="M83" s="371"/>
      <c r="N83" s="371"/>
      <c r="O83" s="371"/>
      <c r="P83" s="371"/>
      <c r="Q83" s="371"/>
      <c r="R83" s="371"/>
      <c r="S83" s="371"/>
      <c r="T83" s="371"/>
      <c r="U83" s="371"/>
      <c r="V83" s="371"/>
      <c r="W83" s="371"/>
    </row>
    <row r="84" spans="1:23" x14ac:dyDescent="0.25">
      <c r="A84" s="372">
        <v>76</v>
      </c>
      <c r="B84" s="349" t="s">
        <v>196</v>
      </c>
      <c r="C84" s="349" t="s">
        <v>187</v>
      </c>
      <c r="D84" s="349" t="s">
        <v>49</v>
      </c>
      <c r="E84" s="349" t="s">
        <v>174</v>
      </c>
      <c r="F84" s="349" t="s">
        <v>337</v>
      </c>
      <c r="G84" s="350">
        <v>32442</v>
      </c>
      <c r="H84" s="358">
        <v>17500</v>
      </c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1"/>
      <c r="W84" s="371"/>
    </row>
    <row r="85" spans="1:23" x14ac:dyDescent="0.25">
      <c r="A85" s="371">
        <v>77</v>
      </c>
      <c r="B85" s="346" t="s">
        <v>120</v>
      </c>
      <c r="C85" s="346" t="s">
        <v>114</v>
      </c>
      <c r="D85" s="346" t="s">
        <v>40</v>
      </c>
      <c r="E85" s="346" t="s">
        <v>69</v>
      </c>
      <c r="F85" s="346" t="s">
        <v>310</v>
      </c>
      <c r="G85" s="347">
        <v>32443</v>
      </c>
      <c r="H85" s="355">
        <v>17500</v>
      </c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1"/>
      <c r="W85" s="371"/>
    </row>
    <row r="86" spans="1:23" x14ac:dyDescent="0.25">
      <c r="A86" s="372">
        <v>78</v>
      </c>
      <c r="B86" s="349" t="s">
        <v>197</v>
      </c>
      <c r="C86" s="349" t="s">
        <v>198</v>
      </c>
      <c r="D86" s="349" t="s">
        <v>13</v>
      </c>
      <c r="E86" s="349" t="s">
        <v>174</v>
      </c>
      <c r="F86" s="349" t="s">
        <v>325</v>
      </c>
      <c r="G86" s="350">
        <v>32444</v>
      </c>
      <c r="H86" s="358">
        <v>17500</v>
      </c>
      <c r="I86" s="371"/>
      <c r="J86" s="371"/>
      <c r="K86" s="371"/>
      <c r="L86" s="371"/>
      <c r="M86" s="371"/>
      <c r="N86" s="371"/>
      <c r="O86" s="371"/>
      <c r="P86" s="371"/>
      <c r="Q86" s="371"/>
      <c r="R86" s="371"/>
      <c r="S86" s="371"/>
      <c r="T86" s="371"/>
      <c r="U86" s="371"/>
      <c r="V86" s="371"/>
      <c r="W86" s="371"/>
    </row>
    <row r="87" spans="1:23" x14ac:dyDescent="0.25">
      <c r="A87" s="371">
        <v>79</v>
      </c>
      <c r="B87" s="346" t="s">
        <v>121</v>
      </c>
      <c r="C87" s="346" t="s">
        <v>122</v>
      </c>
      <c r="D87" s="346" t="s">
        <v>23</v>
      </c>
      <c r="E87" s="346" t="s">
        <v>69</v>
      </c>
      <c r="F87" s="346" t="s">
        <v>310</v>
      </c>
      <c r="G87" s="347">
        <v>32445</v>
      </c>
      <c r="H87" s="355">
        <v>17500</v>
      </c>
      <c r="I87" s="371"/>
      <c r="J87" s="371"/>
      <c r="K87" s="371"/>
      <c r="L87" s="371"/>
      <c r="M87" s="371"/>
      <c r="N87" s="371"/>
      <c r="O87" s="371"/>
      <c r="P87" s="371"/>
      <c r="Q87" s="371"/>
      <c r="R87" s="371"/>
      <c r="S87" s="371"/>
      <c r="T87" s="371"/>
      <c r="U87" s="371"/>
      <c r="V87" s="371"/>
      <c r="W87" s="371"/>
    </row>
    <row r="88" spans="1:23" x14ac:dyDescent="0.25">
      <c r="A88" s="372">
        <v>80</v>
      </c>
      <c r="B88" s="349" t="s">
        <v>123</v>
      </c>
      <c r="C88" s="349" t="s">
        <v>124</v>
      </c>
      <c r="D88" s="349" t="s">
        <v>23</v>
      </c>
      <c r="E88" s="349" t="s">
        <v>69</v>
      </c>
      <c r="F88" s="349" t="s">
        <v>307</v>
      </c>
      <c r="G88" s="350">
        <v>32446</v>
      </c>
      <c r="H88" s="358">
        <v>17500</v>
      </c>
      <c r="I88" s="371"/>
      <c r="J88" s="371"/>
      <c r="K88" s="371"/>
      <c r="L88" s="371"/>
      <c r="M88" s="371"/>
      <c r="N88" s="371"/>
      <c r="O88" s="371"/>
      <c r="P88" s="371"/>
      <c r="Q88" s="371"/>
      <c r="R88" s="371"/>
      <c r="S88" s="371"/>
      <c r="T88" s="371"/>
      <c r="U88" s="371"/>
      <c r="V88" s="371"/>
      <c r="W88" s="371"/>
    </row>
    <row r="89" spans="1:23" x14ac:dyDescent="0.25">
      <c r="A89" s="371">
        <v>81</v>
      </c>
      <c r="B89" s="346" t="s">
        <v>162</v>
      </c>
      <c r="C89" s="346" t="s">
        <v>163</v>
      </c>
      <c r="D89" s="346" t="s">
        <v>49</v>
      </c>
      <c r="E89" s="346" t="s">
        <v>138</v>
      </c>
      <c r="F89" s="346" t="s">
        <v>335</v>
      </c>
      <c r="G89" s="347">
        <v>32447</v>
      </c>
      <c r="H89" s="355">
        <v>17500</v>
      </c>
      <c r="I89" s="371"/>
      <c r="J89" s="371"/>
      <c r="K89" s="371"/>
      <c r="L89" s="371"/>
      <c r="M89" s="371"/>
      <c r="N89" s="371"/>
      <c r="O89" s="371"/>
      <c r="P89" s="371"/>
      <c r="Q89" s="371"/>
      <c r="R89" s="371"/>
      <c r="S89" s="371"/>
      <c r="T89" s="371"/>
      <c r="U89" s="371"/>
      <c r="V89" s="371"/>
      <c r="W89" s="371"/>
    </row>
    <row r="90" spans="1:23" x14ac:dyDescent="0.25">
      <c r="A90" s="372">
        <v>82</v>
      </c>
      <c r="B90" s="349" t="s">
        <v>59</v>
      </c>
      <c r="C90" s="349" t="s">
        <v>60</v>
      </c>
      <c r="D90" s="349" t="s">
        <v>40</v>
      </c>
      <c r="E90" s="349" t="s">
        <v>24</v>
      </c>
      <c r="F90" s="349" t="s">
        <v>309</v>
      </c>
      <c r="G90" s="350">
        <v>32448</v>
      </c>
      <c r="H90" s="358">
        <v>17500</v>
      </c>
      <c r="I90" s="371"/>
      <c r="J90" s="371"/>
      <c r="K90" s="371"/>
      <c r="L90" s="371"/>
      <c r="M90" s="371"/>
      <c r="N90" s="371"/>
      <c r="O90" s="371"/>
      <c r="P90" s="371"/>
      <c r="Q90" s="371"/>
      <c r="R90" s="371"/>
      <c r="S90" s="371"/>
      <c r="T90" s="371"/>
      <c r="U90" s="371"/>
      <c r="V90" s="371"/>
      <c r="W90" s="371"/>
    </row>
    <row r="91" spans="1:23" x14ac:dyDescent="0.25">
      <c r="A91" s="371">
        <v>83</v>
      </c>
      <c r="B91" s="346" t="s">
        <v>127</v>
      </c>
      <c r="C91" s="346" t="s">
        <v>114</v>
      </c>
      <c r="D91" s="346" t="s">
        <v>49</v>
      </c>
      <c r="E91" s="346" t="s">
        <v>69</v>
      </c>
      <c r="F91" s="346" t="s">
        <v>329</v>
      </c>
      <c r="G91" s="347">
        <v>36221</v>
      </c>
      <c r="H91" s="355">
        <v>7000</v>
      </c>
      <c r="I91" s="371"/>
      <c r="J91" s="371"/>
      <c r="K91" s="371"/>
      <c r="L91" s="371"/>
      <c r="M91" s="371"/>
      <c r="N91" s="371"/>
      <c r="O91" s="371"/>
      <c r="P91" s="371"/>
      <c r="Q91" s="371"/>
      <c r="R91" s="371"/>
      <c r="S91" s="371"/>
      <c r="T91" s="371"/>
      <c r="U91" s="371"/>
      <c r="V91" s="371"/>
      <c r="W91" s="371"/>
    </row>
    <row r="92" spans="1:23" x14ac:dyDescent="0.25">
      <c r="A92" s="372">
        <v>84</v>
      </c>
      <c r="B92" s="349" t="s">
        <v>61</v>
      </c>
      <c r="C92" s="349" t="s">
        <v>62</v>
      </c>
      <c r="D92" s="349" t="s">
        <v>40</v>
      </c>
      <c r="E92" s="349" t="s">
        <v>24</v>
      </c>
      <c r="F92" s="349" t="s">
        <v>318</v>
      </c>
      <c r="G92" s="350">
        <v>36222</v>
      </c>
      <c r="H92" s="358">
        <v>7000</v>
      </c>
      <c r="I92" s="371"/>
      <c r="J92" s="371"/>
      <c r="K92" s="371"/>
      <c r="L92" s="371"/>
      <c r="M92" s="371"/>
      <c r="N92" s="371"/>
      <c r="O92" s="371"/>
      <c r="P92" s="371"/>
      <c r="Q92" s="371"/>
      <c r="R92" s="371"/>
      <c r="S92" s="371"/>
      <c r="T92" s="371"/>
      <c r="U92" s="371"/>
      <c r="V92" s="371"/>
      <c r="W92" s="371"/>
    </row>
    <row r="93" spans="1:23" x14ac:dyDescent="0.25">
      <c r="A93" s="371">
        <v>85</v>
      </c>
      <c r="B93" s="346" t="s">
        <v>128</v>
      </c>
      <c r="C93" s="346" t="s">
        <v>129</v>
      </c>
      <c r="D93" s="346" t="s">
        <v>40</v>
      </c>
      <c r="E93" s="346" t="s">
        <v>69</v>
      </c>
      <c r="F93" s="346" t="s">
        <v>314</v>
      </c>
      <c r="G93" s="347">
        <v>35809</v>
      </c>
      <c r="H93" s="355">
        <v>7000</v>
      </c>
      <c r="I93" s="371"/>
      <c r="J93" s="371"/>
      <c r="K93" s="371"/>
      <c r="L93" s="371"/>
      <c r="M93" s="371"/>
      <c r="N93" s="371"/>
      <c r="O93" s="371"/>
      <c r="P93" s="371"/>
      <c r="Q93" s="371"/>
      <c r="R93" s="371"/>
      <c r="S93" s="371"/>
      <c r="T93" s="371"/>
      <c r="U93" s="371"/>
      <c r="V93" s="371"/>
      <c r="W93" s="371"/>
    </row>
    <row r="94" spans="1:23" x14ac:dyDescent="0.25">
      <c r="A94" s="372">
        <v>86</v>
      </c>
      <c r="B94" s="349" t="s">
        <v>130</v>
      </c>
      <c r="C94" s="349" t="s">
        <v>87</v>
      </c>
      <c r="D94" s="349" t="s">
        <v>49</v>
      </c>
      <c r="E94" s="349" t="s">
        <v>69</v>
      </c>
      <c r="F94" s="349" t="s">
        <v>317</v>
      </c>
      <c r="G94" s="350">
        <v>35810</v>
      </c>
      <c r="H94" s="358">
        <v>17500</v>
      </c>
      <c r="I94" s="371"/>
      <c r="J94" s="371"/>
      <c r="K94" s="371"/>
      <c r="L94" s="371"/>
      <c r="M94" s="371"/>
      <c r="N94" s="371"/>
      <c r="O94" s="371"/>
      <c r="P94" s="371"/>
      <c r="Q94" s="371"/>
      <c r="R94" s="371"/>
      <c r="S94" s="371"/>
      <c r="T94" s="371"/>
      <c r="U94" s="371"/>
      <c r="V94" s="371"/>
      <c r="W94" s="371"/>
    </row>
    <row r="95" spans="1:23" x14ac:dyDescent="0.25">
      <c r="A95" s="371">
        <v>87</v>
      </c>
      <c r="B95" s="346" t="s">
        <v>164</v>
      </c>
      <c r="C95" s="346" t="s">
        <v>165</v>
      </c>
      <c r="D95" s="346" t="s">
        <v>23</v>
      </c>
      <c r="E95" s="346" t="s">
        <v>138</v>
      </c>
      <c r="F95" s="346" t="s">
        <v>308</v>
      </c>
      <c r="G95" s="347">
        <v>35811</v>
      </c>
      <c r="H95" s="355">
        <v>17500</v>
      </c>
      <c r="I95" s="371"/>
      <c r="J95" s="371"/>
      <c r="K95" s="371"/>
      <c r="L95" s="371"/>
      <c r="M95" s="371"/>
      <c r="N95" s="371"/>
      <c r="O95" s="371"/>
      <c r="P95" s="371"/>
      <c r="Q95" s="371"/>
      <c r="R95" s="371"/>
      <c r="S95" s="371"/>
      <c r="T95" s="371"/>
      <c r="U95" s="371"/>
      <c r="V95" s="371"/>
      <c r="W95" s="371"/>
    </row>
    <row r="96" spans="1:23" x14ac:dyDescent="0.25">
      <c r="A96" s="372">
        <v>88</v>
      </c>
      <c r="B96" s="349" t="s">
        <v>199</v>
      </c>
      <c r="C96" s="349" t="s">
        <v>200</v>
      </c>
      <c r="D96" s="349" t="s">
        <v>23</v>
      </c>
      <c r="E96" s="349" t="s">
        <v>174</v>
      </c>
      <c r="F96" s="349" t="s">
        <v>312</v>
      </c>
      <c r="G96" s="350">
        <v>35794</v>
      </c>
      <c r="H96" s="358">
        <v>7875</v>
      </c>
      <c r="I96" s="371"/>
      <c r="J96" s="371"/>
      <c r="K96" s="371"/>
      <c r="L96" s="371"/>
      <c r="M96" s="371"/>
      <c r="N96" s="371"/>
      <c r="O96" s="371"/>
      <c r="P96" s="371"/>
      <c r="Q96" s="371"/>
      <c r="R96" s="371"/>
      <c r="S96" s="371"/>
      <c r="T96" s="371"/>
      <c r="U96" s="371"/>
      <c r="V96" s="371"/>
      <c r="W96" s="371"/>
    </row>
    <row r="97" spans="1:23" x14ac:dyDescent="0.25">
      <c r="A97" s="371">
        <v>89</v>
      </c>
      <c r="B97" s="346" t="s">
        <v>131</v>
      </c>
      <c r="C97" s="346" t="s">
        <v>132</v>
      </c>
      <c r="D97" s="346" t="s">
        <v>13</v>
      </c>
      <c r="E97" s="346" t="s">
        <v>69</v>
      </c>
      <c r="F97" s="346" t="s">
        <v>329</v>
      </c>
      <c r="G97" s="347">
        <v>28907</v>
      </c>
      <c r="H97" s="355">
        <v>22750</v>
      </c>
      <c r="I97" s="371"/>
      <c r="J97" s="371"/>
      <c r="K97" s="371"/>
      <c r="L97" s="371"/>
      <c r="M97" s="371"/>
      <c r="N97" s="371"/>
      <c r="O97" s="371"/>
      <c r="P97" s="371"/>
      <c r="Q97" s="371"/>
      <c r="R97" s="371"/>
      <c r="S97" s="371"/>
      <c r="T97" s="371"/>
      <c r="U97" s="371"/>
      <c r="V97" s="371"/>
      <c r="W97" s="371"/>
    </row>
    <row r="98" spans="1:23" x14ac:dyDescent="0.25">
      <c r="A98" s="372">
        <v>90</v>
      </c>
      <c r="B98" s="349" t="s">
        <v>133</v>
      </c>
      <c r="C98" s="349" t="s">
        <v>99</v>
      </c>
      <c r="D98" s="349" t="s">
        <v>40</v>
      </c>
      <c r="E98" s="349" t="s">
        <v>69</v>
      </c>
      <c r="F98" s="349" t="s">
        <v>320</v>
      </c>
      <c r="G98" s="350">
        <v>29226</v>
      </c>
      <c r="H98" s="358">
        <v>22750</v>
      </c>
      <c r="I98" s="371"/>
      <c r="J98" s="371"/>
      <c r="K98" s="371"/>
      <c r="L98" s="371"/>
      <c r="M98" s="371"/>
      <c r="N98" s="371"/>
      <c r="O98" s="371"/>
      <c r="P98" s="371"/>
      <c r="Q98" s="371"/>
      <c r="R98" s="371"/>
      <c r="S98" s="371"/>
      <c r="T98" s="371"/>
      <c r="U98" s="371"/>
      <c r="V98" s="371"/>
      <c r="W98" s="371"/>
    </row>
    <row r="99" spans="1:23" s="5" customFormat="1" x14ac:dyDescent="0.25">
      <c r="A99" s="371">
        <v>91</v>
      </c>
      <c r="B99" s="346" t="s">
        <v>63</v>
      </c>
      <c r="C99" s="346" t="s">
        <v>64</v>
      </c>
      <c r="D99" s="346" t="s">
        <v>13</v>
      </c>
      <c r="E99" s="346" t="s">
        <v>24</v>
      </c>
      <c r="F99" s="346" t="s">
        <v>318</v>
      </c>
      <c r="G99" s="347">
        <v>29172</v>
      </c>
      <c r="H99" s="355">
        <v>22750</v>
      </c>
      <c r="I99" s="371"/>
      <c r="J99" s="371"/>
      <c r="K99" s="371"/>
      <c r="L99" s="371"/>
      <c r="M99" s="371"/>
      <c r="N99" s="371"/>
      <c r="O99" s="371"/>
      <c r="P99" s="371"/>
      <c r="Q99" s="371"/>
      <c r="R99" s="371"/>
      <c r="S99" s="371"/>
      <c r="T99" s="371"/>
      <c r="U99" s="371"/>
      <c r="V99" s="371"/>
      <c r="W99" s="371"/>
    </row>
    <row r="100" spans="1:23" x14ac:dyDescent="0.25">
      <c r="A100" s="372">
        <v>92</v>
      </c>
      <c r="B100" s="349" t="s">
        <v>65</v>
      </c>
      <c r="C100" s="349" t="s">
        <v>66</v>
      </c>
      <c r="D100" s="349" t="s">
        <v>23</v>
      </c>
      <c r="E100" s="349" t="s">
        <v>24</v>
      </c>
      <c r="F100" s="349" t="s">
        <v>333</v>
      </c>
      <c r="G100" s="350">
        <v>32603</v>
      </c>
      <c r="H100" s="358">
        <v>17325</v>
      </c>
      <c r="I100" s="371"/>
      <c r="J100" s="371"/>
      <c r="K100" s="371"/>
      <c r="L100" s="371"/>
      <c r="M100" s="371"/>
      <c r="N100" s="371"/>
      <c r="O100" s="371"/>
      <c r="P100" s="371"/>
      <c r="Q100" s="371"/>
      <c r="R100" s="371"/>
      <c r="S100" s="371"/>
      <c r="T100" s="371"/>
      <c r="U100" s="371"/>
      <c r="V100" s="371"/>
      <c r="W100" s="371"/>
    </row>
    <row r="101" spans="1:23" x14ac:dyDescent="0.25">
      <c r="A101" s="371">
        <v>93</v>
      </c>
      <c r="B101" s="346" t="s">
        <v>166</v>
      </c>
      <c r="C101" s="346" t="s">
        <v>83</v>
      </c>
      <c r="D101" s="346" t="s">
        <v>13</v>
      </c>
      <c r="E101" s="346" t="s">
        <v>138</v>
      </c>
      <c r="F101" s="346" t="s">
        <v>324</v>
      </c>
      <c r="G101" s="347">
        <v>32604</v>
      </c>
      <c r="H101" s="355">
        <v>17325</v>
      </c>
      <c r="I101" s="371"/>
      <c r="J101" s="371"/>
      <c r="K101" s="371"/>
      <c r="L101" s="371"/>
      <c r="M101" s="371"/>
      <c r="N101" s="371"/>
      <c r="O101" s="371"/>
      <c r="P101" s="371"/>
      <c r="Q101" s="371"/>
      <c r="R101" s="371"/>
      <c r="S101" s="371"/>
      <c r="T101" s="371"/>
      <c r="U101" s="371"/>
      <c r="V101" s="371"/>
      <c r="W101" s="371"/>
    </row>
    <row r="102" spans="1:23" x14ac:dyDescent="0.25">
      <c r="A102" s="372">
        <v>94</v>
      </c>
      <c r="B102" s="349" t="s">
        <v>201</v>
      </c>
      <c r="C102" s="349" t="s">
        <v>202</v>
      </c>
      <c r="D102" s="349" t="s">
        <v>23</v>
      </c>
      <c r="E102" s="349" t="s">
        <v>174</v>
      </c>
      <c r="F102" s="349" t="s">
        <v>327</v>
      </c>
      <c r="G102" s="350">
        <v>32605</v>
      </c>
      <c r="H102" s="358">
        <v>17325</v>
      </c>
      <c r="I102" s="371"/>
      <c r="J102" s="371"/>
      <c r="K102" s="371"/>
      <c r="L102" s="371"/>
      <c r="M102" s="371"/>
      <c r="N102" s="371"/>
      <c r="O102" s="371"/>
      <c r="P102" s="371"/>
      <c r="Q102" s="371"/>
      <c r="R102" s="371"/>
      <c r="S102" s="371"/>
      <c r="T102" s="371"/>
      <c r="U102" s="371"/>
      <c r="V102" s="371"/>
      <c r="W102" s="371"/>
    </row>
    <row r="103" spans="1:23" x14ac:dyDescent="0.25">
      <c r="A103" s="371">
        <v>95</v>
      </c>
      <c r="B103" s="346" t="s">
        <v>167</v>
      </c>
      <c r="C103" s="346" t="s">
        <v>93</v>
      </c>
      <c r="D103" s="346" t="s">
        <v>23</v>
      </c>
      <c r="E103" s="346" t="s">
        <v>138</v>
      </c>
      <c r="F103" s="346" t="s">
        <v>324</v>
      </c>
      <c r="G103" s="347">
        <v>32606</v>
      </c>
      <c r="H103" s="355">
        <v>17325</v>
      </c>
      <c r="I103" s="371"/>
      <c r="J103" s="371"/>
      <c r="K103" s="371"/>
      <c r="L103" s="371"/>
      <c r="M103" s="371"/>
      <c r="N103" s="371"/>
      <c r="O103" s="371"/>
      <c r="P103" s="371"/>
      <c r="Q103" s="371"/>
      <c r="R103" s="371"/>
      <c r="S103" s="371"/>
      <c r="T103" s="371"/>
      <c r="U103" s="371"/>
      <c r="V103" s="371"/>
      <c r="W103" s="371"/>
    </row>
    <row r="104" spans="1:23" x14ac:dyDescent="0.25">
      <c r="A104" s="372">
        <v>96</v>
      </c>
      <c r="B104" s="349" t="s">
        <v>21</v>
      </c>
      <c r="C104" s="349" t="s">
        <v>126</v>
      </c>
      <c r="D104" s="349" t="s">
        <v>40</v>
      </c>
      <c r="E104" s="349" t="s">
        <v>174</v>
      </c>
      <c r="F104" s="349" t="s">
        <v>332</v>
      </c>
      <c r="G104" s="350">
        <v>32607</v>
      </c>
      <c r="H104" s="358">
        <v>17325</v>
      </c>
      <c r="I104" s="371"/>
      <c r="J104" s="371"/>
      <c r="K104" s="371"/>
      <c r="L104" s="371"/>
      <c r="M104" s="371"/>
      <c r="N104" s="371"/>
      <c r="O104" s="371"/>
      <c r="P104" s="371"/>
      <c r="Q104" s="371"/>
      <c r="R104" s="371"/>
      <c r="S104" s="371"/>
      <c r="T104" s="371"/>
      <c r="U104" s="371"/>
      <c r="V104" s="371"/>
      <c r="W104" s="371"/>
    </row>
    <row r="105" spans="1:23" x14ac:dyDescent="0.25">
      <c r="A105" s="371">
        <v>97</v>
      </c>
      <c r="B105" s="346" t="s">
        <v>168</v>
      </c>
      <c r="C105" s="346" t="s">
        <v>169</v>
      </c>
      <c r="D105" s="346" t="s">
        <v>40</v>
      </c>
      <c r="E105" s="346" t="s">
        <v>138</v>
      </c>
      <c r="F105" s="346" t="s">
        <v>336</v>
      </c>
      <c r="G105" s="347">
        <v>32608</v>
      </c>
      <c r="H105" s="355">
        <v>17325</v>
      </c>
      <c r="I105" s="371"/>
      <c r="J105" s="371"/>
      <c r="K105" s="371"/>
      <c r="L105" s="371"/>
      <c r="M105" s="371"/>
      <c r="N105" s="371"/>
      <c r="O105" s="371"/>
      <c r="P105" s="371"/>
      <c r="Q105" s="371"/>
      <c r="R105" s="371"/>
      <c r="S105" s="371"/>
      <c r="T105" s="371"/>
      <c r="U105" s="371"/>
      <c r="V105" s="371"/>
      <c r="W105" s="371"/>
    </row>
    <row r="106" spans="1:23" x14ac:dyDescent="0.25">
      <c r="A106" s="372">
        <v>98</v>
      </c>
      <c r="B106" s="349" t="s">
        <v>134</v>
      </c>
      <c r="C106" s="349" t="s">
        <v>135</v>
      </c>
      <c r="D106" s="349" t="s">
        <v>49</v>
      </c>
      <c r="E106" s="349" t="s">
        <v>69</v>
      </c>
      <c r="F106" s="349" t="s">
        <v>310</v>
      </c>
      <c r="G106" s="350">
        <v>32609</v>
      </c>
      <c r="H106" s="358">
        <v>17325</v>
      </c>
      <c r="I106" s="371"/>
      <c r="J106" s="371"/>
      <c r="K106" s="371"/>
      <c r="L106" s="371"/>
      <c r="M106" s="371"/>
      <c r="N106" s="371"/>
      <c r="O106" s="371"/>
      <c r="P106" s="371"/>
      <c r="Q106" s="371"/>
      <c r="R106" s="371"/>
      <c r="S106" s="371"/>
      <c r="T106" s="371"/>
      <c r="U106" s="371"/>
      <c r="V106" s="371"/>
      <c r="W106" s="371"/>
    </row>
    <row r="107" spans="1:23" x14ac:dyDescent="0.25">
      <c r="A107" s="371">
        <v>99</v>
      </c>
      <c r="B107" s="346" t="s">
        <v>203</v>
      </c>
      <c r="C107" s="346" t="s">
        <v>114</v>
      </c>
      <c r="D107" s="346" t="s">
        <v>27</v>
      </c>
      <c r="E107" s="346" t="s">
        <v>174</v>
      </c>
      <c r="F107" s="346" t="s">
        <v>325</v>
      </c>
      <c r="G107" s="347">
        <v>35794</v>
      </c>
      <c r="H107" s="355">
        <v>10500</v>
      </c>
      <c r="I107" s="371"/>
      <c r="J107" s="371"/>
      <c r="K107" s="371"/>
      <c r="L107" s="371"/>
      <c r="M107" s="371"/>
      <c r="N107" s="371"/>
      <c r="O107" s="371"/>
      <c r="P107" s="371"/>
      <c r="Q107" s="371"/>
      <c r="R107" s="371"/>
      <c r="S107" s="371"/>
      <c r="T107" s="371"/>
      <c r="U107" s="371"/>
      <c r="V107" s="371"/>
      <c r="W107" s="371"/>
    </row>
    <row r="108" spans="1:23" x14ac:dyDescent="0.25">
      <c r="A108" s="373">
        <v>100</v>
      </c>
      <c r="B108" s="374" t="s">
        <v>170</v>
      </c>
      <c r="C108" s="374" t="s">
        <v>171</v>
      </c>
      <c r="D108" s="374" t="s">
        <v>27</v>
      </c>
      <c r="E108" s="374" t="s">
        <v>138</v>
      </c>
      <c r="F108" s="374" t="s">
        <v>308</v>
      </c>
      <c r="G108" s="376">
        <v>36193</v>
      </c>
      <c r="H108" s="375">
        <v>7875</v>
      </c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  <c r="T108" s="371"/>
      <c r="U108" s="371"/>
      <c r="V108" s="371"/>
      <c r="W108" s="371"/>
    </row>
    <row r="116" spans="5:8" x14ac:dyDescent="0.25">
      <c r="G116" s="3"/>
      <c r="H116" s="4"/>
    </row>
    <row r="117" spans="5:8" x14ac:dyDescent="0.25">
      <c r="G117" s="3"/>
      <c r="H117" s="4"/>
    </row>
    <row r="118" spans="5:8" x14ac:dyDescent="0.25">
      <c r="G118" s="3"/>
      <c r="H118" s="4"/>
    </row>
    <row r="122" spans="5:8" ht="13" x14ac:dyDescent="0.3">
      <c r="E122" s="7"/>
      <c r="G122" s="3"/>
      <c r="H122" s="4"/>
    </row>
    <row r="123" spans="5:8" ht="13" x14ac:dyDescent="0.3">
      <c r="E123" s="8"/>
      <c r="G123" s="3"/>
      <c r="H123" s="4"/>
    </row>
    <row r="124" spans="5:8" ht="13" x14ac:dyDescent="0.3">
      <c r="E124" s="8"/>
      <c r="G124" s="3"/>
      <c r="H124" s="4"/>
    </row>
    <row r="125" spans="5:8" ht="13" x14ac:dyDescent="0.3">
      <c r="E125" s="8"/>
      <c r="G125" s="3"/>
      <c r="H125" s="4"/>
    </row>
    <row r="126" spans="5:8" ht="13" x14ac:dyDescent="0.3">
      <c r="E126" s="8"/>
      <c r="G126" s="3"/>
      <c r="H126" s="4"/>
    </row>
  </sheetData>
  <mergeCells count="4">
    <mergeCell ref="K1:N1"/>
    <mergeCell ref="K2:N2"/>
    <mergeCell ref="K3:N3"/>
    <mergeCell ref="K4:N4"/>
  </mergeCells>
  <hyperlinks>
    <hyperlink ref="H1" location="'Index'!$A$6" display="Return to Index Sheet" xr:uid="{00000000-0004-0000-0400-000000000000}"/>
  </hyperlink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4">
    <tabColor rgb="FFFFFF00"/>
  </sheetPr>
  <dimension ref="A2:N9"/>
  <sheetViews>
    <sheetView zoomScaleNormal="100" workbookViewId="0"/>
  </sheetViews>
  <sheetFormatPr defaultRowHeight="12.5" x14ac:dyDescent="0.25"/>
  <cols>
    <col min="1" max="1" width="9.81640625" bestFit="1" customWidth="1"/>
    <col min="2" max="2" width="11.26953125" bestFit="1" customWidth="1"/>
    <col min="3" max="3" width="11.7265625" bestFit="1" customWidth="1"/>
    <col min="4" max="5" width="8.453125" bestFit="1" customWidth="1"/>
    <col min="8" max="8" width="15" bestFit="1" customWidth="1"/>
    <col min="9" max="9" width="13.453125" customWidth="1"/>
    <col min="10" max="10" width="11.7265625" bestFit="1" customWidth="1"/>
    <col min="11" max="14" width="8.453125" bestFit="1" customWidth="1"/>
  </cols>
  <sheetData>
    <row r="2" spans="1:14" ht="14.5" x14ac:dyDescent="0.25">
      <c r="A2" s="467" t="s">
        <v>1434</v>
      </c>
      <c r="B2" s="467"/>
      <c r="C2" s="468"/>
      <c r="D2" s="255">
        <v>50</v>
      </c>
      <c r="E2" s="256"/>
      <c r="H2" s="420" t="s">
        <v>1434</v>
      </c>
      <c r="I2" s="420"/>
      <c r="J2" s="469"/>
      <c r="K2" s="470"/>
      <c r="L2" s="255">
        <v>50</v>
      </c>
      <c r="M2" s="255">
        <v>60</v>
      </c>
      <c r="N2" s="255">
        <v>70</v>
      </c>
    </row>
    <row r="3" spans="1:14" x14ac:dyDescent="0.25">
      <c r="B3" s="256"/>
      <c r="C3" s="256"/>
      <c r="D3" s="256"/>
      <c r="E3" s="256"/>
      <c r="I3" s="256"/>
      <c r="J3" s="256"/>
      <c r="K3" s="256"/>
      <c r="L3" s="256"/>
    </row>
    <row r="4" spans="1:14" ht="14.5" x14ac:dyDescent="0.25">
      <c r="A4" s="257" t="s">
        <v>631</v>
      </c>
      <c r="B4" s="257" t="s">
        <v>855</v>
      </c>
      <c r="C4" s="257" t="s">
        <v>856</v>
      </c>
      <c r="D4" s="257" t="s">
        <v>857</v>
      </c>
      <c r="E4" s="257" t="s">
        <v>858</v>
      </c>
      <c r="H4" s="257" t="s">
        <v>631</v>
      </c>
      <c r="I4" s="257" t="s">
        <v>855</v>
      </c>
      <c r="J4" s="257" t="s">
        <v>856</v>
      </c>
      <c r="K4" s="257" t="s">
        <v>857</v>
      </c>
      <c r="L4" s="257" t="s">
        <v>858</v>
      </c>
      <c r="M4" s="257" t="s">
        <v>858</v>
      </c>
      <c r="N4" s="257" t="s">
        <v>858</v>
      </c>
    </row>
    <row r="5" spans="1:14" ht="14.5" x14ac:dyDescent="0.35">
      <c r="A5" s="383" t="s">
        <v>1403</v>
      </c>
      <c r="B5" s="254">
        <v>234</v>
      </c>
      <c r="C5" s="254">
        <v>500</v>
      </c>
      <c r="D5" s="254">
        <v>300</v>
      </c>
      <c r="E5" s="455"/>
      <c r="H5" s="383" t="s">
        <v>1403</v>
      </c>
      <c r="I5" s="254">
        <v>234</v>
      </c>
      <c r="J5" s="254">
        <v>500</v>
      </c>
      <c r="K5" s="254">
        <v>300</v>
      </c>
      <c r="L5" s="455"/>
      <c r="M5" s="455"/>
      <c r="N5" s="455"/>
    </row>
    <row r="6" spans="1:14" ht="14.5" x14ac:dyDescent="0.35">
      <c r="A6" s="383" t="s">
        <v>1404</v>
      </c>
      <c r="B6" s="254">
        <v>46</v>
      </c>
      <c r="C6" s="254">
        <v>1000</v>
      </c>
      <c r="D6" s="254">
        <v>500</v>
      </c>
      <c r="E6" s="455"/>
      <c r="H6" s="383" t="s">
        <v>1404</v>
      </c>
      <c r="I6" s="254">
        <v>46</v>
      </c>
      <c r="J6" s="254">
        <v>1000</v>
      </c>
      <c r="K6" s="254">
        <v>500</v>
      </c>
      <c r="L6" s="455"/>
      <c r="M6" s="455"/>
      <c r="N6" s="455"/>
    </row>
    <row r="7" spans="1:14" ht="14.5" x14ac:dyDescent="0.35">
      <c r="A7" s="383" t="s">
        <v>1405</v>
      </c>
      <c r="B7" s="254">
        <v>576</v>
      </c>
      <c r="C7" s="254">
        <v>750</v>
      </c>
      <c r="D7" s="254">
        <v>400</v>
      </c>
      <c r="E7" s="455"/>
      <c r="H7" s="383" t="s">
        <v>1405</v>
      </c>
      <c r="I7" s="254">
        <v>576</v>
      </c>
      <c r="J7" s="254">
        <v>750</v>
      </c>
      <c r="K7" s="254">
        <v>400</v>
      </c>
      <c r="L7" s="455"/>
      <c r="M7" s="455"/>
      <c r="N7" s="455"/>
    </row>
    <row r="8" spans="1:14" ht="14.5" x14ac:dyDescent="0.35">
      <c r="A8" s="383" t="s">
        <v>1406</v>
      </c>
      <c r="B8" s="254">
        <v>23</v>
      </c>
      <c r="C8" s="254">
        <v>350</v>
      </c>
      <c r="D8" s="254">
        <v>200</v>
      </c>
      <c r="E8" s="455"/>
      <c r="H8" s="383" t="s">
        <v>1406</v>
      </c>
      <c r="I8" s="254">
        <v>23</v>
      </c>
      <c r="J8" s="254">
        <v>350</v>
      </c>
      <c r="K8" s="254">
        <v>200</v>
      </c>
      <c r="L8" s="455"/>
      <c r="M8" s="455"/>
      <c r="N8" s="455"/>
    </row>
    <row r="9" spans="1:14" ht="14.5" x14ac:dyDescent="0.35">
      <c r="A9" s="383" t="s">
        <v>1407</v>
      </c>
      <c r="B9" s="254">
        <v>45</v>
      </c>
      <c r="C9" s="254">
        <v>450</v>
      </c>
      <c r="D9" s="254">
        <v>500</v>
      </c>
      <c r="E9" s="455"/>
      <c r="H9" s="383" t="s">
        <v>1407</v>
      </c>
      <c r="I9" s="254">
        <v>45</v>
      </c>
      <c r="J9" s="254">
        <v>450</v>
      </c>
      <c r="K9" s="254">
        <v>500</v>
      </c>
      <c r="L9" s="455"/>
      <c r="M9" s="455"/>
      <c r="N9" s="455"/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0"/>
  <dimension ref="A1:N125"/>
  <sheetViews>
    <sheetView showGridLines="0" topLeftCell="E1" workbookViewId="0">
      <pane ySplit="5" topLeftCell="A6" activePane="bottomLeft" state="frozen"/>
      <selection activeCell="G4" sqref="G4"/>
      <selection pane="bottomLeft" activeCell="E1" sqref="E1"/>
    </sheetView>
  </sheetViews>
  <sheetFormatPr defaultRowHeight="12.5" x14ac:dyDescent="0.25"/>
  <cols>
    <col min="1" max="1" width="12.54296875" customWidth="1"/>
    <col min="2" max="2" width="14" customWidth="1"/>
    <col min="3" max="3" width="13.7265625" customWidth="1"/>
    <col min="4" max="4" width="9.26953125" bestFit="1" customWidth="1"/>
    <col min="5" max="5" width="10.453125" customWidth="1"/>
    <col min="6" max="6" width="11" customWidth="1"/>
    <col min="7" max="7" width="11.81640625" customWidth="1"/>
    <col min="8" max="8" width="10.81640625" customWidth="1"/>
    <col min="10" max="10" width="12" bestFit="1" customWidth="1"/>
    <col min="11" max="11" width="12.1796875" bestFit="1" customWidth="1"/>
    <col min="13" max="13" width="12.453125" bestFit="1" customWidth="1"/>
  </cols>
  <sheetData>
    <row r="1" spans="1:14" ht="16.5" x14ac:dyDescent="0.35">
      <c r="H1" s="377" t="s">
        <v>1365</v>
      </c>
    </row>
    <row r="2" spans="1:14" x14ac:dyDescent="0.25">
      <c r="H2" s="209"/>
    </row>
    <row r="3" spans="1:14" x14ac:dyDescent="0.25">
      <c r="H3" s="209"/>
      <c r="K3" s="209" t="s">
        <v>1422</v>
      </c>
      <c r="L3">
        <f>MIN(H7:H106)</f>
        <v>5950</v>
      </c>
    </row>
    <row r="4" spans="1:14" x14ac:dyDescent="0.25">
      <c r="K4" s="209" t="s">
        <v>1423</v>
      </c>
      <c r="L4">
        <f>MAX(H7:H106)</f>
        <v>49000</v>
      </c>
    </row>
    <row r="5" spans="1:14" ht="11.25" customHeight="1" x14ac:dyDescent="0.25">
      <c r="K5" s="209" t="s">
        <v>1427</v>
      </c>
      <c r="L5">
        <f>(L4-L3+1)/10</f>
        <v>4305.1000000000004</v>
      </c>
    </row>
    <row r="6" spans="1:14" ht="14.5" thickBot="1" x14ac:dyDescent="0.35">
      <c r="A6" s="353" t="s">
        <v>14</v>
      </c>
      <c r="B6" s="353" t="s">
        <v>15</v>
      </c>
      <c r="C6" s="353" t="s">
        <v>16</v>
      </c>
      <c r="D6" s="353" t="s">
        <v>17</v>
      </c>
      <c r="E6" s="353" t="s">
        <v>18</v>
      </c>
      <c r="F6" s="353" t="s">
        <v>338</v>
      </c>
      <c r="G6" s="353" t="s">
        <v>19</v>
      </c>
      <c r="H6" s="354" t="s">
        <v>20</v>
      </c>
      <c r="I6" s="399" t="s">
        <v>1424</v>
      </c>
      <c r="J6" s="399" t="s">
        <v>1425</v>
      </c>
      <c r="K6" s="399" t="s">
        <v>1426</v>
      </c>
      <c r="L6" s="399" t="s">
        <v>1428</v>
      </c>
      <c r="M6" s="399" t="s">
        <v>1429</v>
      </c>
    </row>
    <row r="7" spans="1:14" x14ac:dyDescent="0.25">
      <c r="A7" s="355">
        <v>1</v>
      </c>
      <c r="B7" s="356" t="s">
        <v>67</v>
      </c>
      <c r="C7" s="356" t="s">
        <v>68</v>
      </c>
      <c r="D7" s="356" t="s">
        <v>13</v>
      </c>
      <c r="E7" s="356" t="s">
        <v>69</v>
      </c>
      <c r="F7" s="356" t="s">
        <v>307</v>
      </c>
      <c r="G7" s="357">
        <v>28126</v>
      </c>
      <c r="H7" s="348">
        <v>21875</v>
      </c>
      <c r="I7">
        <v>1</v>
      </c>
      <c r="J7">
        <f>L3</f>
        <v>5950</v>
      </c>
      <c r="K7">
        <f>J7+$L$5</f>
        <v>10255.1</v>
      </c>
      <c r="L7">
        <f>COUNTIFS($H$7:$H$106,"&gt;="&amp;$J7,$H$7:$H$106,"&lt;"&amp;$K7)</f>
        <v>16</v>
      </c>
      <c r="M7">
        <f>L7</f>
        <v>16</v>
      </c>
      <c r="N7">
        <f t="array" ref="N7:N16">FREQUENCY($H$7:$H$106,$K$7:$K$16)</f>
        <v>16</v>
      </c>
    </row>
    <row r="8" spans="1:14" x14ac:dyDescent="0.25">
      <c r="A8" s="358">
        <v>2</v>
      </c>
      <c r="B8" s="359" t="s">
        <v>136</v>
      </c>
      <c r="C8" s="359" t="s">
        <v>137</v>
      </c>
      <c r="D8" s="359" t="s">
        <v>13</v>
      </c>
      <c r="E8" s="359" t="s">
        <v>24</v>
      </c>
      <c r="F8" s="359" t="s">
        <v>309</v>
      </c>
      <c r="G8" s="360">
        <v>28126</v>
      </c>
      <c r="H8" s="351">
        <v>17500</v>
      </c>
      <c r="I8">
        <v>2</v>
      </c>
      <c r="J8">
        <f>K7</f>
        <v>10255.1</v>
      </c>
      <c r="K8">
        <f t="shared" ref="K8:K16" si="0">J8+$L$5</f>
        <v>14560.2</v>
      </c>
      <c r="L8">
        <f t="shared" ref="L8:L16" si="1">COUNTIFS($H$7:$H$106,"&gt;="&amp;$J8,$H$7:$H$106,"&lt;"&amp;$K8)</f>
        <v>18</v>
      </c>
      <c r="M8">
        <f>M7+L8</f>
        <v>34</v>
      </c>
      <c r="N8">
        <v>18</v>
      </c>
    </row>
    <row r="9" spans="1:14" x14ac:dyDescent="0.25">
      <c r="A9" s="355">
        <v>3</v>
      </c>
      <c r="B9" s="356" t="s">
        <v>125</v>
      </c>
      <c r="C9" s="356" t="s">
        <v>126</v>
      </c>
      <c r="D9" s="356" t="s">
        <v>33</v>
      </c>
      <c r="E9" s="356" t="s">
        <v>138</v>
      </c>
      <c r="F9" s="356" t="s">
        <v>308</v>
      </c>
      <c r="G9" s="357">
        <v>36220</v>
      </c>
      <c r="H9" s="348">
        <v>7000</v>
      </c>
      <c r="I9">
        <v>3</v>
      </c>
      <c r="J9">
        <f t="shared" ref="J9:J16" si="2">K8</f>
        <v>14560.2</v>
      </c>
      <c r="K9">
        <f t="shared" si="0"/>
        <v>18865.300000000003</v>
      </c>
      <c r="L9">
        <f t="shared" si="1"/>
        <v>48</v>
      </c>
      <c r="M9">
        <f t="shared" ref="M9:M16" si="3">M8+L9</f>
        <v>82</v>
      </c>
      <c r="N9">
        <v>48</v>
      </c>
    </row>
    <row r="10" spans="1:14" x14ac:dyDescent="0.25">
      <c r="A10" s="358">
        <v>4</v>
      </c>
      <c r="B10" s="359" t="s">
        <v>21</v>
      </c>
      <c r="C10" s="359" t="s">
        <v>22</v>
      </c>
      <c r="D10" s="359" t="s">
        <v>23</v>
      </c>
      <c r="E10" s="359" t="s">
        <v>69</v>
      </c>
      <c r="F10" s="359" t="s">
        <v>310</v>
      </c>
      <c r="G10" s="360">
        <v>29183</v>
      </c>
      <c r="H10" s="351">
        <v>12250</v>
      </c>
      <c r="I10">
        <v>4</v>
      </c>
      <c r="J10">
        <f t="shared" si="2"/>
        <v>18865.300000000003</v>
      </c>
      <c r="K10">
        <f t="shared" si="0"/>
        <v>23170.400000000001</v>
      </c>
      <c r="L10">
        <f t="shared" si="1"/>
        <v>14</v>
      </c>
      <c r="M10">
        <f t="shared" si="3"/>
        <v>96</v>
      </c>
      <c r="N10">
        <v>14</v>
      </c>
    </row>
    <row r="11" spans="1:14" x14ac:dyDescent="0.25">
      <c r="A11" s="355">
        <v>5</v>
      </c>
      <c r="B11" s="356" t="s">
        <v>70</v>
      </c>
      <c r="C11" s="356" t="s">
        <v>71</v>
      </c>
      <c r="D11" s="356" t="s">
        <v>40</v>
      </c>
      <c r="E11" s="356" t="s">
        <v>69</v>
      </c>
      <c r="F11" s="356" t="s">
        <v>311</v>
      </c>
      <c r="G11" s="357">
        <v>32755</v>
      </c>
      <c r="H11" s="348">
        <v>21000</v>
      </c>
      <c r="I11">
        <v>5</v>
      </c>
      <c r="J11">
        <f t="shared" si="2"/>
        <v>23170.400000000001</v>
      </c>
      <c r="K11">
        <f t="shared" si="0"/>
        <v>27475.5</v>
      </c>
      <c r="L11">
        <f>COUNTIFS($H$7:$H$106,"&gt;="&amp;$J11,$H$7:$H$106,"&lt;"&amp;$K11)</f>
        <v>3</v>
      </c>
      <c r="M11">
        <f t="shared" si="3"/>
        <v>99</v>
      </c>
      <c r="N11">
        <v>3</v>
      </c>
    </row>
    <row r="12" spans="1:14" x14ac:dyDescent="0.25">
      <c r="A12" s="358">
        <v>6</v>
      </c>
      <c r="B12" s="359" t="s">
        <v>172</v>
      </c>
      <c r="C12" s="359" t="s">
        <v>173</v>
      </c>
      <c r="D12" s="359" t="s">
        <v>40</v>
      </c>
      <c r="E12" s="359" t="s">
        <v>69</v>
      </c>
      <c r="F12" s="359" t="s">
        <v>313</v>
      </c>
      <c r="G12" s="360">
        <v>32390</v>
      </c>
      <c r="H12" s="351">
        <v>12425</v>
      </c>
      <c r="I12">
        <v>6</v>
      </c>
      <c r="J12">
        <f t="shared" si="2"/>
        <v>27475.5</v>
      </c>
      <c r="K12">
        <f t="shared" si="0"/>
        <v>31780.6</v>
      </c>
      <c r="L12">
        <f t="shared" si="1"/>
        <v>0</v>
      </c>
      <c r="M12">
        <f t="shared" si="3"/>
        <v>99</v>
      </c>
      <c r="N12">
        <v>0</v>
      </c>
    </row>
    <row r="13" spans="1:14" x14ac:dyDescent="0.25">
      <c r="A13" s="355">
        <v>7</v>
      </c>
      <c r="B13" s="356" t="s">
        <v>45</v>
      </c>
      <c r="C13" s="356" t="s">
        <v>46</v>
      </c>
      <c r="D13" s="356" t="s">
        <v>339</v>
      </c>
      <c r="E13" s="356" t="s">
        <v>174</v>
      </c>
      <c r="F13" s="356" t="s">
        <v>312</v>
      </c>
      <c r="G13" s="357">
        <v>33102</v>
      </c>
      <c r="H13" s="348">
        <v>13825</v>
      </c>
      <c r="I13">
        <v>7</v>
      </c>
      <c r="J13">
        <f t="shared" si="2"/>
        <v>31780.6</v>
      </c>
      <c r="K13">
        <f t="shared" si="0"/>
        <v>36085.699999999997</v>
      </c>
      <c r="L13">
        <f t="shared" si="1"/>
        <v>0</v>
      </c>
      <c r="M13">
        <f t="shared" si="3"/>
        <v>99</v>
      </c>
      <c r="N13">
        <v>0</v>
      </c>
    </row>
    <row r="14" spans="1:14" x14ac:dyDescent="0.25">
      <c r="A14" s="358">
        <v>8</v>
      </c>
      <c r="B14" s="359" t="s">
        <v>72</v>
      </c>
      <c r="C14" s="359" t="s">
        <v>73</v>
      </c>
      <c r="D14" s="359" t="s">
        <v>40</v>
      </c>
      <c r="E14" s="359" t="s">
        <v>69</v>
      </c>
      <c r="F14" s="359" t="s">
        <v>314</v>
      </c>
      <c r="G14" s="360">
        <v>32755</v>
      </c>
      <c r="H14" s="351">
        <v>12425</v>
      </c>
      <c r="I14">
        <v>8</v>
      </c>
      <c r="J14">
        <f t="shared" si="2"/>
        <v>36085.699999999997</v>
      </c>
      <c r="K14">
        <f t="shared" si="0"/>
        <v>40390.799999999996</v>
      </c>
      <c r="L14">
        <f t="shared" si="1"/>
        <v>0</v>
      </c>
      <c r="M14">
        <f t="shared" si="3"/>
        <v>99</v>
      </c>
      <c r="N14">
        <v>0</v>
      </c>
    </row>
    <row r="15" spans="1:14" x14ac:dyDescent="0.25">
      <c r="A15" s="355">
        <v>9</v>
      </c>
      <c r="B15" s="356" t="s">
        <v>74</v>
      </c>
      <c r="C15" s="356" t="s">
        <v>75</v>
      </c>
      <c r="D15" s="356" t="s">
        <v>13</v>
      </c>
      <c r="E15" s="356" t="s">
        <v>69</v>
      </c>
      <c r="F15" s="356" t="s">
        <v>315</v>
      </c>
      <c r="G15" s="357">
        <v>36506</v>
      </c>
      <c r="H15" s="348">
        <v>14875</v>
      </c>
      <c r="I15">
        <v>9</v>
      </c>
      <c r="J15">
        <f t="shared" si="2"/>
        <v>40390.799999999996</v>
      </c>
      <c r="K15">
        <f t="shared" si="0"/>
        <v>44695.899999999994</v>
      </c>
      <c r="L15">
        <f t="shared" si="1"/>
        <v>0</v>
      </c>
      <c r="M15">
        <f t="shared" si="3"/>
        <v>99</v>
      </c>
      <c r="N15">
        <v>0</v>
      </c>
    </row>
    <row r="16" spans="1:14" x14ac:dyDescent="0.25">
      <c r="A16" s="358">
        <v>10</v>
      </c>
      <c r="B16" s="359" t="s">
        <v>76</v>
      </c>
      <c r="C16" s="359" t="s">
        <v>77</v>
      </c>
      <c r="D16" s="359" t="s">
        <v>23</v>
      </c>
      <c r="E16" s="359" t="s">
        <v>24</v>
      </c>
      <c r="F16" s="359" t="s">
        <v>316</v>
      </c>
      <c r="G16" s="360">
        <v>28326</v>
      </c>
      <c r="H16" s="351">
        <v>15750</v>
      </c>
      <c r="I16">
        <v>10</v>
      </c>
      <c r="J16">
        <f t="shared" si="2"/>
        <v>44695.899999999994</v>
      </c>
      <c r="K16">
        <f t="shared" si="0"/>
        <v>49000.999999999993</v>
      </c>
      <c r="L16">
        <f t="shared" si="1"/>
        <v>1</v>
      </c>
      <c r="M16">
        <f t="shared" si="3"/>
        <v>100</v>
      </c>
      <c r="N16">
        <v>1</v>
      </c>
    </row>
    <row r="17" spans="1:12" x14ac:dyDescent="0.25">
      <c r="A17" s="355">
        <v>11</v>
      </c>
      <c r="B17" s="356" t="s">
        <v>25</v>
      </c>
      <c r="C17" s="356" t="s">
        <v>26</v>
      </c>
      <c r="D17" s="356" t="s">
        <v>27</v>
      </c>
      <c r="E17" s="356" t="s">
        <v>174</v>
      </c>
      <c r="F17" s="356" t="s">
        <v>312</v>
      </c>
      <c r="G17" s="357">
        <v>31402</v>
      </c>
      <c r="H17" s="348">
        <v>14875</v>
      </c>
      <c r="L17">
        <f>SUM(L7:L16)</f>
        <v>100</v>
      </c>
    </row>
    <row r="18" spans="1:12" x14ac:dyDescent="0.25">
      <c r="A18" s="358">
        <v>12</v>
      </c>
      <c r="B18" s="359" t="s">
        <v>175</v>
      </c>
      <c r="C18" s="359" t="s">
        <v>176</v>
      </c>
      <c r="D18" s="359" t="s">
        <v>33</v>
      </c>
      <c r="E18" s="359" t="s">
        <v>69</v>
      </c>
      <c r="F18" s="359" t="s">
        <v>317</v>
      </c>
      <c r="G18" s="360">
        <v>30376</v>
      </c>
      <c r="H18" s="351">
        <v>21000</v>
      </c>
    </row>
    <row r="19" spans="1:12" x14ac:dyDescent="0.25">
      <c r="A19" s="355">
        <v>13</v>
      </c>
      <c r="B19" s="356" t="s">
        <v>78</v>
      </c>
      <c r="C19" s="356" t="s">
        <v>79</v>
      </c>
      <c r="D19" s="356" t="s">
        <v>27</v>
      </c>
      <c r="E19" s="356" t="s">
        <v>24</v>
      </c>
      <c r="F19" s="356" t="s">
        <v>318</v>
      </c>
      <c r="G19" s="357">
        <v>31027</v>
      </c>
      <c r="H19" s="348">
        <v>19250</v>
      </c>
    </row>
    <row r="20" spans="1:12" x14ac:dyDescent="0.25">
      <c r="A20" s="358">
        <v>14</v>
      </c>
      <c r="B20" s="359" t="s">
        <v>28</v>
      </c>
      <c r="C20" s="359" t="s">
        <v>29</v>
      </c>
      <c r="D20" s="359" t="s">
        <v>30</v>
      </c>
      <c r="E20" s="359" t="s">
        <v>138</v>
      </c>
      <c r="F20" s="359" t="s">
        <v>319</v>
      </c>
      <c r="G20" s="360">
        <v>31028</v>
      </c>
      <c r="H20" s="351">
        <v>49000</v>
      </c>
    </row>
    <row r="21" spans="1:12" x14ac:dyDescent="0.25">
      <c r="A21" s="355">
        <v>15</v>
      </c>
      <c r="B21" s="356" t="s">
        <v>139</v>
      </c>
      <c r="C21" s="356" t="s">
        <v>140</v>
      </c>
      <c r="D21" s="356" t="s">
        <v>339</v>
      </c>
      <c r="E21" s="356" t="s">
        <v>69</v>
      </c>
      <c r="F21" s="356" t="s">
        <v>317</v>
      </c>
      <c r="G21" s="357">
        <v>31029</v>
      </c>
      <c r="H21" s="348">
        <v>14875</v>
      </c>
    </row>
    <row r="22" spans="1:12" x14ac:dyDescent="0.25">
      <c r="A22" s="358">
        <v>16</v>
      </c>
      <c r="B22" s="359" t="s">
        <v>80</v>
      </c>
      <c r="C22" s="359" t="s">
        <v>81</v>
      </c>
      <c r="D22" s="359" t="s">
        <v>339</v>
      </c>
      <c r="E22" s="359" t="s">
        <v>69</v>
      </c>
      <c r="F22" s="359" t="s">
        <v>320</v>
      </c>
      <c r="G22" s="360">
        <v>31030</v>
      </c>
      <c r="H22" s="351">
        <v>14875</v>
      </c>
    </row>
    <row r="23" spans="1:12" x14ac:dyDescent="0.25">
      <c r="A23" s="355">
        <v>17</v>
      </c>
      <c r="B23" s="356" t="s">
        <v>82</v>
      </c>
      <c r="C23" s="356" t="s">
        <v>83</v>
      </c>
      <c r="D23" s="356" t="s">
        <v>33</v>
      </c>
      <c r="E23" s="356" t="s">
        <v>24</v>
      </c>
      <c r="F23" s="356" t="s">
        <v>309</v>
      </c>
      <c r="G23" s="357">
        <v>30376</v>
      </c>
      <c r="H23" s="348">
        <v>15750</v>
      </c>
    </row>
    <row r="24" spans="1:12" x14ac:dyDescent="0.25">
      <c r="A24" s="358">
        <v>18</v>
      </c>
      <c r="B24" s="359" t="s">
        <v>31</v>
      </c>
      <c r="C24" s="359" t="s">
        <v>32</v>
      </c>
      <c r="D24" s="359" t="s">
        <v>33</v>
      </c>
      <c r="E24" s="359" t="s">
        <v>174</v>
      </c>
      <c r="F24" s="359" t="s">
        <v>321</v>
      </c>
      <c r="G24" s="360">
        <v>30376</v>
      </c>
      <c r="H24" s="351">
        <v>15750</v>
      </c>
    </row>
    <row r="25" spans="1:12" s="5" customFormat="1" x14ac:dyDescent="0.25">
      <c r="A25" s="355">
        <v>19</v>
      </c>
      <c r="B25" s="356" t="s">
        <v>177</v>
      </c>
      <c r="C25" s="356" t="s">
        <v>178</v>
      </c>
      <c r="D25" s="356" t="s">
        <v>23</v>
      </c>
      <c r="E25" s="356" t="s">
        <v>69</v>
      </c>
      <c r="F25" s="356" t="s">
        <v>313</v>
      </c>
      <c r="G25" s="357">
        <v>31637</v>
      </c>
      <c r="H25" s="348">
        <v>10500</v>
      </c>
    </row>
    <row r="26" spans="1:12" x14ac:dyDescent="0.25">
      <c r="A26" s="358">
        <v>20</v>
      </c>
      <c r="B26" s="359" t="s">
        <v>84</v>
      </c>
      <c r="C26" s="359" t="s">
        <v>85</v>
      </c>
      <c r="D26" s="359" t="s">
        <v>23</v>
      </c>
      <c r="E26" s="359" t="s">
        <v>69</v>
      </c>
      <c r="F26" s="359" t="s">
        <v>320</v>
      </c>
      <c r="G26" s="360">
        <v>36316</v>
      </c>
      <c r="H26" s="351">
        <v>5950</v>
      </c>
    </row>
    <row r="27" spans="1:12" x14ac:dyDescent="0.25">
      <c r="A27" s="355">
        <v>21</v>
      </c>
      <c r="B27" s="356" t="s">
        <v>86</v>
      </c>
      <c r="C27" s="356" t="s">
        <v>87</v>
      </c>
      <c r="D27" s="356" t="s">
        <v>23</v>
      </c>
      <c r="E27" s="356" t="s">
        <v>24</v>
      </c>
      <c r="F27" s="356" t="s">
        <v>322</v>
      </c>
      <c r="G27" s="357">
        <v>36317</v>
      </c>
      <c r="H27" s="348">
        <v>7875</v>
      </c>
    </row>
    <row r="28" spans="1:12" x14ac:dyDescent="0.25">
      <c r="A28" s="358">
        <v>22</v>
      </c>
      <c r="B28" s="359" t="s">
        <v>34</v>
      </c>
      <c r="C28" s="359" t="s">
        <v>35</v>
      </c>
      <c r="D28" s="359" t="s">
        <v>23</v>
      </c>
      <c r="E28" s="359" t="s">
        <v>174</v>
      </c>
      <c r="F28" s="359" t="s">
        <v>321</v>
      </c>
      <c r="G28" s="360">
        <v>36318</v>
      </c>
      <c r="H28" s="351">
        <v>7875</v>
      </c>
    </row>
    <row r="29" spans="1:12" x14ac:dyDescent="0.25">
      <c r="A29" s="355">
        <v>23</v>
      </c>
      <c r="B29" s="356" t="s">
        <v>179</v>
      </c>
      <c r="C29" s="356" t="s">
        <v>112</v>
      </c>
      <c r="D29" s="356" t="s">
        <v>23</v>
      </c>
      <c r="E29" s="356" t="s">
        <v>174</v>
      </c>
      <c r="F29" s="356" t="s">
        <v>312</v>
      </c>
      <c r="G29" s="357">
        <v>36319</v>
      </c>
      <c r="H29" s="348">
        <v>7875</v>
      </c>
    </row>
    <row r="30" spans="1:12" x14ac:dyDescent="0.25">
      <c r="A30" s="358">
        <v>24</v>
      </c>
      <c r="B30" s="359" t="s">
        <v>41</v>
      </c>
      <c r="C30" s="359" t="s">
        <v>180</v>
      </c>
      <c r="D30" s="359" t="s">
        <v>13</v>
      </c>
      <c r="E30" s="359" t="s">
        <v>174</v>
      </c>
      <c r="F30" s="359" t="s">
        <v>321</v>
      </c>
      <c r="G30" s="360">
        <v>29362</v>
      </c>
      <c r="H30" s="351">
        <v>14875</v>
      </c>
    </row>
    <row r="31" spans="1:12" x14ac:dyDescent="0.25">
      <c r="A31" s="355">
        <v>25</v>
      </c>
      <c r="B31" s="356" t="s">
        <v>181</v>
      </c>
      <c r="C31" s="356" t="s">
        <v>182</v>
      </c>
      <c r="D31" s="356" t="s">
        <v>40</v>
      </c>
      <c r="E31" s="356" t="s">
        <v>138</v>
      </c>
      <c r="F31" s="356" t="s">
        <v>323</v>
      </c>
      <c r="G31" s="357">
        <v>36274</v>
      </c>
      <c r="H31" s="348">
        <v>7875</v>
      </c>
    </row>
    <row r="32" spans="1:12" x14ac:dyDescent="0.25">
      <c r="A32" s="358">
        <v>26</v>
      </c>
      <c r="B32" s="359" t="s">
        <v>141</v>
      </c>
      <c r="C32" s="359" t="s">
        <v>142</v>
      </c>
      <c r="D32" s="359" t="s">
        <v>13</v>
      </c>
      <c r="E32" s="359" t="s">
        <v>24</v>
      </c>
      <c r="F32" s="359" t="s">
        <v>309</v>
      </c>
      <c r="G32" s="360">
        <v>30225</v>
      </c>
      <c r="H32" s="351">
        <v>19250</v>
      </c>
    </row>
    <row r="33" spans="1:8" x14ac:dyDescent="0.25">
      <c r="A33" s="355">
        <v>27</v>
      </c>
      <c r="B33" s="356" t="s">
        <v>36</v>
      </c>
      <c r="C33" s="356" t="s">
        <v>37</v>
      </c>
      <c r="D33" s="356" t="s">
        <v>13</v>
      </c>
      <c r="E33" s="356" t="s">
        <v>138</v>
      </c>
      <c r="F33" s="356" t="s">
        <v>324</v>
      </c>
      <c r="G33" s="357">
        <v>33787</v>
      </c>
      <c r="H33" s="348">
        <v>13125</v>
      </c>
    </row>
    <row r="34" spans="1:8" x14ac:dyDescent="0.25">
      <c r="A34" s="358">
        <v>28</v>
      </c>
      <c r="B34" s="359" t="s">
        <v>143</v>
      </c>
      <c r="C34" s="359" t="s">
        <v>144</v>
      </c>
      <c r="D34" s="359" t="s">
        <v>40</v>
      </c>
      <c r="E34" s="359" t="s">
        <v>174</v>
      </c>
      <c r="F34" s="359" t="s">
        <v>325</v>
      </c>
      <c r="G34" s="360">
        <v>34777</v>
      </c>
      <c r="H34" s="351">
        <v>10500</v>
      </c>
    </row>
    <row r="35" spans="1:8" x14ac:dyDescent="0.25">
      <c r="A35" s="355">
        <v>29</v>
      </c>
      <c r="B35" s="356" t="s">
        <v>183</v>
      </c>
      <c r="C35" s="356" t="s">
        <v>184</v>
      </c>
      <c r="D35" s="356" t="s">
        <v>33</v>
      </c>
      <c r="E35" s="356" t="s">
        <v>69</v>
      </c>
      <c r="F35" s="356" t="s">
        <v>320</v>
      </c>
      <c r="G35" s="357">
        <v>35189</v>
      </c>
      <c r="H35" s="348">
        <v>9625</v>
      </c>
    </row>
    <row r="36" spans="1:8" x14ac:dyDescent="0.25">
      <c r="A36" s="358">
        <v>30</v>
      </c>
      <c r="B36" s="359" t="s">
        <v>88</v>
      </c>
      <c r="C36" s="359" t="s">
        <v>89</v>
      </c>
      <c r="D36" s="359" t="s">
        <v>339</v>
      </c>
      <c r="E36" s="359" t="s">
        <v>24</v>
      </c>
      <c r="F36" s="359" t="s">
        <v>322</v>
      </c>
      <c r="G36" s="360">
        <v>32435</v>
      </c>
      <c r="H36" s="351">
        <v>14175</v>
      </c>
    </row>
    <row r="37" spans="1:8" x14ac:dyDescent="0.25">
      <c r="A37" s="355">
        <v>31</v>
      </c>
      <c r="B37" s="356" t="s">
        <v>38</v>
      </c>
      <c r="C37" s="356" t="s">
        <v>39</v>
      </c>
      <c r="D37" s="356" t="s">
        <v>40</v>
      </c>
      <c r="E37" s="356" t="s">
        <v>69</v>
      </c>
      <c r="F37" s="356" t="s">
        <v>314</v>
      </c>
      <c r="G37" s="357">
        <v>30225</v>
      </c>
      <c r="H37" s="348">
        <v>15750</v>
      </c>
    </row>
    <row r="38" spans="1:8" x14ac:dyDescent="0.25">
      <c r="A38" s="358">
        <v>32</v>
      </c>
      <c r="B38" s="359" t="s">
        <v>90</v>
      </c>
      <c r="C38" s="359" t="s">
        <v>91</v>
      </c>
      <c r="D38" s="359" t="s">
        <v>49</v>
      </c>
      <c r="E38" s="359" t="s">
        <v>138</v>
      </c>
      <c r="F38" s="359" t="s">
        <v>323</v>
      </c>
      <c r="G38" s="360">
        <v>30225</v>
      </c>
      <c r="H38" s="351">
        <v>15750</v>
      </c>
    </row>
    <row r="39" spans="1:8" x14ac:dyDescent="0.25">
      <c r="A39" s="355">
        <v>33</v>
      </c>
      <c r="B39" s="356" t="s">
        <v>145</v>
      </c>
      <c r="C39" s="356" t="s">
        <v>146</v>
      </c>
      <c r="D39" s="356" t="s">
        <v>49</v>
      </c>
      <c r="E39" s="356" t="s">
        <v>69</v>
      </c>
      <c r="F39" s="356" t="s">
        <v>315</v>
      </c>
      <c r="G39" s="357">
        <v>35618</v>
      </c>
      <c r="H39" s="348">
        <v>7000</v>
      </c>
    </row>
    <row r="40" spans="1:8" x14ac:dyDescent="0.25">
      <c r="A40" s="358">
        <v>34</v>
      </c>
      <c r="B40" s="359" t="s">
        <v>92</v>
      </c>
      <c r="C40" s="359" t="s">
        <v>93</v>
      </c>
      <c r="D40" s="359" t="s">
        <v>49</v>
      </c>
      <c r="E40" s="359" t="s">
        <v>69</v>
      </c>
      <c r="F40" s="359" t="s">
        <v>326</v>
      </c>
      <c r="G40" s="360">
        <v>33510</v>
      </c>
      <c r="H40" s="351">
        <v>8750</v>
      </c>
    </row>
    <row r="41" spans="1:8" s="5" customFormat="1" x14ac:dyDescent="0.25">
      <c r="A41" s="355">
        <v>35</v>
      </c>
      <c r="B41" s="356" t="s">
        <v>94</v>
      </c>
      <c r="C41" s="356" t="s">
        <v>91</v>
      </c>
      <c r="D41" s="356" t="s">
        <v>23</v>
      </c>
      <c r="E41" s="356" t="s">
        <v>138</v>
      </c>
      <c r="F41" s="356" t="s">
        <v>323</v>
      </c>
      <c r="G41" s="357">
        <v>33729</v>
      </c>
      <c r="H41" s="348">
        <v>9275</v>
      </c>
    </row>
    <row r="42" spans="1:8" s="5" customFormat="1" x14ac:dyDescent="0.25">
      <c r="A42" s="358">
        <v>36</v>
      </c>
      <c r="B42" s="359" t="s">
        <v>41</v>
      </c>
      <c r="C42" s="359" t="s">
        <v>147</v>
      </c>
      <c r="D42" s="359" t="s">
        <v>339</v>
      </c>
      <c r="E42" s="359" t="s">
        <v>174</v>
      </c>
      <c r="F42" s="359" t="s">
        <v>327</v>
      </c>
      <c r="G42" s="360">
        <v>34580</v>
      </c>
      <c r="H42" s="351">
        <v>11725</v>
      </c>
    </row>
    <row r="43" spans="1:8" x14ac:dyDescent="0.25">
      <c r="A43" s="355">
        <v>37</v>
      </c>
      <c r="B43" s="356" t="s">
        <v>175</v>
      </c>
      <c r="C43" s="356" t="s">
        <v>185</v>
      </c>
      <c r="D43" s="356" t="s">
        <v>27</v>
      </c>
      <c r="E43" s="356" t="s">
        <v>138</v>
      </c>
      <c r="F43" s="356" t="s">
        <v>328</v>
      </c>
      <c r="G43" s="357">
        <v>30225</v>
      </c>
      <c r="H43" s="348">
        <v>24500</v>
      </c>
    </row>
    <row r="44" spans="1:8" x14ac:dyDescent="0.25">
      <c r="A44" s="358">
        <v>38</v>
      </c>
      <c r="B44" s="359" t="s">
        <v>148</v>
      </c>
      <c r="C44" s="359" t="s">
        <v>149</v>
      </c>
      <c r="D44" s="359" t="s">
        <v>27</v>
      </c>
      <c r="E44" s="359" t="s">
        <v>69</v>
      </c>
      <c r="F44" s="359" t="s">
        <v>329</v>
      </c>
      <c r="G44" s="360">
        <v>30225</v>
      </c>
      <c r="H44" s="351">
        <v>24500</v>
      </c>
    </row>
    <row r="45" spans="1:8" x14ac:dyDescent="0.25">
      <c r="A45" s="355">
        <v>39</v>
      </c>
      <c r="B45" s="356" t="s">
        <v>28</v>
      </c>
      <c r="C45" s="356" t="s">
        <v>95</v>
      </c>
      <c r="D45" s="356" t="s">
        <v>27</v>
      </c>
      <c r="E45" s="356" t="s">
        <v>69</v>
      </c>
      <c r="F45" s="356" t="s">
        <v>330</v>
      </c>
      <c r="G45" s="357">
        <v>30225</v>
      </c>
      <c r="H45" s="348">
        <v>24500</v>
      </c>
    </row>
    <row r="46" spans="1:8" x14ac:dyDescent="0.25">
      <c r="A46" s="358">
        <v>40</v>
      </c>
      <c r="B46" s="359" t="s">
        <v>96</v>
      </c>
      <c r="C46" s="359" t="s">
        <v>97</v>
      </c>
      <c r="D46" s="359" t="s">
        <v>13</v>
      </c>
      <c r="E46" s="359" t="s">
        <v>138</v>
      </c>
      <c r="F46" s="359" t="s">
        <v>323</v>
      </c>
      <c r="G46" s="360">
        <v>33510</v>
      </c>
      <c r="H46" s="351">
        <v>10500</v>
      </c>
    </row>
    <row r="47" spans="1:8" x14ac:dyDescent="0.25">
      <c r="A47" s="355">
        <v>41</v>
      </c>
      <c r="B47" s="356" t="s">
        <v>150</v>
      </c>
      <c r="C47" s="356" t="s">
        <v>151</v>
      </c>
      <c r="D47" s="356" t="s">
        <v>33</v>
      </c>
      <c r="E47" s="356" t="s">
        <v>24</v>
      </c>
      <c r="F47" s="356" t="s">
        <v>316</v>
      </c>
      <c r="G47" s="357">
        <v>35595</v>
      </c>
      <c r="H47" s="348">
        <v>7875</v>
      </c>
    </row>
    <row r="48" spans="1:8" x14ac:dyDescent="0.25">
      <c r="A48" s="358">
        <v>42</v>
      </c>
      <c r="B48" s="359" t="s">
        <v>41</v>
      </c>
      <c r="C48" s="359" t="s">
        <v>42</v>
      </c>
      <c r="D48" s="359" t="s">
        <v>40</v>
      </c>
      <c r="E48" s="359" t="s">
        <v>24</v>
      </c>
      <c r="F48" s="359" t="s">
        <v>318</v>
      </c>
      <c r="G48" s="360">
        <v>33510</v>
      </c>
      <c r="H48" s="351">
        <v>13300</v>
      </c>
    </row>
    <row r="49" spans="1:8" x14ac:dyDescent="0.25">
      <c r="A49" s="355">
        <v>43</v>
      </c>
      <c r="B49" s="356" t="s">
        <v>43</v>
      </c>
      <c r="C49" s="356" t="s">
        <v>44</v>
      </c>
      <c r="D49" s="356" t="s">
        <v>339</v>
      </c>
      <c r="E49" s="356" t="s">
        <v>174</v>
      </c>
      <c r="F49" s="356" t="s">
        <v>325</v>
      </c>
      <c r="G49" s="357">
        <v>32435</v>
      </c>
      <c r="H49" s="348">
        <v>15750</v>
      </c>
    </row>
    <row r="50" spans="1:8" s="5" customFormat="1" x14ac:dyDescent="0.25">
      <c r="A50" s="358">
        <v>44</v>
      </c>
      <c r="B50" s="359" t="s">
        <v>186</v>
      </c>
      <c r="C50" s="359" t="s">
        <v>187</v>
      </c>
      <c r="D50" s="359" t="s">
        <v>339</v>
      </c>
      <c r="E50" s="359" t="s">
        <v>24</v>
      </c>
      <c r="F50" s="359" t="s">
        <v>309</v>
      </c>
      <c r="G50" s="360">
        <v>33194</v>
      </c>
      <c r="H50" s="351">
        <v>13825</v>
      </c>
    </row>
    <row r="51" spans="1:8" x14ac:dyDescent="0.25">
      <c r="A51" s="355">
        <v>45</v>
      </c>
      <c r="B51" s="356" t="s">
        <v>98</v>
      </c>
      <c r="C51" s="356" t="s">
        <v>99</v>
      </c>
      <c r="D51" s="356" t="s">
        <v>40</v>
      </c>
      <c r="E51" s="356" t="s">
        <v>69</v>
      </c>
      <c r="F51" s="356" t="s">
        <v>307</v>
      </c>
      <c r="G51" s="357">
        <v>35618</v>
      </c>
      <c r="H51" s="348">
        <v>11375</v>
      </c>
    </row>
    <row r="52" spans="1:8" x14ac:dyDescent="0.25">
      <c r="A52" s="358">
        <v>46</v>
      </c>
      <c r="B52" s="359" t="s">
        <v>100</v>
      </c>
      <c r="C52" s="359" t="s">
        <v>101</v>
      </c>
      <c r="D52" s="359" t="s">
        <v>13</v>
      </c>
      <c r="E52" s="359" t="s">
        <v>69</v>
      </c>
      <c r="F52" s="359" t="s">
        <v>326</v>
      </c>
      <c r="G52" s="360">
        <v>33510</v>
      </c>
      <c r="H52" s="351">
        <v>15750</v>
      </c>
    </row>
    <row r="53" spans="1:8" x14ac:dyDescent="0.25">
      <c r="A53" s="355">
        <v>47</v>
      </c>
      <c r="B53" s="356" t="s">
        <v>102</v>
      </c>
      <c r="C53" s="356" t="s">
        <v>91</v>
      </c>
      <c r="D53" s="356" t="s">
        <v>33</v>
      </c>
      <c r="E53" s="356" t="s">
        <v>69</v>
      </c>
      <c r="F53" s="356" t="s">
        <v>311</v>
      </c>
      <c r="G53" s="357">
        <v>32180</v>
      </c>
      <c r="H53" s="348">
        <v>15750</v>
      </c>
    </row>
    <row r="54" spans="1:8" x14ac:dyDescent="0.25">
      <c r="A54" s="358">
        <v>48</v>
      </c>
      <c r="B54" s="359" t="s">
        <v>188</v>
      </c>
      <c r="C54" s="359" t="s">
        <v>91</v>
      </c>
      <c r="D54" s="359" t="s">
        <v>49</v>
      </c>
      <c r="E54" s="359" t="s">
        <v>174</v>
      </c>
      <c r="F54" s="359" t="s">
        <v>331</v>
      </c>
      <c r="G54" s="360">
        <v>32435</v>
      </c>
      <c r="H54" s="351">
        <v>15750</v>
      </c>
    </row>
    <row r="55" spans="1:8" x14ac:dyDescent="0.25">
      <c r="A55" s="355">
        <v>49</v>
      </c>
      <c r="B55" s="356" t="s">
        <v>152</v>
      </c>
      <c r="C55" s="356" t="s">
        <v>153</v>
      </c>
      <c r="D55" s="356" t="s">
        <v>49</v>
      </c>
      <c r="E55" s="356" t="s">
        <v>138</v>
      </c>
      <c r="F55" s="356" t="s">
        <v>319</v>
      </c>
      <c r="G55" s="357">
        <v>32435</v>
      </c>
      <c r="H55" s="348">
        <v>15750</v>
      </c>
    </row>
    <row r="56" spans="1:8" x14ac:dyDescent="0.25">
      <c r="A56" s="358">
        <v>50</v>
      </c>
      <c r="B56" s="359" t="s">
        <v>189</v>
      </c>
      <c r="C56" s="359" t="s">
        <v>101</v>
      </c>
      <c r="D56" s="359" t="s">
        <v>339</v>
      </c>
      <c r="E56" s="359" t="s">
        <v>174</v>
      </c>
      <c r="F56" s="359" t="s">
        <v>331</v>
      </c>
      <c r="G56" s="360">
        <v>32435</v>
      </c>
      <c r="H56" s="351">
        <v>15750</v>
      </c>
    </row>
    <row r="57" spans="1:8" x14ac:dyDescent="0.25">
      <c r="A57" s="355">
        <v>51</v>
      </c>
      <c r="B57" s="356" t="s">
        <v>103</v>
      </c>
      <c r="C57" s="356" t="s">
        <v>104</v>
      </c>
      <c r="D57" s="356" t="s">
        <v>13</v>
      </c>
      <c r="E57" s="356" t="s">
        <v>69</v>
      </c>
      <c r="F57" s="356" t="s">
        <v>317</v>
      </c>
      <c r="G57" s="357">
        <v>32436</v>
      </c>
      <c r="H57" s="348">
        <v>15750</v>
      </c>
    </row>
    <row r="58" spans="1:8" x14ac:dyDescent="0.25">
      <c r="A58" s="358">
        <v>52</v>
      </c>
      <c r="B58" s="359" t="s">
        <v>105</v>
      </c>
      <c r="C58" s="359" t="s">
        <v>106</v>
      </c>
      <c r="D58" s="359" t="s">
        <v>49</v>
      </c>
      <c r="E58" s="359" t="s">
        <v>69</v>
      </c>
      <c r="F58" s="359" t="s">
        <v>326</v>
      </c>
      <c r="G58" s="360">
        <v>32437</v>
      </c>
      <c r="H58" s="351">
        <v>19250</v>
      </c>
    </row>
    <row r="59" spans="1:8" x14ac:dyDescent="0.25">
      <c r="A59" s="355">
        <v>53</v>
      </c>
      <c r="B59" s="356" t="s">
        <v>190</v>
      </c>
      <c r="C59" s="356" t="s">
        <v>191</v>
      </c>
      <c r="D59" s="356" t="s">
        <v>49</v>
      </c>
      <c r="E59" s="356" t="s">
        <v>174</v>
      </c>
      <c r="F59" s="356" t="s">
        <v>332</v>
      </c>
      <c r="G59" s="357">
        <v>35034</v>
      </c>
      <c r="H59" s="348">
        <v>15750</v>
      </c>
    </row>
    <row r="60" spans="1:8" x14ac:dyDescent="0.25">
      <c r="A60" s="358">
        <v>54</v>
      </c>
      <c r="B60" s="359" t="s">
        <v>47</v>
      </c>
      <c r="C60" s="359" t="s">
        <v>48</v>
      </c>
      <c r="D60" s="359" t="s">
        <v>49</v>
      </c>
      <c r="E60" s="359" t="s">
        <v>24</v>
      </c>
      <c r="F60" s="359" t="s">
        <v>333</v>
      </c>
      <c r="G60" s="360">
        <v>34761</v>
      </c>
      <c r="H60" s="351">
        <v>15750</v>
      </c>
    </row>
    <row r="61" spans="1:8" x14ac:dyDescent="0.25">
      <c r="A61" s="355">
        <v>55</v>
      </c>
      <c r="B61" s="356" t="s">
        <v>50</v>
      </c>
      <c r="C61" s="356" t="s">
        <v>51</v>
      </c>
      <c r="D61" s="356" t="s">
        <v>49</v>
      </c>
      <c r="E61" s="356" t="s">
        <v>24</v>
      </c>
      <c r="F61" s="356" t="s">
        <v>334</v>
      </c>
      <c r="G61" s="357">
        <v>31717</v>
      </c>
      <c r="H61" s="348">
        <v>15750</v>
      </c>
    </row>
    <row r="62" spans="1:8" x14ac:dyDescent="0.25">
      <c r="A62" s="358">
        <v>56</v>
      </c>
      <c r="B62" s="359" t="s">
        <v>192</v>
      </c>
      <c r="C62" s="359" t="s">
        <v>193</v>
      </c>
      <c r="D62" s="359" t="s">
        <v>13</v>
      </c>
      <c r="E62" s="359" t="s">
        <v>174</v>
      </c>
      <c r="F62" s="359" t="s">
        <v>332</v>
      </c>
      <c r="G62" s="360">
        <v>33878</v>
      </c>
      <c r="H62" s="351">
        <v>14875</v>
      </c>
    </row>
    <row r="63" spans="1:8" x14ac:dyDescent="0.25">
      <c r="A63" s="355">
        <v>57</v>
      </c>
      <c r="B63" s="356" t="s">
        <v>154</v>
      </c>
      <c r="C63" s="356" t="s">
        <v>44</v>
      </c>
      <c r="D63" s="356" t="s">
        <v>13</v>
      </c>
      <c r="E63" s="356" t="s">
        <v>138</v>
      </c>
      <c r="F63" s="356" t="s">
        <v>335</v>
      </c>
      <c r="G63" s="357">
        <v>34098</v>
      </c>
      <c r="H63" s="348">
        <v>14875</v>
      </c>
    </row>
    <row r="64" spans="1:8" x14ac:dyDescent="0.25">
      <c r="A64" s="358">
        <v>58</v>
      </c>
      <c r="B64" s="359" t="s">
        <v>107</v>
      </c>
      <c r="C64" s="359" t="s">
        <v>35</v>
      </c>
      <c r="D64" s="359" t="s">
        <v>23</v>
      </c>
      <c r="E64" s="359" t="s">
        <v>69</v>
      </c>
      <c r="F64" s="359" t="s">
        <v>314</v>
      </c>
      <c r="G64" s="360">
        <v>33182</v>
      </c>
      <c r="H64" s="351">
        <v>17500</v>
      </c>
    </row>
    <row r="65" spans="1:8" x14ac:dyDescent="0.25">
      <c r="A65" s="355">
        <v>59</v>
      </c>
      <c r="B65" s="356" t="s">
        <v>155</v>
      </c>
      <c r="C65" s="356" t="s">
        <v>156</v>
      </c>
      <c r="D65" s="356" t="s">
        <v>33</v>
      </c>
      <c r="E65" s="356" t="s">
        <v>138</v>
      </c>
      <c r="F65" s="356" t="s">
        <v>324</v>
      </c>
      <c r="G65" s="357">
        <v>31791</v>
      </c>
      <c r="H65" s="348">
        <v>19250</v>
      </c>
    </row>
    <row r="66" spans="1:8" x14ac:dyDescent="0.25">
      <c r="A66" s="358">
        <v>60</v>
      </c>
      <c r="B66" s="359" t="s">
        <v>157</v>
      </c>
      <c r="C66" s="359" t="s">
        <v>158</v>
      </c>
      <c r="D66" s="359" t="s">
        <v>23</v>
      </c>
      <c r="E66" s="359" t="s">
        <v>138</v>
      </c>
      <c r="F66" s="359" t="s">
        <v>336</v>
      </c>
      <c r="G66" s="360">
        <v>32105</v>
      </c>
      <c r="H66" s="351">
        <v>19250</v>
      </c>
    </row>
    <row r="67" spans="1:8" x14ac:dyDescent="0.25">
      <c r="A67" s="355">
        <v>61</v>
      </c>
      <c r="B67" s="356" t="s">
        <v>108</v>
      </c>
      <c r="C67" s="356" t="s">
        <v>109</v>
      </c>
      <c r="D67" s="356" t="s">
        <v>33</v>
      </c>
      <c r="E67" s="356" t="s">
        <v>69</v>
      </c>
      <c r="F67" s="356" t="s">
        <v>314</v>
      </c>
      <c r="G67" s="357">
        <v>32106</v>
      </c>
      <c r="H67" s="348">
        <v>19250</v>
      </c>
    </row>
    <row r="68" spans="1:8" s="5" customFormat="1" x14ac:dyDescent="0.25">
      <c r="A68" s="358">
        <v>62</v>
      </c>
      <c r="B68" s="359" t="s">
        <v>110</v>
      </c>
      <c r="C68" s="359" t="s">
        <v>83</v>
      </c>
      <c r="D68" s="359" t="s">
        <v>13</v>
      </c>
      <c r="E68" s="359" t="s">
        <v>69</v>
      </c>
      <c r="F68" s="359" t="s">
        <v>311</v>
      </c>
      <c r="G68" s="360">
        <v>32107</v>
      </c>
      <c r="H68" s="351">
        <v>19250</v>
      </c>
    </row>
    <row r="69" spans="1:8" x14ac:dyDescent="0.25">
      <c r="A69" s="355">
        <v>63</v>
      </c>
      <c r="B69" s="356" t="s">
        <v>111</v>
      </c>
      <c r="C69" s="356" t="s">
        <v>112</v>
      </c>
      <c r="D69" s="356" t="s">
        <v>40</v>
      </c>
      <c r="E69" s="356" t="s">
        <v>69</v>
      </c>
      <c r="F69" s="356" t="s">
        <v>317</v>
      </c>
      <c r="G69" s="357">
        <v>32440</v>
      </c>
      <c r="H69" s="348">
        <v>17500</v>
      </c>
    </row>
    <row r="70" spans="1:8" x14ac:dyDescent="0.25">
      <c r="A70" s="358">
        <v>64</v>
      </c>
      <c r="B70" s="359" t="s">
        <v>159</v>
      </c>
      <c r="C70" s="359" t="s">
        <v>160</v>
      </c>
      <c r="D70" s="359" t="s">
        <v>339</v>
      </c>
      <c r="E70" s="359" t="s">
        <v>138</v>
      </c>
      <c r="F70" s="359" t="s">
        <v>308</v>
      </c>
      <c r="G70" s="360">
        <v>32441</v>
      </c>
      <c r="H70" s="351">
        <v>17500</v>
      </c>
    </row>
    <row r="71" spans="1:8" x14ac:dyDescent="0.25">
      <c r="A71" s="355">
        <v>65</v>
      </c>
      <c r="B71" s="356" t="s">
        <v>52</v>
      </c>
      <c r="C71" s="356" t="s">
        <v>29</v>
      </c>
      <c r="D71" s="356" t="s">
        <v>49</v>
      </c>
      <c r="E71" s="356" t="s">
        <v>24</v>
      </c>
      <c r="F71" s="356" t="s">
        <v>318</v>
      </c>
      <c r="G71" s="357">
        <v>32442</v>
      </c>
      <c r="H71" s="348">
        <v>17500</v>
      </c>
    </row>
    <row r="72" spans="1:8" x14ac:dyDescent="0.25">
      <c r="A72" s="358">
        <v>66</v>
      </c>
      <c r="B72" s="359" t="s">
        <v>113</v>
      </c>
      <c r="C72" s="359" t="s">
        <v>114</v>
      </c>
      <c r="D72" s="359" t="s">
        <v>339</v>
      </c>
      <c r="E72" s="359" t="s">
        <v>69</v>
      </c>
      <c r="F72" s="359" t="s">
        <v>314</v>
      </c>
      <c r="G72" s="360">
        <v>32443</v>
      </c>
      <c r="H72" s="351">
        <v>17500</v>
      </c>
    </row>
    <row r="73" spans="1:8" x14ac:dyDescent="0.25">
      <c r="A73" s="355">
        <v>67</v>
      </c>
      <c r="B73" s="356" t="s">
        <v>115</v>
      </c>
      <c r="C73" s="356" t="s">
        <v>54</v>
      </c>
      <c r="D73" s="356" t="s">
        <v>339</v>
      </c>
      <c r="E73" s="356" t="s">
        <v>69</v>
      </c>
      <c r="F73" s="356" t="s">
        <v>326</v>
      </c>
      <c r="G73" s="357">
        <v>32444</v>
      </c>
      <c r="H73" s="348">
        <v>20125</v>
      </c>
    </row>
    <row r="74" spans="1:8" x14ac:dyDescent="0.25">
      <c r="A74" s="358">
        <v>68</v>
      </c>
      <c r="B74" s="359" t="s">
        <v>116</v>
      </c>
      <c r="C74" s="359" t="s">
        <v>29</v>
      </c>
      <c r="D74" s="359" t="s">
        <v>13</v>
      </c>
      <c r="E74" s="359" t="s">
        <v>69</v>
      </c>
      <c r="F74" s="359" t="s">
        <v>330</v>
      </c>
      <c r="G74" s="360">
        <v>35034</v>
      </c>
      <c r="H74" s="351">
        <v>14000</v>
      </c>
    </row>
    <row r="75" spans="1:8" x14ac:dyDescent="0.25">
      <c r="A75" s="355">
        <v>69</v>
      </c>
      <c r="B75" s="356" t="s">
        <v>117</v>
      </c>
      <c r="C75" s="356" t="s">
        <v>91</v>
      </c>
      <c r="D75" s="356" t="s">
        <v>339</v>
      </c>
      <c r="E75" s="356" t="s">
        <v>69</v>
      </c>
      <c r="F75" s="356" t="s">
        <v>330</v>
      </c>
      <c r="G75" s="357">
        <v>34761</v>
      </c>
      <c r="H75" s="348">
        <v>14000</v>
      </c>
    </row>
    <row r="76" spans="1:8" x14ac:dyDescent="0.25">
      <c r="A76" s="358">
        <v>70</v>
      </c>
      <c r="B76" s="359" t="s">
        <v>53</v>
      </c>
      <c r="C76" s="359" t="s">
        <v>54</v>
      </c>
      <c r="D76" s="359" t="s">
        <v>23</v>
      </c>
      <c r="E76" s="359" t="s">
        <v>24</v>
      </c>
      <c r="F76" s="359" t="s">
        <v>318</v>
      </c>
      <c r="G76" s="360">
        <v>34762</v>
      </c>
      <c r="H76" s="351">
        <v>14000</v>
      </c>
    </row>
    <row r="77" spans="1:8" x14ac:dyDescent="0.25">
      <c r="A77" s="355">
        <v>71</v>
      </c>
      <c r="B77" s="356" t="s">
        <v>194</v>
      </c>
      <c r="C77" s="356" t="s">
        <v>195</v>
      </c>
      <c r="D77" s="356" t="s">
        <v>40</v>
      </c>
      <c r="E77" s="356" t="s">
        <v>174</v>
      </c>
      <c r="F77" s="356" t="s">
        <v>337</v>
      </c>
      <c r="G77" s="357">
        <v>34763</v>
      </c>
      <c r="H77" s="348">
        <v>14000</v>
      </c>
    </row>
    <row r="78" spans="1:8" x14ac:dyDescent="0.25">
      <c r="A78" s="358">
        <v>72</v>
      </c>
      <c r="B78" s="359" t="s">
        <v>161</v>
      </c>
      <c r="C78" s="359" t="s">
        <v>39</v>
      </c>
      <c r="D78" s="359" t="s">
        <v>40</v>
      </c>
      <c r="E78" s="359" t="s">
        <v>138</v>
      </c>
      <c r="F78" s="359" t="s">
        <v>328</v>
      </c>
      <c r="G78" s="360">
        <v>32438</v>
      </c>
      <c r="H78" s="351">
        <v>17500</v>
      </c>
    </row>
    <row r="79" spans="1:8" x14ac:dyDescent="0.25">
      <c r="A79" s="355">
        <v>73</v>
      </c>
      <c r="B79" s="356" t="s">
        <v>118</v>
      </c>
      <c r="C79" s="356" t="s">
        <v>119</v>
      </c>
      <c r="D79" s="356" t="s">
        <v>49</v>
      </c>
      <c r="E79" s="356" t="s">
        <v>69</v>
      </c>
      <c r="F79" s="356" t="s">
        <v>320</v>
      </c>
      <c r="G79" s="357">
        <v>32439</v>
      </c>
      <c r="H79" s="348">
        <v>17500</v>
      </c>
    </row>
    <row r="80" spans="1:8" s="5" customFormat="1" x14ac:dyDescent="0.25">
      <c r="A80" s="358">
        <v>74</v>
      </c>
      <c r="B80" s="359" t="s">
        <v>55</v>
      </c>
      <c r="C80" s="359" t="s">
        <v>56</v>
      </c>
      <c r="D80" s="359" t="s">
        <v>13</v>
      </c>
      <c r="E80" s="359" t="s">
        <v>24</v>
      </c>
      <c r="F80" s="359" t="s">
        <v>316</v>
      </c>
      <c r="G80" s="360">
        <v>32440</v>
      </c>
      <c r="H80" s="351">
        <v>17500</v>
      </c>
    </row>
    <row r="81" spans="1:8" x14ac:dyDescent="0.25">
      <c r="A81" s="355">
        <v>75</v>
      </c>
      <c r="B81" s="356" t="s">
        <v>57</v>
      </c>
      <c r="C81" s="356" t="s">
        <v>58</v>
      </c>
      <c r="D81" s="356" t="s">
        <v>33</v>
      </c>
      <c r="E81" s="356" t="s">
        <v>24</v>
      </c>
      <c r="F81" s="356" t="s">
        <v>318</v>
      </c>
      <c r="G81" s="357">
        <v>32441</v>
      </c>
      <c r="H81" s="348">
        <v>17500</v>
      </c>
    </row>
    <row r="82" spans="1:8" x14ac:dyDescent="0.25">
      <c r="A82" s="358">
        <v>76</v>
      </c>
      <c r="B82" s="359" t="s">
        <v>196</v>
      </c>
      <c r="C82" s="359" t="s">
        <v>187</v>
      </c>
      <c r="D82" s="359" t="s">
        <v>49</v>
      </c>
      <c r="E82" s="359" t="s">
        <v>174</v>
      </c>
      <c r="F82" s="359" t="s">
        <v>337</v>
      </c>
      <c r="G82" s="360">
        <v>32442</v>
      </c>
      <c r="H82" s="351">
        <v>17500</v>
      </c>
    </row>
    <row r="83" spans="1:8" x14ac:dyDescent="0.25">
      <c r="A83" s="355">
        <v>77</v>
      </c>
      <c r="B83" s="356" t="s">
        <v>120</v>
      </c>
      <c r="C83" s="356" t="s">
        <v>114</v>
      </c>
      <c r="D83" s="356" t="s">
        <v>40</v>
      </c>
      <c r="E83" s="356" t="s">
        <v>69</v>
      </c>
      <c r="F83" s="356" t="s">
        <v>310</v>
      </c>
      <c r="G83" s="357">
        <v>32443</v>
      </c>
      <c r="H83" s="348">
        <v>17500</v>
      </c>
    </row>
    <row r="84" spans="1:8" x14ac:dyDescent="0.25">
      <c r="A84" s="358">
        <v>78</v>
      </c>
      <c r="B84" s="359" t="s">
        <v>197</v>
      </c>
      <c r="C84" s="359" t="s">
        <v>198</v>
      </c>
      <c r="D84" s="359" t="s">
        <v>13</v>
      </c>
      <c r="E84" s="359" t="s">
        <v>174</v>
      </c>
      <c r="F84" s="359" t="s">
        <v>325</v>
      </c>
      <c r="G84" s="360">
        <v>32444</v>
      </c>
      <c r="H84" s="351">
        <v>17500</v>
      </c>
    </row>
    <row r="85" spans="1:8" x14ac:dyDescent="0.25">
      <c r="A85" s="355">
        <v>79</v>
      </c>
      <c r="B85" s="356" t="s">
        <v>121</v>
      </c>
      <c r="C85" s="356" t="s">
        <v>122</v>
      </c>
      <c r="D85" s="356" t="s">
        <v>23</v>
      </c>
      <c r="E85" s="356" t="s">
        <v>69</v>
      </c>
      <c r="F85" s="356" t="s">
        <v>310</v>
      </c>
      <c r="G85" s="357">
        <v>32445</v>
      </c>
      <c r="H85" s="348">
        <v>17500</v>
      </c>
    </row>
    <row r="86" spans="1:8" x14ac:dyDescent="0.25">
      <c r="A86" s="358">
        <v>80</v>
      </c>
      <c r="B86" s="359" t="s">
        <v>123</v>
      </c>
      <c r="C86" s="359" t="s">
        <v>124</v>
      </c>
      <c r="D86" s="359" t="s">
        <v>23</v>
      </c>
      <c r="E86" s="359" t="s">
        <v>69</v>
      </c>
      <c r="F86" s="359" t="s">
        <v>307</v>
      </c>
      <c r="G86" s="360">
        <v>32446</v>
      </c>
      <c r="H86" s="351">
        <v>17500</v>
      </c>
    </row>
    <row r="87" spans="1:8" x14ac:dyDescent="0.25">
      <c r="A87" s="355">
        <v>81</v>
      </c>
      <c r="B87" s="356" t="s">
        <v>162</v>
      </c>
      <c r="C87" s="356" t="s">
        <v>163</v>
      </c>
      <c r="D87" s="356" t="s">
        <v>49</v>
      </c>
      <c r="E87" s="356" t="s">
        <v>138</v>
      </c>
      <c r="F87" s="356" t="s">
        <v>335</v>
      </c>
      <c r="G87" s="357">
        <v>32447</v>
      </c>
      <c r="H87" s="348">
        <v>17500</v>
      </c>
    </row>
    <row r="88" spans="1:8" x14ac:dyDescent="0.25">
      <c r="A88" s="358">
        <v>82</v>
      </c>
      <c r="B88" s="359" t="s">
        <v>59</v>
      </c>
      <c r="C88" s="359" t="s">
        <v>60</v>
      </c>
      <c r="D88" s="359" t="s">
        <v>40</v>
      </c>
      <c r="E88" s="359" t="s">
        <v>24</v>
      </c>
      <c r="F88" s="359" t="s">
        <v>309</v>
      </c>
      <c r="G88" s="360">
        <v>32448</v>
      </c>
      <c r="H88" s="351">
        <v>17500</v>
      </c>
    </row>
    <row r="89" spans="1:8" x14ac:dyDescent="0.25">
      <c r="A89" s="355">
        <v>83</v>
      </c>
      <c r="B89" s="356" t="s">
        <v>127</v>
      </c>
      <c r="C89" s="356" t="s">
        <v>114</v>
      </c>
      <c r="D89" s="356" t="s">
        <v>49</v>
      </c>
      <c r="E89" s="356" t="s">
        <v>69</v>
      </c>
      <c r="F89" s="356" t="s">
        <v>329</v>
      </c>
      <c r="G89" s="357">
        <v>36221</v>
      </c>
      <c r="H89" s="348">
        <v>7000</v>
      </c>
    </row>
    <row r="90" spans="1:8" x14ac:dyDescent="0.25">
      <c r="A90" s="358">
        <v>84</v>
      </c>
      <c r="B90" s="359" t="s">
        <v>61</v>
      </c>
      <c r="C90" s="359" t="s">
        <v>62</v>
      </c>
      <c r="D90" s="359" t="s">
        <v>40</v>
      </c>
      <c r="E90" s="359" t="s">
        <v>24</v>
      </c>
      <c r="F90" s="359" t="s">
        <v>318</v>
      </c>
      <c r="G90" s="360">
        <v>36222</v>
      </c>
      <c r="H90" s="351">
        <v>7000</v>
      </c>
    </row>
    <row r="91" spans="1:8" x14ac:dyDescent="0.25">
      <c r="A91" s="355">
        <v>85</v>
      </c>
      <c r="B91" s="356" t="s">
        <v>128</v>
      </c>
      <c r="C91" s="356" t="s">
        <v>129</v>
      </c>
      <c r="D91" s="356" t="s">
        <v>40</v>
      </c>
      <c r="E91" s="356" t="s">
        <v>69</v>
      </c>
      <c r="F91" s="356" t="s">
        <v>314</v>
      </c>
      <c r="G91" s="357">
        <v>35809</v>
      </c>
      <c r="H91" s="348">
        <v>7000</v>
      </c>
    </row>
    <row r="92" spans="1:8" x14ac:dyDescent="0.25">
      <c r="A92" s="358">
        <v>86</v>
      </c>
      <c r="B92" s="359" t="s">
        <v>130</v>
      </c>
      <c r="C92" s="359" t="s">
        <v>87</v>
      </c>
      <c r="D92" s="359" t="s">
        <v>49</v>
      </c>
      <c r="E92" s="359" t="s">
        <v>69</v>
      </c>
      <c r="F92" s="359" t="s">
        <v>317</v>
      </c>
      <c r="G92" s="360">
        <v>35810</v>
      </c>
      <c r="H92" s="351">
        <v>17500</v>
      </c>
    </row>
    <row r="93" spans="1:8" x14ac:dyDescent="0.25">
      <c r="A93" s="355">
        <v>87</v>
      </c>
      <c r="B93" s="356" t="s">
        <v>164</v>
      </c>
      <c r="C93" s="356" t="s">
        <v>165</v>
      </c>
      <c r="D93" s="356" t="s">
        <v>23</v>
      </c>
      <c r="E93" s="356" t="s">
        <v>138</v>
      </c>
      <c r="F93" s="356" t="s">
        <v>308</v>
      </c>
      <c r="G93" s="357">
        <v>35811</v>
      </c>
      <c r="H93" s="348">
        <v>17500</v>
      </c>
    </row>
    <row r="94" spans="1:8" x14ac:dyDescent="0.25">
      <c r="A94" s="358">
        <v>88</v>
      </c>
      <c r="B94" s="359" t="s">
        <v>199</v>
      </c>
      <c r="C94" s="359" t="s">
        <v>200</v>
      </c>
      <c r="D94" s="359" t="s">
        <v>23</v>
      </c>
      <c r="E94" s="359" t="s">
        <v>174</v>
      </c>
      <c r="F94" s="359" t="s">
        <v>312</v>
      </c>
      <c r="G94" s="360">
        <v>35794</v>
      </c>
      <c r="H94" s="351">
        <v>7875</v>
      </c>
    </row>
    <row r="95" spans="1:8" x14ac:dyDescent="0.25">
      <c r="A95" s="355">
        <v>89</v>
      </c>
      <c r="B95" s="356" t="s">
        <v>131</v>
      </c>
      <c r="C95" s="356" t="s">
        <v>132</v>
      </c>
      <c r="D95" s="356" t="s">
        <v>13</v>
      </c>
      <c r="E95" s="356" t="s">
        <v>69</v>
      </c>
      <c r="F95" s="356" t="s">
        <v>329</v>
      </c>
      <c r="G95" s="357">
        <v>28907</v>
      </c>
      <c r="H95" s="348">
        <v>22750</v>
      </c>
    </row>
    <row r="96" spans="1:8" x14ac:dyDescent="0.25">
      <c r="A96" s="358">
        <v>90</v>
      </c>
      <c r="B96" s="359" t="s">
        <v>133</v>
      </c>
      <c r="C96" s="359" t="s">
        <v>99</v>
      </c>
      <c r="D96" s="359" t="s">
        <v>40</v>
      </c>
      <c r="E96" s="359" t="s">
        <v>69</v>
      </c>
      <c r="F96" s="359" t="s">
        <v>320</v>
      </c>
      <c r="G96" s="360">
        <v>29226</v>
      </c>
      <c r="H96" s="351">
        <v>22750</v>
      </c>
    </row>
    <row r="97" spans="1:8" x14ac:dyDescent="0.25">
      <c r="A97" s="355">
        <v>91</v>
      </c>
      <c r="B97" s="356" t="s">
        <v>63</v>
      </c>
      <c r="C97" s="356" t="s">
        <v>64</v>
      </c>
      <c r="D97" s="356" t="s">
        <v>13</v>
      </c>
      <c r="E97" s="356" t="s">
        <v>24</v>
      </c>
      <c r="F97" s="356" t="s">
        <v>318</v>
      </c>
      <c r="G97" s="357">
        <v>29172</v>
      </c>
      <c r="H97" s="348">
        <v>22750</v>
      </c>
    </row>
    <row r="98" spans="1:8" s="5" customFormat="1" x14ac:dyDescent="0.25">
      <c r="A98" s="358">
        <v>92</v>
      </c>
      <c r="B98" s="359" t="s">
        <v>65</v>
      </c>
      <c r="C98" s="359" t="s">
        <v>66</v>
      </c>
      <c r="D98" s="359" t="s">
        <v>23</v>
      </c>
      <c r="E98" s="359" t="s">
        <v>24</v>
      </c>
      <c r="F98" s="359" t="s">
        <v>333</v>
      </c>
      <c r="G98" s="360">
        <v>32603</v>
      </c>
      <c r="H98" s="351">
        <v>17325</v>
      </c>
    </row>
    <row r="99" spans="1:8" x14ac:dyDescent="0.25">
      <c r="A99" s="355">
        <v>93</v>
      </c>
      <c r="B99" s="356" t="s">
        <v>166</v>
      </c>
      <c r="C99" s="356" t="s">
        <v>83</v>
      </c>
      <c r="D99" s="356" t="s">
        <v>13</v>
      </c>
      <c r="E99" s="356" t="s">
        <v>138</v>
      </c>
      <c r="F99" s="356" t="s">
        <v>324</v>
      </c>
      <c r="G99" s="357">
        <v>32604</v>
      </c>
      <c r="H99" s="348">
        <v>17325</v>
      </c>
    </row>
    <row r="100" spans="1:8" x14ac:dyDescent="0.25">
      <c r="A100" s="358">
        <v>94</v>
      </c>
      <c r="B100" s="359" t="s">
        <v>201</v>
      </c>
      <c r="C100" s="359" t="s">
        <v>202</v>
      </c>
      <c r="D100" s="359" t="s">
        <v>23</v>
      </c>
      <c r="E100" s="359" t="s">
        <v>174</v>
      </c>
      <c r="F100" s="359" t="s">
        <v>327</v>
      </c>
      <c r="G100" s="360">
        <v>32605</v>
      </c>
      <c r="H100" s="351">
        <v>17325</v>
      </c>
    </row>
    <row r="101" spans="1:8" x14ac:dyDescent="0.25">
      <c r="A101" s="355">
        <v>95</v>
      </c>
      <c r="B101" s="356" t="s">
        <v>167</v>
      </c>
      <c r="C101" s="356" t="s">
        <v>93</v>
      </c>
      <c r="D101" s="356" t="s">
        <v>23</v>
      </c>
      <c r="E101" s="356" t="s">
        <v>138</v>
      </c>
      <c r="F101" s="356" t="s">
        <v>324</v>
      </c>
      <c r="G101" s="357">
        <v>32606</v>
      </c>
      <c r="H101" s="348">
        <v>17325</v>
      </c>
    </row>
    <row r="102" spans="1:8" x14ac:dyDescent="0.25">
      <c r="A102" s="358">
        <v>96</v>
      </c>
      <c r="B102" s="359" t="s">
        <v>21</v>
      </c>
      <c r="C102" s="359" t="s">
        <v>126</v>
      </c>
      <c r="D102" s="359" t="s">
        <v>40</v>
      </c>
      <c r="E102" s="359" t="s">
        <v>174</v>
      </c>
      <c r="F102" s="359" t="s">
        <v>332</v>
      </c>
      <c r="G102" s="360">
        <v>32607</v>
      </c>
      <c r="H102" s="351">
        <v>17325</v>
      </c>
    </row>
    <row r="103" spans="1:8" x14ac:dyDescent="0.25">
      <c r="A103" s="355">
        <v>97</v>
      </c>
      <c r="B103" s="356" t="s">
        <v>168</v>
      </c>
      <c r="C103" s="356" t="s">
        <v>169</v>
      </c>
      <c r="D103" s="356" t="s">
        <v>40</v>
      </c>
      <c r="E103" s="356" t="s">
        <v>138</v>
      </c>
      <c r="F103" s="356" t="s">
        <v>336</v>
      </c>
      <c r="G103" s="357">
        <v>32608</v>
      </c>
      <c r="H103" s="348">
        <v>17325</v>
      </c>
    </row>
    <row r="104" spans="1:8" x14ac:dyDescent="0.25">
      <c r="A104" s="358">
        <v>98</v>
      </c>
      <c r="B104" s="359" t="s">
        <v>134</v>
      </c>
      <c r="C104" s="359" t="s">
        <v>135</v>
      </c>
      <c r="D104" s="359" t="s">
        <v>49</v>
      </c>
      <c r="E104" s="359" t="s">
        <v>69</v>
      </c>
      <c r="F104" s="359" t="s">
        <v>310</v>
      </c>
      <c r="G104" s="360">
        <v>32609</v>
      </c>
      <c r="H104" s="351">
        <v>17325</v>
      </c>
    </row>
    <row r="105" spans="1:8" x14ac:dyDescent="0.25">
      <c r="A105" s="355">
        <v>99</v>
      </c>
      <c r="B105" s="356" t="s">
        <v>203</v>
      </c>
      <c r="C105" s="356" t="s">
        <v>114</v>
      </c>
      <c r="D105" s="356" t="s">
        <v>27</v>
      </c>
      <c r="E105" s="356" t="s">
        <v>174</v>
      </c>
      <c r="F105" s="356" t="s">
        <v>325</v>
      </c>
      <c r="G105" s="357">
        <v>35794</v>
      </c>
      <c r="H105" s="348">
        <v>10500</v>
      </c>
    </row>
    <row r="106" spans="1:8" x14ac:dyDescent="0.25">
      <c r="A106" s="361">
        <v>100</v>
      </c>
      <c r="B106" s="362" t="s">
        <v>170</v>
      </c>
      <c r="C106" s="362" t="s">
        <v>171</v>
      </c>
      <c r="D106" s="362" t="s">
        <v>27</v>
      </c>
      <c r="E106" s="362" t="s">
        <v>138</v>
      </c>
      <c r="F106" s="362" t="s">
        <v>308</v>
      </c>
      <c r="G106" s="363">
        <v>36193</v>
      </c>
      <c r="H106" s="352">
        <v>7875</v>
      </c>
    </row>
    <row r="115" spans="5:8" x14ac:dyDescent="0.25">
      <c r="G115" s="3"/>
      <c r="H115" s="4"/>
    </row>
    <row r="116" spans="5:8" x14ac:dyDescent="0.25">
      <c r="G116" s="3"/>
      <c r="H116" s="4"/>
    </row>
    <row r="117" spans="5:8" x14ac:dyDescent="0.25">
      <c r="G117" s="3"/>
      <c r="H117" s="4"/>
    </row>
    <row r="121" spans="5:8" ht="13" x14ac:dyDescent="0.3">
      <c r="E121" s="7"/>
      <c r="G121" s="3"/>
      <c r="H121" s="4"/>
    </row>
    <row r="122" spans="5:8" ht="13" x14ac:dyDescent="0.3">
      <c r="E122" s="8"/>
      <c r="G122" s="3"/>
      <c r="H122" s="4"/>
    </row>
    <row r="123" spans="5:8" ht="13" x14ac:dyDescent="0.3">
      <c r="E123" s="8"/>
      <c r="G123" s="3"/>
      <c r="H123" s="4"/>
    </row>
    <row r="124" spans="5:8" ht="13" x14ac:dyDescent="0.3">
      <c r="E124" s="8"/>
      <c r="G124" s="3"/>
      <c r="H124" s="4"/>
    </row>
    <row r="125" spans="5:8" ht="13" x14ac:dyDescent="0.3">
      <c r="E125" s="8"/>
      <c r="G125" s="3"/>
      <c r="H125" s="4"/>
    </row>
  </sheetData>
  <hyperlinks>
    <hyperlink ref="H1" location="'Index'!$A$8" display="Return to Index Sheet" xr:uid="{00000000-0004-0000-0600-000000000000}"/>
  </hyperlink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9">
    <tabColor rgb="FFFFC000"/>
  </sheetPr>
  <dimension ref="A2:J120"/>
  <sheetViews>
    <sheetView showGridLines="0" workbookViewId="0"/>
  </sheetViews>
  <sheetFormatPr defaultRowHeight="12.5" x14ac:dyDescent="0.25"/>
  <cols>
    <col min="1" max="1" width="12.54296875" customWidth="1"/>
    <col min="2" max="2" width="14" customWidth="1"/>
    <col min="3" max="3" width="13.7265625" customWidth="1"/>
    <col min="4" max="4" width="9.26953125" bestFit="1" customWidth="1"/>
    <col min="5" max="5" width="10.453125" customWidth="1"/>
    <col min="6" max="6" width="11" customWidth="1"/>
    <col min="7" max="7" width="11.81640625" customWidth="1"/>
    <col min="8" max="8" width="10.81640625" customWidth="1"/>
  </cols>
  <sheetData>
    <row r="2" spans="1:8" ht="14.5" thickBot="1" x14ac:dyDescent="0.35">
      <c r="A2" s="353" t="s">
        <v>14</v>
      </c>
      <c r="B2" s="353" t="s">
        <v>15</v>
      </c>
      <c r="C2" s="353" t="s">
        <v>16</v>
      </c>
      <c r="D2" s="353" t="s">
        <v>17</v>
      </c>
      <c r="E2" s="353" t="s">
        <v>18</v>
      </c>
      <c r="F2" s="353" t="s">
        <v>338</v>
      </c>
      <c r="G2" s="353" t="s">
        <v>19</v>
      </c>
      <c r="H2" s="354" t="s">
        <v>20</v>
      </c>
    </row>
    <row r="3" spans="1:8" x14ac:dyDescent="0.25">
      <c r="A3" s="355">
        <v>18</v>
      </c>
      <c r="B3" s="356" t="s">
        <v>31</v>
      </c>
      <c r="C3" s="356" t="s">
        <v>32</v>
      </c>
      <c r="D3" s="356" t="s">
        <v>33</v>
      </c>
      <c r="E3" s="356" t="s">
        <v>174</v>
      </c>
      <c r="F3" s="356" t="s">
        <v>321</v>
      </c>
      <c r="G3" s="357">
        <v>30376</v>
      </c>
      <c r="H3" s="348">
        <v>15750</v>
      </c>
    </row>
    <row r="4" spans="1:8" x14ac:dyDescent="0.25">
      <c r="A4" s="358">
        <v>30</v>
      </c>
      <c r="B4" s="359" t="s">
        <v>88</v>
      </c>
      <c r="C4" s="359" t="s">
        <v>89</v>
      </c>
      <c r="D4" s="359" t="s">
        <v>339</v>
      </c>
      <c r="E4" s="359" t="s">
        <v>24</v>
      </c>
      <c r="F4" s="359" t="s">
        <v>322</v>
      </c>
      <c r="G4" s="360">
        <v>32435</v>
      </c>
      <c r="H4" s="351">
        <v>14175</v>
      </c>
    </row>
    <row r="5" spans="1:8" x14ac:dyDescent="0.25">
      <c r="A5" s="355">
        <v>17</v>
      </c>
      <c r="B5" s="356" t="s">
        <v>82</v>
      </c>
      <c r="C5" s="356" t="s">
        <v>83</v>
      </c>
      <c r="D5" s="356" t="s">
        <v>33</v>
      </c>
      <c r="E5" s="356" t="s">
        <v>24</v>
      </c>
      <c r="F5" s="356" t="s">
        <v>309</v>
      </c>
      <c r="G5" s="357">
        <v>30376</v>
      </c>
      <c r="H5" s="348">
        <v>15750</v>
      </c>
    </row>
    <row r="6" spans="1:8" x14ac:dyDescent="0.25">
      <c r="A6" s="358">
        <v>10</v>
      </c>
      <c r="B6" s="359" t="s">
        <v>76</v>
      </c>
      <c r="C6" s="359" t="s">
        <v>77</v>
      </c>
      <c r="D6" s="359" t="s">
        <v>23</v>
      </c>
      <c r="E6" s="359" t="s">
        <v>24</v>
      </c>
      <c r="F6" s="359" t="s">
        <v>316</v>
      </c>
      <c r="G6" s="360">
        <v>28326</v>
      </c>
      <c r="H6" s="351">
        <v>15750</v>
      </c>
    </row>
    <row r="7" spans="1:8" x14ac:dyDescent="0.25">
      <c r="A7" s="355">
        <v>32</v>
      </c>
      <c r="B7" s="356" t="s">
        <v>90</v>
      </c>
      <c r="C7" s="356" t="s">
        <v>91</v>
      </c>
      <c r="D7" s="356" t="s">
        <v>49</v>
      </c>
      <c r="E7" s="356" t="s">
        <v>138</v>
      </c>
      <c r="F7" s="356" t="s">
        <v>323</v>
      </c>
      <c r="G7" s="357">
        <v>30225</v>
      </c>
      <c r="H7" s="348">
        <v>15750</v>
      </c>
    </row>
    <row r="8" spans="1:8" x14ac:dyDescent="0.25">
      <c r="A8" s="358">
        <v>61</v>
      </c>
      <c r="B8" s="359" t="s">
        <v>108</v>
      </c>
      <c r="C8" s="359" t="s">
        <v>109</v>
      </c>
      <c r="D8" s="359" t="s">
        <v>33</v>
      </c>
      <c r="E8" s="359" t="s">
        <v>69</v>
      </c>
      <c r="F8" s="359" t="s">
        <v>314</v>
      </c>
      <c r="G8" s="360">
        <v>32106</v>
      </c>
      <c r="H8" s="351">
        <v>19250</v>
      </c>
    </row>
    <row r="9" spans="1:8" x14ac:dyDescent="0.25">
      <c r="A9" s="355">
        <v>35</v>
      </c>
      <c r="B9" s="356" t="s">
        <v>94</v>
      </c>
      <c r="C9" s="356" t="s">
        <v>91</v>
      </c>
      <c r="D9" s="356" t="s">
        <v>23</v>
      </c>
      <c r="E9" s="356" t="s">
        <v>138</v>
      </c>
      <c r="F9" s="356" t="s">
        <v>323</v>
      </c>
      <c r="G9" s="357">
        <v>33729</v>
      </c>
      <c r="H9" s="348">
        <v>9275</v>
      </c>
    </row>
    <row r="10" spans="1:8" x14ac:dyDescent="0.25">
      <c r="A10" s="358">
        <v>62</v>
      </c>
      <c r="B10" s="359" t="s">
        <v>110</v>
      </c>
      <c r="C10" s="359" t="s">
        <v>83</v>
      </c>
      <c r="D10" s="359" t="s">
        <v>13</v>
      </c>
      <c r="E10" s="359" t="s">
        <v>69</v>
      </c>
      <c r="F10" s="359" t="s">
        <v>311</v>
      </c>
      <c r="G10" s="360">
        <v>32107</v>
      </c>
      <c r="H10" s="351">
        <v>19250</v>
      </c>
    </row>
    <row r="11" spans="1:8" x14ac:dyDescent="0.25">
      <c r="A11" s="355">
        <v>4</v>
      </c>
      <c r="B11" s="356" t="s">
        <v>21</v>
      </c>
      <c r="C11" s="356" t="s">
        <v>22</v>
      </c>
      <c r="D11" s="356" t="s">
        <v>23</v>
      </c>
      <c r="E11" s="356" t="s">
        <v>69</v>
      </c>
      <c r="F11" s="356" t="s">
        <v>310</v>
      </c>
      <c r="G11" s="357">
        <v>29183</v>
      </c>
      <c r="H11" s="348">
        <v>12250</v>
      </c>
    </row>
    <row r="12" spans="1:8" x14ac:dyDescent="0.25">
      <c r="A12" s="358">
        <v>96</v>
      </c>
      <c r="B12" s="359" t="s">
        <v>21</v>
      </c>
      <c r="C12" s="359" t="s">
        <v>126</v>
      </c>
      <c r="D12" s="359" t="s">
        <v>40</v>
      </c>
      <c r="E12" s="359" t="s">
        <v>174</v>
      </c>
      <c r="F12" s="359" t="s">
        <v>332</v>
      </c>
      <c r="G12" s="360">
        <v>32607</v>
      </c>
      <c r="H12" s="351">
        <v>17325</v>
      </c>
    </row>
    <row r="13" spans="1:8" x14ac:dyDescent="0.25">
      <c r="A13" s="355">
        <v>26</v>
      </c>
      <c r="B13" s="356" t="s">
        <v>141</v>
      </c>
      <c r="C13" s="356" t="s">
        <v>142</v>
      </c>
      <c r="D13" s="356" t="s">
        <v>13</v>
      </c>
      <c r="E13" s="356" t="s">
        <v>24</v>
      </c>
      <c r="F13" s="356" t="s">
        <v>309</v>
      </c>
      <c r="G13" s="357">
        <v>30225</v>
      </c>
      <c r="H13" s="348">
        <v>19250</v>
      </c>
    </row>
    <row r="14" spans="1:8" x14ac:dyDescent="0.25">
      <c r="A14" s="358">
        <v>98</v>
      </c>
      <c r="B14" s="359" t="s">
        <v>134</v>
      </c>
      <c r="C14" s="359" t="s">
        <v>135</v>
      </c>
      <c r="D14" s="359" t="s">
        <v>49</v>
      </c>
      <c r="E14" s="359" t="s">
        <v>69</v>
      </c>
      <c r="F14" s="359" t="s">
        <v>310</v>
      </c>
      <c r="G14" s="360">
        <v>32609</v>
      </c>
      <c r="H14" s="351">
        <v>17325</v>
      </c>
    </row>
    <row r="15" spans="1:8" x14ac:dyDescent="0.25">
      <c r="A15" s="355">
        <v>38</v>
      </c>
      <c r="B15" s="356" t="s">
        <v>148</v>
      </c>
      <c r="C15" s="356" t="s">
        <v>149</v>
      </c>
      <c r="D15" s="356" t="s">
        <v>27</v>
      </c>
      <c r="E15" s="356" t="s">
        <v>69</v>
      </c>
      <c r="F15" s="356" t="s">
        <v>329</v>
      </c>
      <c r="G15" s="357">
        <v>30225</v>
      </c>
      <c r="H15" s="348">
        <v>24500</v>
      </c>
    </row>
    <row r="16" spans="1:8" x14ac:dyDescent="0.25">
      <c r="A16" s="358">
        <v>80</v>
      </c>
      <c r="B16" s="359" t="s">
        <v>123</v>
      </c>
      <c r="C16" s="359" t="s">
        <v>124</v>
      </c>
      <c r="D16" s="359" t="s">
        <v>23</v>
      </c>
      <c r="E16" s="359" t="s">
        <v>69</v>
      </c>
      <c r="F16" s="359" t="s">
        <v>307</v>
      </c>
      <c r="G16" s="360">
        <v>32446</v>
      </c>
      <c r="H16" s="351">
        <v>17500</v>
      </c>
    </row>
    <row r="17" spans="1:10" x14ac:dyDescent="0.25">
      <c r="A17" s="355">
        <v>78</v>
      </c>
      <c r="B17" s="356" t="s">
        <v>197</v>
      </c>
      <c r="C17" s="356" t="s">
        <v>198</v>
      </c>
      <c r="D17" s="356" t="s">
        <v>13</v>
      </c>
      <c r="E17" s="356" t="s">
        <v>174</v>
      </c>
      <c r="F17" s="356" t="s">
        <v>325</v>
      </c>
      <c r="G17" s="357">
        <v>32444</v>
      </c>
      <c r="H17" s="348">
        <v>17500</v>
      </c>
    </row>
    <row r="18" spans="1:10" x14ac:dyDescent="0.25">
      <c r="A18" s="358">
        <v>7</v>
      </c>
      <c r="B18" s="359" t="s">
        <v>45</v>
      </c>
      <c r="C18" s="359" t="s">
        <v>46</v>
      </c>
      <c r="D18" s="359" t="s">
        <v>339</v>
      </c>
      <c r="E18" s="359" t="s">
        <v>174</v>
      </c>
      <c r="F18" s="359" t="s">
        <v>312</v>
      </c>
      <c r="G18" s="360">
        <v>33102</v>
      </c>
      <c r="H18" s="351">
        <v>13825</v>
      </c>
    </row>
    <row r="19" spans="1:10" x14ac:dyDescent="0.25">
      <c r="A19" s="355">
        <v>59</v>
      </c>
      <c r="B19" s="356" t="s">
        <v>155</v>
      </c>
      <c r="C19" s="356" t="s">
        <v>156</v>
      </c>
      <c r="D19" s="356" t="s">
        <v>33</v>
      </c>
      <c r="E19" s="356" t="s">
        <v>138</v>
      </c>
      <c r="F19" s="356" t="s">
        <v>324</v>
      </c>
      <c r="G19" s="357">
        <v>31791</v>
      </c>
      <c r="H19" s="348">
        <v>19250</v>
      </c>
    </row>
    <row r="20" spans="1:10" s="5" customFormat="1" x14ac:dyDescent="0.25">
      <c r="A20" s="358">
        <v>77</v>
      </c>
      <c r="B20" s="359" t="s">
        <v>120</v>
      </c>
      <c r="C20" s="359" t="s">
        <v>114</v>
      </c>
      <c r="D20" s="359" t="s">
        <v>40</v>
      </c>
      <c r="E20" s="359" t="s">
        <v>69</v>
      </c>
      <c r="F20" s="359" t="s">
        <v>310</v>
      </c>
      <c r="G20" s="360">
        <v>32443</v>
      </c>
      <c r="H20" s="351">
        <v>17500</v>
      </c>
      <c r="I20"/>
      <c r="J20"/>
    </row>
    <row r="21" spans="1:10" x14ac:dyDescent="0.25">
      <c r="A21" s="355">
        <v>20</v>
      </c>
      <c r="B21" s="356" t="s">
        <v>84</v>
      </c>
      <c r="C21" s="356" t="s">
        <v>85</v>
      </c>
      <c r="D21" s="356" t="s">
        <v>23</v>
      </c>
      <c r="E21" s="356" t="s">
        <v>69</v>
      </c>
      <c r="F21" s="356" t="s">
        <v>320</v>
      </c>
      <c r="G21" s="357">
        <v>36316</v>
      </c>
      <c r="H21" s="348">
        <v>5950</v>
      </c>
    </row>
    <row r="22" spans="1:10" x14ac:dyDescent="0.25">
      <c r="A22" s="358">
        <v>60</v>
      </c>
      <c r="B22" s="359" t="s">
        <v>157</v>
      </c>
      <c r="C22" s="359" t="s">
        <v>158</v>
      </c>
      <c r="D22" s="359" t="s">
        <v>23</v>
      </c>
      <c r="E22" s="359" t="s">
        <v>138</v>
      </c>
      <c r="F22" s="359" t="s">
        <v>336</v>
      </c>
      <c r="G22" s="360">
        <v>32105</v>
      </c>
      <c r="H22" s="351">
        <v>19250</v>
      </c>
    </row>
    <row r="23" spans="1:10" x14ac:dyDescent="0.25">
      <c r="A23" s="355">
        <v>31</v>
      </c>
      <c r="B23" s="356" t="s">
        <v>38</v>
      </c>
      <c r="C23" s="356" t="s">
        <v>39</v>
      </c>
      <c r="D23" s="356" t="s">
        <v>40</v>
      </c>
      <c r="E23" s="356" t="s">
        <v>69</v>
      </c>
      <c r="F23" s="356" t="s">
        <v>314</v>
      </c>
      <c r="G23" s="357">
        <v>30225</v>
      </c>
      <c r="H23" s="348">
        <v>15750</v>
      </c>
    </row>
    <row r="24" spans="1:10" x14ac:dyDescent="0.25">
      <c r="A24" s="358">
        <v>29</v>
      </c>
      <c r="B24" s="359" t="s">
        <v>183</v>
      </c>
      <c r="C24" s="359" t="s">
        <v>184</v>
      </c>
      <c r="D24" s="359" t="s">
        <v>33</v>
      </c>
      <c r="E24" s="359" t="s">
        <v>69</v>
      </c>
      <c r="F24" s="359" t="s">
        <v>320</v>
      </c>
      <c r="G24" s="360">
        <v>35189</v>
      </c>
      <c r="H24" s="351">
        <v>9625</v>
      </c>
    </row>
    <row r="25" spans="1:10" x14ac:dyDescent="0.25">
      <c r="A25" s="355">
        <v>93</v>
      </c>
      <c r="B25" s="356" t="s">
        <v>166</v>
      </c>
      <c r="C25" s="356" t="s">
        <v>83</v>
      </c>
      <c r="D25" s="356" t="s">
        <v>13</v>
      </c>
      <c r="E25" s="356" t="s">
        <v>138</v>
      </c>
      <c r="F25" s="356" t="s">
        <v>324</v>
      </c>
      <c r="G25" s="357">
        <v>32604</v>
      </c>
      <c r="H25" s="348">
        <v>17325</v>
      </c>
    </row>
    <row r="26" spans="1:10" x14ac:dyDescent="0.25">
      <c r="A26" s="358">
        <v>52</v>
      </c>
      <c r="B26" s="359" t="s">
        <v>105</v>
      </c>
      <c r="C26" s="359" t="s">
        <v>106</v>
      </c>
      <c r="D26" s="359" t="s">
        <v>49</v>
      </c>
      <c r="E26" s="359" t="s">
        <v>69</v>
      </c>
      <c r="F26" s="359" t="s">
        <v>326</v>
      </c>
      <c r="G26" s="360">
        <v>32437</v>
      </c>
      <c r="H26" s="351">
        <v>19250</v>
      </c>
    </row>
    <row r="27" spans="1:10" x14ac:dyDescent="0.25">
      <c r="A27" s="355">
        <v>99</v>
      </c>
      <c r="B27" s="356" t="s">
        <v>203</v>
      </c>
      <c r="C27" s="356" t="s">
        <v>114</v>
      </c>
      <c r="D27" s="356" t="s">
        <v>27</v>
      </c>
      <c r="E27" s="356" t="s">
        <v>174</v>
      </c>
      <c r="F27" s="356" t="s">
        <v>325</v>
      </c>
      <c r="G27" s="357">
        <v>35794</v>
      </c>
      <c r="H27" s="348">
        <v>10500</v>
      </c>
    </row>
    <row r="28" spans="1:10" x14ac:dyDescent="0.25">
      <c r="A28" s="358">
        <v>25</v>
      </c>
      <c r="B28" s="359" t="s">
        <v>181</v>
      </c>
      <c r="C28" s="359" t="s">
        <v>182</v>
      </c>
      <c r="D28" s="359" t="s">
        <v>40</v>
      </c>
      <c r="E28" s="359" t="s">
        <v>138</v>
      </c>
      <c r="F28" s="359" t="s">
        <v>323</v>
      </c>
      <c r="G28" s="360">
        <v>36274</v>
      </c>
      <c r="H28" s="351">
        <v>7875</v>
      </c>
    </row>
    <row r="29" spans="1:10" x14ac:dyDescent="0.25">
      <c r="A29" s="355">
        <v>46</v>
      </c>
      <c r="B29" s="356" t="s">
        <v>100</v>
      </c>
      <c r="C29" s="356" t="s">
        <v>101</v>
      </c>
      <c r="D29" s="356" t="s">
        <v>13</v>
      </c>
      <c r="E29" s="356" t="s">
        <v>69</v>
      </c>
      <c r="F29" s="356" t="s">
        <v>326</v>
      </c>
      <c r="G29" s="357">
        <v>33510</v>
      </c>
      <c r="H29" s="348">
        <v>15750</v>
      </c>
    </row>
    <row r="30" spans="1:10" x14ac:dyDescent="0.25">
      <c r="A30" s="358">
        <v>87</v>
      </c>
      <c r="B30" s="359" t="s">
        <v>164</v>
      </c>
      <c r="C30" s="359" t="s">
        <v>165</v>
      </c>
      <c r="D30" s="359" t="s">
        <v>23</v>
      </c>
      <c r="E30" s="359" t="s">
        <v>138</v>
      </c>
      <c r="F30" s="359" t="s">
        <v>308</v>
      </c>
      <c r="G30" s="360">
        <v>35811</v>
      </c>
      <c r="H30" s="351">
        <v>17500</v>
      </c>
    </row>
    <row r="31" spans="1:10" x14ac:dyDescent="0.25">
      <c r="A31" s="355">
        <v>6</v>
      </c>
      <c r="B31" s="356" t="s">
        <v>172</v>
      </c>
      <c r="C31" s="356" t="s">
        <v>173</v>
      </c>
      <c r="D31" s="356" t="s">
        <v>40</v>
      </c>
      <c r="E31" s="356" t="s">
        <v>69</v>
      </c>
      <c r="F31" s="356" t="s">
        <v>313</v>
      </c>
      <c r="G31" s="357">
        <v>32390</v>
      </c>
      <c r="H31" s="348">
        <v>12425</v>
      </c>
    </row>
    <row r="32" spans="1:10" x14ac:dyDescent="0.25">
      <c r="A32" s="358">
        <v>15</v>
      </c>
      <c r="B32" s="359" t="s">
        <v>139</v>
      </c>
      <c r="C32" s="359" t="s">
        <v>140</v>
      </c>
      <c r="D32" s="359" t="s">
        <v>339</v>
      </c>
      <c r="E32" s="359" t="s">
        <v>69</v>
      </c>
      <c r="F32" s="359" t="s">
        <v>317</v>
      </c>
      <c r="G32" s="360">
        <v>31029</v>
      </c>
      <c r="H32" s="351">
        <v>14875</v>
      </c>
    </row>
    <row r="33" spans="1:10" x14ac:dyDescent="0.25">
      <c r="A33" s="355">
        <v>95</v>
      </c>
      <c r="B33" s="356" t="s">
        <v>167</v>
      </c>
      <c r="C33" s="356" t="s">
        <v>93</v>
      </c>
      <c r="D33" s="356" t="s">
        <v>23</v>
      </c>
      <c r="E33" s="356" t="s">
        <v>138</v>
      </c>
      <c r="F33" s="356" t="s">
        <v>324</v>
      </c>
      <c r="G33" s="357">
        <v>32606</v>
      </c>
      <c r="H33" s="348">
        <v>17325</v>
      </c>
    </row>
    <row r="34" spans="1:10" x14ac:dyDescent="0.25">
      <c r="A34" s="358">
        <v>56</v>
      </c>
      <c r="B34" s="359" t="s">
        <v>192</v>
      </c>
      <c r="C34" s="359" t="s">
        <v>193</v>
      </c>
      <c r="D34" s="359" t="s">
        <v>13</v>
      </c>
      <c r="E34" s="359" t="s">
        <v>174</v>
      </c>
      <c r="F34" s="359" t="s">
        <v>332</v>
      </c>
      <c r="G34" s="360">
        <v>33878</v>
      </c>
      <c r="H34" s="351">
        <v>14875</v>
      </c>
    </row>
    <row r="35" spans="1:10" x14ac:dyDescent="0.25">
      <c r="A35" s="355">
        <v>82</v>
      </c>
      <c r="B35" s="356" t="s">
        <v>59</v>
      </c>
      <c r="C35" s="356" t="s">
        <v>60</v>
      </c>
      <c r="D35" s="356" t="s">
        <v>40</v>
      </c>
      <c r="E35" s="356" t="s">
        <v>24</v>
      </c>
      <c r="F35" s="356" t="s">
        <v>309</v>
      </c>
      <c r="G35" s="357">
        <v>32448</v>
      </c>
      <c r="H35" s="348">
        <v>17500</v>
      </c>
    </row>
    <row r="36" spans="1:10" s="5" customFormat="1" x14ac:dyDescent="0.25">
      <c r="A36" s="358">
        <v>57</v>
      </c>
      <c r="B36" s="359" t="s">
        <v>154</v>
      </c>
      <c r="C36" s="359" t="s">
        <v>44</v>
      </c>
      <c r="D36" s="359" t="s">
        <v>13</v>
      </c>
      <c r="E36" s="359" t="s">
        <v>138</v>
      </c>
      <c r="F36" s="359" t="s">
        <v>335</v>
      </c>
      <c r="G36" s="360">
        <v>34098</v>
      </c>
      <c r="H36" s="351">
        <v>14875</v>
      </c>
      <c r="I36"/>
      <c r="J36"/>
    </row>
    <row r="37" spans="1:10" s="5" customFormat="1" x14ac:dyDescent="0.25">
      <c r="A37" s="355">
        <v>45</v>
      </c>
      <c r="B37" s="356" t="s">
        <v>98</v>
      </c>
      <c r="C37" s="356" t="s">
        <v>99</v>
      </c>
      <c r="D37" s="356" t="s">
        <v>40</v>
      </c>
      <c r="E37" s="356" t="s">
        <v>69</v>
      </c>
      <c r="F37" s="356" t="s">
        <v>307</v>
      </c>
      <c r="G37" s="357">
        <v>35618</v>
      </c>
      <c r="H37" s="348">
        <v>11375</v>
      </c>
      <c r="I37"/>
      <c r="J37"/>
    </row>
    <row r="38" spans="1:10" x14ac:dyDescent="0.25">
      <c r="A38" s="358">
        <v>41</v>
      </c>
      <c r="B38" s="359" t="s">
        <v>150</v>
      </c>
      <c r="C38" s="359" t="s">
        <v>151</v>
      </c>
      <c r="D38" s="359" t="s">
        <v>33</v>
      </c>
      <c r="E38" s="359" t="s">
        <v>24</v>
      </c>
      <c r="F38" s="359" t="s">
        <v>316</v>
      </c>
      <c r="G38" s="360">
        <v>35595</v>
      </c>
      <c r="H38" s="351">
        <v>7875</v>
      </c>
    </row>
    <row r="39" spans="1:10" x14ac:dyDescent="0.25">
      <c r="A39" s="355">
        <v>3</v>
      </c>
      <c r="B39" s="356" t="s">
        <v>125</v>
      </c>
      <c r="C39" s="356" t="s">
        <v>126</v>
      </c>
      <c r="D39" s="356" t="s">
        <v>33</v>
      </c>
      <c r="E39" s="356" t="s">
        <v>138</v>
      </c>
      <c r="F39" s="356" t="s">
        <v>308</v>
      </c>
      <c r="G39" s="357">
        <v>36220</v>
      </c>
      <c r="H39" s="348">
        <v>7000</v>
      </c>
    </row>
    <row r="40" spans="1:10" x14ac:dyDescent="0.25">
      <c r="A40" s="358">
        <v>83</v>
      </c>
      <c r="B40" s="359" t="s">
        <v>127</v>
      </c>
      <c r="C40" s="359" t="s">
        <v>114</v>
      </c>
      <c r="D40" s="359" t="s">
        <v>49</v>
      </c>
      <c r="E40" s="359" t="s">
        <v>69</v>
      </c>
      <c r="F40" s="359" t="s">
        <v>329</v>
      </c>
      <c r="G40" s="360">
        <v>36221</v>
      </c>
      <c r="H40" s="351">
        <v>7000</v>
      </c>
    </row>
    <row r="41" spans="1:10" x14ac:dyDescent="0.25">
      <c r="A41" s="355">
        <v>55</v>
      </c>
      <c r="B41" s="356" t="s">
        <v>50</v>
      </c>
      <c r="C41" s="356" t="s">
        <v>51</v>
      </c>
      <c r="D41" s="356" t="s">
        <v>49</v>
      </c>
      <c r="E41" s="356" t="s">
        <v>24</v>
      </c>
      <c r="F41" s="356" t="s">
        <v>334</v>
      </c>
      <c r="G41" s="357">
        <v>31717</v>
      </c>
      <c r="H41" s="348">
        <v>15750</v>
      </c>
    </row>
    <row r="42" spans="1:10" x14ac:dyDescent="0.25">
      <c r="A42" s="358">
        <v>73</v>
      </c>
      <c r="B42" s="359" t="s">
        <v>118</v>
      </c>
      <c r="C42" s="359" t="s">
        <v>119</v>
      </c>
      <c r="D42" s="359" t="s">
        <v>49</v>
      </c>
      <c r="E42" s="359" t="s">
        <v>69</v>
      </c>
      <c r="F42" s="359" t="s">
        <v>320</v>
      </c>
      <c r="G42" s="360">
        <v>32439</v>
      </c>
      <c r="H42" s="351">
        <v>17500</v>
      </c>
    </row>
    <row r="43" spans="1:10" x14ac:dyDescent="0.25">
      <c r="A43" s="355">
        <v>28</v>
      </c>
      <c r="B43" s="356" t="s">
        <v>143</v>
      </c>
      <c r="C43" s="356" t="s">
        <v>144</v>
      </c>
      <c r="D43" s="356" t="s">
        <v>40</v>
      </c>
      <c r="E43" s="356" t="s">
        <v>174</v>
      </c>
      <c r="F43" s="356" t="s">
        <v>325</v>
      </c>
      <c r="G43" s="357">
        <v>34777</v>
      </c>
      <c r="H43" s="348">
        <v>10500</v>
      </c>
    </row>
    <row r="44" spans="1:10" x14ac:dyDescent="0.25">
      <c r="A44" s="358">
        <v>68</v>
      </c>
      <c r="B44" s="359" t="s">
        <v>116</v>
      </c>
      <c r="C44" s="359" t="s">
        <v>29</v>
      </c>
      <c r="D44" s="359" t="s">
        <v>13</v>
      </c>
      <c r="E44" s="359" t="s">
        <v>69</v>
      </c>
      <c r="F44" s="359" t="s">
        <v>330</v>
      </c>
      <c r="G44" s="360">
        <v>35034</v>
      </c>
      <c r="H44" s="351">
        <v>14000</v>
      </c>
    </row>
    <row r="45" spans="1:10" s="5" customFormat="1" x14ac:dyDescent="0.25">
      <c r="A45" s="355">
        <v>51</v>
      </c>
      <c r="B45" s="356" t="s">
        <v>103</v>
      </c>
      <c r="C45" s="356" t="s">
        <v>104</v>
      </c>
      <c r="D45" s="356" t="s">
        <v>13</v>
      </c>
      <c r="E45" s="356" t="s">
        <v>69</v>
      </c>
      <c r="F45" s="356" t="s">
        <v>317</v>
      </c>
      <c r="G45" s="357">
        <v>32436</v>
      </c>
      <c r="H45" s="348">
        <v>15750</v>
      </c>
      <c r="I45"/>
      <c r="J45"/>
    </row>
    <row r="46" spans="1:10" x14ac:dyDescent="0.25">
      <c r="A46" s="358">
        <v>58</v>
      </c>
      <c r="B46" s="359" t="s">
        <v>107</v>
      </c>
      <c r="C46" s="359" t="s">
        <v>35</v>
      </c>
      <c r="D46" s="359" t="s">
        <v>23</v>
      </c>
      <c r="E46" s="359" t="s">
        <v>69</v>
      </c>
      <c r="F46" s="359" t="s">
        <v>314</v>
      </c>
      <c r="G46" s="360">
        <v>33182</v>
      </c>
      <c r="H46" s="351">
        <v>17500</v>
      </c>
    </row>
    <row r="47" spans="1:10" x14ac:dyDescent="0.25">
      <c r="A47" s="355">
        <v>13</v>
      </c>
      <c r="B47" s="356" t="s">
        <v>78</v>
      </c>
      <c r="C47" s="356" t="s">
        <v>79</v>
      </c>
      <c r="D47" s="356" t="s">
        <v>27</v>
      </c>
      <c r="E47" s="356" t="s">
        <v>24</v>
      </c>
      <c r="F47" s="356" t="s">
        <v>318</v>
      </c>
      <c r="G47" s="357">
        <v>31027</v>
      </c>
      <c r="H47" s="348">
        <v>19250</v>
      </c>
    </row>
    <row r="48" spans="1:10" x14ac:dyDescent="0.25">
      <c r="A48" s="358">
        <v>53</v>
      </c>
      <c r="B48" s="359" t="s">
        <v>190</v>
      </c>
      <c r="C48" s="359" t="s">
        <v>191</v>
      </c>
      <c r="D48" s="359" t="s">
        <v>49</v>
      </c>
      <c r="E48" s="359" t="s">
        <v>174</v>
      </c>
      <c r="F48" s="359" t="s">
        <v>332</v>
      </c>
      <c r="G48" s="360">
        <v>35034</v>
      </c>
      <c r="H48" s="351">
        <v>15750</v>
      </c>
    </row>
    <row r="49" spans="1:10" x14ac:dyDescent="0.25">
      <c r="A49" s="355">
        <v>76</v>
      </c>
      <c r="B49" s="356" t="s">
        <v>196</v>
      </c>
      <c r="C49" s="356" t="s">
        <v>187</v>
      </c>
      <c r="D49" s="356" t="s">
        <v>49</v>
      </c>
      <c r="E49" s="356" t="s">
        <v>174</v>
      </c>
      <c r="F49" s="356" t="s">
        <v>337</v>
      </c>
      <c r="G49" s="357">
        <v>32442</v>
      </c>
      <c r="H49" s="348">
        <v>17500</v>
      </c>
    </row>
    <row r="50" spans="1:10" x14ac:dyDescent="0.25">
      <c r="A50" s="358">
        <v>8</v>
      </c>
      <c r="B50" s="359" t="s">
        <v>72</v>
      </c>
      <c r="C50" s="359" t="s">
        <v>73</v>
      </c>
      <c r="D50" s="359" t="s">
        <v>40</v>
      </c>
      <c r="E50" s="359" t="s">
        <v>69</v>
      </c>
      <c r="F50" s="359" t="s">
        <v>314</v>
      </c>
      <c r="G50" s="360">
        <v>32755</v>
      </c>
      <c r="H50" s="351">
        <v>12425</v>
      </c>
    </row>
    <row r="51" spans="1:10" x14ac:dyDescent="0.25">
      <c r="A51" s="355">
        <v>48</v>
      </c>
      <c r="B51" s="356" t="s">
        <v>188</v>
      </c>
      <c r="C51" s="356" t="s">
        <v>91</v>
      </c>
      <c r="D51" s="356" t="s">
        <v>49</v>
      </c>
      <c r="E51" s="356" t="s">
        <v>174</v>
      </c>
      <c r="F51" s="356" t="s">
        <v>331</v>
      </c>
      <c r="G51" s="357">
        <v>32435</v>
      </c>
      <c r="H51" s="348">
        <v>15750</v>
      </c>
    </row>
    <row r="52" spans="1:10" x14ac:dyDescent="0.25">
      <c r="A52" s="358">
        <v>91</v>
      </c>
      <c r="B52" s="359" t="s">
        <v>63</v>
      </c>
      <c r="C52" s="359" t="s">
        <v>64</v>
      </c>
      <c r="D52" s="359" t="s">
        <v>13</v>
      </c>
      <c r="E52" s="359" t="s">
        <v>24</v>
      </c>
      <c r="F52" s="359" t="s">
        <v>318</v>
      </c>
      <c r="G52" s="360">
        <v>29172</v>
      </c>
      <c r="H52" s="351">
        <v>22750</v>
      </c>
    </row>
    <row r="53" spans="1:10" x14ac:dyDescent="0.25">
      <c r="A53" s="355">
        <v>74</v>
      </c>
      <c r="B53" s="356" t="s">
        <v>55</v>
      </c>
      <c r="C53" s="356" t="s">
        <v>56</v>
      </c>
      <c r="D53" s="356" t="s">
        <v>13</v>
      </c>
      <c r="E53" s="356" t="s">
        <v>24</v>
      </c>
      <c r="F53" s="356" t="s">
        <v>316</v>
      </c>
      <c r="G53" s="357">
        <v>32440</v>
      </c>
      <c r="H53" s="348">
        <v>17500</v>
      </c>
    </row>
    <row r="54" spans="1:10" x14ac:dyDescent="0.25">
      <c r="A54" s="358">
        <v>9</v>
      </c>
      <c r="B54" s="359" t="s">
        <v>74</v>
      </c>
      <c r="C54" s="359" t="s">
        <v>75</v>
      </c>
      <c r="D54" s="359" t="s">
        <v>13</v>
      </c>
      <c r="E54" s="359" t="s">
        <v>69</v>
      </c>
      <c r="F54" s="359" t="s">
        <v>315</v>
      </c>
      <c r="G54" s="360">
        <v>36506</v>
      </c>
      <c r="H54" s="351">
        <v>14875</v>
      </c>
    </row>
    <row r="55" spans="1:10" x14ac:dyDescent="0.25">
      <c r="A55" s="355">
        <v>66</v>
      </c>
      <c r="B55" s="356" t="s">
        <v>113</v>
      </c>
      <c r="C55" s="356" t="s">
        <v>114</v>
      </c>
      <c r="D55" s="356" t="s">
        <v>339</v>
      </c>
      <c r="E55" s="356" t="s">
        <v>69</v>
      </c>
      <c r="F55" s="356" t="s">
        <v>314</v>
      </c>
      <c r="G55" s="357">
        <v>32443</v>
      </c>
      <c r="H55" s="348">
        <v>17500</v>
      </c>
    </row>
    <row r="56" spans="1:10" x14ac:dyDescent="0.25">
      <c r="A56" s="358">
        <v>19</v>
      </c>
      <c r="B56" s="359" t="s">
        <v>177</v>
      </c>
      <c r="C56" s="359" t="s">
        <v>178</v>
      </c>
      <c r="D56" s="359" t="s">
        <v>23</v>
      </c>
      <c r="E56" s="359" t="s">
        <v>69</v>
      </c>
      <c r="F56" s="359" t="s">
        <v>313</v>
      </c>
      <c r="G56" s="360">
        <v>31637</v>
      </c>
      <c r="H56" s="351">
        <v>10500</v>
      </c>
    </row>
    <row r="57" spans="1:10" x14ac:dyDescent="0.25">
      <c r="A57" s="355">
        <v>92</v>
      </c>
      <c r="B57" s="356" t="s">
        <v>65</v>
      </c>
      <c r="C57" s="356" t="s">
        <v>66</v>
      </c>
      <c r="D57" s="356" t="s">
        <v>23</v>
      </c>
      <c r="E57" s="356" t="s">
        <v>24</v>
      </c>
      <c r="F57" s="356" t="s">
        <v>333</v>
      </c>
      <c r="G57" s="357">
        <v>32603</v>
      </c>
      <c r="H57" s="348">
        <v>17325</v>
      </c>
    </row>
    <row r="58" spans="1:10" x14ac:dyDescent="0.25">
      <c r="A58" s="358">
        <v>84</v>
      </c>
      <c r="B58" s="359" t="s">
        <v>61</v>
      </c>
      <c r="C58" s="359" t="s">
        <v>62</v>
      </c>
      <c r="D58" s="359" t="s">
        <v>40</v>
      </c>
      <c r="E58" s="359" t="s">
        <v>24</v>
      </c>
      <c r="F58" s="359" t="s">
        <v>318</v>
      </c>
      <c r="G58" s="360">
        <v>36222</v>
      </c>
      <c r="H58" s="351">
        <v>7000</v>
      </c>
    </row>
    <row r="59" spans="1:10" x14ac:dyDescent="0.25">
      <c r="A59" s="355">
        <v>43</v>
      </c>
      <c r="B59" s="356" t="s">
        <v>43</v>
      </c>
      <c r="C59" s="356" t="s">
        <v>44</v>
      </c>
      <c r="D59" s="356" t="s">
        <v>339</v>
      </c>
      <c r="E59" s="356" t="s">
        <v>174</v>
      </c>
      <c r="F59" s="356" t="s">
        <v>325</v>
      </c>
      <c r="G59" s="357">
        <v>32435</v>
      </c>
      <c r="H59" s="348">
        <v>15750</v>
      </c>
    </row>
    <row r="60" spans="1:10" x14ac:dyDescent="0.25">
      <c r="A60" s="358">
        <v>24</v>
      </c>
      <c r="B60" s="359" t="s">
        <v>41</v>
      </c>
      <c r="C60" s="359" t="s">
        <v>180</v>
      </c>
      <c r="D60" s="359" t="s">
        <v>13</v>
      </c>
      <c r="E60" s="359" t="s">
        <v>174</v>
      </c>
      <c r="F60" s="359" t="s">
        <v>321</v>
      </c>
      <c r="G60" s="360">
        <v>29362</v>
      </c>
      <c r="H60" s="351">
        <v>14875</v>
      </c>
    </row>
    <row r="61" spans="1:10" x14ac:dyDescent="0.25">
      <c r="A61" s="355">
        <v>36</v>
      </c>
      <c r="B61" s="356" t="s">
        <v>41</v>
      </c>
      <c r="C61" s="356" t="s">
        <v>147</v>
      </c>
      <c r="D61" s="356" t="s">
        <v>339</v>
      </c>
      <c r="E61" s="356" t="s">
        <v>174</v>
      </c>
      <c r="F61" s="356" t="s">
        <v>327</v>
      </c>
      <c r="G61" s="357">
        <v>34580</v>
      </c>
      <c r="H61" s="348">
        <v>11725</v>
      </c>
    </row>
    <row r="62" spans="1:10" x14ac:dyDescent="0.25">
      <c r="A62" s="358">
        <v>42</v>
      </c>
      <c r="B62" s="359" t="s">
        <v>41</v>
      </c>
      <c r="C62" s="359" t="s">
        <v>42</v>
      </c>
      <c r="D62" s="359" t="s">
        <v>40</v>
      </c>
      <c r="E62" s="359" t="s">
        <v>24</v>
      </c>
      <c r="F62" s="359" t="s">
        <v>318</v>
      </c>
      <c r="G62" s="360">
        <v>33510</v>
      </c>
      <c r="H62" s="351">
        <v>13300</v>
      </c>
    </row>
    <row r="63" spans="1:10" s="5" customFormat="1" x14ac:dyDescent="0.25">
      <c r="A63" s="355">
        <v>69</v>
      </c>
      <c r="B63" s="356" t="s">
        <v>117</v>
      </c>
      <c r="C63" s="356" t="s">
        <v>91</v>
      </c>
      <c r="D63" s="356" t="s">
        <v>339</v>
      </c>
      <c r="E63" s="356" t="s">
        <v>69</v>
      </c>
      <c r="F63" s="356" t="s">
        <v>330</v>
      </c>
      <c r="G63" s="357">
        <v>34761</v>
      </c>
      <c r="H63" s="348">
        <v>14000</v>
      </c>
      <c r="I63"/>
      <c r="J63"/>
    </row>
    <row r="64" spans="1:10" x14ac:dyDescent="0.25">
      <c r="A64" s="358">
        <v>16</v>
      </c>
      <c r="B64" s="359" t="s">
        <v>80</v>
      </c>
      <c r="C64" s="359" t="s">
        <v>81</v>
      </c>
      <c r="D64" s="359" t="s">
        <v>339</v>
      </c>
      <c r="E64" s="359" t="s">
        <v>69</v>
      </c>
      <c r="F64" s="359" t="s">
        <v>320</v>
      </c>
      <c r="G64" s="360">
        <v>31030</v>
      </c>
      <c r="H64" s="351">
        <v>14875</v>
      </c>
    </row>
    <row r="65" spans="1:10" x14ac:dyDescent="0.25">
      <c r="A65" s="355">
        <v>90</v>
      </c>
      <c r="B65" s="356" t="s">
        <v>133</v>
      </c>
      <c r="C65" s="356" t="s">
        <v>99</v>
      </c>
      <c r="D65" s="356" t="s">
        <v>40</v>
      </c>
      <c r="E65" s="356" t="s">
        <v>69</v>
      </c>
      <c r="F65" s="356" t="s">
        <v>320</v>
      </c>
      <c r="G65" s="357">
        <v>29226</v>
      </c>
      <c r="H65" s="348">
        <v>22750</v>
      </c>
    </row>
    <row r="66" spans="1:10" x14ac:dyDescent="0.25">
      <c r="A66" s="358">
        <v>97</v>
      </c>
      <c r="B66" s="359" t="s">
        <v>168</v>
      </c>
      <c r="C66" s="359" t="s">
        <v>169</v>
      </c>
      <c r="D66" s="359" t="s">
        <v>40</v>
      </c>
      <c r="E66" s="359" t="s">
        <v>138</v>
      </c>
      <c r="F66" s="359" t="s">
        <v>336</v>
      </c>
      <c r="G66" s="360">
        <v>32608</v>
      </c>
      <c r="H66" s="351">
        <v>17325</v>
      </c>
    </row>
    <row r="67" spans="1:10" x14ac:dyDescent="0.25">
      <c r="A67" s="355">
        <v>94</v>
      </c>
      <c r="B67" s="356" t="s">
        <v>201</v>
      </c>
      <c r="C67" s="356" t="s">
        <v>202</v>
      </c>
      <c r="D67" s="356" t="s">
        <v>23</v>
      </c>
      <c r="E67" s="356" t="s">
        <v>174</v>
      </c>
      <c r="F67" s="356" t="s">
        <v>327</v>
      </c>
      <c r="G67" s="357">
        <v>32605</v>
      </c>
      <c r="H67" s="348">
        <v>17325</v>
      </c>
    </row>
    <row r="68" spans="1:10" x14ac:dyDescent="0.25">
      <c r="A68" s="358">
        <v>1</v>
      </c>
      <c r="B68" s="359" t="s">
        <v>67</v>
      </c>
      <c r="C68" s="359" t="s">
        <v>68</v>
      </c>
      <c r="D68" s="359" t="s">
        <v>13</v>
      </c>
      <c r="E68" s="359" t="s">
        <v>69</v>
      </c>
      <c r="F68" s="359" t="s">
        <v>307</v>
      </c>
      <c r="G68" s="360">
        <v>28126</v>
      </c>
      <c r="H68" s="351">
        <v>21875</v>
      </c>
    </row>
    <row r="69" spans="1:10" x14ac:dyDescent="0.25">
      <c r="A69" s="355">
        <v>49</v>
      </c>
      <c r="B69" s="356" t="s">
        <v>152</v>
      </c>
      <c r="C69" s="356" t="s">
        <v>153</v>
      </c>
      <c r="D69" s="356" t="s">
        <v>49</v>
      </c>
      <c r="E69" s="356" t="s">
        <v>138</v>
      </c>
      <c r="F69" s="356" t="s">
        <v>319</v>
      </c>
      <c r="G69" s="357">
        <v>32435</v>
      </c>
      <c r="H69" s="348">
        <v>15750</v>
      </c>
    </row>
    <row r="70" spans="1:10" x14ac:dyDescent="0.25">
      <c r="A70" s="358">
        <v>70</v>
      </c>
      <c r="B70" s="359" t="s">
        <v>53</v>
      </c>
      <c r="C70" s="359" t="s">
        <v>54</v>
      </c>
      <c r="D70" s="359" t="s">
        <v>23</v>
      </c>
      <c r="E70" s="359" t="s">
        <v>24</v>
      </c>
      <c r="F70" s="359" t="s">
        <v>318</v>
      </c>
      <c r="G70" s="360">
        <v>34762</v>
      </c>
      <c r="H70" s="351">
        <v>14000</v>
      </c>
    </row>
    <row r="71" spans="1:10" x14ac:dyDescent="0.25">
      <c r="A71" s="355">
        <v>40</v>
      </c>
      <c r="B71" s="356" t="s">
        <v>96</v>
      </c>
      <c r="C71" s="356" t="s">
        <v>97</v>
      </c>
      <c r="D71" s="356" t="s">
        <v>13</v>
      </c>
      <c r="E71" s="356" t="s">
        <v>138</v>
      </c>
      <c r="F71" s="356" t="s">
        <v>323</v>
      </c>
      <c r="G71" s="357">
        <v>33510</v>
      </c>
      <c r="H71" s="348">
        <v>10500</v>
      </c>
    </row>
    <row r="72" spans="1:10" x14ac:dyDescent="0.25">
      <c r="A72" s="358">
        <v>27</v>
      </c>
      <c r="B72" s="359" t="s">
        <v>36</v>
      </c>
      <c r="C72" s="359" t="s">
        <v>37</v>
      </c>
      <c r="D72" s="359" t="s">
        <v>13</v>
      </c>
      <c r="E72" s="359" t="s">
        <v>138</v>
      </c>
      <c r="F72" s="359" t="s">
        <v>324</v>
      </c>
      <c r="G72" s="360">
        <v>33787</v>
      </c>
      <c r="H72" s="351">
        <v>13125</v>
      </c>
    </row>
    <row r="73" spans="1:10" x14ac:dyDescent="0.25">
      <c r="A73" s="355">
        <v>85</v>
      </c>
      <c r="B73" s="356" t="s">
        <v>128</v>
      </c>
      <c r="C73" s="356" t="s">
        <v>129</v>
      </c>
      <c r="D73" s="356" t="s">
        <v>40</v>
      </c>
      <c r="E73" s="356" t="s">
        <v>69</v>
      </c>
      <c r="F73" s="356" t="s">
        <v>314</v>
      </c>
      <c r="G73" s="357">
        <v>35809</v>
      </c>
      <c r="H73" s="348">
        <v>7000</v>
      </c>
    </row>
    <row r="74" spans="1:10" x14ac:dyDescent="0.25">
      <c r="A74" s="358">
        <v>50</v>
      </c>
      <c r="B74" s="359" t="s">
        <v>189</v>
      </c>
      <c r="C74" s="359" t="s">
        <v>101</v>
      </c>
      <c r="D74" s="359" t="s">
        <v>339</v>
      </c>
      <c r="E74" s="359" t="s">
        <v>174</v>
      </c>
      <c r="F74" s="359" t="s">
        <v>331</v>
      </c>
      <c r="G74" s="360">
        <v>32435</v>
      </c>
      <c r="H74" s="351">
        <v>15750</v>
      </c>
    </row>
    <row r="75" spans="1:10" s="5" customFormat="1" x14ac:dyDescent="0.25">
      <c r="A75" s="355">
        <v>100</v>
      </c>
      <c r="B75" s="356" t="s">
        <v>170</v>
      </c>
      <c r="C75" s="356" t="s">
        <v>171</v>
      </c>
      <c r="D75" s="356" t="s">
        <v>27</v>
      </c>
      <c r="E75" s="356" t="s">
        <v>138</v>
      </c>
      <c r="F75" s="356" t="s">
        <v>308</v>
      </c>
      <c r="G75" s="357">
        <v>36193</v>
      </c>
      <c r="H75" s="348">
        <v>7875</v>
      </c>
      <c r="I75"/>
      <c r="J75"/>
    </row>
    <row r="76" spans="1:10" x14ac:dyDescent="0.25">
      <c r="A76" s="358">
        <v>79</v>
      </c>
      <c r="B76" s="359" t="s">
        <v>121</v>
      </c>
      <c r="C76" s="359" t="s">
        <v>122</v>
      </c>
      <c r="D76" s="359" t="s">
        <v>23</v>
      </c>
      <c r="E76" s="359" t="s">
        <v>69</v>
      </c>
      <c r="F76" s="359" t="s">
        <v>310</v>
      </c>
      <c r="G76" s="360">
        <v>32445</v>
      </c>
      <c r="H76" s="351">
        <v>17500</v>
      </c>
    </row>
    <row r="77" spans="1:10" x14ac:dyDescent="0.25">
      <c r="A77" s="355">
        <v>21</v>
      </c>
      <c r="B77" s="356" t="s">
        <v>86</v>
      </c>
      <c r="C77" s="356" t="s">
        <v>87</v>
      </c>
      <c r="D77" s="356" t="s">
        <v>23</v>
      </c>
      <c r="E77" s="356" t="s">
        <v>24</v>
      </c>
      <c r="F77" s="356" t="s">
        <v>322</v>
      </c>
      <c r="G77" s="357">
        <v>36317</v>
      </c>
      <c r="H77" s="348">
        <v>7875</v>
      </c>
    </row>
    <row r="78" spans="1:10" x14ac:dyDescent="0.25">
      <c r="A78" s="358">
        <v>5</v>
      </c>
      <c r="B78" s="359" t="s">
        <v>70</v>
      </c>
      <c r="C78" s="359" t="s">
        <v>71</v>
      </c>
      <c r="D78" s="359" t="s">
        <v>40</v>
      </c>
      <c r="E78" s="359" t="s">
        <v>69</v>
      </c>
      <c r="F78" s="359" t="s">
        <v>311</v>
      </c>
      <c r="G78" s="360">
        <v>32755</v>
      </c>
      <c r="H78" s="351">
        <v>21000</v>
      </c>
    </row>
    <row r="79" spans="1:10" x14ac:dyDescent="0.25">
      <c r="A79" s="355">
        <v>44</v>
      </c>
      <c r="B79" s="356" t="s">
        <v>186</v>
      </c>
      <c r="C79" s="356" t="s">
        <v>187</v>
      </c>
      <c r="D79" s="356" t="s">
        <v>339</v>
      </c>
      <c r="E79" s="356" t="s">
        <v>24</v>
      </c>
      <c r="F79" s="356" t="s">
        <v>309</v>
      </c>
      <c r="G79" s="357">
        <v>33194</v>
      </c>
      <c r="H79" s="348">
        <v>13825</v>
      </c>
    </row>
    <row r="80" spans="1:10" x14ac:dyDescent="0.25">
      <c r="A80" s="358">
        <v>23</v>
      </c>
      <c r="B80" s="359" t="s">
        <v>179</v>
      </c>
      <c r="C80" s="359" t="s">
        <v>112</v>
      </c>
      <c r="D80" s="359" t="s">
        <v>23</v>
      </c>
      <c r="E80" s="359" t="s">
        <v>174</v>
      </c>
      <c r="F80" s="359" t="s">
        <v>312</v>
      </c>
      <c r="G80" s="360">
        <v>36319</v>
      </c>
      <c r="H80" s="351">
        <v>7875</v>
      </c>
    </row>
    <row r="81" spans="1:10" x14ac:dyDescent="0.25">
      <c r="A81" s="355">
        <v>14</v>
      </c>
      <c r="B81" s="356" t="s">
        <v>28</v>
      </c>
      <c r="C81" s="356" t="s">
        <v>29</v>
      </c>
      <c r="D81" s="356" t="s">
        <v>30</v>
      </c>
      <c r="E81" s="356" t="s">
        <v>138</v>
      </c>
      <c r="F81" s="356" t="s">
        <v>319</v>
      </c>
      <c r="G81" s="357">
        <v>31028</v>
      </c>
      <c r="H81" s="348">
        <v>49000</v>
      </c>
    </row>
    <row r="82" spans="1:10" x14ac:dyDescent="0.25">
      <c r="A82" s="358">
        <v>39</v>
      </c>
      <c r="B82" s="359" t="s">
        <v>28</v>
      </c>
      <c r="C82" s="359" t="s">
        <v>95</v>
      </c>
      <c r="D82" s="359" t="s">
        <v>27</v>
      </c>
      <c r="E82" s="359" t="s">
        <v>69</v>
      </c>
      <c r="F82" s="359" t="s">
        <v>330</v>
      </c>
      <c r="G82" s="360">
        <v>30225</v>
      </c>
      <c r="H82" s="351">
        <v>24500</v>
      </c>
    </row>
    <row r="83" spans="1:10" x14ac:dyDescent="0.25">
      <c r="A83" s="355">
        <v>12</v>
      </c>
      <c r="B83" s="356" t="s">
        <v>175</v>
      </c>
      <c r="C83" s="356" t="s">
        <v>176</v>
      </c>
      <c r="D83" s="356" t="s">
        <v>33</v>
      </c>
      <c r="E83" s="356" t="s">
        <v>69</v>
      </c>
      <c r="F83" s="356" t="s">
        <v>317</v>
      </c>
      <c r="G83" s="357">
        <v>30376</v>
      </c>
      <c r="H83" s="348">
        <v>21000</v>
      </c>
    </row>
    <row r="84" spans="1:10" x14ac:dyDescent="0.25">
      <c r="A84" s="358">
        <v>37</v>
      </c>
      <c r="B84" s="359" t="s">
        <v>175</v>
      </c>
      <c r="C84" s="359" t="s">
        <v>185</v>
      </c>
      <c r="D84" s="359" t="s">
        <v>27</v>
      </c>
      <c r="E84" s="359" t="s">
        <v>138</v>
      </c>
      <c r="F84" s="359" t="s">
        <v>328</v>
      </c>
      <c r="G84" s="360">
        <v>30225</v>
      </c>
      <c r="H84" s="351">
        <v>24500</v>
      </c>
    </row>
    <row r="85" spans="1:10" x14ac:dyDescent="0.25">
      <c r="A85" s="355">
        <v>86</v>
      </c>
      <c r="B85" s="356" t="s">
        <v>130</v>
      </c>
      <c r="C85" s="356" t="s">
        <v>87</v>
      </c>
      <c r="D85" s="356" t="s">
        <v>49</v>
      </c>
      <c r="E85" s="356" t="s">
        <v>69</v>
      </c>
      <c r="F85" s="356" t="s">
        <v>317</v>
      </c>
      <c r="G85" s="357">
        <v>35810</v>
      </c>
      <c r="H85" s="348">
        <v>17500</v>
      </c>
    </row>
    <row r="86" spans="1:10" x14ac:dyDescent="0.25">
      <c r="A86" s="358">
        <v>22</v>
      </c>
      <c r="B86" s="359" t="s">
        <v>34</v>
      </c>
      <c r="C86" s="359" t="s">
        <v>35</v>
      </c>
      <c r="D86" s="359" t="s">
        <v>23</v>
      </c>
      <c r="E86" s="359" t="s">
        <v>174</v>
      </c>
      <c r="F86" s="359" t="s">
        <v>321</v>
      </c>
      <c r="G86" s="360">
        <v>36318</v>
      </c>
      <c r="H86" s="351">
        <v>7875</v>
      </c>
    </row>
    <row r="87" spans="1:10" x14ac:dyDescent="0.25">
      <c r="A87" s="355">
        <v>11</v>
      </c>
      <c r="B87" s="356" t="s">
        <v>25</v>
      </c>
      <c r="C87" s="356" t="s">
        <v>26</v>
      </c>
      <c r="D87" s="356" t="s">
        <v>27</v>
      </c>
      <c r="E87" s="356" t="s">
        <v>174</v>
      </c>
      <c r="F87" s="356" t="s">
        <v>312</v>
      </c>
      <c r="G87" s="357">
        <v>31402</v>
      </c>
      <c r="H87" s="348">
        <v>14875</v>
      </c>
    </row>
    <row r="88" spans="1:10" x14ac:dyDescent="0.25">
      <c r="A88" s="358">
        <v>2</v>
      </c>
      <c r="B88" s="359" t="s">
        <v>136</v>
      </c>
      <c r="C88" s="359" t="s">
        <v>137</v>
      </c>
      <c r="D88" s="359" t="s">
        <v>13</v>
      </c>
      <c r="E88" s="359" t="s">
        <v>24</v>
      </c>
      <c r="F88" s="359" t="s">
        <v>309</v>
      </c>
      <c r="G88" s="360">
        <v>28126</v>
      </c>
      <c r="H88" s="351">
        <v>17500</v>
      </c>
    </row>
    <row r="89" spans="1:10" x14ac:dyDescent="0.25">
      <c r="A89" s="355">
        <v>75</v>
      </c>
      <c r="B89" s="356" t="s">
        <v>57</v>
      </c>
      <c r="C89" s="356" t="s">
        <v>58</v>
      </c>
      <c r="D89" s="356" t="s">
        <v>33</v>
      </c>
      <c r="E89" s="356" t="s">
        <v>24</v>
      </c>
      <c r="F89" s="356" t="s">
        <v>318</v>
      </c>
      <c r="G89" s="357">
        <v>32441</v>
      </c>
      <c r="H89" s="348">
        <v>17500</v>
      </c>
    </row>
    <row r="90" spans="1:10" x14ac:dyDescent="0.25">
      <c r="A90" s="358">
        <v>71</v>
      </c>
      <c r="B90" s="359" t="s">
        <v>194</v>
      </c>
      <c r="C90" s="359" t="s">
        <v>195</v>
      </c>
      <c r="D90" s="359" t="s">
        <v>40</v>
      </c>
      <c r="E90" s="359" t="s">
        <v>174</v>
      </c>
      <c r="F90" s="359" t="s">
        <v>337</v>
      </c>
      <c r="G90" s="360">
        <v>34763</v>
      </c>
      <c r="H90" s="351">
        <v>14000</v>
      </c>
    </row>
    <row r="91" spans="1:10" x14ac:dyDescent="0.25">
      <c r="A91" s="355">
        <v>33</v>
      </c>
      <c r="B91" s="356" t="s">
        <v>145</v>
      </c>
      <c r="C91" s="356" t="s">
        <v>146</v>
      </c>
      <c r="D91" s="356" t="s">
        <v>49</v>
      </c>
      <c r="E91" s="356" t="s">
        <v>69</v>
      </c>
      <c r="F91" s="356" t="s">
        <v>315</v>
      </c>
      <c r="G91" s="357">
        <v>35618</v>
      </c>
      <c r="H91" s="348">
        <v>7000</v>
      </c>
    </row>
    <row r="92" spans="1:10" x14ac:dyDescent="0.25">
      <c r="A92" s="358">
        <v>81</v>
      </c>
      <c r="B92" s="359" t="s">
        <v>162</v>
      </c>
      <c r="C92" s="359" t="s">
        <v>163</v>
      </c>
      <c r="D92" s="359" t="s">
        <v>49</v>
      </c>
      <c r="E92" s="359" t="s">
        <v>138</v>
      </c>
      <c r="F92" s="359" t="s">
        <v>335</v>
      </c>
      <c r="G92" s="360">
        <v>32447</v>
      </c>
      <c r="H92" s="351">
        <v>17500</v>
      </c>
    </row>
    <row r="93" spans="1:10" s="5" customFormat="1" x14ac:dyDescent="0.25">
      <c r="A93" s="355">
        <v>89</v>
      </c>
      <c r="B93" s="356" t="s">
        <v>131</v>
      </c>
      <c r="C93" s="356" t="s">
        <v>132</v>
      </c>
      <c r="D93" s="356" t="s">
        <v>13</v>
      </c>
      <c r="E93" s="356" t="s">
        <v>69</v>
      </c>
      <c r="F93" s="356" t="s">
        <v>329</v>
      </c>
      <c r="G93" s="357">
        <v>28907</v>
      </c>
      <c r="H93" s="348">
        <v>22750</v>
      </c>
      <c r="I93"/>
      <c r="J93"/>
    </row>
    <row r="94" spans="1:10" x14ac:dyDescent="0.25">
      <c r="A94" s="358">
        <v>65</v>
      </c>
      <c r="B94" s="359" t="s">
        <v>52</v>
      </c>
      <c r="C94" s="359" t="s">
        <v>29</v>
      </c>
      <c r="D94" s="359" t="s">
        <v>49</v>
      </c>
      <c r="E94" s="359" t="s">
        <v>24</v>
      </c>
      <c r="F94" s="359" t="s">
        <v>318</v>
      </c>
      <c r="G94" s="360">
        <v>32442</v>
      </c>
      <c r="H94" s="351">
        <v>17500</v>
      </c>
    </row>
    <row r="95" spans="1:10" x14ac:dyDescent="0.25">
      <c r="A95" s="355">
        <v>67</v>
      </c>
      <c r="B95" s="356" t="s">
        <v>115</v>
      </c>
      <c r="C95" s="356" t="s">
        <v>54</v>
      </c>
      <c r="D95" s="356" t="s">
        <v>339</v>
      </c>
      <c r="E95" s="356" t="s">
        <v>69</v>
      </c>
      <c r="F95" s="356" t="s">
        <v>326</v>
      </c>
      <c r="G95" s="357">
        <v>32444</v>
      </c>
      <c r="H95" s="348">
        <v>20125</v>
      </c>
    </row>
    <row r="96" spans="1:10" x14ac:dyDescent="0.25">
      <c r="A96" s="358">
        <v>64</v>
      </c>
      <c r="B96" s="359" t="s">
        <v>159</v>
      </c>
      <c r="C96" s="359" t="s">
        <v>160</v>
      </c>
      <c r="D96" s="359" t="s">
        <v>339</v>
      </c>
      <c r="E96" s="359" t="s">
        <v>138</v>
      </c>
      <c r="F96" s="359" t="s">
        <v>308</v>
      </c>
      <c r="G96" s="360">
        <v>32441</v>
      </c>
      <c r="H96" s="351">
        <v>17500</v>
      </c>
    </row>
    <row r="97" spans="1:8" x14ac:dyDescent="0.25">
      <c r="A97" s="355">
        <v>47</v>
      </c>
      <c r="B97" s="356" t="s">
        <v>102</v>
      </c>
      <c r="C97" s="356" t="s">
        <v>91</v>
      </c>
      <c r="D97" s="356" t="s">
        <v>33</v>
      </c>
      <c r="E97" s="356" t="s">
        <v>69</v>
      </c>
      <c r="F97" s="356" t="s">
        <v>311</v>
      </c>
      <c r="G97" s="357">
        <v>32180</v>
      </c>
      <c r="H97" s="348">
        <v>15750</v>
      </c>
    </row>
    <row r="98" spans="1:8" x14ac:dyDescent="0.25">
      <c r="A98" s="358">
        <v>88</v>
      </c>
      <c r="B98" s="359" t="s">
        <v>199</v>
      </c>
      <c r="C98" s="359" t="s">
        <v>200</v>
      </c>
      <c r="D98" s="359" t="s">
        <v>23</v>
      </c>
      <c r="E98" s="359" t="s">
        <v>174</v>
      </c>
      <c r="F98" s="359" t="s">
        <v>312</v>
      </c>
      <c r="G98" s="360">
        <v>35794</v>
      </c>
      <c r="H98" s="351">
        <v>7875</v>
      </c>
    </row>
    <row r="99" spans="1:8" x14ac:dyDescent="0.25">
      <c r="A99" s="355">
        <v>54</v>
      </c>
      <c r="B99" s="356" t="s">
        <v>47</v>
      </c>
      <c r="C99" s="356" t="s">
        <v>48</v>
      </c>
      <c r="D99" s="356" t="s">
        <v>49</v>
      </c>
      <c r="E99" s="356" t="s">
        <v>24</v>
      </c>
      <c r="F99" s="356" t="s">
        <v>333</v>
      </c>
      <c r="G99" s="357">
        <v>34761</v>
      </c>
      <c r="H99" s="348">
        <v>15750</v>
      </c>
    </row>
    <row r="100" spans="1:8" x14ac:dyDescent="0.25">
      <c r="A100" s="358">
        <v>63</v>
      </c>
      <c r="B100" s="359" t="s">
        <v>111</v>
      </c>
      <c r="C100" s="359" t="s">
        <v>112</v>
      </c>
      <c r="D100" s="359" t="s">
        <v>40</v>
      </c>
      <c r="E100" s="359" t="s">
        <v>69</v>
      </c>
      <c r="F100" s="359" t="s">
        <v>317</v>
      </c>
      <c r="G100" s="360">
        <v>32440</v>
      </c>
      <c r="H100" s="351">
        <v>17500</v>
      </c>
    </row>
    <row r="101" spans="1:8" x14ac:dyDescent="0.25">
      <c r="A101" s="355">
        <v>72</v>
      </c>
      <c r="B101" s="356" t="s">
        <v>161</v>
      </c>
      <c r="C101" s="356" t="s">
        <v>39</v>
      </c>
      <c r="D101" s="356" t="s">
        <v>40</v>
      </c>
      <c r="E101" s="356" t="s">
        <v>138</v>
      </c>
      <c r="F101" s="356" t="s">
        <v>328</v>
      </c>
      <c r="G101" s="357">
        <v>32438</v>
      </c>
      <c r="H101" s="348">
        <v>17500</v>
      </c>
    </row>
    <row r="102" spans="1:8" x14ac:dyDescent="0.25">
      <c r="A102" s="361">
        <v>34</v>
      </c>
      <c r="B102" s="362" t="s">
        <v>92</v>
      </c>
      <c r="C102" s="362" t="s">
        <v>93</v>
      </c>
      <c r="D102" s="362" t="s">
        <v>49</v>
      </c>
      <c r="E102" s="362" t="s">
        <v>69</v>
      </c>
      <c r="F102" s="362" t="s">
        <v>326</v>
      </c>
      <c r="G102" s="363">
        <v>33510</v>
      </c>
      <c r="H102" s="352">
        <v>8750</v>
      </c>
    </row>
    <row r="110" spans="1:8" x14ac:dyDescent="0.25">
      <c r="G110" s="3"/>
      <c r="H110" s="4"/>
    </row>
    <row r="111" spans="1:8" x14ac:dyDescent="0.25">
      <c r="G111" s="3"/>
      <c r="H111" s="4"/>
    </row>
    <row r="112" spans="1:8" x14ac:dyDescent="0.25">
      <c r="G112" s="3"/>
      <c r="H112" s="4"/>
    </row>
    <row r="116" spans="5:8" ht="13" x14ac:dyDescent="0.3">
      <c r="E116" s="7"/>
      <c r="G116" s="3"/>
      <c r="H116" s="4"/>
    </row>
    <row r="117" spans="5:8" ht="13" x14ac:dyDescent="0.3">
      <c r="E117" s="8"/>
      <c r="G117" s="3"/>
      <c r="H117" s="4"/>
    </row>
    <row r="118" spans="5:8" ht="13" x14ac:dyDescent="0.3">
      <c r="E118" s="8"/>
      <c r="G118" s="3"/>
      <c r="H118" s="4"/>
    </row>
    <row r="119" spans="5:8" ht="13" x14ac:dyDescent="0.3">
      <c r="E119" s="8"/>
      <c r="G119" s="3"/>
      <c r="H119" s="4"/>
    </row>
    <row r="120" spans="5:8" ht="13" x14ac:dyDescent="0.3">
      <c r="E120" s="8"/>
      <c r="G120" s="3"/>
      <c r="H120" s="4"/>
    </row>
  </sheetData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rgb="FFFFC000"/>
  </sheetPr>
  <dimension ref="A1:G15"/>
  <sheetViews>
    <sheetView showGridLines="0" zoomScaleNormal="100" workbookViewId="0"/>
  </sheetViews>
  <sheetFormatPr defaultColWidth="9.1796875" defaultRowHeight="12.5" x14ac:dyDescent="0.25"/>
  <cols>
    <col min="1" max="1" width="15.26953125" style="42" bestFit="1" customWidth="1"/>
    <col min="2" max="16384" width="9.1796875" style="42"/>
  </cols>
  <sheetData>
    <row r="1" spans="1:7" ht="13" thickBot="1" x14ac:dyDescent="0.3"/>
    <row r="2" spans="1:7" ht="23.5" thickBot="1" x14ac:dyDescent="0.55000000000000004">
      <c r="A2" s="471" t="s">
        <v>204</v>
      </c>
      <c r="B2" s="472"/>
      <c r="C2" s="472"/>
      <c r="D2" s="472"/>
      <c r="E2" s="472"/>
      <c r="F2" s="472"/>
      <c r="G2" s="473"/>
    </row>
    <row r="3" spans="1:7" ht="13" thickTop="1" x14ac:dyDescent="0.25">
      <c r="A3" s="43"/>
      <c r="B3" s="44"/>
      <c r="C3" s="44"/>
      <c r="D3" s="44"/>
      <c r="E3" s="44"/>
      <c r="F3" s="44"/>
      <c r="G3" s="45"/>
    </row>
    <row r="4" spans="1:7" ht="13.5" thickBot="1" x14ac:dyDescent="0.35">
      <c r="A4" s="46" t="s">
        <v>205</v>
      </c>
      <c r="B4" s="47">
        <v>56</v>
      </c>
      <c r="C4" s="47"/>
      <c r="D4" s="44"/>
      <c r="E4" s="44"/>
      <c r="F4" s="44"/>
      <c r="G4" s="45"/>
    </row>
    <row r="5" spans="1:7" ht="13.5" thickTop="1" x14ac:dyDescent="0.3">
      <c r="A5" s="46"/>
      <c r="B5" s="44"/>
      <c r="C5" s="44"/>
      <c r="D5" s="44"/>
      <c r="E5" s="44"/>
      <c r="F5" s="44"/>
      <c r="G5" s="45"/>
    </row>
    <row r="6" spans="1:7" ht="13.5" thickBot="1" x14ac:dyDescent="0.35">
      <c r="A6" s="53" t="s">
        <v>0</v>
      </c>
      <c r="B6" s="54"/>
      <c r="C6" s="54"/>
      <c r="D6" s="55"/>
      <c r="E6" s="55"/>
      <c r="F6" s="55"/>
      <c r="G6" s="56"/>
    </row>
    <row r="7" spans="1:7" ht="13.5" thickTop="1" x14ac:dyDescent="0.3">
      <c r="A7" s="53"/>
      <c r="B7" s="55"/>
      <c r="C7" s="55"/>
      <c r="D7" s="55"/>
      <c r="E7" s="55"/>
      <c r="F7" s="55"/>
      <c r="G7" s="56"/>
    </row>
    <row r="8" spans="1:7" ht="13.5" thickBot="1" x14ac:dyDescent="0.35">
      <c r="A8" s="53" t="s">
        <v>18</v>
      </c>
      <c r="B8" s="54"/>
      <c r="C8" s="54"/>
      <c r="D8" s="55"/>
      <c r="E8" s="55"/>
      <c r="F8" s="55"/>
      <c r="G8" s="56"/>
    </row>
    <row r="9" spans="1:7" ht="13.5" thickTop="1" x14ac:dyDescent="0.3">
      <c r="A9" s="53"/>
      <c r="B9" s="55"/>
      <c r="C9" s="55"/>
      <c r="D9" s="55"/>
      <c r="E9" s="55"/>
      <c r="F9" s="55"/>
      <c r="G9" s="56"/>
    </row>
    <row r="10" spans="1:7" ht="13.5" thickBot="1" x14ac:dyDescent="0.35">
      <c r="A10" s="53" t="s">
        <v>206</v>
      </c>
      <c r="B10" s="54"/>
      <c r="C10" s="54"/>
      <c r="D10" s="55"/>
      <c r="E10" s="55"/>
      <c r="F10" s="55"/>
      <c r="G10" s="56"/>
    </row>
    <row r="11" spans="1:7" ht="13.5" thickTop="1" x14ac:dyDescent="0.3">
      <c r="A11" s="53"/>
      <c r="B11" s="55"/>
      <c r="C11" s="55"/>
      <c r="D11" s="55"/>
      <c r="E11" s="55"/>
      <c r="F11" s="55"/>
      <c r="G11" s="56"/>
    </row>
    <row r="12" spans="1:7" ht="13.5" thickBot="1" x14ac:dyDescent="0.35">
      <c r="A12" s="53" t="s">
        <v>20</v>
      </c>
      <c r="B12" s="54"/>
      <c r="C12" s="54"/>
      <c r="D12" s="55"/>
      <c r="E12" s="55"/>
      <c r="F12" s="55"/>
      <c r="G12" s="56"/>
    </row>
    <row r="13" spans="1:7" ht="13" thickTop="1" x14ac:dyDescent="0.25">
      <c r="A13" s="57"/>
      <c r="B13" s="55"/>
      <c r="C13" s="55"/>
      <c r="D13" s="55"/>
      <c r="E13" s="55"/>
      <c r="F13" s="55"/>
      <c r="G13" s="56"/>
    </row>
    <row r="14" spans="1:7" ht="13" thickBot="1" x14ac:dyDescent="0.3">
      <c r="A14" s="48"/>
      <c r="B14" s="49"/>
      <c r="C14" s="49"/>
      <c r="D14" s="49"/>
      <c r="E14" s="49"/>
      <c r="F14" s="49"/>
      <c r="G14" s="50"/>
    </row>
    <row r="15" spans="1:7" x14ac:dyDescent="0.25">
      <c r="A15" s="51"/>
      <c r="B15" s="51"/>
      <c r="C15" s="51"/>
      <c r="D15" s="51"/>
      <c r="E15" s="51"/>
      <c r="F15" s="51"/>
      <c r="G15" s="51"/>
    </row>
  </sheetData>
  <mergeCells count="1">
    <mergeCell ref="A2:G2"/>
  </mergeCells>
  <phoneticPr fontId="0" type="noConversion"/>
  <pageMargins left="0.75" right="0.75" top="1" bottom="1" header="0.5" footer="0.5"/>
  <pageSetup orientation="portrait" verticalDpi="18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1"/>
  <dimension ref="A2:Y31"/>
  <sheetViews>
    <sheetView showGridLines="0" workbookViewId="0"/>
  </sheetViews>
  <sheetFormatPr defaultRowHeight="12.5" x14ac:dyDescent="0.25"/>
  <cols>
    <col min="7" max="7" width="16.81640625" bestFit="1" customWidth="1"/>
    <col min="8" max="8" width="12.81640625" bestFit="1" customWidth="1"/>
    <col min="9" max="9" width="12.26953125" bestFit="1" customWidth="1"/>
    <col min="10" max="10" width="10" bestFit="1" customWidth="1"/>
    <col min="11" max="11" width="8.1796875" bestFit="1" customWidth="1"/>
    <col min="12" max="12" width="9.81640625" bestFit="1" customWidth="1"/>
    <col min="13" max="13" width="7.453125" bestFit="1" customWidth="1"/>
    <col min="15" max="15" width="15.26953125" bestFit="1" customWidth="1"/>
  </cols>
  <sheetData>
    <row r="2" spans="1:25" x14ac:dyDescent="0.25">
      <c r="O2" s="477" t="s">
        <v>836</v>
      </c>
      <c r="P2" s="478"/>
      <c r="Q2" s="478"/>
      <c r="R2" s="478"/>
      <c r="S2" s="478"/>
      <c r="T2" s="478"/>
      <c r="U2" s="478"/>
    </row>
    <row r="3" spans="1:25" ht="15.5" x14ac:dyDescent="0.35">
      <c r="A3" s="385" t="s">
        <v>20</v>
      </c>
      <c r="B3" s="386" t="s">
        <v>1408</v>
      </c>
      <c r="C3" s="384"/>
      <c r="D3" s="230" t="s">
        <v>340</v>
      </c>
      <c r="E3" s="400" t="s">
        <v>20</v>
      </c>
      <c r="F3" s="401" t="s">
        <v>1408</v>
      </c>
      <c r="G3" s="328" t="s">
        <v>1272</v>
      </c>
      <c r="H3" s="329" t="s">
        <v>1273</v>
      </c>
      <c r="I3" s="329" t="s">
        <v>1274</v>
      </c>
      <c r="J3" s="329" t="s">
        <v>326</v>
      </c>
      <c r="K3" s="329" t="s">
        <v>1275</v>
      </c>
      <c r="L3" s="329" t="s">
        <v>1276</v>
      </c>
      <c r="M3" s="330" t="s">
        <v>320</v>
      </c>
      <c r="O3" s="239"/>
      <c r="P3" s="240" t="s">
        <v>829</v>
      </c>
      <c r="Q3" s="240" t="s">
        <v>830</v>
      </c>
      <c r="R3" s="240" t="s">
        <v>674</v>
      </c>
      <c r="S3" s="240" t="s">
        <v>345</v>
      </c>
      <c r="T3" s="240" t="s">
        <v>831</v>
      </c>
      <c r="U3" s="241" t="s">
        <v>346</v>
      </c>
    </row>
    <row r="4" spans="1:25" ht="15.5" x14ac:dyDescent="0.35">
      <c r="A4" s="230">
        <v>0</v>
      </c>
      <c r="B4" s="231" t="s">
        <v>347</v>
      </c>
      <c r="C4" s="384"/>
      <c r="D4" s="232">
        <v>80</v>
      </c>
      <c r="E4" s="236">
        <v>8000</v>
      </c>
      <c r="F4" t="str">
        <f>VLOOKUP(E4,$A$4:$B$8,2,TRUE)</f>
        <v>Class 4</v>
      </c>
      <c r="G4" s="331" t="s">
        <v>325</v>
      </c>
      <c r="H4" s="332">
        <v>1657</v>
      </c>
      <c r="I4" s="332">
        <v>739</v>
      </c>
      <c r="J4" s="332">
        <v>1370</v>
      </c>
      <c r="K4" s="332">
        <v>1776</v>
      </c>
      <c r="L4" s="332">
        <v>2299</v>
      </c>
      <c r="M4" s="333">
        <v>1176</v>
      </c>
      <c r="O4" s="242" t="s">
        <v>829</v>
      </c>
      <c r="P4" s="243">
        <v>0</v>
      </c>
      <c r="Q4" s="243">
        <v>15</v>
      </c>
      <c r="R4" s="243">
        <v>20</v>
      </c>
      <c r="S4" s="243">
        <v>25</v>
      </c>
      <c r="T4" s="243">
        <v>30</v>
      </c>
      <c r="U4" s="244">
        <v>35</v>
      </c>
    </row>
    <row r="5" spans="1:25" ht="15.5" x14ac:dyDescent="0.35">
      <c r="A5" s="232">
        <v>10000</v>
      </c>
      <c r="B5" s="233" t="s">
        <v>348</v>
      </c>
      <c r="C5" s="384"/>
      <c r="D5" s="232">
        <v>90</v>
      </c>
      <c r="E5" s="236">
        <v>9000</v>
      </c>
      <c r="F5" t="str">
        <f t="shared" ref="F5:F13" si="0">VLOOKUP(E5,$A$4:$B$8,2,TRUE)</f>
        <v>Class 4</v>
      </c>
      <c r="G5" s="331" t="s">
        <v>310</v>
      </c>
      <c r="H5" s="332">
        <v>249</v>
      </c>
      <c r="I5" s="332">
        <v>1453</v>
      </c>
      <c r="J5" s="332">
        <v>569</v>
      </c>
      <c r="K5" s="332">
        <v>368</v>
      </c>
      <c r="L5" s="332">
        <v>891</v>
      </c>
      <c r="M5" s="333">
        <v>261</v>
      </c>
      <c r="O5" s="242" t="s">
        <v>830</v>
      </c>
      <c r="P5" s="243">
        <v>15</v>
      </c>
      <c r="Q5" s="243">
        <v>0</v>
      </c>
      <c r="R5" s="243">
        <v>15</v>
      </c>
      <c r="S5" s="243">
        <v>18</v>
      </c>
      <c r="T5" s="243">
        <v>21</v>
      </c>
      <c r="U5" s="244">
        <v>24</v>
      </c>
    </row>
    <row r="6" spans="1:25" ht="15.5" x14ac:dyDescent="0.35">
      <c r="A6" s="232">
        <v>20000</v>
      </c>
      <c r="B6" s="233" t="s">
        <v>349</v>
      </c>
      <c r="C6" s="384"/>
      <c r="D6" s="232">
        <v>70</v>
      </c>
      <c r="E6" s="236">
        <v>7000</v>
      </c>
      <c r="F6" t="str">
        <f t="shared" si="0"/>
        <v>Class 4</v>
      </c>
      <c r="G6" s="331" t="s">
        <v>317</v>
      </c>
      <c r="H6" s="332">
        <v>363</v>
      </c>
      <c r="I6" s="332">
        <v>2039</v>
      </c>
      <c r="J6" s="332">
        <v>1085</v>
      </c>
      <c r="K6" s="332">
        <v>482</v>
      </c>
      <c r="L6" s="332">
        <v>305</v>
      </c>
      <c r="M6" s="333">
        <v>847</v>
      </c>
      <c r="O6" s="242" t="s">
        <v>674</v>
      </c>
      <c r="P6" s="243">
        <v>20</v>
      </c>
      <c r="Q6" s="243">
        <v>15</v>
      </c>
      <c r="R6" s="243">
        <v>0</v>
      </c>
      <c r="S6" s="243">
        <v>19</v>
      </c>
      <c r="T6" s="243">
        <v>23</v>
      </c>
      <c r="U6" s="244">
        <v>27</v>
      </c>
    </row>
    <row r="7" spans="1:25" ht="15.5" x14ac:dyDescent="0.35">
      <c r="A7" s="232">
        <v>30000</v>
      </c>
      <c r="B7" s="233" t="s">
        <v>350</v>
      </c>
      <c r="C7" s="384"/>
      <c r="D7" s="232">
        <v>10</v>
      </c>
      <c r="E7" s="236">
        <v>20000</v>
      </c>
      <c r="F7" t="str">
        <f t="shared" si="0"/>
        <v>Class 2</v>
      </c>
      <c r="G7" s="331" t="s">
        <v>1277</v>
      </c>
      <c r="H7" s="332">
        <v>2268</v>
      </c>
      <c r="I7" s="332">
        <v>566</v>
      </c>
      <c r="J7" s="332">
        <v>1900</v>
      </c>
      <c r="K7" s="332">
        <v>2387</v>
      </c>
      <c r="L7" s="332">
        <v>2910</v>
      </c>
      <c r="M7" s="333">
        <v>2049</v>
      </c>
      <c r="O7" s="242" t="s">
        <v>345</v>
      </c>
      <c r="P7" s="243">
        <v>25</v>
      </c>
      <c r="Q7" s="243">
        <v>18</v>
      </c>
      <c r="R7" s="243">
        <v>19</v>
      </c>
      <c r="S7" s="243">
        <v>0</v>
      </c>
      <c r="T7" s="243">
        <v>25</v>
      </c>
      <c r="U7" s="244">
        <v>59</v>
      </c>
    </row>
    <row r="8" spans="1:25" ht="15.5" x14ac:dyDescent="0.35">
      <c r="A8" s="234">
        <v>40000</v>
      </c>
      <c r="B8" s="235" t="s">
        <v>351</v>
      </c>
      <c r="D8" s="232">
        <v>30</v>
      </c>
      <c r="E8" s="236">
        <v>3000</v>
      </c>
      <c r="F8" t="str">
        <f t="shared" si="0"/>
        <v>Class 4</v>
      </c>
      <c r="G8" s="331" t="s">
        <v>1278</v>
      </c>
      <c r="H8" s="332">
        <v>1491</v>
      </c>
      <c r="I8" s="332">
        <v>1516</v>
      </c>
      <c r="J8" s="332">
        <v>963</v>
      </c>
      <c r="K8" s="332">
        <v>1610</v>
      </c>
      <c r="L8" s="332">
        <v>2133</v>
      </c>
      <c r="M8" s="333">
        <v>1472</v>
      </c>
      <c r="O8" s="242" t="s">
        <v>831</v>
      </c>
      <c r="P8" s="243">
        <v>30</v>
      </c>
      <c r="Q8" s="243">
        <v>21</v>
      </c>
      <c r="R8" s="243">
        <v>23</v>
      </c>
      <c r="S8" s="243">
        <v>25</v>
      </c>
      <c r="T8" s="243">
        <v>0</v>
      </c>
      <c r="U8" s="244">
        <v>55</v>
      </c>
    </row>
    <row r="9" spans="1:25" ht="15.5" x14ac:dyDescent="0.35">
      <c r="D9" s="232">
        <v>40</v>
      </c>
      <c r="E9" s="236">
        <v>4000</v>
      </c>
      <c r="F9" t="str">
        <f t="shared" si="0"/>
        <v>Class 4</v>
      </c>
      <c r="G9" s="334" t="s">
        <v>1279</v>
      </c>
      <c r="H9" s="335">
        <v>2406</v>
      </c>
      <c r="I9" s="335">
        <v>704</v>
      </c>
      <c r="J9" s="335">
        <v>2038</v>
      </c>
      <c r="K9" s="335">
        <v>2525</v>
      </c>
      <c r="L9" s="335">
        <v>3048</v>
      </c>
      <c r="M9" s="336">
        <v>2187</v>
      </c>
      <c r="O9" s="245" t="s">
        <v>346</v>
      </c>
      <c r="P9" s="246">
        <v>35</v>
      </c>
      <c r="Q9" s="246">
        <v>24</v>
      </c>
      <c r="R9" s="246">
        <v>27</v>
      </c>
      <c r="S9" s="246">
        <v>45</v>
      </c>
      <c r="T9" s="246">
        <v>41</v>
      </c>
      <c r="U9" s="247">
        <v>0</v>
      </c>
    </row>
    <row r="10" spans="1:25" x14ac:dyDescent="0.25">
      <c r="D10" s="232">
        <v>100</v>
      </c>
      <c r="E10" s="236">
        <v>10000</v>
      </c>
      <c r="F10" t="str">
        <f t="shared" si="0"/>
        <v>Class 3</v>
      </c>
    </row>
    <row r="11" spans="1:25" x14ac:dyDescent="0.25">
      <c r="D11" s="232">
        <v>50</v>
      </c>
      <c r="E11" s="236">
        <v>45000</v>
      </c>
      <c r="F11" t="str">
        <f t="shared" si="0"/>
        <v>A Grade</v>
      </c>
    </row>
    <row r="12" spans="1:25" x14ac:dyDescent="0.25">
      <c r="D12" s="232">
        <v>20</v>
      </c>
      <c r="E12" s="236">
        <v>2000</v>
      </c>
      <c r="F12" t="str">
        <f t="shared" si="0"/>
        <v>Class 4</v>
      </c>
      <c r="G12" t="s">
        <v>353</v>
      </c>
      <c r="I12" s="238" t="s">
        <v>325</v>
      </c>
      <c r="K12" s="156"/>
      <c r="O12" s="477" t="s">
        <v>837</v>
      </c>
      <c r="P12" s="478"/>
      <c r="Q12" s="478"/>
      <c r="R12" s="478"/>
      <c r="S12" s="478"/>
      <c r="T12" s="478"/>
      <c r="U12" s="478"/>
    </row>
    <row r="13" spans="1:25" x14ac:dyDescent="0.25">
      <c r="D13" s="234">
        <v>60</v>
      </c>
      <c r="E13" s="237">
        <v>60000</v>
      </c>
      <c r="F13" t="str">
        <f t="shared" si="0"/>
        <v>A Grade</v>
      </c>
      <c r="K13" s="474">
        <f>VLOOKUP(I12,G4:M9,MATCH(I16,G3:M3,0),FALSE)</f>
        <v>1176</v>
      </c>
    </row>
    <row r="14" spans="1:25" ht="14.5" x14ac:dyDescent="0.35">
      <c r="K14" s="475"/>
      <c r="O14" s="239"/>
      <c r="P14" s="240" t="s">
        <v>341</v>
      </c>
      <c r="Q14" s="240" t="s">
        <v>342</v>
      </c>
      <c r="R14" s="240" t="s">
        <v>343</v>
      </c>
      <c r="S14" s="240" t="s">
        <v>344</v>
      </c>
      <c r="T14" s="240" t="s">
        <v>345</v>
      </c>
      <c r="U14" s="241" t="s">
        <v>346</v>
      </c>
    </row>
    <row r="15" spans="1:25" ht="14.5" x14ac:dyDescent="0.35">
      <c r="K15" s="476"/>
      <c r="O15" s="242" t="s">
        <v>341</v>
      </c>
      <c r="P15" s="243">
        <v>0</v>
      </c>
      <c r="Q15" s="243">
        <v>18</v>
      </c>
      <c r="R15" s="243">
        <v>23</v>
      </c>
      <c r="S15" s="243">
        <v>28</v>
      </c>
      <c r="T15" s="243">
        <v>33</v>
      </c>
      <c r="U15" s="244">
        <v>38</v>
      </c>
    </row>
    <row r="16" spans="1:25" ht="14.5" x14ac:dyDescent="0.35">
      <c r="G16" t="s">
        <v>352</v>
      </c>
      <c r="I16" s="238" t="s">
        <v>320</v>
      </c>
      <c r="K16" s="156"/>
      <c r="O16" s="242" t="s">
        <v>342</v>
      </c>
      <c r="P16" s="243">
        <v>18</v>
      </c>
      <c r="Q16" s="243">
        <v>0</v>
      </c>
      <c r="R16" s="243">
        <v>18</v>
      </c>
      <c r="S16" s="243">
        <v>21</v>
      </c>
      <c r="T16" s="243">
        <v>24</v>
      </c>
      <c r="U16" s="244">
        <v>27</v>
      </c>
      <c r="W16" s="209" t="s">
        <v>839</v>
      </c>
      <c r="Y16" s="418" t="s">
        <v>837</v>
      </c>
    </row>
    <row r="17" spans="15:25" ht="14.5" x14ac:dyDescent="0.35">
      <c r="O17" s="242" t="s">
        <v>343</v>
      </c>
      <c r="P17" s="243">
        <v>23</v>
      </c>
      <c r="Q17" s="243">
        <v>18</v>
      </c>
      <c r="R17" s="243">
        <v>0</v>
      </c>
      <c r="S17" s="243">
        <v>22</v>
      </c>
      <c r="T17" s="243">
        <v>26</v>
      </c>
      <c r="U17" s="244">
        <v>30</v>
      </c>
    </row>
    <row r="18" spans="15:25" ht="14.5" x14ac:dyDescent="0.35">
      <c r="O18" s="242" t="s">
        <v>344</v>
      </c>
      <c r="P18" s="243">
        <v>28</v>
      </c>
      <c r="Q18" s="243">
        <v>21</v>
      </c>
      <c r="R18" s="243">
        <v>22</v>
      </c>
      <c r="S18" s="243">
        <v>0</v>
      </c>
      <c r="T18" s="243">
        <v>28</v>
      </c>
      <c r="U18" s="244">
        <v>62</v>
      </c>
      <c r="W18" s="209" t="s">
        <v>840</v>
      </c>
      <c r="Y18" s="392" t="s">
        <v>1430</v>
      </c>
    </row>
    <row r="19" spans="15:25" ht="14.5" x14ac:dyDescent="0.35">
      <c r="O19" s="242" t="s">
        <v>345</v>
      </c>
      <c r="P19" s="243">
        <v>33</v>
      </c>
      <c r="Q19" s="243">
        <v>24</v>
      </c>
      <c r="R19" s="243">
        <v>26</v>
      </c>
      <c r="S19" s="243">
        <v>28</v>
      </c>
      <c r="T19" s="243">
        <v>0</v>
      </c>
      <c r="U19" s="244">
        <v>58</v>
      </c>
    </row>
    <row r="20" spans="15:25" ht="14.5" x14ac:dyDescent="0.35">
      <c r="O20" s="245" t="s">
        <v>346</v>
      </c>
      <c r="P20" s="246">
        <v>38</v>
      </c>
      <c r="Q20" s="246">
        <v>27</v>
      </c>
      <c r="R20" s="246">
        <v>30</v>
      </c>
      <c r="S20" s="246">
        <v>48</v>
      </c>
      <c r="T20" s="246">
        <v>44</v>
      </c>
      <c r="U20" s="247">
        <v>0</v>
      </c>
      <c r="W20" s="209" t="s">
        <v>352</v>
      </c>
      <c r="Y20" s="392" t="s">
        <v>666</v>
      </c>
    </row>
    <row r="22" spans="15:25" x14ac:dyDescent="0.25">
      <c r="Y22" s="149" t="e">
        <f>IF(Y16=O2,VLOOKUP(Y18,O4:U9,MATCH(Y20,O3:U3,0),FALSE),IF(Y16=O12,VLOOKUP(Y18,O15:U20,MATCH(Y20,O14:U14,0),FALSE),VLOOKUP(Y18,O26:U31,MATCH(Y20,O25:U25,0),FALSE)))</f>
        <v>#N/A</v>
      </c>
    </row>
    <row r="23" spans="15:25" x14ac:dyDescent="0.25">
      <c r="O23" s="477" t="s">
        <v>838</v>
      </c>
      <c r="P23" s="478"/>
      <c r="Q23" s="478"/>
      <c r="R23" s="478"/>
      <c r="S23" s="478"/>
      <c r="T23" s="478"/>
      <c r="U23" s="478"/>
    </row>
    <row r="25" spans="15:25" ht="14.5" x14ac:dyDescent="0.35">
      <c r="O25" s="239"/>
      <c r="P25" s="240" t="s">
        <v>832</v>
      </c>
      <c r="Q25" s="240" t="s">
        <v>680</v>
      </c>
      <c r="R25" s="240" t="s">
        <v>666</v>
      </c>
      <c r="S25" s="240" t="s">
        <v>833</v>
      </c>
      <c r="T25" s="240" t="s">
        <v>835</v>
      </c>
      <c r="U25" s="241" t="s">
        <v>834</v>
      </c>
    </row>
    <row r="26" spans="15:25" ht="14.5" x14ac:dyDescent="0.35">
      <c r="O26" s="242" t="s">
        <v>832</v>
      </c>
      <c r="P26" s="243">
        <v>0</v>
      </c>
      <c r="Q26" s="243">
        <v>22</v>
      </c>
      <c r="R26" s="243">
        <v>27</v>
      </c>
      <c r="S26" s="243">
        <v>32</v>
      </c>
      <c r="T26" s="243">
        <v>37</v>
      </c>
      <c r="U26" s="244">
        <v>42</v>
      </c>
    </row>
    <row r="27" spans="15:25" ht="14.5" x14ac:dyDescent="0.35">
      <c r="O27" s="242" t="s">
        <v>680</v>
      </c>
      <c r="P27" s="243">
        <v>22</v>
      </c>
      <c r="Q27" s="243">
        <v>0</v>
      </c>
      <c r="R27" s="243">
        <v>22</v>
      </c>
      <c r="S27" s="243">
        <v>25</v>
      </c>
      <c r="T27" s="243">
        <v>28</v>
      </c>
      <c r="U27" s="244">
        <v>31</v>
      </c>
    </row>
    <row r="28" spans="15:25" ht="14.5" x14ac:dyDescent="0.35">
      <c r="O28" s="242" t="s">
        <v>666</v>
      </c>
      <c r="P28" s="243">
        <v>27</v>
      </c>
      <c r="Q28" s="243">
        <v>22</v>
      </c>
      <c r="R28" s="243">
        <v>0</v>
      </c>
      <c r="S28" s="243">
        <v>26</v>
      </c>
      <c r="T28" s="243">
        <v>30</v>
      </c>
      <c r="U28" s="244">
        <v>34</v>
      </c>
    </row>
    <row r="29" spans="15:25" ht="14.5" x14ac:dyDescent="0.35">
      <c r="O29" s="242" t="s">
        <v>833</v>
      </c>
      <c r="P29" s="243">
        <v>32</v>
      </c>
      <c r="Q29" s="243">
        <v>25</v>
      </c>
      <c r="R29" s="243">
        <v>26</v>
      </c>
      <c r="S29" s="243">
        <v>0</v>
      </c>
      <c r="T29" s="243">
        <v>32</v>
      </c>
      <c r="U29" s="244">
        <v>66</v>
      </c>
    </row>
    <row r="30" spans="15:25" ht="14.5" x14ac:dyDescent="0.35">
      <c r="O30" s="242" t="s">
        <v>835</v>
      </c>
      <c r="P30" s="243">
        <v>37</v>
      </c>
      <c r="Q30" s="243">
        <v>28</v>
      </c>
      <c r="R30" s="243">
        <v>30</v>
      </c>
      <c r="S30" s="243">
        <v>32</v>
      </c>
      <c r="T30" s="243">
        <v>0</v>
      </c>
      <c r="U30" s="244">
        <v>62</v>
      </c>
    </row>
    <row r="31" spans="15:25" ht="14.5" x14ac:dyDescent="0.35">
      <c r="O31" s="245" t="s">
        <v>834</v>
      </c>
      <c r="P31" s="246">
        <v>42</v>
      </c>
      <c r="Q31" s="246">
        <v>31</v>
      </c>
      <c r="R31" s="246">
        <v>34</v>
      </c>
      <c r="S31" s="246">
        <v>52</v>
      </c>
      <c r="T31" s="246">
        <v>48</v>
      </c>
      <c r="U31" s="247">
        <v>0</v>
      </c>
    </row>
  </sheetData>
  <mergeCells count="4">
    <mergeCell ref="K13:K15"/>
    <mergeCell ref="O2:U2"/>
    <mergeCell ref="O12:U12"/>
    <mergeCell ref="O23:U23"/>
  </mergeCells>
  <dataValidations count="3">
    <dataValidation type="list" allowBlank="1" showInputMessage="1" showErrorMessage="1" sqref="I12" xr:uid="{00000000-0002-0000-0800-000000000000}">
      <formula1>$G$4:$G$9</formula1>
    </dataValidation>
    <dataValidation type="list" allowBlank="1" showInputMessage="1" showErrorMessage="1" sqref="I16" xr:uid="{00000000-0002-0000-0800-000001000000}">
      <formula1>$H$3:$M$3</formula1>
    </dataValidation>
    <dataValidation type="list" allowBlank="1" showInputMessage="1" showErrorMessage="1" sqref="Y16" xr:uid="{00000000-0002-0000-0800-000002000000}">
      <formula1>"Harbour,Central,Western"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7"/>
  <dimension ref="A1:X249"/>
  <sheetViews>
    <sheetView workbookViewId="0"/>
  </sheetViews>
  <sheetFormatPr defaultRowHeight="12.5" x14ac:dyDescent="0.25"/>
  <cols>
    <col min="1" max="1" width="20.81640625" bestFit="1" customWidth="1"/>
    <col min="2" max="2" width="27.26953125" bestFit="1" customWidth="1"/>
    <col min="3" max="3" width="10.1796875" bestFit="1" customWidth="1"/>
    <col min="4" max="4" width="5.81640625" bestFit="1" customWidth="1"/>
    <col min="5" max="5" width="9.7265625" bestFit="1" customWidth="1"/>
    <col min="6" max="6" width="8" bestFit="1" customWidth="1"/>
    <col min="7" max="7" width="9.81640625" bestFit="1" customWidth="1"/>
    <col min="12" max="12" width="18.54296875" bestFit="1" customWidth="1"/>
    <col min="13" max="13" width="8" bestFit="1" customWidth="1"/>
    <col min="14" max="14" width="4.54296875" bestFit="1" customWidth="1"/>
    <col min="15" max="15" width="8.453125" bestFit="1" customWidth="1"/>
  </cols>
  <sheetData>
    <row r="1" spans="1:24" x14ac:dyDescent="0.25">
      <c r="G1" s="320"/>
      <c r="H1" s="320"/>
      <c r="I1" s="320"/>
      <c r="J1" s="320"/>
      <c r="K1" s="320"/>
      <c r="L1" s="320"/>
      <c r="M1" s="321"/>
      <c r="N1" s="321"/>
      <c r="O1" s="321"/>
    </row>
    <row r="2" spans="1:24" ht="14.5" x14ac:dyDescent="0.35">
      <c r="A2" s="293" t="s">
        <v>953</v>
      </c>
      <c r="B2" s="294" t="s">
        <v>206</v>
      </c>
      <c r="C2" s="295" t="s">
        <v>954</v>
      </c>
      <c r="D2" s="296" t="s">
        <v>955</v>
      </c>
      <c r="E2" s="294" t="s">
        <v>956</v>
      </c>
      <c r="F2" s="302" t="s">
        <v>20</v>
      </c>
      <c r="G2" s="296" t="s">
        <v>1431</v>
      </c>
      <c r="H2" s="291"/>
      <c r="I2" s="479" t="s">
        <v>957</v>
      </c>
      <c r="J2" s="479"/>
      <c r="K2" s="291"/>
      <c r="L2" s="303" t="s">
        <v>0</v>
      </c>
      <c r="M2" s="304" t="s">
        <v>20</v>
      </c>
      <c r="N2" s="305" t="s">
        <v>958</v>
      </c>
      <c r="O2" s="306" t="s">
        <v>959</v>
      </c>
      <c r="P2" s="307"/>
      <c r="Q2" s="404" t="s">
        <v>20</v>
      </c>
      <c r="R2" s="480" t="s">
        <v>960</v>
      </c>
      <c r="S2" s="480"/>
      <c r="T2" s="480"/>
      <c r="U2" s="480"/>
      <c r="V2" s="480"/>
      <c r="W2" s="480"/>
      <c r="X2" s="481"/>
    </row>
    <row r="3" spans="1:24" ht="14.5" x14ac:dyDescent="0.35">
      <c r="A3" s="297" t="s">
        <v>961</v>
      </c>
      <c r="B3" s="297" t="s">
        <v>962</v>
      </c>
      <c r="C3" s="298">
        <v>35225</v>
      </c>
      <c r="D3" s="299">
        <v>15</v>
      </c>
      <c r="E3" s="297" t="s">
        <v>963</v>
      </c>
      <c r="F3" s="300">
        <v>41639</v>
      </c>
      <c r="G3" s="403"/>
      <c r="H3" s="291"/>
      <c r="I3" s="308">
        <v>0</v>
      </c>
      <c r="J3" s="309">
        <v>0</v>
      </c>
      <c r="K3" s="291"/>
      <c r="L3" s="310" t="s">
        <v>964</v>
      </c>
      <c r="M3" s="311">
        <v>56696</v>
      </c>
      <c r="N3" s="312">
        <v>2</v>
      </c>
      <c r="O3" s="313"/>
      <c r="P3" s="313"/>
      <c r="Q3" s="405"/>
      <c r="R3" s="314">
        <v>0</v>
      </c>
      <c r="S3" s="314">
        <v>1</v>
      </c>
      <c r="T3" s="314">
        <v>2</v>
      </c>
      <c r="U3" s="314">
        <v>3</v>
      </c>
      <c r="V3" s="314">
        <v>4</v>
      </c>
      <c r="W3" s="314">
        <v>5</v>
      </c>
      <c r="X3" s="314">
        <v>6</v>
      </c>
    </row>
    <row r="4" spans="1:24" ht="14.5" x14ac:dyDescent="0.35">
      <c r="A4" s="297" t="s">
        <v>965</v>
      </c>
      <c r="B4" s="297" t="s">
        <v>962</v>
      </c>
      <c r="C4" s="298">
        <v>32344</v>
      </c>
      <c r="D4" s="299">
        <v>23</v>
      </c>
      <c r="E4" s="297" t="s">
        <v>966</v>
      </c>
      <c r="F4" s="300">
        <v>56469</v>
      </c>
      <c r="G4" s="402"/>
      <c r="H4" s="291"/>
      <c r="I4" s="315">
        <v>5000</v>
      </c>
      <c r="J4" s="316">
        <v>0.01</v>
      </c>
      <c r="K4" s="291"/>
      <c r="L4" s="310" t="s">
        <v>967</v>
      </c>
      <c r="M4" s="311">
        <v>46681</v>
      </c>
      <c r="N4" s="312">
        <v>4</v>
      </c>
      <c r="O4" s="313"/>
      <c r="P4" s="313"/>
      <c r="Q4" s="317">
        <v>0</v>
      </c>
      <c r="R4" s="317">
        <v>0</v>
      </c>
      <c r="S4" s="317">
        <v>0</v>
      </c>
      <c r="T4" s="317">
        <v>0</v>
      </c>
      <c r="U4" s="317">
        <v>0</v>
      </c>
      <c r="V4" s="317">
        <v>0</v>
      </c>
      <c r="W4" s="317">
        <v>0</v>
      </c>
      <c r="X4" s="317">
        <v>0</v>
      </c>
    </row>
    <row r="5" spans="1:24" ht="14.5" x14ac:dyDescent="0.35">
      <c r="A5" s="297" t="s">
        <v>968</v>
      </c>
      <c r="B5" s="297" t="s">
        <v>969</v>
      </c>
      <c r="C5" s="298">
        <v>39180</v>
      </c>
      <c r="D5" s="299">
        <v>4</v>
      </c>
      <c r="E5" s="297" t="s">
        <v>970</v>
      </c>
      <c r="F5" s="300">
        <v>43302</v>
      </c>
      <c r="G5" s="402"/>
      <c r="H5" s="291"/>
      <c r="I5" s="315">
        <v>15000</v>
      </c>
      <c r="J5" s="316">
        <v>0.03</v>
      </c>
      <c r="K5" s="291"/>
      <c r="L5" s="310" t="s">
        <v>971</v>
      </c>
      <c r="M5" s="311">
        <v>26086</v>
      </c>
      <c r="N5" s="312">
        <v>1</v>
      </c>
      <c r="O5" s="313"/>
      <c r="P5" s="313"/>
      <c r="Q5" s="317">
        <v>15000</v>
      </c>
      <c r="R5" s="317">
        <v>0.01</v>
      </c>
      <c r="S5" s="317">
        <v>8.0000000000000002E-3</v>
      </c>
      <c r="T5" s="317">
        <v>6.0000000000000001E-3</v>
      </c>
      <c r="U5" s="317">
        <v>5.0000000000000001E-3</v>
      </c>
      <c r="V5" s="317">
        <v>4.0000000000000001E-3</v>
      </c>
      <c r="W5" s="317">
        <v>3.0000000000000001E-3</v>
      </c>
      <c r="X5" s="317">
        <v>2E-3</v>
      </c>
    </row>
    <row r="6" spans="1:24" ht="14.5" x14ac:dyDescent="0.35">
      <c r="A6" s="297" t="s">
        <v>972</v>
      </c>
      <c r="B6" s="297" t="s">
        <v>969</v>
      </c>
      <c r="C6" s="298">
        <v>34518</v>
      </c>
      <c r="D6" s="299">
        <v>17</v>
      </c>
      <c r="E6" s="297" t="s">
        <v>963</v>
      </c>
      <c r="F6" s="300">
        <v>28122</v>
      </c>
      <c r="G6" s="402"/>
      <c r="H6" s="291"/>
      <c r="I6" s="315">
        <v>25000</v>
      </c>
      <c r="J6" s="316">
        <v>0.05</v>
      </c>
      <c r="K6" s="291"/>
      <c r="L6" s="307" t="s">
        <v>973</v>
      </c>
      <c r="M6" s="311">
        <v>26108</v>
      </c>
      <c r="N6" s="312">
        <v>3</v>
      </c>
      <c r="O6" s="313"/>
      <c r="P6" s="313"/>
      <c r="Q6" s="317">
        <v>20000</v>
      </c>
      <c r="R6" s="317">
        <v>0.03</v>
      </c>
      <c r="S6" s="317">
        <v>2.4E-2</v>
      </c>
      <c r="T6" s="317">
        <v>1.9E-2</v>
      </c>
      <c r="U6" s="317">
        <v>1.4999999999999999E-2</v>
      </c>
      <c r="V6" s="317">
        <v>1.2E-2</v>
      </c>
      <c r="W6" s="317">
        <v>0.01</v>
      </c>
      <c r="X6" s="317">
        <v>8.0000000000000002E-3</v>
      </c>
    </row>
    <row r="7" spans="1:24" ht="14.5" x14ac:dyDescent="0.35">
      <c r="A7" s="297" t="s">
        <v>974</v>
      </c>
      <c r="B7" s="297" t="s">
        <v>969</v>
      </c>
      <c r="C7" s="298">
        <v>37196</v>
      </c>
      <c r="D7" s="299">
        <v>10</v>
      </c>
      <c r="E7" s="297" t="s">
        <v>963</v>
      </c>
      <c r="F7" s="300">
        <v>78644</v>
      </c>
      <c r="G7" s="402"/>
      <c r="H7" s="291"/>
      <c r="I7" s="315">
        <v>35000</v>
      </c>
      <c r="J7" s="316">
        <v>0.06</v>
      </c>
      <c r="K7" s="291"/>
      <c r="L7" s="307" t="s">
        <v>975</v>
      </c>
      <c r="M7" s="311">
        <v>68397</v>
      </c>
      <c r="N7" s="312">
        <v>2</v>
      </c>
      <c r="O7" s="313"/>
      <c r="P7" s="313"/>
      <c r="Q7" s="317">
        <v>25000</v>
      </c>
      <c r="R7" s="317">
        <v>0.05</v>
      </c>
      <c r="S7" s="317">
        <v>0.04</v>
      </c>
      <c r="T7" s="317">
        <v>3.2000000000000001E-2</v>
      </c>
      <c r="U7" s="317">
        <v>2.5999999999999999E-2</v>
      </c>
      <c r="V7" s="317">
        <v>2.1000000000000001E-2</v>
      </c>
      <c r="W7" s="317">
        <v>1.7000000000000001E-2</v>
      </c>
      <c r="X7" s="317">
        <v>1.4E-2</v>
      </c>
    </row>
    <row r="8" spans="1:24" ht="14.5" x14ac:dyDescent="0.35">
      <c r="A8" s="297" t="s">
        <v>976</v>
      </c>
      <c r="B8" s="297" t="s">
        <v>969</v>
      </c>
      <c r="C8" s="298">
        <v>33130</v>
      </c>
      <c r="D8" s="299">
        <v>21</v>
      </c>
      <c r="E8" s="297" t="s">
        <v>977</v>
      </c>
      <c r="F8" s="300">
        <v>75511</v>
      </c>
      <c r="G8" s="402"/>
      <c r="H8" s="291"/>
      <c r="I8" s="315">
        <v>45000</v>
      </c>
      <c r="J8" s="316">
        <v>7.0000000000000007E-2</v>
      </c>
      <c r="K8" s="291"/>
      <c r="L8" s="310" t="s">
        <v>978</v>
      </c>
      <c r="M8" s="311">
        <v>48672</v>
      </c>
      <c r="N8" s="312">
        <v>0</v>
      </c>
      <c r="O8" s="313"/>
      <c r="P8" s="313"/>
      <c r="Q8" s="317">
        <v>30000</v>
      </c>
      <c r="R8" s="317">
        <v>7.0000000000000007E-2</v>
      </c>
      <c r="S8" s="317">
        <v>5.6000000000000001E-2</v>
      </c>
      <c r="T8" s="317">
        <v>4.4999999999999998E-2</v>
      </c>
      <c r="U8" s="317">
        <v>3.5999999999999997E-2</v>
      </c>
      <c r="V8" s="317">
        <v>2.9000000000000001E-2</v>
      </c>
      <c r="W8" s="317">
        <v>2.3E-2</v>
      </c>
      <c r="X8" s="317">
        <v>1.7999999999999999E-2</v>
      </c>
    </row>
    <row r="9" spans="1:24" ht="14.5" x14ac:dyDescent="0.35">
      <c r="A9" s="297" t="s">
        <v>979</v>
      </c>
      <c r="B9" s="297" t="s">
        <v>969</v>
      </c>
      <c r="C9" s="298">
        <v>35314</v>
      </c>
      <c r="D9" s="299">
        <v>15</v>
      </c>
      <c r="E9" s="297" t="s">
        <v>963</v>
      </c>
      <c r="F9" s="300">
        <v>42909</v>
      </c>
      <c r="G9" s="402"/>
      <c r="H9" s="291"/>
      <c r="I9" s="315">
        <v>55000</v>
      </c>
      <c r="J9" s="316">
        <v>0.08</v>
      </c>
      <c r="K9" s="291"/>
      <c r="L9" s="310" t="s">
        <v>980</v>
      </c>
      <c r="M9" s="311">
        <v>68413</v>
      </c>
      <c r="N9" s="312">
        <v>2</v>
      </c>
      <c r="O9" s="313"/>
      <c r="P9" s="313"/>
      <c r="Q9" s="317">
        <v>35000</v>
      </c>
      <c r="R9" s="317">
        <v>0.09</v>
      </c>
      <c r="S9" s="317">
        <v>7.1999999999999995E-2</v>
      </c>
      <c r="T9" s="317">
        <v>5.8000000000000003E-2</v>
      </c>
      <c r="U9" s="317">
        <v>4.5999999999999999E-2</v>
      </c>
      <c r="V9" s="317">
        <v>3.6999999999999998E-2</v>
      </c>
      <c r="W9" s="317">
        <v>0.03</v>
      </c>
      <c r="X9" s="317">
        <v>2.4E-2</v>
      </c>
    </row>
    <row r="10" spans="1:24" ht="14.5" x14ac:dyDescent="0.35">
      <c r="A10" s="297" t="s">
        <v>981</v>
      </c>
      <c r="B10" s="297" t="s">
        <v>969</v>
      </c>
      <c r="C10" s="298">
        <v>35818</v>
      </c>
      <c r="D10" s="299">
        <v>13</v>
      </c>
      <c r="E10" s="297" t="s">
        <v>963</v>
      </c>
      <c r="F10" s="300">
        <v>52255</v>
      </c>
      <c r="G10" s="402"/>
      <c r="H10" s="291"/>
      <c r="I10" s="315">
        <v>65000</v>
      </c>
      <c r="J10" s="316">
        <v>0.1</v>
      </c>
      <c r="K10" s="291"/>
      <c r="L10" s="310" t="s">
        <v>982</v>
      </c>
      <c r="M10" s="311">
        <v>48659</v>
      </c>
      <c r="N10" s="312">
        <v>1</v>
      </c>
      <c r="O10" s="313"/>
      <c r="P10" s="313"/>
      <c r="Q10" s="317">
        <v>40000</v>
      </c>
      <c r="R10" s="317">
        <v>0.11</v>
      </c>
      <c r="S10" s="317">
        <v>8.7999999999999995E-2</v>
      </c>
      <c r="T10" s="317">
        <v>7.0000000000000007E-2</v>
      </c>
      <c r="U10" s="317">
        <v>5.6000000000000001E-2</v>
      </c>
      <c r="V10" s="317">
        <v>4.4999999999999998E-2</v>
      </c>
      <c r="W10" s="317">
        <v>3.5999999999999997E-2</v>
      </c>
      <c r="X10" s="317">
        <v>2.9000000000000001E-2</v>
      </c>
    </row>
    <row r="11" spans="1:24" ht="14.5" x14ac:dyDescent="0.35">
      <c r="A11" s="297" t="s">
        <v>983</v>
      </c>
      <c r="B11" s="297" t="s">
        <v>984</v>
      </c>
      <c r="C11" s="298">
        <v>37105</v>
      </c>
      <c r="D11" s="299">
        <v>10</v>
      </c>
      <c r="E11" s="297" t="s">
        <v>963</v>
      </c>
      <c r="F11" s="300">
        <v>54972</v>
      </c>
      <c r="G11" s="402"/>
      <c r="H11" s="291"/>
      <c r="I11" s="315">
        <v>75000</v>
      </c>
      <c r="J11" s="316">
        <v>0.11</v>
      </c>
      <c r="K11" s="291"/>
      <c r="L11" s="307" t="s">
        <v>985</v>
      </c>
      <c r="M11" s="311">
        <v>91031</v>
      </c>
      <c r="N11" s="312">
        <v>4</v>
      </c>
      <c r="O11" s="313"/>
      <c r="P11" s="313"/>
      <c r="Q11" s="317">
        <v>45000</v>
      </c>
      <c r="R11" s="317">
        <v>0.13</v>
      </c>
      <c r="S11" s="317">
        <v>0.104</v>
      </c>
      <c r="T11" s="317">
        <v>8.3000000000000004E-2</v>
      </c>
      <c r="U11" s="317">
        <v>6.6000000000000003E-2</v>
      </c>
      <c r="V11" s="317">
        <v>5.2999999999999999E-2</v>
      </c>
      <c r="W11" s="317">
        <v>4.2000000000000003E-2</v>
      </c>
      <c r="X11" s="317">
        <v>3.4000000000000002E-2</v>
      </c>
    </row>
    <row r="12" spans="1:24" ht="14.5" x14ac:dyDescent="0.35">
      <c r="A12" s="297" t="s">
        <v>986</v>
      </c>
      <c r="B12" s="297" t="s">
        <v>984</v>
      </c>
      <c r="C12" s="298">
        <v>39160</v>
      </c>
      <c r="D12" s="299">
        <v>4</v>
      </c>
      <c r="E12" s="297" t="s">
        <v>963</v>
      </c>
      <c r="F12" s="300">
        <v>42401</v>
      </c>
      <c r="G12" s="402"/>
      <c r="H12" s="291"/>
      <c r="I12" s="315">
        <v>85000</v>
      </c>
      <c r="J12" s="316">
        <v>0.12</v>
      </c>
      <c r="K12" s="291"/>
      <c r="L12" s="310" t="s">
        <v>987</v>
      </c>
      <c r="M12" s="311">
        <v>91049</v>
      </c>
      <c r="N12" s="312">
        <v>6</v>
      </c>
      <c r="O12" s="313"/>
      <c r="P12" s="313"/>
      <c r="Q12" s="317">
        <v>50000</v>
      </c>
      <c r="R12" s="317">
        <v>0.15</v>
      </c>
      <c r="S12" s="317">
        <v>0.12</v>
      </c>
      <c r="T12" s="317">
        <v>9.6000000000000002E-2</v>
      </c>
      <c r="U12" s="317">
        <v>7.6999999999999999E-2</v>
      </c>
      <c r="V12" s="317">
        <v>6.2E-2</v>
      </c>
      <c r="W12" s="317">
        <v>0.05</v>
      </c>
      <c r="X12" s="317">
        <v>0.04</v>
      </c>
    </row>
    <row r="13" spans="1:24" ht="14.5" x14ac:dyDescent="0.35">
      <c r="A13" s="297" t="s">
        <v>988</v>
      </c>
      <c r="B13" s="297" t="s">
        <v>984</v>
      </c>
      <c r="C13" s="298">
        <v>35947</v>
      </c>
      <c r="D13" s="299">
        <v>13</v>
      </c>
      <c r="E13" s="297" t="s">
        <v>963</v>
      </c>
      <c r="F13" s="300">
        <v>49882</v>
      </c>
      <c r="G13" s="402"/>
      <c r="H13" s="291"/>
      <c r="I13" s="315">
        <v>95000</v>
      </c>
      <c r="J13" s="316">
        <v>0.13</v>
      </c>
      <c r="K13" s="291"/>
      <c r="L13" s="310" t="s">
        <v>989</v>
      </c>
      <c r="M13" s="311">
        <v>82942</v>
      </c>
      <c r="N13" s="312">
        <v>1</v>
      </c>
      <c r="O13" s="313"/>
      <c r="P13" s="313"/>
      <c r="Q13" s="317">
        <v>55000</v>
      </c>
      <c r="R13" s="317">
        <v>0.17</v>
      </c>
      <c r="S13" s="317">
        <v>0.13600000000000001</v>
      </c>
      <c r="T13" s="317">
        <v>0.109</v>
      </c>
      <c r="U13" s="317">
        <v>8.6999999999999994E-2</v>
      </c>
      <c r="V13" s="317">
        <v>7.0000000000000007E-2</v>
      </c>
      <c r="W13" s="317">
        <v>5.6000000000000001E-2</v>
      </c>
      <c r="X13" s="317">
        <v>4.4999999999999998E-2</v>
      </c>
    </row>
    <row r="14" spans="1:24" ht="14.5" x14ac:dyDescent="0.35">
      <c r="A14" s="297" t="s">
        <v>990</v>
      </c>
      <c r="B14" s="297" t="s">
        <v>991</v>
      </c>
      <c r="C14" s="298">
        <v>32767</v>
      </c>
      <c r="D14" s="299">
        <v>22</v>
      </c>
      <c r="E14" s="297" t="s">
        <v>963</v>
      </c>
      <c r="F14" s="300">
        <v>25901</v>
      </c>
      <c r="G14" s="402"/>
      <c r="H14" s="291"/>
      <c r="I14" s="291"/>
      <c r="J14" s="291"/>
      <c r="K14" s="291"/>
      <c r="L14" s="307" t="s">
        <v>992</v>
      </c>
      <c r="M14" s="311">
        <v>35207</v>
      </c>
      <c r="N14" s="312">
        <v>3</v>
      </c>
      <c r="O14" s="313"/>
      <c r="P14" s="313"/>
      <c r="Q14" s="317">
        <v>60000</v>
      </c>
      <c r="R14" s="317">
        <v>0.19</v>
      </c>
      <c r="S14" s="317">
        <v>0.152</v>
      </c>
      <c r="T14" s="317">
        <v>0.122</v>
      </c>
      <c r="U14" s="317">
        <v>9.8000000000000004E-2</v>
      </c>
      <c r="V14" s="317">
        <v>7.8E-2</v>
      </c>
      <c r="W14" s="317">
        <v>6.2E-2</v>
      </c>
      <c r="X14" s="317">
        <v>0.05</v>
      </c>
    </row>
    <row r="15" spans="1:24" ht="14.5" x14ac:dyDescent="0.35">
      <c r="A15" s="297" t="s">
        <v>993</v>
      </c>
      <c r="B15" s="297" t="s">
        <v>994</v>
      </c>
      <c r="C15" s="298">
        <v>32402</v>
      </c>
      <c r="D15" s="299">
        <v>23</v>
      </c>
      <c r="E15" s="297" t="s">
        <v>963</v>
      </c>
      <c r="F15" s="300">
        <v>51437</v>
      </c>
      <c r="G15" s="402"/>
      <c r="H15" s="291"/>
      <c r="I15" s="291"/>
      <c r="J15" s="291"/>
      <c r="K15" s="291"/>
      <c r="L15" s="307" t="s">
        <v>995</v>
      </c>
      <c r="M15" s="311">
        <v>82932</v>
      </c>
      <c r="N15" s="312">
        <v>4</v>
      </c>
      <c r="O15" s="313"/>
      <c r="P15" s="313"/>
      <c r="Q15" s="317">
        <v>65000</v>
      </c>
      <c r="R15" s="317">
        <v>0.21</v>
      </c>
      <c r="S15" s="317">
        <v>0.16800000000000001</v>
      </c>
      <c r="T15" s="317">
        <v>0.13400000000000001</v>
      </c>
      <c r="U15" s="317">
        <v>0.107</v>
      </c>
      <c r="V15" s="317">
        <v>8.5999999999999993E-2</v>
      </c>
      <c r="W15" s="317">
        <v>6.9000000000000006E-2</v>
      </c>
      <c r="X15" s="317">
        <v>5.5E-2</v>
      </c>
    </row>
    <row r="16" spans="1:24" ht="14.5" x14ac:dyDescent="0.35">
      <c r="A16" s="297" t="s">
        <v>996</v>
      </c>
      <c r="B16" s="297" t="s">
        <v>994</v>
      </c>
      <c r="C16" s="298">
        <v>34309</v>
      </c>
      <c r="D16" s="299">
        <v>17</v>
      </c>
      <c r="E16" s="297" t="s">
        <v>977</v>
      </c>
      <c r="F16" s="300">
        <v>75717</v>
      </c>
      <c r="G16" s="402"/>
      <c r="H16" s="291"/>
      <c r="I16" s="291"/>
      <c r="J16" s="291"/>
      <c r="K16" s="291"/>
      <c r="L16" s="310" t="s">
        <v>997</v>
      </c>
      <c r="M16" s="311">
        <v>29899</v>
      </c>
      <c r="N16" s="312">
        <v>1</v>
      </c>
      <c r="O16" s="313"/>
      <c r="P16" s="313"/>
      <c r="Q16" s="317">
        <v>70000</v>
      </c>
      <c r="R16" s="317">
        <v>0.23</v>
      </c>
      <c r="S16" s="317">
        <v>0.184</v>
      </c>
      <c r="T16" s="317">
        <v>0.14699999999999999</v>
      </c>
      <c r="U16" s="317">
        <v>0.11799999999999999</v>
      </c>
      <c r="V16" s="317">
        <v>9.4E-2</v>
      </c>
      <c r="W16" s="317">
        <v>7.4999999999999997E-2</v>
      </c>
      <c r="X16" s="317">
        <v>0.06</v>
      </c>
    </row>
    <row r="17" spans="1:24" ht="14.5" x14ac:dyDescent="0.35">
      <c r="A17" s="297" t="s">
        <v>998</v>
      </c>
      <c r="B17" s="297" t="s">
        <v>994</v>
      </c>
      <c r="C17" s="298">
        <v>36072</v>
      </c>
      <c r="D17" s="299">
        <v>13</v>
      </c>
      <c r="E17" s="297" t="s">
        <v>963</v>
      </c>
      <c r="F17" s="300">
        <v>25187</v>
      </c>
      <c r="G17" s="402"/>
      <c r="H17" s="291"/>
      <c r="I17" s="291"/>
      <c r="J17" s="291"/>
      <c r="K17" s="291"/>
      <c r="L17" s="307" t="s">
        <v>999</v>
      </c>
      <c r="M17" s="311">
        <v>35189</v>
      </c>
      <c r="N17" s="312">
        <v>2</v>
      </c>
      <c r="O17" s="313"/>
      <c r="P17" s="313"/>
      <c r="Q17" s="317">
        <v>75000</v>
      </c>
      <c r="R17" s="317">
        <v>0.25</v>
      </c>
      <c r="S17" s="317">
        <v>0.2</v>
      </c>
      <c r="T17" s="317">
        <v>0.16</v>
      </c>
      <c r="U17" s="317">
        <v>0.128</v>
      </c>
      <c r="V17" s="317">
        <v>0.10199999999999999</v>
      </c>
      <c r="W17" s="317">
        <v>8.2000000000000003E-2</v>
      </c>
      <c r="X17" s="317">
        <v>6.6000000000000003E-2</v>
      </c>
    </row>
    <row r="18" spans="1:24" ht="14.5" x14ac:dyDescent="0.35">
      <c r="A18" s="297" t="s">
        <v>1000</v>
      </c>
      <c r="B18" s="297" t="s">
        <v>994</v>
      </c>
      <c r="C18" s="298">
        <v>33220</v>
      </c>
      <c r="D18" s="299">
        <v>20</v>
      </c>
      <c r="E18" s="297" t="s">
        <v>966</v>
      </c>
      <c r="F18" s="300">
        <v>54294</v>
      </c>
      <c r="G18" s="402"/>
      <c r="H18" s="291"/>
      <c r="I18" s="291"/>
      <c r="J18" s="291"/>
      <c r="K18" s="291"/>
      <c r="L18" s="310" t="s">
        <v>1001</v>
      </c>
      <c r="M18" s="311">
        <v>26222</v>
      </c>
      <c r="N18" s="312">
        <v>1</v>
      </c>
      <c r="O18" s="313"/>
      <c r="P18" s="313"/>
      <c r="Q18" s="317">
        <v>80000</v>
      </c>
      <c r="R18" s="317">
        <v>0.27</v>
      </c>
      <c r="S18" s="317">
        <v>0.216</v>
      </c>
      <c r="T18" s="317">
        <v>0.17299999999999999</v>
      </c>
      <c r="U18" s="317">
        <v>0.13800000000000001</v>
      </c>
      <c r="V18" s="317">
        <v>0.11</v>
      </c>
      <c r="W18" s="317">
        <v>8.7999999999999995E-2</v>
      </c>
      <c r="X18" s="317">
        <v>7.0000000000000007E-2</v>
      </c>
    </row>
    <row r="19" spans="1:24" ht="14.5" x14ac:dyDescent="0.35">
      <c r="A19" s="297" t="s">
        <v>1002</v>
      </c>
      <c r="B19" s="297" t="s">
        <v>994</v>
      </c>
      <c r="C19" s="298">
        <v>36295</v>
      </c>
      <c r="D19" s="299">
        <v>12</v>
      </c>
      <c r="E19" s="297" t="s">
        <v>963</v>
      </c>
      <c r="F19" s="300">
        <v>54271</v>
      </c>
      <c r="G19" s="402"/>
      <c r="H19" s="291"/>
      <c r="I19" s="291"/>
      <c r="J19" s="291"/>
      <c r="K19" s="291"/>
      <c r="L19" s="307" t="s">
        <v>1003</v>
      </c>
      <c r="M19" s="311">
        <v>29881</v>
      </c>
      <c r="N19" s="312">
        <v>4</v>
      </c>
      <c r="O19" s="313"/>
      <c r="P19" s="313"/>
      <c r="Q19" s="317">
        <v>85000</v>
      </c>
      <c r="R19" s="317">
        <v>0.28999999999999998</v>
      </c>
      <c r="S19" s="317">
        <v>0.23200000000000001</v>
      </c>
      <c r="T19" s="317">
        <v>0.186</v>
      </c>
      <c r="U19" s="317">
        <v>0.14899999999999999</v>
      </c>
      <c r="V19" s="317">
        <v>0.11899999999999999</v>
      </c>
      <c r="W19" s="317">
        <v>9.5000000000000001E-2</v>
      </c>
      <c r="X19" s="317">
        <v>7.5999999999999998E-2</v>
      </c>
    </row>
    <row r="20" spans="1:24" ht="14.5" x14ac:dyDescent="0.35">
      <c r="A20" s="297" t="s">
        <v>1004</v>
      </c>
      <c r="B20" s="297" t="s">
        <v>994</v>
      </c>
      <c r="C20" s="298">
        <v>35656</v>
      </c>
      <c r="D20" s="299">
        <v>14</v>
      </c>
      <c r="E20" s="297" t="s">
        <v>970</v>
      </c>
      <c r="F20" s="300">
        <v>61080</v>
      </c>
      <c r="G20" s="402"/>
      <c r="H20" s="291"/>
      <c r="I20" s="291"/>
      <c r="J20" s="291"/>
      <c r="K20" s="291"/>
      <c r="L20" s="310" t="s">
        <v>1005</v>
      </c>
      <c r="M20" s="311">
        <v>26208</v>
      </c>
      <c r="N20" s="312">
        <v>2</v>
      </c>
      <c r="O20" s="313"/>
      <c r="P20" s="313"/>
      <c r="Q20" s="317">
        <v>90000</v>
      </c>
      <c r="R20" s="317">
        <v>0.31</v>
      </c>
      <c r="S20" s="317">
        <v>0.248</v>
      </c>
      <c r="T20" s="317">
        <v>0.19800000000000001</v>
      </c>
      <c r="U20" s="317">
        <v>0.158</v>
      </c>
      <c r="V20" s="317">
        <v>0.126</v>
      </c>
      <c r="W20" s="317">
        <v>0.10100000000000001</v>
      </c>
      <c r="X20" s="317">
        <v>8.1000000000000003E-2</v>
      </c>
    </row>
    <row r="21" spans="1:24" ht="14.5" x14ac:dyDescent="0.35">
      <c r="A21" s="297" t="s">
        <v>1006</v>
      </c>
      <c r="B21" s="297" t="s">
        <v>994</v>
      </c>
      <c r="C21" s="298">
        <v>34251</v>
      </c>
      <c r="D21" s="299">
        <v>18</v>
      </c>
      <c r="E21" s="297" t="s">
        <v>963</v>
      </c>
      <c r="F21" s="300">
        <v>77694</v>
      </c>
      <c r="G21" s="402"/>
      <c r="H21" s="291"/>
      <c r="I21" s="291"/>
      <c r="J21" s="291"/>
      <c r="K21" s="291"/>
      <c r="L21" s="310" t="s">
        <v>1007</v>
      </c>
      <c r="M21" s="311">
        <v>36852</v>
      </c>
      <c r="N21" s="312">
        <v>3</v>
      </c>
      <c r="O21" s="313"/>
      <c r="P21" s="313"/>
      <c r="Q21" s="318"/>
      <c r="R21" s="318"/>
      <c r="S21" s="318"/>
      <c r="T21" s="318"/>
      <c r="U21" s="318"/>
      <c r="V21" s="318"/>
      <c r="W21" s="318"/>
      <c r="X21" s="318"/>
    </row>
    <row r="22" spans="1:24" ht="14.5" x14ac:dyDescent="0.35">
      <c r="A22" s="297" t="s">
        <v>1008</v>
      </c>
      <c r="B22" s="297" t="s">
        <v>994</v>
      </c>
      <c r="C22" s="298">
        <v>32526</v>
      </c>
      <c r="D22" s="299">
        <v>22</v>
      </c>
      <c r="E22" s="297" t="s">
        <v>966</v>
      </c>
      <c r="F22" s="300">
        <v>52424</v>
      </c>
      <c r="G22" s="402"/>
      <c r="H22" s="291"/>
      <c r="I22" s="291"/>
      <c r="J22" s="291"/>
      <c r="K22" s="291"/>
      <c r="L22" s="310" t="s">
        <v>1009</v>
      </c>
      <c r="M22" s="311">
        <v>36838</v>
      </c>
      <c r="N22" s="312">
        <v>3</v>
      </c>
      <c r="O22" s="313"/>
      <c r="P22" s="313"/>
      <c r="Q22" s="307"/>
      <c r="R22" s="307"/>
      <c r="S22" s="307"/>
      <c r="T22" s="307"/>
      <c r="U22" s="307"/>
      <c r="V22" s="307"/>
      <c r="W22" s="307"/>
      <c r="X22" s="307"/>
    </row>
    <row r="23" spans="1:24" ht="14.5" x14ac:dyDescent="0.35">
      <c r="A23" s="297" t="s">
        <v>1010</v>
      </c>
      <c r="B23" s="297" t="s">
        <v>994</v>
      </c>
      <c r="C23" s="298">
        <v>33528</v>
      </c>
      <c r="D23" s="299">
        <v>20</v>
      </c>
      <c r="E23" s="297" t="s">
        <v>963</v>
      </c>
      <c r="F23" s="300">
        <v>55119</v>
      </c>
      <c r="G23" s="402"/>
      <c r="H23" s="291"/>
      <c r="I23" s="291"/>
      <c r="J23" s="291"/>
      <c r="K23" s="291"/>
      <c r="L23" s="307" t="s">
        <v>1011</v>
      </c>
      <c r="M23" s="311">
        <v>18044</v>
      </c>
      <c r="N23" s="312">
        <v>6</v>
      </c>
      <c r="O23" s="313"/>
      <c r="P23" s="313"/>
      <c r="Q23" s="310"/>
      <c r="R23" s="310"/>
      <c r="S23" s="310"/>
      <c r="T23" s="310"/>
      <c r="U23" s="310"/>
      <c r="V23" s="310"/>
      <c r="W23" s="310"/>
      <c r="X23" s="310"/>
    </row>
    <row r="24" spans="1:24" ht="14.5" x14ac:dyDescent="0.35">
      <c r="A24" s="297" t="s">
        <v>1012</v>
      </c>
      <c r="B24" s="297" t="s">
        <v>994</v>
      </c>
      <c r="C24" s="298">
        <v>33035</v>
      </c>
      <c r="D24" s="299">
        <v>21</v>
      </c>
      <c r="E24" s="297" t="s">
        <v>977</v>
      </c>
      <c r="F24" s="300">
        <v>78042</v>
      </c>
      <c r="G24" s="402"/>
      <c r="H24" s="291"/>
      <c r="I24" s="291"/>
      <c r="J24" s="291"/>
      <c r="K24" s="291"/>
      <c r="L24" s="307" t="s">
        <v>1013</v>
      </c>
      <c r="M24" s="311">
        <v>18029</v>
      </c>
      <c r="N24" s="312">
        <v>3</v>
      </c>
      <c r="O24" s="313"/>
      <c r="P24" s="313"/>
      <c r="Q24" s="310"/>
      <c r="R24" s="310"/>
      <c r="S24" s="310"/>
      <c r="T24" s="310"/>
      <c r="U24" s="310"/>
      <c r="V24" s="310"/>
      <c r="W24" s="310"/>
      <c r="X24" s="310"/>
    </row>
    <row r="25" spans="1:24" ht="14.5" x14ac:dyDescent="0.35">
      <c r="A25" s="297" t="s">
        <v>1014</v>
      </c>
      <c r="B25" s="297" t="s">
        <v>994</v>
      </c>
      <c r="C25" s="298">
        <v>33886</v>
      </c>
      <c r="D25" s="299">
        <v>19</v>
      </c>
      <c r="E25" s="297" t="s">
        <v>963</v>
      </c>
      <c r="F25" s="300">
        <v>32873</v>
      </c>
      <c r="G25" s="402"/>
      <c r="H25" s="291"/>
      <c r="I25" s="291"/>
      <c r="J25" s="291"/>
      <c r="K25" s="291"/>
      <c r="L25" s="307" t="s">
        <v>1015</v>
      </c>
      <c r="M25" s="311">
        <v>81492</v>
      </c>
      <c r="N25" s="312">
        <v>6</v>
      </c>
      <c r="O25" s="313"/>
      <c r="P25" s="313"/>
      <c r="Q25" s="310"/>
      <c r="R25" s="310"/>
      <c r="S25" s="310"/>
      <c r="T25" s="310"/>
      <c r="U25" s="310"/>
      <c r="V25" s="310"/>
      <c r="W25" s="310"/>
      <c r="X25" s="310"/>
    </row>
    <row r="26" spans="1:24" ht="14.5" x14ac:dyDescent="0.35">
      <c r="A26" s="297" t="s">
        <v>1016</v>
      </c>
      <c r="B26" s="297" t="s">
        <v>994</v>
      </c>
      <c r="C26" s="298">
        <v>38024</v>
      </c>
      <c r="D26" s="299">
        <v>7</v>
      </c>
      <c r="E26" s="297" t="s">
        <v>977</v>
      </c>
      <c r="F26" s="300">
        <v>22597</v>
      </c>
      <c r="G26" s="402"/>
      <c r="H26" s="291"/>
      <c r="I26" s="291"/>
      <c r="J26" s="291"/>
      <c r="K26" s="291"/>
      <c r="L26" s="307" t="s">
        <v>1017</v>
      </c>
      <c r="M26" s="311">
        <v>23423</v>
      </c>
      <c r="N26" s="312">
        <v>2</v>
      </c>
      <c r="O26" s="313"/>
      <c r="P26" s="313"/>
      <c r="Q26" s="310"/>
      <c r="R26" s="310"/>
      <c r="S26" s="310"/>
      <c r="T26" s="310"/>
      <c r="U26" s="310"/>
      <c r="V26" s="310"/>
      <c r="W26" s="310"/>
      <c r="X26" s="310"/>
    </row>
    <row r="27" spans="1:24" ht="14.5" x14ac:dyDescent="0.35">
      <c r="A27" s="297" t="s">
        <v>1018</v>
      </c>
      <c r="B27" s="297" t="s">
        <v>994</v>
      </c>
      <c r="C27" s="292">
        <v>39346</v>
      </c>
      <c r="D27" s="299">
        <v>4</v>
      </c>
      <c r="E27" s="297" t="s">
        <v>963</v>
      </c>
      <c r="F27" s="300">
        <v>66175</v>
      </c>
      <c r="G27" s="402"/>
      <c r="H27" s="291"/>
      <c r="I27" s="291"/>
      <c r="J27" s="291"/>
      <c r="K27" s="291"/>
      <c r="L27" s="307" t="s">
        <v>1019</v>
      </c>
      <c r="M27" s="311">
        <v>70560</v>
      </c>
      <c r="N27" s="312">
        <v>5</v>
      </c>
      <c r="O27" s="313"/>
      <c r="P27" s="319"/>
      <c r="Q27" s="310"/>
      <c r="R27" s="310"/>
      <c r="S27" s="310"/>
      <c r="T27" s="310"/>
      <c r="U27" s="310"/>
      <c r="V27" s="310"/>
      <c r="W27" s="310"/>
      <c r="X27" s="310"/>
    </row>
    <row r="28" spans="1:24" ht="14.5" x14ac:dyDescent="0.35">
      <c r="A28" s="297" t="s">
        <v>1020</v>
      </c>
      <c r="B28" s="297" t="s">
        <v>994</v>
      </c>
      <c r="C28" s="298">
        <v>34883</v>
      </c>
      <c r="D28" s="299">
        <v>16</v>
      </c>
      <c r="E28" s="297" t="s">
        <v>963</v>
      </c>
      <c r="F28" s="300">
        <v>67420</v>
      </c>
      <c r="G28" s="402"/>
      <c r="H28" s="291"/>
      <c r="I28" s="291"/>
      <c r="J28" s="291"/>
      <c r="K28" s="291"/>
      <c r="L28" s="307" t="s">
        <v>1021</v>
      </c>
      <c r="M28" s="311">
        <v>81507</v>
      </c>
      <c r="N28" s="312">
        <v>2</v>
      </c>
      <c r="O28" s="313"/>
      <c r="P28" s="319"/>
      <c r="Q28" s="310"/>
      <c r="R28" s="310"/>
      <c r="S28" s="310"/>
      <c r="T28" s="310"/>
      <c r="U28" s="310"/>
      <c r="V28" s="310"/>
      <c r="W28" s="310"/>
      <c r="X28" s="310"/>
    </row>
    <row r="29" spans="1:24" ht="14.5" x14ac:dyDescent="0.35">
      <c r="A29" s="297" t="s">
        <v>1022</v>
      </c>
      <c r="B29" s="297" t="s">
        <v>994</v>
      </c>
      <c r="C29" s="298">
        <v>34896</v>
      </c>
      <c r="D29" s="299">
        <v>16</v>
      </c>
      <c r="E29" s="297" t="s">
        <v>966</v>
      </c>
      <c r="F29" s="300">
        <v>38999</v>
      </c>
      <c r="G29" s="402"/>
      <c r="H29" s="291"/>
      <c r="I29" s="291"/>
      <c r="J29" s="291"/>
      <c r="K29" s="291"/>
      <c r="L29" s="310" t="s">
        <v>1023</v>
      </c>
      <c r="M29" s="311">
        <v>23412</v>
      </c>
      <c r="N29" s="312">
        <v>3</v>
      </c>
      <c r="O29" s="313"/>
      <c r="P29" s="319"/>
      <c r="Q29" s="310"/>
      <c r="R29" s="310"/>
      <c r="S29" s="310"/>
      <c r="T29" s="310"/>
      <c r="U29" s="310"/>
      <c r="V29" s="310"/>
      <c r="W29" s="310"/>
      <c r="X29" s="310"/>
    </row>
    <row r="30" spans="1:24" ht="14.5" x14ac:dyDescent="0.35">
      <c r="A30" s="297" t="s">
        <v>1024</v>
      </c>
      <c r="B30" s="297" t="s">
        <v>994</v>
      </c>
      <c r="C30" s="298">
        <v>34956</v>
      </c>
      <c r="D30" s="299">
        <v>16</v>
      </c>
      <c r="E30" s="297" t="s">
        <v>977</v>
      </c>
      <c r="F30" s="300">
        <v>31447</v>
      </c>
      <c r="G30" s="402"/>
      <c r="H30" s="291"/>
      <c r="I30" s="291"/>
      <c r="J30" s="291"/>
      <c r="K30" s="291"/>
      <c r="L30" s="310" t="s">
        <v>1025</v>
      </c>
      <c r="M30" s="311">
        <v>70543</v>
      </c>
      <c r="N30" s="312">
        <v>3</v>
      </c>
      <c r="O30" s="313"/>
      <c r="P30" s="319"/>
      <c r="Q30" s="310"/>
      <c r="R30" s="310"/>
      <c r="S30" s="310"/>
      <c r="T30" s="310"/>
      <c r="U30" s="310"/>
      <c r="V30" s="310"/>
      <c r="W30" s="310"/>
      <c r="X30" s="310"/>
    </row>
    <row r="31" spans="1:24" ht="14.5" x14ac:dyDescent="0.35">
      <c r="A31" s="297" t="s">
        <v>1026</v>
      </c>
      <c r="B31" s="297" t="s">
        <v>994</v>
      </c>
      <c r="C31" s="298">
        <v>35950</v>
      </c>
      <c r="D31" s="299">
        <v>13</v>
      </c>
      <c r="E31" s="297" t="s">
        <v>966</v>
      </c>
      <c r="F31" s="300">
        <v>21554</v>
      </c>
      <c r="G31" s="402"/>
      <c r="H31" s="291"/>
      <c r="I31" s="291"/>
      <c r="J31" s="291"/>
      <c r="K31" s="291"/>
      <c r="L31" s="310" t="s">
        <v>1027</v>
      </c>
      <c r="M31" s="311">
        <v>66917</v>
      </c>
      <c r="N31" s="312">
        <v>1</v>
      </c>
      <c r="O31" s="313"/>
      <c r="P31" s="319"/>
      <c r="Q31" s="310"/>
      <c r="R31" s="310"/>
      <c r="S31" s="310"/>
      <c r="T31" s="310"/>
      <c r="U31" s="310"/>
      <c r="V31" s="310"/>
      <c r="W31" s="310"/>
      <c r="X31" s="310"/>
    </row>
    <row r="32" spans="1:24" ht="14.5" x14ac:dyDescent="0.35">
      <c r="A32" s="297" t="s">
        <v>1028</v>
      </c>
      <c r="B32" s="297" t="s">
        <v>994</v>
      </c>
      <c r="C32" s="298">
        <v>39139</v>
      </c>
      <c r="D32" s="299">
        <v>4</v>
      </c>
      <c r="E32" s="297" t="s">
        <v>963</v>
      </c>
      <c r="F32" s="300">
        <v>26048</v>
      </c>
      <c r="G32" s="402"/>
      <c r="H32" s="291"/>
      <c r="I32" s="291"/>
      <c r="J32" s="291"/>
      <c r="K32" s="291"/>
      <c r="L32" s="307" t="s">
        <v>1029</v>
      </c>
      <c r="M32" s="311">
        <v>66902</v>
      </c>
      <c r="N32" s="312">
        <v>1</v>
      </c>
      <c r="O32" s="313"/>
      <c r="P32" s="319"/>
      <c r="Q32" s="310"/>
      <c r="R32" s="310"/>
      <c r="S32" s="310"/>
      <c r="T32" s="310"/>
      <c r="U32" s="310"/>
      <c r="V32" s="310"/>
      <c r="W32" s="310"/>
      <c r="X32" s="310"/>
    </row>
    <row r="33" spans="1:24" ht="14.5" x14ac:dyDescent="0.35">
      <c r="A33" s="297" t="s">
        <v>1030</v>
      </c>
      <c r="B33" s="297" t="s">
        <v>994</v>
      </c>
      <c r="C33" s="298">
        <v>33705</v>
      </c>
      <c r="D33" s="299">
        <v>19</v>
      </c>
      <c r="E33" s="297" t="s">
        <v>977</v>
      </c>
      <c r="F33" s="300">
        <v>60284</v>
      </c>
      <c r="G33" s="402"/>
      <c r="H33" s="291"/>
      <c r="I33" s="291"/>
      <c r="J33" s="291"/>
      <c r="K33" s="291"/>
      <c r="L33" s="307" t="s">
        <v>1031</v>
      </c>
      <c r="M33" s="311">
        <v>69597</v>
      </c>
      <c r="N33" s="312">
        <v>3</v>
      </c>
      <c r="O33" s="313"/>
      <c r="P33" s="319"/>
      <c r="Q33" s="310"/>
      <c r="R33" s="310"/>
      <c r="S33" s="310"/>
      <c r="T33" s="310"/>
      <c r="U33" s="310"/>
      <c r="V33" s="310"/>
      <c r="W33" s="310"/>
      <c r="X33" s="310"/>
    </row>
    <row r="34" spans="1:24" ht="14.5" x14ac:dyDescent="0.35">
      <c r="A34" s="297" t="s">
        <v>1032</v>
      </c>
      <c r="B34" s="297" t="s">
        <v>994</v>
      </c>
      <c r="C34" s="298">
        <v>35092</v>
      </c>
      <c r="D34" s="299">
        <v>15</v>
      </c>
      <c r="E34" s="297" t="s">
        <v>977</v>
      </c>
      <c r="F34" s="300">
        <v>27008</v>
      </c>
      <c r="G34" s="402"/>
      <c r="H34" s="291"/>
      <c r="I34" s="291"/>
      <c r="J34" s="291"/>
      <c r="K34" s="291"/>
      <c r="L34" s="307" t="s">
        <v>1033</v>
      </c>
      <c r="M34" s="311">
        <v>31908</v>
      </c>
      <c r="N34" s="312">
        <v>4</v>
      </c>
      <c r="O34" s="313"/>
      <c r="P34" s="319"/>
      <c r="Q34" s="310"/>
      <c r="R34" s="310"/>
      <c r="S34" s="310"/>
      <c r="T34" s="310"/>
      <c r="U34" s="310"/>
      <c r="V34" s="310"/>
      <c r="W34" s="310"/>
      <c r="X34" s="310"/>
    </row>
    <row r="35" spans="1:24" ht="14.5" x14ac:dyDescent="0.35">
      <c r="A35" s="297" t="s">
        <v>1034</v>
      </c>
      <c r="B35" s="297" t="s">
        <v>1035</v>
      </c>
      <c r="C35" s="298">
        <v>38583</v>
      </c>
      <c r="D35" s="299">
        <v>6</v>
      </c>
      <c r="E35" s="297" t="s">
        <v>977</v>
      </c>
      <c r="F35" s="300">
        <v>50094</v>
      </c>
      <c r="G35" s="402"/>
      <c r="H35" s="291"/>
      <c r="I35" s="291"/>
      <c r="J35" s="291"/>
      <c r="K35" s="291"/>
      <c r="L35" s="310" t="s">
        <v>1036</v>
      </c>
      <c r="M35" s="311">
        <v>69583</v>
      </c>
      <c r="N35" s="312">
        <v>4</v>
      </c>
      <c r="O35" s="313"/>
      <c r="P35" s="319"/>
      <c r="Q35" s="310"/>
      <c r="R35" s="310"/>
      <c r="S35" s="310"/>
      <c r="T35" s="310"/>
      <c r="U35" s="310"/>
      <c r="V35" s="310"/>
      <c r="W35" s="310"/>
      <c r="X35" s="310"/>
    </row>
    <row r="36" spans="1:24" ht="14.5" x14ac:dyDescent="0.35">
      <c r="A36" s="297" t="s">
        <v>1037</v>
      </c>
      <c r="B36" s="297" t="s">
        <v>1035</v>
      </c>
      <c r="C36" s="292">
        <v>39307</v>
      </c>
      <c r="D36" s="299">
        <v>4</v>
      </c>
      <c r="E36" s="297" t="s">
        <v>977</v>
      </c>
      <c r="F36" s="300">
        <v>26012</v>
      </c>
      <c r="G36" s="402"/>
      <c r="H36" s="291"/>
      <c r="I36" s="291"/>
      <c r="J36" s="291"/>
      <c r="K36" s="291"/>
      <c r="L36" s="310" t="s">
        <v>1038</v>
      </c>
      <c r="M36" s="311">
        <v>31907</v>
      </c>
      <c r="N36" s="312">
        <v>3</v>
      </c>
      <c r="O36" s="313"/>
      <c r="P36" s="319"/>
      <c r="Q36" s="310"/>
      <c r="R36" s="310"/>
      <c r="S36" s="310"/>
      <c r="T36" s="310"/>
      <c r="U36" s="310"/>
      <c r="V36" s="310"/>
      <c r="W36" s="310"/>
      <c r="X36" s="310"/>
    </row>
    <row r="37" spans="1:24" ht="14.5" x14ac:dyDescent="0.35">
      <c r="A37" s="297" t="s">
        <v>1039</v>
      </c>
      <c r="B37" s="297" t="s">
        <v>1035</v>
      </c>
      <c r="C37" s="298">
        <v>36937</v>
      </c>
      <c r="D37" s="299">
        <v>10</v>
      </c>
      <c r="E37" s="297" t="s">
        <v>963</v>
      </c>
      <c r="F37" s="300">
        <v>34457</v>
      </c>
      <c r="G37" s="402"/>
      <c r="H37" s="291"/>
      <c r="I37" s="291"/>
      <c r="J37" s="291"/>
      <c r="K37" s="291"/>
      <c r="L37" s="307" t="s">
        <v>1040</v>
      </c>
      <c r="M37" s="311">
        <v>70674</v>
      </c>
      <c r="N37" s="312">
        <v>1</v>
      </c>
      <c r="O37" s="313"/>
      <c r="P37" s="319"/>
      <c r="Q37" s="310"/>
      <c r="R37" s="310"/>
      <c r="S37" s="310"/>
      <c r="T37" s="310"/>
      <c r="U37" s="310"/>
      <c r="V37" s="310"/>
      <c r="W37" s="310"/>
      <c r="X37" s="310"/>
    </row>
    <row r="38" spans="1:24" ht="14.5" x14ac:dyDescent="0.35">
      <c r="A38" s="297" t="s">
        <v>1041</v>
      </c>
      <c r="B38" s="297" t="s">
        <v>1042</v>
      </c>
      <c r="C38" s="298">
        <v>32125</v>
      </c>
      <c r="D38" s="299">
        <v>23</v>
      </c>
      <c r="E38" s="297" t="s">
        <v>963</v>
      </c>
      <c r="F38" s="300">
        <v>62390</v>
      </c>
      <c r="G38" s="402"/>
      <c r="H38" s="291"/>
      <c r="I38" s="291"/>
      <c r="J38" s="291"/>
      <c r="K38" s="291"/>
      <c r="L38" s="310" t="s">
        <v>1043</v>
      </c>
      <c r="M38" s="311">
        <v>70661</v>
      </c>
      <c r="N38" s="312">
        <v>2</v>
      </c>
      <c r="O38" s="313"/>
      <c r="P38" s="319"/>
      <c r="Q38" s="310"/>
      <c r="R38" s="310"/>
      <c r="S38" s="310"/>
      <c r="T38" s="310"/>
      <c r="U38" s="310"/>
      <c r="V38" s="310"/>
      <c r="W38" s="310"/>
      <c r="X38" s="310"/>
    </row>
    <row r="39" spans="1:24" ht="14.5" x14ac:dyDescent="0.35">
      <c r="A39" s="297" t="s">
        <v>1044</v>
      </c>
      <c r="B39" s="297" t="s">
        <v>1042</v>
      </c>
      <c r="C39" s="298">
        <v>38201</v>
      </c>
      <c r="D39" s="299">
        <v>7</v>
      </c>
      <c r="E39" s="297" t="s">
        <v>963</v>
      </c>
      <c r="F39" s="300">
        <v>78455</v>
      </c>
      <c r="G39" s="402"/>
      <c r="H39" s="291"/>
      <c r="I39" s="291"/>
      <c r="J39" s="291"/>
      <c r="K39" s="291"/>
      <c r="L39" s="307" t="s">
        <v>1045</v>
      </c>
      <c r="M39" s="311">
        <v>61953</v>
      </c>
      <c r="N39" s="312">
        <v>3</v>
      </c>
      <c r="O39" s="313"/>
      <c r="P39" s="319"/>
      <c r="Q39" s="310"/>
      <c r="R39" s="310"/>
      <c r="S39" s="310"/>
      <c r="T39" s="310"/>
      <c r="U39" s="310"/>
      <c r="V39" s="310"/>
      <c r="W39" s="310"/>
      <c r="X39" s="310"/>
    </row>
    <row r="40" spans="1:24" ht="14.5" x14ac:dyDescent="0.35">
      <c r="A40" s="297" t="s">
        <v>1046</v>
      </c>
      <c r="B40" s="297" t="s">
        <v>1042</v>
      </c>
      <c r="C40" s="298">
        <v>35303</v>
      </c>
      <c r="D40" s="299">
        <v>15</v>
      </c>
      <c r="E40" s="297" t="s">
        <v>963</v>
      </c>
      <c r="F40" s="300">
        <v>42829</v>
      </c>
      <c r="G40" s="402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</row>
    <row r="41" spans="1:24" ht="14.5" x14ac:dyDescent="0.35">
      <c r="A41" s="297" t="s">
        <v>1047</v>
      </c>
      <c r="B41" s="297" t="s">
        <v>1048</v>
      </c>
      <c r="C41" s="298">
        <v>36666</v>
      </c>
      <c r="D41" s="299">
        <v>11</v>
      </c>
      <c r="E41" s="297" t="s">
        <v>963</v>
      </c>
      <c r="F41" s="300">
        <v>28565</v>
      </c>
      <c r="G41" s="402"/>
      <c r="H41" s="291"/>
      <c r="I41" s="291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</row>
    <row r="42" spans="1:24" ht="14.5" x14ac:dyDescent="0.35">
      <c r="A42" s="297" t="s">
        <v>1049</v>
      </c>
      <c r="B42" s="297" t="s">
        <v>1048</v>
      </c>
      <c r="C42" s="298">
        <v>32667</v>
      </c>
      <c r="D42" s="299">
        <v>22</v>
      </c>
      <c r="E42" s="297" t="s">
        <v>963</v>
      </c>
      <c r="F42" s="300">
        <v>63746</v>
      </c>
      <c r="G42" s="402"/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</row>
    <row r="43" spans="1:24" ht="14.5" x14ac:dyDescent="0.35">
      <c r="A43" s="297" t="s">
        <v>1050</v>
      </c>
      <c r="B43" s="297" t="s">
        <v>1048</v>
      </c>
      <c r="C43" s="298">
        <v>35131</v>
      </c>
      <c r="D43" s="299">
        <v>15</v>
      </c>
      <c r="E43" s="297" t="s">
        <v>963</v>
      </c>
      <c r="F43" s="300">
        <v>66619</v>
      </c>
      <c r="G43" s="402"/>
      <c r="H43" s="291"/>
      <c r="I43" s="291"/>
      <c r="J43" s="291"/>
      <c r="K43" s="291"/>
      <c r="L43" s="291"/>
      <c r="M43" s="291"/>
      <c r="N43" s="291"/>
      <c r="O43" s="291"/>
      <c r="P43" s="291"/>
      <c r="Q43" s="291"/>
      <c r="R43" s="291"/>
      <c r="S43" s="291"/>
      <c r="T43" s="291"/>
      <c r="U43" s="291"/>
      <c r="V43" s="291"/>
      <c r="W43" s="291"/>
      <c r="X43" s="291"/>
    </row>
    <row r="44" spans="1:24" ht="14.5" x14ac:dyDescent="0.35">
      <c r="A44" s="297" t="s">
        <v>1051</v>
      </c>
      <c r="B44" s="297" t="s">
        <v>1048</v>
      </c>
      <c r="C44" s="298">
        <v>32501</v>
      </c>
      <c r="D44" s="299">
        <v>22</v>
      </c>
      <c r="E44" s="297" t="s">
        <v>963</v>
      </c>
      <c r="F44" s="300">
        <v>57250</v>
      </c>
      <c r="G44" s="402"/>
      <c r="H44" s="291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/>
      <c r="V44" s="291"/>
      <c r="W44" s="291"/>
      <c r="X44" s="291"/>
    </row>
    <row r="45" spans="1:24" ht="14.5" x14ac:dyDescent="0.35">
      <c r="A45" s="297" t="s">
        <v>1052</v>
      </c>
      <c r="B45" s="297" t="s">
        <v>1048</v>
      </c>
      <c r="C45" s="298">
        <v>36721</v>
      </c>
      <c r="D45" s="299">
        <v>11</v>
      </c>
      <c r="E45" s="297" t="s">
        <v>977</v>
      </c>
      <c r="F45" s="300">
        <v>70454</v>
      </c>
      <c r="G45" s="402"/>
      <c r="H45" s="291"/>
      <c r="I45" s="291"/>
      <c r="J45" s="291"/>
      <c r="K45" s="291"/>
      <c r="L45" s="291"/>
      <c r="M45" s="291"/>
      <c r="N45" s="291"/>
      <c r="O45" s="291"/>
      <c r="P45" s="291"/>
      <c r="Q45" s="291"/>
      <c r="R45" s="291"/>
      <c r="S45" s="291"/>
      <c r="T45" s="291"/>
      <c r="U45" s="291"/>
      <c r="V45" s="291"/>
      <c r="W45" s="291"/>
      <c r="X45" s="291"/>
    </row>
    <row r="46" spans="1:24" ht="14.5" x14ac:dyDescent="0.35">
      <c r="A46" s="297" t="s">
        <v>1053</v>
      </c>
      <c r="B46" s="297" t="s">
        <v>1048</v>
      </c>
      <c r="C46" s="298">
        <v>35230</v>
      </c>
      <c r="D46" s="299">
        <v>15</v>
      </c>
      <c r="E46" s="297" t="s">
        <v>977</v>
      </c>
      <c r="F46" s="300">
        <v>20966</v>
      </c>
      <c r="G46" s="402"/>
      <c r="H46" s="291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1"/>
      <c r="V46" s="291"/>
      <c r="W46" s="291"/>
      <c r="X46" s="291"/>
    </row>
    <row r="47" spans="1:24" ht="14.5" x14ac:dyDescent="0.35">
      <c r="A47" s="297" t="s">
        <v>1054</v>
      </c>
      <c r="B47" s="297" t="s">
        <v>1055</v>
      </c>
      <c r="C47" s="298">
        <v>37641</v>
      </c>
      <c r="D47" s="299">
        <v>8</v>
      </c>
      <c r="E47" s="297" t="s">
        <v>963</v>
      </c>
      <c r="F47" s="300">
        <v>50622</v>
      </c>
      <c r="G47" s="402"/>
      <c r="H47" s="291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/>
      <c r="V47" s="291"/>
      <c r="W47" s="291"/>
      <c r="X47" s="291"/>
    </row>
    <row r="48" spans="1:24" ht="14.5" x14ac:dyDescent="0.35">
      <c r="A48" s="297" t="s">
        <v>1056</v>
      </c>
      <c r="B48" s="297" t="s">
        <v>1055</v>
      </c>
      <c r="C48" s="298">
        <v>34383</v>
      </c>
      <c r="D48" s="299">
        <v>17</v>
      </c>
      <c r="E48" s="297" t="s">
        <v>963</v>
      </c>
      <c r="F48" s="300">
        <v>79722</v>
      </c>
      <c r="G48" s="402"/>
      <c r="H48" s="291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</row>
    <row r="49" spans="1:24" ht="14.5" x14ac:dyDescent="0.35">
      <c r="A49" s="297" t="s">
        <v>1057</v>
      </c>
      <c r="B49" s="297" t="s">
        <v>1058</v>
      </c>
      <c r="C49" s="298">
        <v>34993</v>
      </c>
      <c r="D49" s="299">
        <v>16</v>
      </c>
      <c r="E49" s="297" t="s">
        <v>977</v>
      </c>
      <c r="F49" s="300">
        <v>46863</v>
      </c>
      <c r="G49" s="402"/>
      <c r="H49" s="291"/>
      <c r="I49" s="291"/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/>
      <c r="V49" s="291"/>
      <c r="W49" s="291"/>
      <c r="X49" s="291"/>
    </row>
    <row r="50" spans="1:24" ht="14.5" x14ac:dyDescent="0.35">
      <c r="A50" s="297" t="s">
        <v>1059</v>
      </c>
      <c r="B50" s="297" t="s">
        <v>1058</v>
      </c>
      <c r="C50" s="298">
        <v>35317</v>
      </c>
      <c r="D50" s="299">
        <v>15</v>
      </c>
      <c r="E50" s="297" t="s">
        <v>970</v>
      </c>
      <c r="F50" s="300">
        <v>26250</v>
      </c>
      <c r="G50" s="402"/>
    </row>
    <row r="51" spans="1:24" ht="14.5" x14ac:dyDescent="0.35">
      <c r="A51" s="297" t="s">
        <v>1060</v>
      </c>
      <c r="B51" s="297" t="s">
        <v>1058</v>
      </c>
      <c r="C51" s="298">
        <v>36342</v>
      </c>
      <c r="D51" s="299">
        <v>12</v>
      </c>
      <c r="E51" s="297" t="s">
        <v>963</v>
      </c>
      <c r="F51" s="300">
        <v>21508</v>
      </c>
      <c r="G51" s="402"/>
    </row>
    <row r="52" spans="1:24" ht="14.5" x14ac:dyDescent="0.35">
      <c r="A52" s="297" t="s">
        <v>1061</v>
      </c>
      <c r="B52" s="297" t="s">
        <v>1058</v>
      </c>
      <c r="C52" s="298">
        <v>38947</v>
      </c>
      <c r="D52" s="299">
        <v>5</v>
      </c>
      <c r="E52" s="297" t="s">
        <v>970</v>
      </c>
      <c r="F52" s="300">
        <v>20459</v>
      </c>
      <c r="G52" s="402"/>
    </row>
    <row r="53" spans="1:24" ht="14.5" x14ac:dyDescent="0.35">
      <c r="A53" s="297" t="s">
        <v>1062</v>
      </c>
      <c r="B53" s="297" t="s">
        <v>1058</v>
      </c>
      <c r="C53" s="298">
        <v>32478</v>
      </c>
      <c r="D53" s="299">
        <v>22</v>
      </c>
      <c r="E53" s="297" t="s">
        <v>977</v>
      </c>
      <c r="F53" s="300">
        <v>66577</v>
      </c>
      <c r="G53" s="402"/>
    </row>
    <row r="54" spans="1:24" ht="14.5" x14ac:dyDescent="0.35">
      <c r="A54" s="297" t="s">
        <v>1063</v>
      </c>
      <c r="B54" s="297" t="s">
        <v>1058</v>
      </c>
      <c r="C54" s="298">
        <v>33809</v>
      </c>
      <c r="D54" s="299">
        <v>19</v>
      </c>
      <c r="E54" s="297" t="s">
        <v>966</v>
      </c>
      <c r="F54" s="300">
        <v>70971</v>
      </c>
      <c r="G54" s="402"/>
    </row>
    <row r="55" spans="1:24" ht="14.5" x14ac:dyDescent="0.35">
      <c r="A55" s="297" t="s">
        <v>1064</v>
      </c>
      <c r="B55" s="297" t="s">
        <v>1058</v>
      </c>
      <c r="C55" s="298">
        <v>33215</v>
      </c>
      <c r="D55" s="299">
        <v>20</v>
      </c>
      <c r="E55" s="297" t="s">
        <v>977</v>
      </c>
      <c r="F55" s="300">
        <v>30599</v>
      </c>
      <c r="G55" s="402"/>
    </row>
    <row r="56" spans="1:24" ht="14.5" x14ac:dyDescent="0.35">
      <c r="A56" s="297" t="s">
        <v>1065</v>
      </c>
      <c r="B56" s="297" t="s">
        <v>1058</v>
      </c>
      <c r="C56" s="298">
        <v>35697</v>
      </c>
      <c r="D56" s="299">
        <v>14</v>
      </c>
      <c r="E56" s="297" t="s">
        <v>963</v>
      </c>
      <c r="F56" s="300">
        <v>65723</v>
      </c>
      <c r="G56" s="402"/>
    </row>
    <row r="57" spans="1:24" ht="14.5" x14ac:dyDescent="0.35">
      <c r="A57" s="297" t="s">
        <v>1066</v>
      </c>
      <c r="B57" s="297" t="s">
        <v>1058</v>
      </c>
      <c r="C57" s="298">
        <v>34555</v>
      </c>
      <c r="D57" s="299">
        <v>17</v>
      </c>
      <c r="E57" s="297" t="s">
        <v>963</v>
      </c>
      <c r="F57" s="300">
        <v>58700</v>
      </c>
      <c r="G57" s="402"/>
    </row>
    <row r="58" spans="1:24" ht="14.5" x14ac:dyDescent="0.35">
      <c r="A58" s="297" t="s">
        <v>1067</v>
      </c>
      <c r="B58" s="297" t="s">
        <v>1058</v>
      </c>
      <c r="C58" s="298">
        <v>34240</v>
      </c>
      <c r="D58" s="299">
        <v>18</v>
      </c>
      <c r="E58" s="297" t="s">
        <v>966</v>
      </c>
      <c r="F58" s="300">
        <v>60918</v>
      </c>
      <c r="G58" s="402"/>
    </row>
    <row r="59" spans="1:24" ht="14.5" x14ac:dyDescent="0.35">
      <c r="A59" s="297" t="s">
        <v>1068</v>
      </c>
      <c r="B59" s="297" t="s">
        <v>1058</v>
      </c>
      <c r="C59" s="298">
        <v>37807</v>
      </c>
      <c r="D59" s="299">
        <v>8</v>
      </c>
      <c r="E59" s="297" t="s">
        <v>963</v>
      </c>
      <c r="F59" s="300">
        <v>46086</v>
      </c>
      <c r="G59" s="402"/>
    </row>
    <row r="60" spans="1:24" ht="14.5" x14ac:dyDescent="0.35">
      <c r="A60" s="297" t="s">
        <v>1069</v>
      </c>
      <c r="B60" s="297" t="s">
        <v>1058</v>
      </c>
      <c r="C60" s="298">
        <v>39108</v>
      </c>
      <c r="D60" s="299">
        <v>4</v>
      </c>
      <c r="E60" s="297" t="s">
        <v>977</v>
      </c>
      <c r="F60" s="300">
        <v>76234</v>
      </c>
      <c r="G60" s="402"/>
    </row>
    <row r="61" spans="1:24" ht="14.5" x14ac:dyDescent="0.35">
      <c r="A61" s="297" t="s">
        <v>1070</v>
      </c>
      <c r="B61" s="297" t="s">
        <v>1058</v>
      </c>
      <c r="C61" s="298">
        <v>34124</v>
      </c>
      <c r="D61" s="299">
        <v>18</v>
      </c>
      <c r="E61" s="297" t="s">
        <v>966</v>
      </c>
      <c r="F61" s="300">
        <v>31253</v>
      </c>
      <c r="G61" s="402"/>
    </row>
    <row r="62" spans="1:24" ht="14.5" x14ac:dyDescent="0.35">
      <c r="A62" s="297" t="s">
        <v>1071</v>
      </c>
      <c r="B62" s="297" t="s">
        <v>1072</v>
      </c>
      <c r="C62" s="298">
        <v>39317</v>
      </c>
      <c r="D62" s="299">
        <v>4</v>
      </c>
      <c r="E62" s="297" t="s">
        <v>977</v>
      </c>
      <c r="F62" s="300">
        <v>50256</v>
      </c>
      <c r="G62" s="402"/>
    </row>
    <row r="63" spans="1:24" ht="14.5" x14ac:dyDescent="0.35">
      <c r="A63" s="297" t="s">
        <v>1073</v>
      </c>
      <c r="B63" s="297" t="s">
        <v>1072</v>
      </c>
      <c r="C63" s="298">
        <v>37000</v>
      </c>
      <c r="D63" s="299">
        <v>10</v>
      </c>
      <c r="E63" s="297" t="s">
        <v>970</v>
      </c>
      <c r="F63" s="300">
        <v>74858</v>
      </c>
      <c r="G63" s="402"/>
    </row>
    <row r="64" spans="1:24" ht="14.5" x14ac:dyDescent="0.35">
      <c r="A64" s="297" t="s">
        <v>1074</v>
      </c>
      <c r="B64" s="297" t="s">
        <v>1072</v>
      </c>
      <c r="C64" s="298">
        <v>32439</v>
      </c>
      <c r="D64" s="299">
        <v>23</v>
      </c>
      <c r="E64" s="297" t="s">
        <v>963</v>
      </c>
      <c r="F64" s="300">
        <v>27498</v>
      </c>
      <c r="G64" s="402"/>
    </row>
    <row r="65" spans="1:7" ht="14.5" x14ac:dyDescent="0.35">
      <c r="A65" s="297" t="s">
        <v>1075</v>
      </c>
      <c r="B65" s="297" t="s">
        <v>1076</v>
      </c>
      <c r="C65" s="298">
        <v>37200</v>
      </c>
      <c r="D65" s="299">
        <v>10</v>
      </c>
      <c r="E65" s="297" t="s">
        <v>963</v>
      </c>
      <c r="F65" s="300">
        <v>48054</v>
      </c>
      <c r="G65" s="402"/>
    </row>
    <row r="66" spans="1:7" ht="14.5" x14ac:dyDescent="0.35">
      <c r="A66" s="297" t="s">
        <v>1077</v>
      </c>
      <c r="B66" s="297" t="s">
        <v>1076</v>
      </c>
      <c r="C66" s="298">
        <v>37863</v>
      </c>
      <c r="D66" s="299">
        <v>8</v>
      </c>
      <c r="E66" s="297" t="s">
        <v>963</v>
      </c>
      <c r="F66" s="300">
        <v>29269</v>
      </c>
      <c r="G66" s="402"/>
    </row>
    <row r="67" spans="1:7" ht="14.5" x14ac:dyDescent="0.35">
      <c r="A67" s="297" t="s">
        <v>1078</v>
      </c>
      <c r="B67" s="297" t="s">
        <v>1076</v>
      </c>
      <c r="C67" s="298">
        <v>35485</v>
      </c>
      <c r="D67" s="299">
        <v>14</v>
      </c>
      <c r="E67" s="297" t="s">
        <v>963</v>
      </c>
      <c r="F67" s="300">
        <v>70008</v>
      </c>
      <c r="G67" s="402"/>
    </row>
    <row r="68" spans="1:7" ht="14.5" x14ac:dyDescent="0.35">
      <c r="A68" s="297" t="s">
        <v>1079</v>
      </c>
      <c r="B68" s="297" t="s">
        <v>1076</v>
      </c>
      <c r="C68" s="298">
        <v>34981</v>
      </c>
      <c r="D68" s="299">
        <v>16</v>
      </c>
      <c r="E68" s="297" t="s">
        <v>977</v>
      </c>
      <c r="F68" s="300">
        <v>62539</v>
      </c>
      <c r="G68" s="402"/>
    </row>
    <row r="69" spans="1:7" ht="14.5" x14ac:dyDescent="0.35">
      <c r="A69" s="297" t="s">
        <v>1080</v>
      </c>
      <c r="B69" s="297" t="s">
        <v>1076</v>
      </c>
      <c r="C69" s="298">
        <v>35252</v>
      </c>
      <c r="D69" s="299">
        <v>15</v>
      </c>
      <c r="E69" s="297" t="s">
        <v>963</v>
      </c>
      <c r="F69" s="300">
        <v>69212</v>
      </c>
      <c r="G69" s="402"/>
    </row>
    <row r="70" spans="1:7" ht="14.5" x14ac:dyDescent="0.35">
      <c r="A70" s="297" t="s">
        <v>1081</v>
      </c>
      <c r="B70" s="297" t="s">
        <v>1076</v>
      </c>
      <c r="C70" s="298">
        <v>34397</v>
      </c>
      <c r="D70" s="299">
        <v>17</v>
      </c>
      <c r="E70" s="297" t="s">
        <v>966</v>
      </c>
      <c r="F70" s="300">
        <v>30533</v>
      </c>
      <c r="G70" s="402"/>
    </row>
    <row r="71" spans="1:7" ht="14.5" x14ac:dyDescent="0.35">
      <c r="A71" s="297" t="s">
        <v>1082</v>
      </c>
      <c r="B71" s="297" t="s">
        <v>1076</v>
      </c>
      <c r="C71" s="298">
        <v>36490</v>
      </c>
      <c r="D71" s="299">
        <v>11</v>
      </c>
      <c r="E71" s="297" t="s">
        <v>963</v>
      </c>
      <c r="F71" s="300">
        <v>34248</v>
      </c>
      <c r="G71" s="402"/>
    </row>
    <row r="72" spans="1:7" ht="14.5" x14ac:dyDescent="0.35">
      <c r="A72" s="297" t="s">
        <v>1083</v>
      </c>
      <c r="B72" s="297" t="s">
        <v>1076</v>
      </c>
      <c r="C72" s="298">
        <v>35783</v>
      </c>
      <c r="D72" s="299">
        <v>13</v>
      </c>
      <c r="E72" s="297" t="s">
        <v>977</v>
      </c>
      <c r="F72" s="300">
        <v>48533</v>
      </c>
      <c r="G72" s="402"/>
    </row>
    <row r="73" spans="1:7" ht="14.5" x14ac:dyDescent="0.35">
      <c r="A73" s="297" t="s">
        <v>1084</v>
      </c>
      <c r="B73" s="297" t="s">
        <v>1076</v>
      </c>
      <c r="C73" s="298">
        <v>33319</v>
      </c>
      <c r="D73" s="299">
        <v>20</v>
      </c>
      <c r="E73" s="297" t="s">
        <v>977</v>
      </c>
      <c r="F73" s="300">
        <v>20440</v>
      </c>
      <c r="G73" s="402"/>
    </row>
    <row r="74" spans="1:7" ht="14.5" x14ac:dyDescent="0.35">
      <c r="A74" s="297" t="s">
        <v>1085</v>
      </c>
      <c r="B74" s="297" t="s">
        <v>1076</v>
      </c>
      <c r="C74" s="298">
        <v>38876</v>
      </c>
      <c r="D74" s="299">
        <v>5</v>
      </c>
      <c r="E74" s="297" t="s">
        <v>977</v>
      </c>
      <c r="F74" s="300">
        <v>32057</v>
      </c>
      <c r="G74" s="402"/>
    </row>
    <row r="75" spans="1:7" ht="14.5" x14ac:dyDescent="0.35">
      <c r="A75" s="297" t="s">
        <v>1086</v>
      </c>
      <c r="B75" s="297" t="s">
        <v>1076</v>
      </c>
      <c r="C75" s="298">
        <v>37431</v>
      </c>
      <c r="D75" s="299">
        <v>9</v>
      </c>
      <c r="E75" s="297" t="s">
        <v>963</v>
      </c>
      <c r="F75" s="300">
        <v>31214</v>
      </c>
      <c r="G75" s="402"/>
    </row>
    <row r="76" spans="1:7" ht="14.5" x14ac:dyDescent="0.35">
      <c r="A76" s="297" t="s">
        <v>1087</v>
      </c>
      <c r="B76" s="297" t="s">
        <v>1076</v>
      </c>
      <c r="C76" s="298">
        <v>37561</v>
      </c>
      <c r="D76" s="299">
        <v>9</v>
      </c>
      <c r="E76" s="297" t="s">
        <v>977</v>
      </c>
      <c r="F76" s="300">
        <v>24235</v>
      </c>
      <c r="G76" s="402"/>
    </row>
    <row r="77" spans="1:7" ht="14.5" x14ac:dyDescent="0.35">
      <c r="A77" s="297" t="s">
        <v>1088</v>
      </c>
      <c r="B77" s="297" t="s">
        <v>1076</v>
      </c>
      <c r="C77" s="298">
        <v>38884</v>
      </c>
      <c r="D77" s="299">
        <v>5</v>
      </c>
      <c r="E77" s="297" t="s">
        <v>977</v>
      </c>
      <c r="F77" s="300">
        <v>24382</v>
      </c>
      <c r="G77" s="402"/>
    </row>
    <row r="78" spans="1:7" ht="14.5" x14ac:dyDescent="0.35">
      <c r="A78" s="297" t="s">
        <v>1089</v>
      </c>
      <c r="B78" s="297" t="s">
        <v>1076</v>
      </c>
      <c r="C78" s="298">
        <v>35654</v>
      </c>
      <c r="D78" s="299">
        <v>14</v>
      </c>
      <c r="E78" s="297" t="s">
        <v>977</v>
      </c>
      <c r="F78" s="300">
        <v>20699</v>
      </c>
      <c r="G78" s="402"/>
    </row>
    <row r="79" spans="1:7" ht="14.5" x14ac:dyDescent="0.35">
      <c r="A79" s="297" t="s">
        <v>1090</v>
      </c>
      <c r="B79" s="297" t="s">
        <v>1076</v>
      </c>
      <c r="C79" s="298">
        <v>34078</v>
      </c>
      <c r="D79" s="299">
        <v>18</v>
      </c>
      <c r="E79" s="297" t="s">
        <v>963</v>
      </c>
      <c r="F79" s="300">
        <v>75765</v>
      </c>
      <c r="G79" s="402"/>
    </row>
    <row r="80" spans="1:7" ht="14.5" x14ac:dyDescent="0.35">
      <c r="A80" s="297" t="s">
        <v>1091</v>
      </c>
      <c r="B80" s="297" t="s">
        <v>1076</v>
      </c>
      <c r="C80" s="298">
        <v>39628</v>
      </c>
      <c r="D80" s="299">
        <v>3</v>
      </c>
      <c r="E80" s="297" t="s">
        <v>970</v>
      </c>
      <c r="F80" s="300">
        <v>54138</v>
      </c>
      <c r="G80" s="402"/>
    </row>
    <row r="81" spans="1:7" ht="14.5" x14ac:dyDescent="0.35">
      <c r="A81" s="297" t="s">
        <v>1092</v>
      </c>
      <c r="B81" s="297" t="s">
        <v>1076</v>
      </c>
      <c r="C81" s="298">
        <v>33725</v>
      </c>
      <c r="D81" s="299">
        <v>19</v>
      </c>
      <c r="E81" s="297" t="s">
        <v>977</v>
      </c>
      <c r="F81" s="300">
        <v>41644</v>
      </c>
      <c r="G81" s="402"/>
    </row>
    <row r="82" spans="1:7" ht="14.5" x14ac:dyDescent="0.35">
      <c r="A82" s="297" t="s">
        <v>1093</v>
      </c>
      <c r="B82" s="297" t="s">
        <v>1076</v>
      </c>
      <c r="C82" s="298">
        <v>37431</v>
      </c>
      <c r="D82" s="299">
        <v>9</v>
      </c>
      <c r="E82" s="297" t="s">
        <v>963</v>
      </c>
      <c r="F82" s="300">
        <v>33758</v>
      </c>
      <c r="G82" s="402"/>
    </row>
    <row r="83" spans="1:7" ht="14.5" x14ac:dyDescent="0.35">
      <c r="A83" s="297" t="s">
        <v>1094</v>
      </c>
      <c r="B83" s="297" t="s">
        <v>1076</v>
      </c>
      <c r="C83" s="298">
        <v>34645</v>
      </c>
      <c r="D83" s="299">
        <v>17</v>
      </c>
      <c r="E83" s="297" t="s">
        <v>963</v>
      </c>
      <c r="F83" s="300">
        <v>51655</v>
      </c>
      <c r="G83" s="402"/>
    </row>
    <row r="84" spans="1:7" ht="14.5" x14ac:dyDescent="0.35">
      <c r="A84" s="297" t="s">
        <v>1095</v>
      </c>
      <c r="B84" s="297" t="s">
        <v>1076</v>
      </c>
      <c r="C84" s="298">
        <v>35372</v>
      </c>
      <c r="D84" s="299">
        <v>15</v>
      </c>
      <c r="E84" s="297" t="s">
        <v>963</v>
      </c>
      <c r="F84" s="300">
        <v>66065</v>
      </c>
      <c r="G84" s="402"/>
    </row>
    <row r="85" spans="1:7" ht="14.5" x14ac:dyDescent="0.35">
      <c r="A85" s="297" t="s">
        <v>1096</v>
      </c>
      <c r="B85" s="297" t="s">
        <v>1076</v>
      </c>
      <c r="C85" s="298">
        <v>38243</v>
      </c>
      <c r="D85" s="299">
        <v>7</v>
      </c>
      <c r="E85" s="297" t="s">
        <v>977</v>
      </c>
      <c r="F85" s="300">
        <v>21680</v>
      </c>
      <c r="G85" s="402"/>
    </row>
    <row r="86" spans="1:7" ht="14.5" x14ac:dyDescent="0.35">
      <c r="A86" s="297" t="s">
        <v>1097</v>
      </c>
      <c r="B86" s="297" t="s">
        <v>1076</v>
      </c>
      <c r="C86" s="298">
        <v>34643</v>
      </c>
      <c r="D86" s="299">
        <v>17</v>
      </c>
      <c r="E86" s="297" t="s">
        <v>963</v>
      </c>
      <c r="F86" s="300">
        <v>77193</v>
      </c>
      <c r="G86" s="402"/>
    </row>
    <row r="87" spans="1:7" ht="14.5" x14ac:dyDescent="0.35">
      <c r="A87" s="297" t="s">
        <v>1098</v>
      </c>
      <c r="B87" s="297" t="s">
        <v>1076</v>
      </c>
      <c r="C87" s="298">
        <v>33047</v>
      </c>
      <c r="D87" s="299">
        <v>21</v>
      </c>
      <c r="E87" s="297" t="s">
        <v>963</v>
      </c>
      <c r="F87" s="300">
        <v>34020</v>
      </c>
      <c r="G87" s="402"/>
    </row>
    <row r="88" spans="1:7" ht="14.5" x14ac:dyDescent="0.35">
      <c r="A88" s="297" t="s">
        <v>1099</v>
      </c>
      <c r="B88" s="297" t="s">
        <v>1076</v>
      </c>
      <c r="C88" s="298">
        <v>33033</v>
      </c>
      <c r="D88" s="299">
        <v>21</v>
      </c>
      <c r="E88" s="297" t="s">
        <v>977</v>
      </c>
      <c r="F88" s="300">
        <v>59845</v>
      </c>
      <c r="G88" s="402"/>
    </row>
    <row r="89" spans="1:7" ht="14.5" x14ac:dyDescent="0.35">
      <c r="A89" s="297" t="s">
        <v>1100</v>
      </c>
      <c r="B89" s="297" t="s">
        <v>1076</v>
      </c>
      <c r="C89" s="298">
        <v>35026</v>
      </c>
      <c r="D89" s="299">
        <v>15</v>
      </c>
      <c r="E89" s="297" t="s">
        <v>977</v>
      </c>
      <c r="F89" s="300">
        <v>51656</v>
      </c>
      <c r="G89" s="402"/>
    </row>
    <row r="90" spans="1:7" ht="14.5" x14ac:dyDescent="0.35">
      <c r="A90" s="297" t="s">
        <v>1101</v>
      </c>
      <c r="B90" s="297" t="s">
        <v>1076</v>
      </c>
      <c r="C90" s="298">
        <v>34580</v>
      </c>
      <c r="D90" s="299">
        <v>17</v>
      </c>
      <c r="E90" s="297" t="s">
        <v>963</v>
      </c>
      <c r="F90" s="300">
        <v>69024</v>
      </c>
      <c r="G90" s="402"/>
    </row>
    <row r="91" spans="1:7" ht="14.5" x14ac:dyDescent="0.35">
      <c r="A91" s="297" t="s">
        <v>1102</v>
      </c>
      <c r="B91" s="297" t="s">
        <v>1076</v>
      </c>
      <c r="C91" s="298">
        <v>35498</v>
      </c>
      <c r="D91" s="299">
        <v>14</v>
      </c>
      <c r="E91" s="297" t="s">
        <v>963</v>
      </c>
      <c r="F91" s="300">
        <v>38248</v>
      </c>
      <c r="G91" s="402"/>
    </row>
    <row r="92" spans="1:7" ht="14.5" x14ac:dyDescent="0.35">
      <c r="A92" s="297" t="s">
        <v>1103</v>
      </c>
      <c r="B92" s="297" t="s">
        <v>1076</v>
      </c>
      <c r="C92" s="298">
        <v>32805</v>
      </c>
      <c r="D92" s="299">
        <v>22</v>
      </c>
      <c r="E92" s="297" t="s">
        <v>970</v>
      </c>
      <c r="F92" s="300">
        <v>69034</v>
      </c>
      <c r="G92" s="402"/>
    </row>
    <row r="93" spans="1:7" ht="14.5" x14ac:dyDescent="0.35">
      <c r="A93" s="297" t="s">
        <v>1104</v>
      </c>
      <c r="B93" s="297" t="s">
        <v>1076</v>
      </c>
      <c r="C93" s="298">
        <v>36380</v>
      </c>
      <c r="D93" s="299">
        <v>12</v>
      </c>
      <c r="E93" s="297" t="s">
        <v>977</v>
      </c>
      <c r="F93" s="300">
        <v>41347</v>
      </c>
      <c r="G93" s="402"/>
    </row>
    <row r="94" spans="1:7" ht="14.5" x14ac:dyDescent="0.35">
      <c r="A94" s="297" t="s">
        <v>1105</v>
      </c>
      <c r="B94" s="297" t="s">
        <v>1076</v>
      </c>
      <c r="C94" s="298">
        <v>33085</v>
      </c>
      <c r="D94" s="299">
        <v>21</v>
      </c>
      <c r="E94" s="297" t="s">
        <v>977</v>
      </c>
      <c r="F94" s="300">
        <v>62955</v>
      </c>
      <c r="G94" s="402"/>
    </row>
    <row r="95" spans="1:7" ht="14.5" x14ac:dyDescent="0.35">
      <c r="A95" s="297" t="s">
        <v>1106</v>
      </c>
      <c r="B95" s="297" t="s">
        <v>1076</v>
      </c>
      <c r="C95" s="298">
        <v>33839</v>
      </c>
      <c r="D95" s="299">
        <v>19</v>
      </c>
      <c r="E95" s="297" t="s">
        <v>963</v>
      </c>
      <c r="F95" s="300">
        <v>40488</v>
      </c>
      <c r="G95" s="402"/>
    </row>
    <row r="96" spans="1:7" ht="14.5" x14ac:dyDescent="0.35">
      <c r="A96" s="297" t="s">
        <v>1107</v>
      </c>
      <c r="B96" s="297" t="s">
        <v>1076</v>
      </c>
      <c r="C96" s="298">
        <v>37875</v>
      </c>
      <c r="D96" s="299">
        <v>8</v>
      </c>
      <c r="E96" s="297" t="s">
        <v>963</v>
      </c>
      <c r="F96" s="300">
        <v>74066</v>
      </c>
      <c r="G96" s="402"/>
    </row>
    <row r="97" spans="1:7" ht="14.5" x14ac:dyDescent="0.35">
      <c r="A97" s="297" t="s">
        <v>1108</v>
      </c>
      <c r="B97" s="297" t="s">
        <v>1076</v>
      </c>
      <c r="C97" s="298">
        <v>39524</v>
      </c>
      <c r="D97" s="299">
        <v>3</v>
      </c>
      <c r="E97" s="297" t="s">
        <v>977</v>
      </c>
      <c r="F97" s="300">
        <v>31176</v>
      </c>
      <c r="G97" s="402"/>
    </row>
    <row r="98" spans="1:7" ht="14.5" x14ac:dyDescent="0.35">
      <c r="A98" s="297" t="s">
        <v>1109</v>
      </c>
      <c r="B98" s="297" t="s">
        <v>1076</v>
      </c>
      <c r="C98" s="298">
        <v>33203</v>
      </c>
      <c r="D98" s="299">
        <v>20</v>
      </c>
      <c r="E98" s="297" t="s">
        <v>977</v>
      </c>
      <c r="F98" s="300">
        <v>31644</v>
      </c>
      <c r="G98" s="402"/>
    </row>
    <row r="99" spans="1:7" ht="14.5" x14ac:dyDescent="0.35">
      <c r="A99" s="297" t="s">
        <v>1110</v>
      </c>
      <c r="B99" s="297" t="s">
        <v>1076</v>
      </c>
      <c r="C99" s="298">
        <v>35404</v>
      </c>
      <c r="D99" s="299">
        <v>14</v>
      </c>
      <c r="E99" s="297" t="s">
        <v>977</v>
      </c>
      <c r="F99" s="300">
        <v>73397</v>
      </c>
      <c r="G99" s="402"/>
    </row>
    <row r="100" spans="1:7" ht="14.5" x14ac:dyDescent="0.35">
      <c r="A100" s="297" t="s">
        <v>1111</v>
      </c>
      <c r="B100" s="297" t="s">
        <v>1076</v>
      </c>
      <c r="C100" s="298">
        <v>34565</v>
      </c>
      <c r="D100" s="299">
        <v>17</v>
      </c>
      <c r="E100" s="297" t="s">
        <v>963</v>
      </c>
      <c r="F100" s="300">
        <v>21585</v>
      </c>
      <c r="G100" s="402"/>
    </row>
    <row r="101" spans="1:7" ht="14.5" x14ac:dyDescent="0.35">
      <c r="A101" s="297" t="s">
        <v>1112</v>
      </c>
      <c r="B101" s="297" t="s">
        <v>1076</v>
      </c>
      <c r="C101" s="298">
        <v>34749</v>
      </c>
      <c r="D101" s="299">
        <v>16</v>
      </c>
      <c r="E101" s="297" t="s">
        <v>963</v>
      </c>
      <c r="F101" s="300">
        <v>34872</v>
      </c>
      <c r="G101" s="402"/>
    </row>
    <row r="102" spans="1:7" ht="14.5" x14ac:dyDescent="0.35">
      <c r="A102" s="297" t="s">
        <v>1113</v>
      </c>
      <c r="B102" s="297" t="s">
        <v>1076</v>
      </c>
      <c r="C102" s="298">
        <v>36283</v>
      </c>
      <c r="D102" s="299">
        <v>12</v>
      </c>
      <c r="E102" s="297" t="s">
        <v>963</v>
      </c>
      <c r="F102" s="300">
        <v>79993</v>
      </c>
      <c r="G102" s="402"/>
    </row>
    <row r="103" spans="1:7" ht="14.5" x14ac:dyDescent="0.35">
      <c r="A103" s="297" t="s">
        <v>1114</v>
      </c>
      <c r="B103" s="297" t="s">
        <v>1076</v>
      </c>
      <c r="C103" s="298">
        <v>39229</v>
      </c>
      <c r="D103" s="299">
        <v>4</v>
      </c>
      <c r="E103" s="297" t="s">
        <v>963</v>
      </c>
      <c r="F103" s="300">
        <v>48483</v>
      </c>
      <c r="G103" s="402"/>
    </row>
    <row r="104" spans="1:7" ht="14.5" x14ac:dyDescent="0.35">
      <c r="A104" s="297" t="s">
        <v>1115</v>
      </c>
      <c r="B104" s="297" t="s">
        <v>1076</v>
      </c>
      <c r="C104" s="298">
        <v>34574</v>
      </c>
      <c r="D104" s="299">
        <v>17</v>
      </c>
      <c r="E104" s="297" t="s">
        <v>963</v>
      </c>
      <c r="F104" s="300">
        <v>63853</v>
      </c>
      <c r="G104" s="402"/>
    </row>
    <row r="105" spans="1:7" ht="14.5" x14ac:dyDescent="0.35">
      <c r="A105" s="297" t="s">
        <v>1116</v>
      </c>
      <c r="B105" s="297" t="s">
        <v>1076</v>
      </c>
      <c r="C105" s="298">
        <v>36990</v>
      </c>
      <c r="D105" s="299">
        <v>10</v>
      </c>
      <c r="E105" s="297" t="s">
        <v>963</v>
      </c>
      <c r="F105" s="300">
        <v>42619</v>
      </c>
      <c r="G105" s="402"/>
    </row>
    <row r="106" spans="1:7" ht="14.5" x14ac:dyDescent="0.35">
      <c r="A106" s="297" t="s">
        <v>1117</v>
      </c>
      <c r="B106" s="297" t="s">
        <v>1076</v>
      </c>
      <c r="C106" s="298">
        <v>35509</v>
      </c>
      <c r="D106" s="299">
        <v>14</v>
      </c>
      <c r="E106" s="297" t="s">
        <v>977</v>
      </c>
      <c r="F106" s="300">
        <v>65306</v>
      </c>
      <c r="G106" s="402"/>
    </row>
    <row r="107" spans="1:7" ht="14.5" x14ac:dyDescent="0.35">
      <c r="A107" s="297" t="s">
        <v>1118</v>
      </c>
      <c r="B107" s="297" t="s">
        <v>1076</v>
      </c>
      <c r="C107" s="298">
        <v>32828</v>
      </c>
      <c r="D107" s="299">
        <v>21</v>
      </c>
      <c r="E107" s="297" t="s">
        <v>977</v>
      </c>
      <c r="F107" s="300">
        <v>44941</v>
      </c>
      <c r="G107" s="402"/>
    </row>
    <row r="108" spans="1:7" ht="14.5" x14ac:dyDescent="0.35">
      <c r="A108" s="297" t="s">
        <v>1119</v>
      </c>
      <c r="B108" s="297" t="s">
        <v>1076</v>
      </c>
      <c r="C108" s="298">
        <v>35138</v>
      </c>
      <c r="D108" s="299">
        <v>15</v>
      </c>
      <c r="E108" s="297" t="s">
        <v>963</v>
      </c>
      <c r="F108" s="300">
        <v>59528</v>
      </c>
      <c r="G108" s="402"/>
    </row>
    <row r="109" spans="1:7" ht="14.5" x14ac:dyDescent="0.35">
      <c r="A109" s="297" t="s">
        <v>1120</v>
      </c>
      <c r="B109" s="297" t="s">
        <v>1076</v>
      </c>
      <c r="C109" s="298">
        <v>34861</v>
      </c>
      <c r="D109" s="299">
        <v>16</v>
      </c>
      <c r="E109" s="297" t="s">
        <v>966</v>
      </c>
      <c r="F109" s="300">
        <v>53476</v>
      </c>
      <c r="G109" s="402"/>
    </row>
    <row r="110" spans="1:7" ht="14.5" x14ac:dyDescent="0.35">
      <c r="A110" s="297" t="s">
        <v>1121</v>
      </c>
      <c r="B110" s="297" t="s">
        <v>1076</v>
      </c>
      <c r="C110" s="298">
        <v>33122</v>
      </c>
      <c r="D110" s="299">
        <v>21</v>
      </c>
      <c r="E110" s="297" t="s">
        <v>963</v>
      </c>
      <c r="F110" s="300">
        <v>73692</v>
      </c>
      <c r="G110" s="402"/>
    </row>
    <row r="111" spans="1:7" ht="14.5" x14ac:dyDescent="0.35">
      <c r="A111" s="297" t="s">
        <v>1122</v>
      </c>
      <c r="B111" s="297" t="s">
        <v>1076</v>
      </c>
      <c r="C111" s="298">
        <v>32667</v>
      </c>
      <c r="D111" s="299">
        <v>22</v>
      </c>
      <c r="E111" s="297" t="s">
        <v>963</v>
      </c>
      <c r="F111" s="300">
        <v>34127</v>
      </c>
      <c r="G111" s="402"/>
    </row>
    <row r="112" spans="1:7" ht="14.5" x14ac:dyDescent="0.35">
      <c r="A112" s="297" t="s">
        <v>1123</v>
      </c>
      <c r="B112" s="297" t="s">
        <v>1076</v>
      </c>
      <c r="C112" s="298">
        <v>35658</v>
      </c>
      <c r="D112" s="299">
        <v>14</v>
      </c>
      <c r="E112" s="297" t="s">
        <v>966</v>
      </c>
      <c r="F112" s="300">
        <v>75072</v>
      </c>
      <c r="G112" s="402"/>
    </row>
    <row r="113" spans="1:7" ht="14.5" x14ac:dyDescent="0.35">
      <c r="A113" s="297" t="s">
        <v>1124</v>
      </c>
      <c r="B113" s="297" t="s">
        <v>1076</v>
      </c>
      <c r="C113" s="298">
        <v>36385</v>
      </c>
      <c r="D113" s="299">
        <v>12</v>
      </c>
      <c r="E113" s="297" t="s">
        <v>963</v>
      </c>
      <c r="F113" s="300">
        <v>67107</v>
      </c>
      <c r="G113" s="402"/>
    </row>
    <row r="114" spans="1:7" ht="14.5" x14ac:dyDescent="0.35">
      <c r="A114" s="297" t="s">
        <v>1125</v>
      </c>
      <c r="B114" s="297" t="s">
        <v>1076</v>
      </c>
      <c r="C114" s="298">
        <v>38509</v>
      </c>
      <c r="D114" s="299">
        <v>6</v>
      </c>
      <c r="E114" s="297" t="s">
        <v>963</v>
      </c>
      <c r="F114" s="300">
        <v>38342</v>
      </c>
      <c r="G114" s="402"/>
    </row>
    <row r="115" spans="1:7" ht="14.5" x14ac:dyDescent="0.35">
      <c r="A115" s="297" t="s">
        <v>1126</v>
      </c>
      <c r="B115" s="297" t="s">
        <v>1127</v>
      </c>
      <c r="C115" s="298">
        <v>35819</v>
      </c>
      <c r="D115" s="299">
        <v>13</v>
      </c>
      <c r="E115" s="297" t="s">
        <v>977</v>
      </c>
      <c r="F115" s="300">
        <v>74734</v>
      </c>
      <c r="G115" s="402"/>
    </row>
    <row r="116" spans="1:7" ht="14.5" x14ac:dyDescent="0.35">
      <c r="A116" s="297" t="s">
        <v>1128</v>
      </c>
      <c r="B116" s="297" t="s">
        <v>1127</v>
      </c>
      <c r="C116" s="298">
        <v>36461</v>
      </c>
      <c r="D116" s="299">
        <v>12</v>
      </c>
      <c r="E116" s="297" t="s">
        <v>963</v>
      </c>
      <c r="F116" s="300">
        <v>46520</v>
      </c>
      <c r="G116" s="402"/>
    </row>
    <row r="117" spans="1:7" ht="14.5" x14ac:dyDescent="0.35">
      <c r="A117" s="297" t="s">
        <v>1129</v>
      </c>
      <c r="B117" s="297" t="s">
        <v>1130</v>
      </c>
      <c r="C117" s="298">
        <v>32373</v>
      </c>
      <c r="D117" s="299">
        <v>23</v>
      </c>
      <c r="E117" s="297" t="s">
        <v>966</v>
      </c>
      <c r="F117" s="300">
        <v>40132</v>
      </c>
      <c r="G117" s="402"/>
    </row>
    <row r="118" spans="1:7" ht="14.5" x14ac:dyDescent="0.35">
      <c r="A118" s="297" t="s">
        <v>1131</v>
      </c>
      <c r="B118" s="297" t="s">
        <v>1130</v>
      </c>
      <c r="C118" s="298">
        <v>36220</v>
      </c>
      <c r="D118" s="299">
        <v>12</v>
      </c>
      <c r="E118" s="297" t="s">
        <v>966</v>
      </c>
      <c r="F118" s="300">
        <v>63331</v>
      </c>
      <c r="G118" s="402"/>
    </row>
    <row r="119" spans="1:7" ht="14.5" x14ac:dyDescent="0.35">
      <c r="A119" s="297" t="s">
        <v>1132</v>
      </c>
      <c r="B119" s="297" t="s">
        <v>1130</v>
      </c>
      <c r="C119" s="298">
        <v>34572</v>
      </c>
      <c r="D119" s="299">
        <v>17</v>
      </c>
      <c r="E119" s="297" t="s">
        <v>977</v>
      </c>
      <c r="F119" s="300">
        <v>58568</v>
      </c>
      <c r="G119" s="402"/>
    </row>
    <row r="120" spans="1:7" ht="14.5" x14ac:dyDescent="0.35">
      <c r="A120" s="297" t="s">
        <v>1133</v>
      </c>
      <c r="B120" s="297" t="s">
        <v>1130</v>
      </c>
      <c r="C120" s="298">
        <v>35170</v>
      </c>
      <c r="D120" s="299">
        <v>15</v>
      </c>
      <c r="E120" s="297" t="s">
        <v>963</v>
      </c>
      <c r="F120" s="300">
        <v>23791</v>
      </c>
      <c r="G120" s="402"/>
    </row>
    <row r="121" spans="1:7" ht="14.5" x14ac:dyDescent="0.35">
      <c r="A121" s="297" t="s">
        <v>1134</v>
      </c>
      <c r="B121" s="297" t="s">
        <v>1130</v>
      </c>
      <c r="C121" s="298">
        <v>35246</v>
      </c>
      <c r="D121" s="299">
        <v>15</v>
      </c>
      <c r="E121" s="297" t="s">
        <v>977</v>
      </c>
      <c r="F121" s="300">
        <v>70462</v>
      </c>
      <c r="G121" s="402"/>
    </row>
    <row r="122" spans="1:7" ht="14.5" x14ac:dyDescent="0.35">
      <c r="A122" s="297" t="s">
        <v>1135</v>
      </c>
      <c r="B122" s="297" t="s">
        <v>1130</v>
      </c>
      <c r="C122" s="298">
        <v>35351</v>
      </c>
      <c r="D122" s="299">
        <v>15</v>
      </c>
      <c r="E122" s="297" t="s">
        <v>963</v>
      </c>
      <c r="F122" s="300">
        <v>57555</v>
      </c>
      <c r="G122" s="402"/>
    </row>
    <row r="123" spans="1:7" ht="14.5" x14ac:dyDescent="0.35">
      <c r="A123" s="297" t="s">
        <v>1136</v>
      </c>
      <c r="B123" s="297" t="s">
        <v>1130</v>
      </c>
      <c r="C123" s="298">
        <v>34910</v>
      </c>
      <c r="D123" s="299">
        <v>16</v>
      </c>
      <c r="E123" s="297" t="s">
        <v>963</v>
      </c>
      <c r="F123" s="300">
        <v>50536</v>
      </c>
      <c r="G123" s="402"/>
    </row>
    <row r="124" spans="1:7" ht="14.5" x14ac:dyDescent="0.35">
      <c r="A124" s="297" t="s">
        <v>1137</v>
      </c>
      <c r="B124" s="297" t="s">
        <v>1130</v>
      </c>
      <c r="C124" s="298">
        <v>38152</v>
      </c>
      <c r="D124" s="299">
        <v>7</v>
      </c>
      <c r="E124" s="297" t="s">
        <v>966</v>
      </c>
      <c r="F124" s="300">
        <v>41702</v>
      </c>
      <c r="G124" s="402"/>
    </row>
    <row r="125" spans="1:7" ht="14.5" x14ac:dyDescent="0.35">
      <c r="A125" s="297" t="s">
        <v>1138</v>
      </c>
      <c r="B125" s="297" t="s">
        <v>1130</v>
      </c>
      <c r="C125" s="298">
        <v>33121</v>
      </c>
      <c r="D125" s="299">
        <v>21</v>
      </c>
      <c r="E125" s="297" t="s">
        <v>963</v>
      </c>
      <c r="F125" s="300">
        <v>77469</v>
      </c>
      <c r="G125" s="402"/>
    </row>
    <row r="126" spans="1:7" ht="14.5" x14ac:dyDescent="0.35">
      <c r="A126" s="297" t="s">
        <v>1139</v>
      </c>
      <c r="B126" s="297" t="s">
        <v>1130</v>
      </c>
      <c r="C126" s="298">
        <v>34911</v>
      </c>
      <c r="D126" s="299">
        <v>16</v>
      </c>
      <c r="E126" s="297" t="s">
        <v>963</v>
      </c>
      <c r="F126" s="300">
        <v>73953</v>
      </c>
      <c r="G126" s="402"/>
    </row>
    <row r="127" spans="1:7" ht="14.5" x14ac:dyDescent="0.35">
      <c r="A127" s="297" t="s">
        <v>1140</v>
      </c>
      <c r="B127" s="297" t="s">
        <v>1130</v>
      </c>
      <c r="C127" s="298">
        <v>34336</v>
      </c>
      <c r="D127" s="299">
        <v>17</v>
      </c>
      <c r="E127" s="297" t="s">
        <v>963</v>
      </c>
      <c r="F127" s="300">
        <v>34348</v>
      </c>
      <c r="G127" s="402"/>
    </row>
    <row r="128" spans="1:7" ht="14.5" x14ac:dyDescent="0.35">
      <c r="A128" s="297" t="s">
        <v>1141</v>
      </c>
      <c r="B128" s="297" t="s">
        <v>1130</v>
      </c>
      <c r="C128" s="298">
        <v>34274</v>
      </c>
      <c r="D128" s="299">
        <v>18</v>
      </c>
      <c r="E128" s="297" t="s">
        <v>963</v>
      </c>
      <c r="F128" s="300">
        <v>41711</v>
      </c>
      <c r="G128" s="402"/>
    </row>
    <row r="129" spans="1:7" ht="14.5" x14ac:dyDescent="0.35">
      <c r="A129" s="297" t="s">
        <v>1142</v>
      </c>
      <c r="B129" s="297" t="s">
        <v>1130</v>
      </c>
      <c r="C129" s="298">
        <v>35994</v>
      </c>
      <c r="D129" s="299">
        <v>13</v>
      </c>
      <c r="E129" s="297" t="s">
        <v>963</v>
      </c>
      <c r="F129" s="300">
        <v>52714</v>
      </c>
      <c r="G129" s="402"/>
    </row>
    <row r="130" spans="1:7" ht="14.5" x14ac:dyDescent="0.35">
      <c r="A130" s="297" t="s">
        <v>1143</v>
      </c>
      <c r="B130" s="297" t="s">
        <v>1130</v>
      </c>
      <c r="C130" s="298">
        <v>38337</v>
      </c>
      <c r="D130" s="299">
        <v>6</v>
      </c>
      <c r="E130" s="297" t="s">
        <v>977</v>
      </c>
      <c r="F130" s="300">
        <v>59944</v>
      </c>
      <c r="G130" s="402"/>
    </row>
    <row r="131" spans="1:7" ht="14.5" x14ac:dyDescent="0.35">
      <c r="A131" s="297" t="s">
        <v>1144</v>
      </c>
      <c r="B131" s="297" t="s">
        <v>1130</v>
      </c>
      <c r="C131" s="298">
        <v>34601</v>
      </c>
      <c r="D131" s="299">
        <v>17</v>
      </c>
      <c r="E131" s="297" t="s">
        <v>963</v>
      </c>
      <c r="F131" s="300">
        <v>66197</v>
      </c>
      <c r="G131" s="402"/>
    </row>
    <row r="132" spans="1:7" ht="14.5" x14ac:dyDescent="0.35">
      <c r="A132" s="297" t="s">
        <v>1145</v>
      </c>
      <c r="B132" s="297" t="s">
        <v>1130</v>
      </c>
      <c r="C132" s="298">
        <v>32301</v>
      </c>
      <c r="D132" s="299">
        <v>23</v>
      </c>
      <c r="E132" s="297" t="s">
        <v>963</v>
      </c>
      <c r="F132" s="300">
        <v>25352</v>
      </c>
      <c r="G132" s="402"/>
    </row>
    <row r="133" spans="1:7" ht="14.5" x14ac:dyDescent="0.35">
      <c r="A133" s="297" t="s">
        <v>1146</v>
      </c>
      <c r="B133" s="297" t="s">
        <v>1130</v>
      </c>
      <c r="C133" s="298">
        <v>32277</v>
      </c>
      <c r="D133" s="299">
        <v>23</v>
      </c>
      <c r="E133" s="297" t="s">
        <v>963</v>
      </c>
      <c r="F133" s="300">
        <v>39569</v>
      </c>
      <c r="G133" s="402"/>
    </row>
    <row r="134" spans="1:7" ht="14.5" x14ac:dyDescent="0.35">
      <c r="A134" s="297" t="s">
        <v>1147</v>
      </c>
      <c r="B134" s="297" t="s">
        <v>1148</v>
      </c>
      <c r="C134" s="298">
        <v>36290</v>
      </c>
      <c r="D134" s="299">
        <v>12</v>
      </c>
      <c r="E134" s="297" t="s">
        <v>977</v>
      </c>
      <c r="F134" s="300">
        <v>40924</v>
      </c>
      <c r="G134" s="402"/>
    </row>
    <row r="135" spans="1:7" ht="14.5" x14ac:dyDescent="0.35">
      <c r="A135" s="297" t="s">
        <v>1149</v>
      </c>
      <c r="B135" s="297" t="s">
        <v>1148</v>
      </c>
      <c r="C135" s="298">
        <v>32671</v>
      </c>
      <c r="D135" s="299">
        <v>22</v>
      </c>
      <c r="E135" s="297" t="s">
        <v>963</v>
      </c>
      <c r="F135" s="300">
        <v>77134</v>
      </c>
      <c r="G135" s="402"/>
    </row>
    <row r="136" spans="1:7" ht="14.5" x14ac:dyDescent="0.35">
      <c r="A136" s="297" t="s">
        <v>1150</v>
      </c>
      <c r="B136" s="297" t="s">
        <v>1148</v>
      </c>
      <c r="C136" s="298">
        <v>39426</v>
      </c>
      <c r="D136" s="299">
        <v>3</v>
      </c>
      <c r="E136" s="297" t="s">
        <v>977</v>
      </c>
      <c r="F136" s="300">
        <v>56257</v>
      </c>
      <c r="G136" s="402"/>
    </row>
    <row r="137" spans="1:7" ht="14.5" x14ac:dyDescent="0.35">
      <c r="A137" s="297" t="s">
        <v>1151</v>
      </c>
      <c r="B137" s="297" t="s">
        <v>1148</v>
      </c>
      <c r="C137" s="298">
        <v>35229</v>
      </c>
      <c r="D137" s="299">
        <v>15</v>
      </c>
      <c r="E137" s="297" t="s">
        <v>963</v>
      </c>
      <c r="F137" s="300">
        <v>79576</v>
      </c>
      <c r="G137" s="402"/>
    </row>
    <row r="138" spans="1:7" ht="14.5" x14ac:dyDescent="0.35">
      <c r="A138" s="297" t="s">
        <v>1152</v>
      </c>
      <c r="B138" s="297" t="s">
        <v>1148</v>
      </c>
      <c r="C138" s="298">
        <v>35520</v>
      </c>
      <c r="D138" s="299">
        <v>14</v>
      </c>
      <c r="E138" s="297" t="s">
        <v>963</v>
      </c>
      <c r="F138" s="300">
        <v>36401</v>
      </c>
      <c r="G138" s="402"/>
    </row>
    <row r="139" spans="1:7" ht="14.5" x14ac:dyDescent="0.35">
      <c r="A139" s="297" t="s">
        <v>1153</v>
      </c>
      <c r="B139" s="297" t="s">
        <v>1148</v>
      </c>
      <c r="C139" s="298">
        <v>32795</v>
      </c>
      <c r="D139" s="299">
        <v>22</v>
      </c>
      <c r="E139" s="297" t="s">
        <v>963</v>
      </c>
      <c r="F139" s="300">
        <v>44462</v>
      </c>
      <c r="G139" s="402"/>
    </row>
    <row r="140" spans="1:7" ht="14.5" x14ac:dyDescent="0.35">
      <c r="A140" s="297" t="s">
        <v>1154</v>
      </c>
      <c r="B140" s="297" t="s">
        <v>1148</v>
      </c>
      <c r="C140" s="298">
        <v>35138</v>
      </c>
      <c r="D140" s="299">
        <v>15</v>
      </c>
      <c r="E140" s="297" t="s">
        <v>970</v>
      </c>
      <c r="F140" s="300">
        <v>51566</v>
      </c>
      <c r="G140" s="402"/>
    </row>
    <row r="141" spans="1:7" ht="14.5" x14ac:dyDescent="0.35">
      <c r="A141" s="297" t="s">
        <v>1155</v>
      </c>
      <c r="B141" s="297" t="s">
        <v>1156</v>
      </c>
      <c r="C141" s="298">
        <v>34621</v>
      </c>
      <c r="D141" s="299">
        <v>17</v>
      </c>
      <c r="E141" s="297" t="s">
        <v>977</v>
      </c>
      <c r="F141" s="300">
        <v>70073</v>
      </c>
      <c r="G141" s="402"/>
    </row>
    <row r="142" spans="1:7" ht="14.5" x14ac:dyDescent="0.35">
      <c r="A142" s="297" t="s">
        <v>1157</v>
      </c>
      <c r="B142" s="297" t="s">
        <v>1158</v>
      </c>
      <c r="C142" s="292">
        <v>39506</v>
      </c>
      <c r="D142" s="299">
        <v>3</v>
      </c>
      <c r="E142" s="297" t="s">
        <v>970</v>
      </c>
      <c r="F142" s="300">
        <v>26562</v>
      </c>
      <c r="G142" s="402"/>
    </row>
    <row r="143" spans="1:7" ht="14.5" x14ac:dyDescent="0.35">
      <c r="A143" s="297" t="s">
        <v>1159</v>
      </c>
      <c r="B143" s="297" t="s">
        <v>1158</v>
      </c>
      <c r="C143" s="298">
        <v>32935</v>
      </c>
      <c r="D143" s="299">
        <v>21</v>
      </c>
      <c r="E143" s="297" t="s">
        <v>963</v>
      </c>
      <c r="F143" s="300">
        <v>66848</v>
      </c>
      <c r="G143" s="402"/>
    </row>
    <row r="144" spans="1:7" ht="14.5" x14ac:dyDescent="0.35">
      <c r="A144" s="297" t="s">
        <v>1160</v>
      </c>
      <c r="B144" s="297" t="s">
        <v>1158</v>
      </c>
      <c r="C144" s="298">
        <v>33671</v>
      </c>
      <c r="D144" s="299">
        <v>19</v>
      </c>
      <c r="E144" s="297" t="s">
        <v>966</v>
      </c>
      <c r="F144" s="300">
        <v>43095</v>
      </c>
      <c r="G144" s="402"/>
    </row>
    <row r="145" spans="1:7" ht="14.5" x14ac:dyDescent="0.35">
      <c r="A145" s="297" t="s">
        <v>1161</v>
      </c>
      <c r="B145" s="297" t="s">
        <v>1158</v>
      </c>
      <c r="C145" s="298">
        <v>36765</v>
      </c>
      <c r="D145" s="299">
        <v>11</v>
      </c>
      <c r="E145" s="297" t="s">
        <v>970</v>
      </c>
      <c r="F145" s="300">
        <v>24253</v>
      </c>
      <c r="G145" s="402"/>
    </row>
    <row r="146" spans="1:7" ht="14.5" x14ac:dyDescent="0.35">
      <c r="A146" s="297" t="s">
        <v>1162</v>
      </c>
      <c r="B146" s="297" t="s">
        <v>1158</v>
      </c>
      <c r="C146" s="298">
        <v>34187</v>
      </c>
      <c r="D146" s="299">
        <v>18</v>
      </c>
      <c r="E146" s="297" t="s">
        <v>963</v>
      </c>
      <c r="F146" s="300">
        <v>26586</v>
      </c>
      <c r="G146" s="402"/>
    </row>
    <row r="147" spans="1:7" ht="14.5" x14ac:dyDescent="0.35">
      <c r="A147" s="297" t="s">
        <v>1163</v>
      </c>
      <c r="B147" s="297" t="s">
        <v>1158</v>
      </c>
      <c r="C147" s="298">
        <v>38711</v>
      </c>
      <c r="D147" s="299">
        <v>5</v>
      </c>
      <c r="E147" s="297" t="s">
        <v>963</v>
      </c>
      <c r="F147" s="300">
        <v>64650</v>
      </c>
      <c r="G147" s="402"/>
    </row>
    <row r="148" spans="1:7" ht="14.5" x14ac:dyDescent="0.35">
      <c r="A148" s="297" t="s">
        <v>1164</v>
      </c>
      <c r="B148" s="297" t="s">
        <v>1158</v>
      </c>
      <c r="C148" s="298">
        <v>38837</v>
      </c>
      <c r="D148" s="299">
        <v>5</v>
      </c>
      <c r="E148" s="297" t="s">
        <v>977</v>
      </c>
      <c r="F148" s="300">
        <v>58790</v>
      </c>
      <c r="G148" s="402"/>
    </row>
    <row r="149" spans="1:7" ht="14.5" x14ac:dyDescent="0.35">
      <c r="A149" s="297" t="s">
        <v>1165</v>
      </c>
      <c r="B149" s="297" t="s">
        <v>1158</v>
      </c>
      <c r="C149" s="298">
        <v>34957</v>
      </c>
      <c r="D149" s="299">
        <v>16</v>
      </c>
      <c r="E149" s="297" t="s">
        <v>963</v>
      </c>
      <c r="F149" s="300">
        <v>66033</v>
      </c>
      <c r="G149" s="402"/>
    </row>
    <row r="150" spans="1:7" ht="14.5" x14ac:dyDescent="0.35">
      <c r="A150" s="297" t="s">
        <v>1166</v>
      </c>
      <c r="B150" s="297" t="s">
        <v>1158</v>
      </c>
      <c r="C150" s="298">
        <v>39424</v>
      </c>
      <c r="D150" s="299">
        <v>3</v>
      </c>
      <c r="E150" s="297" t="s">
        <v>963</v>
      </c>
      <c r="F150" s="300">
        <v>23067</v>
      </c>
      <c r="G150" s="402"/>
    </row>
    <row r="151" spans="1:7" ht="14.5" x14ac:dyDescent="0.35">
      <c r="A151" s="297" t="s">
        <v>1167</v>
      </c>
      <c r="B151" s="297" t="s">
        <v>1158</v>
      </c>
      <c r="C151" s="298">
        <v>33756</v>
      </c>
      <c r="D151" s="299">
        <v>19</v>
      </c>
      <c r="E151" s="297" t="s">
        <v>963</v>
      </c>
      <c r="F151" s="300">
        <v>41604</v>
      </c>
      <c r="G151" s="402"/>
    </row>
    <row r="152" spans="1:7" ht="14.5" x14ac:dyDescent="0.35">
      <c r="A152" s="297" t="s">
        <v>1168</v>
      </c>
      <c r="B152" s="297" t="s">
        <v>1158</v>
      </c>
      <c r="C152" s="298">
        <v>37281</v>
      </c>
      <c r="D152" s="299">
        <v>9</v>
      </c>
      <c r="E152" s="297" t="s">
        <v>963</v>
      </c>
      <c r="F152" s="300">
        <v>44688</v>
      </c>
      <c r="G152" s="402"/>
    </row>
    <row r="153" spans="1:7" ht="14.5" x14ac:dyDescent="0.35">
      <c r="A153" s="297" t="s">
        <v>1169</v>
      </c>
      <c r="B153" s="297" t="s">
        <v>1158</v>
      </c>
      <c r="C153" s="298">
        <v>35749</v>
      </c>
      <c r="D153" s="299">
        <v>13</v>
      </c>
      <c r="E153" s="297" t="s">
        <v>966</v>
      </c>
      <c r="F153" s="300">
        <v>76959</v>
      </c>
      <c r="G153" s="402"/>
    </row>
    <row r="154" spans="1:7" ht="14.5" x14ac:dyDescent="0.35">
      <c r="A154" s="297" t="s">
        <v>1170</v>
      </c>
      <c r="B154" s="297" t="s">
        <v>1158</v>
      </c>
      <c r="C154" s="298">
        <v>34433</v>
      </c>
      <c r="D154" s="299">
        <v>17</v>
      </c>
      <c r="E154" s="297" t="s">
        <v>963</v>
      </c>
      <c r="F154" s="300">
        <v>33846</v>
      </c>
      <c r="G154" s="402"/>
    </row>
    <row r="155" spans="1:7" ht="14.5" x14ac:dyDescent="0.35">
      <c r="A155" s="297" t="s">
        <v>1171</v>
      </c>
      <c r="B155" s="297" t="s">
        <v>1158</v>
      </c>
      <c r="C155" s="298">
        <v>37861</v>
      </c>
      <c r="D155" s="299">
        <v>8</v>
      </c>
      <c r="E155" s="297" t="s">
        <v>963</v>
      </c>
      <c r="F155" s="300">
        <v>32835</v>
      </c>
      <c r="G155" s="402"/>
    </row>
    <row r="156" spans="1:7" ht="14.5" x14ac:dyDescent="0.35">
      <c r="A156" s="297" t="s">
        <v>1172</v>
      </c>
      <c r="B156" s="297" t="s">
        <v>1158</v>
      </c>
      <c r="C156" s="298">
        <v>32982</v>
      </c>
      <c r="D156" s="299">
        <v>21</v>
      </c>
      <c r="E156" s="297" t="s">
        <v>963</v>
      </c>
      <c r="F156" s="300">
        <v>48502</v>
      </c>
      <c r="G156" s="402"/>
    </row>
    <row r="157" spans="1:7" ht="14.5" x14ac:dyDescent="0.35">
      <c r="A157" s="297" t="s">
        <v>1173</v>
      </c>
      <c r="B157" s="297" t="s">
        <v>1174</v>
      </c>
      <c r="C157" s="298">
        <v>32514</v>
      </c>
      <c r="D157" s="299">
        <v>22</v>
      </c>
      <c r="E157" s="297" t="s">
        <v>963</v>
      </c>
      <c r="F157" s="300">
        <v>44477</v>
      </c>
      <c r="G157" s="402"/>
    </row>
    <row r="158" spans="1:7" ht="14.5" x14ac:dyDescent="0.35">
      <c r="A158" s="297" t="s">
        <v>1175</v>
      </c>
      <c r="B158" s="297" t="s">
        <v>1174</v>
      </c>
      <c r="C158" s="301">
        <v>32214</v>
      </c>
      <c r="D158" s="299">
        <v>23</v>
      </c>
      <c r="E158" s="297" t="s">
        <v>966</v>
      </c>
      <c r="F158" s="300">
        <v>53915</v>
      </c>
      <c r="G158" s="402"/>
    </row>
    <row r="159" spans="1:7" ht="14.5" x14ac:dyDescent="0.35">
      <c r="A159" s="297" t="s">
        <v>1176</v>
      </c>
      <c r="B159" s="297" t="s">
        <v>1174</v>
      </c>
      <c r="C159" s="298">
        <v>32167</v>
      </c>
      <c r="D159" s="299">
        <v>23</v>
      </c>
      <c r="E159" s="297" t="s">
        <v>963</v>
      </c>
      <c r="F159" s="300">
        <v>79259</v>
      </c>
      <c r="G159" s="402"/>
    </row>
    <row r="160" spans="1:7" ht="14.5" x14ac:dyDescent="0.35">
      <c r="A160" s="297" t="s">
        <v>1177</v>
      </c>
      <c r="B160" s="297" t="s">
        <v>1174</v>
      </c>
      <c r="C160" s="298">
        <v>32403</v>
      </c>
      <c r="D160" s="299">
        <v>23</v>
      </c>
      <c r="E160" s="297" t="s">
        <v>966</v>
      </c>
      <c r="F160" s="300">
        <v>35246</v>
      </c>
      <c r="G160" s="402"/>
    </row>
    <row r="161" spans="1:7" ht="14.5" x14ac:dyDescent="0.35">
      <c r="A161" s="297" t="s">
        <v>1178</v>
      </c>
      <c r="B161" s="297" t="s">
        <v>1174</v>
      </c>
      <c r="C161" s="298">
        <v>32567</v>
      </c>
      <c r="D161" s="299">
        <v>22</v>
      </c>
      <c r="E161" s="297" t="s">
        <v>963</v>
      </c>
      <c r="F161" s="300">
        <v>24108</v>
      </c>
      <c r="G161" s="402"/>
    </row>
    <row r="162" spans="1:7" ht="14.5" x14ac:dyDescent="0.35">
      <c r="A162" s="297" t="s">
        <v>1179</v>
      </c>
      <c r="B162" s="297" t="s">
        <v>1180</v>
      </c>
      <c r="C162" s="298">
        <v>35140</v>
      </c>
      <c r="D162" s="299">
        <v>15</v>
      </c>
      <c r="E162" s="297" t="s">
        <v>977</v>
      </c>
      <c r="F162" s="300">
        <v>54410</v>
      </c>
      <c r="G162" s="402"/>
    </row>
    <row r="163" spans="1:7" ht="14.5" x14ac:dyDescent="0.35">
      <c r="A163" s="297" t="s">
        <v>1181</v>
      </c>
      <c r="B163" s="297" t="s">
        <v>1180</v>
      </c>
      <c r="C163" s="298">
        <v>35271</v>
      </c>
      <c r="D163" s="299">
        <v>15</v>
      </c>
      <c r="E163" s="297" t="s">
        <v>966</v>
      </c>
      <c r="F163" s="300">
        <v>53852</v>
      </c>
      <c r="G163" s="402"/>
    </row>
    <row r="164" spans="1:7" ht="14.5" x14ac:dyDescent="0.35">
      <c r="A164" s="297" t="s">
        <v>1182</v>
      </c>
      <c r="B164" s="297" t="s">
        <v>1180</v>
      </c>
      <c r="C164" s="298">
        <v>32221</v>
      </c>
      <c r="D164" s="299">
        <v>23</v>
      </c>
      <c r="E164" s="297" t="s">
        <v>977</v>
      </c>
      <c r="F164" s="300">
        <v>36081</v>
      </c>
      <c r="G164" s="402"/>
    </row>
    <row r="165" spans="1:7" ht="14.5" x14ac:dyDescent="0.35">
      <c r="A165" s="297" t="s">
        <v>1183</v>
      </c>
      <c r="B165" s="297" t="s">
        <v>1180</v>
      </c>
      <c r="C165" s="298">
        <v>36755</v>
      </c>
      <c r="D165" s="299">
        <v>11</v>
      </c>
      <c r="E165" s="297" t="s">
        <v>963</v>
      </c>
      <c r="F165" s="300">
        <v>29868</v>
      </c>
      <c r="G165" s="402"/>
    </row>
    <row r="166" spans="1:7" ht="14.5" x14ac:dyDescent="0.35">
      <c r="A166" s="297" t="s">
        <v>1184</v>
      </c>
      <c r="B166" s="297" t="s">
        <v>1180</v>
      </c>
      <c r="C166" s="298">
        <v>35082</v>
      </c>
      <c r="D166" s="299">
        <v>15</v>
      </c>
      <c r="E166" s="297" t="s">
        <v>970</v>
      </c>
      <c r="F166" s="300">
        <v>46275</v>
      </c>
      <c r="G166" s="402"/>
    </row>
    <row r="167" spans="1:7" ht="14.5" x14ac:dyDescent="0.35">
      <c r="A167" s="297" t="s">
        <v>1185</v>
      </c>
      <c r="B167" s="297" t="s">
        <v>1180</v>
      </c>
      <c r="C167" s="298">
        <v>34972</v>
      </c>
      <c r="D167" s="299">
        <v>16</v>
      </c>
      <c r="E167" s="297" t="s">
        <v>963</v>
      </c>
      <c r="F167" s="300">
        <v>30819</v>
      </c>
      <c r="G167" s="402"/>
    </row>
    <row r="168" spans="1:7" ht="14.5" x14ac:dyDescent="0.35">
      <c r="A168" s="297" t="s">
        <v>1186</v>
      </c>
      <c r="B168" s="297" t="s">
        <v>1180</v>
      </c>
      <c r="C168" s="298">
        <v>36580</v>
      </c>
      <c r="D168" s="299">
        <v>11</v>
      </c>
      <c r="E168" s="297" t="s">
        <v>977</v>
      </c>
      <c r="F168" s="300">
        <v>58468</v>
      </c>
      <c r="G168" s="402"/>
    </row>
    <row r="169" spans="1:7" ht="14.5" x14ac:dyDescent="0.35">
      <c r="A169" s="297" t="s">
        <v>1187</v>
      </c>
      <c r="B169" s="297" t="s">
        <v>1180</v>
      </c>
      <c r="C169" s="298">
        <v>32514</v>
      </c>
      <c r="D169" s="299">
        <v>22</v>
      </c>
      <c r="E169" s="297" t="s">
        <v>963</v>
      </c>
      <c r="F169" s="300">
        <v>46907</v>
      </c>
      <c r="G169" s="402"/>
    </row>
    <row r="170" spans="1:7" ht="14.5" x14ac:dyDescent="0.35">
      <c r="A170" s="297" t="s">
        <v>1188</v>
      </c>
      <c r="B170" s="297" t="s">
        <v>1180</v>
      </c>
      <c r="C170" s="298">
        <v>34148</v>
      </c>
      <c r="D170" s="299">
        <v>18</v>
      </c>
      <c r="E170" s="297" t="s">
        <v>963</v>
      </c>
      <c r="F170" s="300">
        <v>75460</v>
      </c>
      <c r="G170" s="402"/>
    </row>
    <row r="171" spans="1:7" ht="14.5" x14ac:dyDescent="0.35">
      <c r="A171" s="297" t="s">
        <v>1189</v>
      </c>
      <c r="B171" s="297" t="s">
        <v>1180</v>
      </c>
      <c r="C171" s="298">
        <v>32288</v>
      </c>
      <c r="D171" s="299">
        <v>23</v>
      </c>
      <c r="E171" s="297" t="s">
        <v>977</v>
      </c>
      <c r="F171" s="300">
        <v>33498</v>
      </c>
      <c r="G171" s="402"/>
    </row>
    <row r="172" spans="1:7" ht="14.5" x14ac:dyDescent="0.35">
      <c r="A172" s="297" t="s">
        <v>1190</v>
      </c>
      <c r="B172" s="297" t="s">
        <v>1180</v>
      </c>
      <c r="C172" s="298">
        <v>34595</v>
      </c>
      <c r="D172" s="299">
        <v>17</v>
      </c>
      <c r="E172" s="297" t="s">
        <v>977</v>
      </c>
      <c r="F172" s="300">
        <v>57074</v>
      </c>
      <c r="G172" s="402"/>
    </row>
    <row r="173" spans="1:7" ht="14.5" x14ac:dyDescent="0.35">
      <c r="A173" s="297" t="s">
        <v>1191</v>
      </c>
      <c r="B173" s="297" t="s">
        <v>1180</v>
      </c>
      <c r="C173" s="298">
        <v>35249</v>
      </c>
      <c r="D173" s="299">
        <v>15</v>
      </c>
      <c r="E173" s="297" t="s">
        <v>963</v>
      </c>
      <c r="F173" s="300">
        <v>77339</v>
      </c>
      <c r="G173" s="402"/>
    </row>
    <row r="174" spans="1:7" ht="14.5" x14ac:dyDescent="0.35">
      <c r="A174" s="297" t="s">
        <v>1192</v>
      </c>
      <c r="B174" s="297" t="s">
        <v>1180</v>
      </c>
      <c r="C174" s="298">
        <v>35044</v>
      </c>
      <c r="D174" s="299">
        <v>15</v>
      </c>
      <c r="E174" s="297" t="s">
        <v>963</v>
      </c>
      <c r="F174" s="300">
        <v>55624</v>
      </c>
      <c r="G174" s="402"/>
    </row>
    <row r="175" spans="1:7" ht="14.5" x14ac:dyDescent="0.35">
      <c r="A175" s="297" t="s">
        <v>1193</v>
      </c>
      <c r="B175" s="297" t="s">
        <v>1180</v>
      </c>
      <c r="C175" s="292">
        <v>39308</v>
      </c>
      <c r="D175" s="299">
        <v>4</v>
      </c>
      <c r="E175" s="297" t="s">
        <v>966</v>
      </c>
      <c r="F175" s="300">
        <v>74371</v>
      </c>
      <c r="G175" s="402"/>
    </row>
    <row r="176" spans="1:7" ht="14.5" x14ac:dyDescent="0.35">
      <c r="A176" s="297" t="s">
        <v>1194</v>
      </c>
      <c r="B176" s="297" t="s">
        <v>1180</v>
      </c>
      <c r="C176" s="298">
        <v>34273</v>
      </c>
      <c r="D176" s="299">
        <v>18</v>
      </c>
      <c r="E176" s="297" t="s">
        <v>963</v>
      </c>
      <c r="F176" s="300">
        <v>66658</v>
      </c>
      <c r="G176" s="402"/>
    </row>
    <row r="177" spans="1:7" ht="14.5" x14ac:dyDescent="0.35">
      <c r="A177" s="297" t="s">
        <v>1195</v>
      </c>
      <c r="B177" s="297" t="s">
        <v>1180</v>
      </c>
      <c r="C177" s="298">
        <v>38918</v>
      </c>
      <c r="D177" s="299">
        <v>5</v>
      </c>
      <c r="E177" s="297" t="s">
        <v>963</v>
      </c>
      <c r="F177" s="300">
        <v>67145</v>
      </c>
      <c r="G177" s="402"/>
    </row>
    <row r="178" spans="1:7" ht="14.5" x14ac:dyDescent="0.35">
      <c r="A178" s="297" t="s">
        <v>1196</v>
      </c>
      <c r="B178" s="297" t="s">
        <v>1180</v>
      </c>
      <c r="C178" s="298">
        <v>34205</v>
      </c>
      <c r="D178" s="299">
        <v>18</v>
      </c>
      <c r="E178" s="297" t="s">
        <v>963</v>
      </c>
      <c r="F178" s="300">
        <v>77628</v>
      </c>
      <c r="G178" s="402"/>
    </row>
    <row r="179" spans="1:7" ht="14.5" x14ac:dyDescent="0.35">
      <c r="A179" s="297" t="s">
        <v>1197</v>
      </c>
      <c r="B179" s="297" t="s">
        <v>1180</v>
      </c>
      <c r="C179" s="298">
        <v>32569</v>
      </c>
      <c r="D179" s="299">
        <v>22</v>
      </c>
      <c r="E179" s="297" t="s">
        <v>977</v>
      </c>
      <c r="F179" s="300">
        <v>62999</v>
      </c>
      <c r="G179" s="402"/>
    </row>
    <row r="180" spans="1:7" ht="14.5" x14ac:dyDescent="0.35">
      <c r="A180" s="297" t="s">
        <v>1198</v>
      </c>
      <c r="B180" s="297" t="s">
        <v>1180</v>
      </c>
      <c r="C180" s="298">
        <v>35000</v>
      </c>
      <c r="D180" s="299">
        <v>16</v>
      </c>
      <c r="E180" s="297" t="s">
        <v>970</v>
      </c>
      <c r="F180" s="300">
        <v>78346</v>
      </c>
      <c r="G180" s="402"/>
    </row>
    <row r="181" spans="1:7" ht="14.5" x14ac:dyDescent="0.35">
      <c r="A181" s="297" t="s">
        <v>1199</v>
      </c>
      <c r="B181" s="297" t="s">
        <v>1180</v>
      </c>
      <c r="C181" s="298">
        <v>33276</v>
      </c>
      <c r="D181" s="299">
        <v>20</v>
      </c>
      <c r="E181" s="297" t="s">
        <v>963</v>
      </c>
      <c r="F181" s="300">
        <v>64978</v>
      </c>
      <c r="G181" s="402"/>
    </row>
    <row r="182" spans="1:7" ht="14.5" x14ac:dyDescent="0.35">
      <c r="A182" s="297" t="s">
        <v>1200</v>
      </c>
      <c r="B182" s="297" t="s">
        <v>1180</v>
      </c>
      <c r="C182" s="298">
        <v>35434</v>
      </c>
      <c r="D182" s="299">
        <v>14</v>
      </c>
      <c r="E182" s="297" t="s">
        <v>970</v>
      </c>
      <c r="F182" s="300">
        <v>43999</v>
      </c>
      <c r="G182" s="402"/>
    </row>
    <row r="183" spans="1:7" ht="14.5" x14ac:dyDescent="0.35">
      <c r="A183" s="297" t="s">
        <v>1201</v>
      </c>
      <c r="B183" s="297" t="s">
        <v>1180</v>
      </c>
      <c r="C183" s="298">
        <v>37477</v>
      </c>
      <c r="D183" s="299">
        <v>9</v>
      </c>
      <c r="E183" s="297" t="s">
        <v>963</v>
      </c>
      <c r="F183" s="300">
        <v>62538</v>
      </c>
      <c r="G183" s="402"/>
    </row>
    <row r="184" spans="1:7" ht="14.5" x14ac:dyDescent="0.35">
      <c r="A184" s="297" t="s">
        <v>1202</v>
      </c>
      <c r="B184" s="297" t="s">
        <v>1180</v>
      </c>
      <c r="C184" s="298">
        <v>32182</v>
      </c>
      <c r="D184" s="299">
        <v>23</v>
      </c>
      <c r="E184" s="297" t="s">
        <v>963</v>
      </c>
      <c r="F184" s="300">
        <v>51162</v>
      </c>
      <c r="G184" s="402"/>
    </row>
    <row r="185" spans="1:7" ht="14.5" x14ac:dyDescent="0.35">
      <c r="A185" s="297" t="s">
        <v>1203</v>
      </c>
      <c r="B185" s="297" t="s">
        <v>1180</v>
      </c>
      <c r="C185" s="298">
        <v>32632</v>
      </c>
      <c r="D185" s="299">
        <v>22</v>
      </c>
      <c r="E185" s="297" t="s">
        <v>977</v>
      </c>
      <c r="F185" s="300">
        <v>66581</v>
      </c>
      <c r="G185" s="402"/>
    </row>
    <row r="186" spans="1:7" ht="14.5" x14ac:dyDescent="0.35">
      <c r="A186" s="297" t="s">
        <v>1204</v>
      </c>
      <c r="B186" s="297" t="s">
        <v>1180</v>
      </c>
      <c r="C186" s="298">
        <v>33847</v>
      </c>
      <c r="D186" s="299">
        <v>19</v>
      </c>
      <c r="E186" s="297" t="s">
        <v>966</v>
      </c>
      <c r="F186" s="300">
        <v>68863</v>
      </c>
      <c r="G186" s="402"/>
    </row>
    <row r="187" spans="1:7" ht="14.5" x14ac:dyDescent="0.35">
      <c r="A187" s="297" t="s">
        <v>1205</v>
      </c>
      <c r="B187" s="297" t="s">
        <v>1180</v>
      </c>
      <c r="C187" s="298">
        <v>35190</v>
      </c>
      <c r="D187" s="299">
        <v>15</v>
      </c>
      <c r="E187" s="297" t="s">
        <v>963</v>
      </c>
      <c r="F187" s="300">
        <v>64885</v>
      </c>
      <c r="G187" s="402"/>
    </row>
    <row r="188" spans="1:7" ht="14.5" x14ac:dyDescent="0.35">
      <c r="A188" s="297" t="s">
        <v>1206</v>
      </c>
      <c r="B188" s="297" t="s">
        <v>1180</v>
      </c>
      <c r="C188" s="298">
        <v>39220</v>
      </c>
      <c r="D188" s="299">
        <v>4</v>
      </c>
      <c r="E188" s="297" t="s">
        <v>966</v>
      </c>
      <c r="F188" s="300">
        <v>45852</v>
      </c>
      <c r="G188" s="402"/>
    </row>
    <row r="189" spans="1:7" ht="14.5" x14ac:dyDescent="0.35">
      <c r="A189" s="297" t="s">
        <v>1207</v>
      </c>
      <c r="B189" s="297" t="s">
        <v>1180</v>
      </c>
      <c r="C189" s="298">
        <v>35727</v>
      </c>
      <c r="D189" s="299">
        <v>14</v>
      </c>
      <c r="E189" s="297" t="s">
        <v>963</v>
      </c>
      <c r="F189" s="300">
        <v>72634</v>
      </c>
      <c r="G189" s="402"/>
    </row>
    <row r="190" spans="1:7" ht="14.5" x14ac:dyDescent="0.35">
      <c r="A190" s="297" t="s">
        <v>1208</v>
      </c>
      <c r="B190" s="297" t="s">
        <v>1180</v>
      </c>
      <c r="C190" s="298">
        <v>32725</v>
      </c>
      <c r="D190" s="299">
        <v>22</v>
      </c>
      <c r="E190" s="297" t="s">
        <v>966</v>
      </c>
      <c r="F190" s="300">
        <v>24663</v>
      </c>
      <c r="G190" s="402"/>
    </row>
    <row r="191" spans="1:7" ht="14.5" x14ac:dyDescent="0.35">
      <c r="A191" s="297" t="s">
        <v>1209</v>
      </c>
      <c r="B191" s="297" t="s">
        <v>1210</v>
      </c>
      <c r="C191" s="298">
        <v>32739</v>
      </c>
      <c r="D191" s="299">
        <v>22</v>
      </c>
      <c r="E191" s="297" t="s">
        <v>963</v>
      </c>
      <c r="F191" s="300">
        <v>44871</v>
      </c>
      <c r="G191" s="402"/>
    </row>
    <row r="192" spans="1:7" ht="14.5" x14ac:dyDescent="0.35">
      <c r="A192" s="297" t="s">
        <v>1211</v>
      </c>
      <c r="B192" s="297" t="s">
        <v>1210</v>
      </c>
      <c r="C192" s="298">
        <v>34950</v>
      </c>
      <c r="D192" s="299">
        <v>16</v>
      </c>
      <c r="E192" s="297" t="s">
        <v>963</v>
      </c>
      <c r="F192" s="300">
        <v>57988</v>
      </c>
      <c r="G192" s="402"/>
    </row>
    <row r="193" spans="1:7" ht="14.5" x14ac:dyDescent="0.35">
      <c r="A193" s="297" t="s">
        <v>1212</v>
      </c>
      <c r="B193" s="297" t="s">
        <v>1210</v>
      </c>
      <c r="C193" s="298">
        <v>32602</v>
      </c>
      <c r="D193" s="299">
        <v>22</v>
      </c>
      <c r="E193" s="297" t="s">
        <v>963</v>
      </c>
      <c r="F193" s="300">
        <v>76518</v>
      </c>
      <c r="G193" s="402"/>
    </row>
    <row r="194" spans="1:7" ht="14.5" x14ac:dyDescent="0.35">
      <c r="A194" s="297" t="s">
        <v>1213</v>
      </c>
      <c r="B194" s="297" t="s">
        <v>1210</v>
      </c>
      <c r="C194" s="298">
        <v>32658</v>
      </c>
      <c r="D194" s="299">
        <v>22</v>
      </c>
      <c r="E194" s="297" t="s">
        <v>963</v>
      </c>
      <c r="F194" s="300">
        <v>31753</v>
      </c>
      <c r="G194" s="402"/>
    </row>
    <row r="195" spans="1:7" ht="14.5" x14ac:dyDescent="0.35">
      <c r="A195" s="297" t="s">
        <v>1214</v>
      </c>
      <c r="B195" s="297" t="s">
        <v>1210</v>
      </c>
      <c r="C195" s="298">
        <v>32944</v>
      </c>
      <c r="D195" s="299">
        <v>21</v>
      </c>
      <c r="E195" s="297" t="s">
        <v>966</v>
      </c>
      <c r="F195" s="300">
        <v>50213</v>
      </c>
      <c r="G195" s="402"/>
    </row>
    <row r="196" spans="1:7" ht="14.5" x14ac:dyDescent="0.35">
      <c r="A196" s="297" t="s">
        <v>1215</v>
      </c>
      <c r="B196" s="297" t="s">
        <v>1210</v>
      </c>
      <c r="C196" s="298">
        <v>34860</v>
      </c>
      <c r="D196" s="299">
        <v>16</v>
      </c>
      <c r="E196" s="297" t="s">
        <v>977</v>
      </c>
      <c r="F196" s="300">
        <v>37719</v>
      </c>
      <c r="G196" s="402"/>
    </row>
    <row r="197" spans="1:7" ht="14.5" x14ac:dyDescent="0.35">
      <c r="A197" s="297" t="s">
        <v>1216</v>
      </c>
      <c r="B197" s="297" t="s">
        <v>1210</v>
      </c>
      <c r="C197" s="298">
        <v>32906</v>
      </c>
      <c r="D197" s="299">
        <v>21</v>
      </c>
      <c r="E197" s="297" t="s">
        <v>963</v>
      </c>
      <c r="F197" s="300">
        <v>32127</v>
      </c>
      <c r="G197" s="402"/>
    </row>
    <row r="198" spans="1:7" ht="14.5" x14ac:dyDescent="0.35">
      <c r="A198" s="297" t="s">
        <v>1217</v>
      </c>
      <c r="B198" s="297" t="s">
        <v>1210</v>
      </c>
      <c r="C198" s="298">
        <v>32323</v>
      </c>
      <c r="D198" s="299">
        <v>23</v>
      </c>
      <c r="E198" s="297" t="s">
        <v>963</v>
      </c>
      <c r="F198" s="300">
        <v>34285</v>
      </c>
      <c r="G198" s="402"/>
    </row>
    <row r="199" spans="1:7" ht="14.5" x14ac:dyDescent="0.35">
      <c r="A199" s="297" t="s">
        <v>1218</v>
      </c>
      <c r="B199" s="297" t="s">
        <v>1210</v>
      </c>
      <c r="C199" s="298">
        <v>34462</v>
      </c>
      <c r="D199" s="299">
        <v>17</v>
      </c>
      <c r="E199" s="297" t="s">
        <v>963</v>
      </c>
      <c r="F199" s="300">
        <v>74287</v>
      </c>
      <c r="G199" s="402"/>
    </row>
    <row r="200" spans="1:7" ht="14.5" x14ac:dyDescent="0.35">
      <c r="A200" s="297" t="s">
        <v>1219</v>
      </c>
      <c r="B200" s="297" t="s">
        <v>1210</v>
      </c>
      <c r="C200" s="298">
        <v>34923</v>
      </c>
      <c r="D200" s="299">
        <v>16</v>
      </c>
      <c r="E200" s="297" t="s">
        <v>970</v>
      </c>
      <c r="F200" s="300">
        <v>50154</v>
      </c>
      <c r="G200" s="402"/>
    </row>
    <row r="201" spans="1:7" ht="14.5" x14ac:dyDescent="0.35">
      <c r="A201" s="297" t="s">
        <v>1220</v>
      </c>
      <c r="B201" s="297" t="s">
        <v>1210</v>
      </c>
      <c r="C201" s="298">
        <v>36136</v>
      </c>
      <c r="D201" s="299">
        <v>12</v>
      </c>
      <c r="E201" s="297" t="s">
        <v>977</v>
      </c>
      <c r="F201" s="300">
        <v>48958</v>
      </c>
      <c r="G201" s="402"/>
    </row>
    <row r="202" spans="1:7" ht="14.5" x14ac:dyDescent="0.35">
      <c r="A202" s="297" t="s">
        <v>1221</v>
      </c>
      <c r="B202" s="297" t="s">
        <v>1210</v>
      </c>
      <c r="C202" s="298">
        <v>36847</v>
      </c>
      <c r="D202" s="299">
        <v>10</v>
      </c>
      <c r="E202" s="297" t="s">
        <v>963</v>
      </c>
      <c r="F202" s="300">
        <v>56510</v>
      </c>
      <c r="G202" s="402"/>
    </row>
    <row r="203" spans="1:7" ht="14.5" x14ac:dyDescent="0.35">
      <c r="A203" s="297" t="s">
        <v>1222</v>
      </c>
      <c r="B203" s="297" t="s">
        <v>1210</v>
      </c>
      <c r="C203" s="298">
        <v>38799</v>
      </c>
      <c r="D203" s="299">
        <v>5</v>
      </c>
      <c r="E203" s="297" t="s">
        <v>963</v>
      </c>
      <c r="F203" s="300">
        <v>73454</v>
      </c>
      <c r="G203" s="402"/>
    </row>
    <row r="204" spans="1:7" ht="14.5" x14ac:dyDescent="0.35">
      <c r="A204" s="297" t="s">
        <v>1223</v>
      </c>
      <c r="B204" s="297" t="s">
        <v>1210</v>
      </c>
      <c r="C204" s="298">
        <v>36829</v>
      </c>
      <c r="D204" s="299">
        <v>11</v>
      </c>
      <c r="E204" s="297" t="s">
        <v>966</v>
      </c>
      <c r="F204" s="300">
        <v>51715</v>
      </c>
      <c r="G204" s="402"/>
    </row>
    <row r="205" spans="1:7" ht="14.5" x14ac:dyDescent="0.35">
      <c r="A205" s="297" t="s">
        <v>1224</v>
      </c>
      <c r="B205" s="297" t="s">
        <v>1210</v>
      </c>
      <c r="C205" s="298">
        <v>37081</v>
      </c>
      <c r="D205" s="299">
        <v>10</v>
      </c>
      <c r="E205" s="297" t="s">
        <v>977</v>
      </c>
      <c r="F205" s="300">
        <v>72804</v>
      </c>
      <c r="G205" s="402"/>
    </row>
    <row r="206" spans="1:7" ht="14.5" x14ac:dyDescent="0.35">
      <c r="A206" s="297" t="s">
        <v>1225</v>
      </c>
      <c r="B206" s="297" t="s">
        <v>1210</v>
      </c>
      <c r="C206" s="298">
        <v>33854</v>
      </c>
      <c r="D206" s="299">
        <v>19</v>
      </c>
      <c r="E206" s="297" t="s">
        <v>963</v>
      </c>
      <c r="F206" s="300">
        <v>67406</v>
      </c>
      <c r="G206" s="402"/>
    </row>
    <row r="207" spans="1:7" ht="14.5" x14ac:dyDescent="0.35">
      <c r="A207" s="297" t="s">
        <v>1226</v>
      </c>
      <c r="B207" s="297" t="s">
        <v>1210</v>
      </c>
      <c r="C207" s="298">
        <v>33399</v>
      </c>
      <c r="D207" s="299">
        <v>20</v>
      </c>
      <c r="E207" s="297" t="s">
        <v>970</v>
      </c>
      <c r="F207" s="300">
        <v>77066</v>
      </c>
      <c r="G207" s="402"/>
    </row>
    <row r="208" spans="1:7" ht="14.5" x14ac:dyDescent="0.35">
      <c r="A208" s="297" t="s">
        <v>1227</v>
      </c>
      <c r="B208" s="297" t="s">
        <v>1210</v>
      </c>
      <c r="C208" s="298">
        <v>35250</v>
      </c>
      <c r="D208" s="299">
        <v>15</v>
      </c>
      <c r="E208" s="297" t="s">
        <v>966</v>
      </c>
      <c r="F208" s="300">
        <v>62096</v>
      </c>
      <c r="G208" s="402"/>
    </row>
    <row r="209" spans="1:7" ht="14.5" x14ac:dyDescent="0.35">
      <c r="A209" s="297" t="s">
        <v>1228</v>
      </c>
      <c r="B209" s="297" t="s">
        <v>1210</v>
      </c>
      <c r="C209" s="298">
        <v>33808</v>
      </c>
      <c r="D209" s="299">
        <v>19</v>
      </c>
      <c r="E209" s="297" t="s">
        <v>963</v>
      </c>
      <c r="F209" s="300">
        <v>39213</v>
      </c>
      <c r="G209" s="402"/>
    </row>
    <row r="210" spans="1:7" ht="14.5" x14ac:dyDescent="0.35">
      <c r="A210" s="297" t="s">
        <v>1229</v>
      </c>
      <c r="B210" s="297" t="s">
        <v>1210</v>
      </c>
      <c r="C210" s="298">
        <v>35124</v>
      </c>
      <c r="D210" s="299">
        <v>15</v>
      </c>
      <c r="E210" s="297" t="s">
        <v>977</v>
      </c>
      <c r="F210" s="300">
        <v>48907</v>
      </c>
      <c r="G210" s="402"/>
    </row>
    <row r="211" spans="1:7" ht="14.5" x14ac:dyDescent="0.35">
      <c r="A211" s="297" t="s">
        <v>1230</v>
      </c>
      <c r="B211" s="297" t="s">
        <v>1210</v>
      </c>
      <c r="C211" s="298">
        <v>35268</v>
      </c>
      <c r="D211" s="299">
        <v>15</v>
      </c>
      <c r="E211" s="297" t="s">
        <v>977</v>
      </c>
      <c r="F211" s="300">
        <v>70660</v>
      </c>
      <c r="G211" s="402"/>
    </row>
    <row r="212" spans="1:7" ht="14.5" x14ac:dyDescent="0.35">
      <c r="A212" s="297" t="s">
        <v>1231</v>
      </c>
      <c r="B212" s="297" t="s">
        <v>1210</v>
      </c>
      <c r="C212" s="298">
        <v>35414</v>
      </c>
      <c r="D212" s="299">
        <v>14</v>
      </c>
      <c r="E212" s="297" t="s">
        <v>963</v>
      </c>
      <c r="F212" s="300">
        <v>39786</v>
      </c>
      <c r="G212" s="402"/>
    </row>
    <row r="213" spans="1:7" ht="14.5" x14ac:dyDescent="0.35">
      <c r="A213" s="297" t="s">
        <v>1232</v>
      </c>
      <c r="B213" s="297" t="s">
        <v>1210</v>
      </c>
      <c r="C213" s="298">
        <v>32475</v>
      </c>
      <c r="D213" s="299">
        <v>22</v>
      </c>
      <c r="E213" s="297" t="s">
        <v>977</v>
      </c>
      <c r="F213" s="300">
        <v>54231</v>
      </c>
      <c r="G213" s="402"/>
    </row>
    <row r="214" spans="1:7" ht="14.5" x14ac:dyDescent="0.35">
      <c r="A214" s="297" t="s">
        <v>1233</v>
      </c>
      <c r="B214" s="297" t="s">
        <v>1210</v>
      </c>
      <c r="C214" s="298">
        <v>35344</v>
      </c>
      <c r="D214" s="299">
        <v>15</v>
      </c>
      <c r="E214" s="297" t="s">
        <v>963</v>
      </c>
      <c r="F214" s="300">
        <v>49016</v>
      </c>
      <c r="G214" s="402"/>
    </row>
    <row r="215" spans="1:7" ht="14.5" x14ac:dyDescent="0.35">
      <c r="A215" s="297" t="s">
        <v>1234</v>
      </c>
      <c r="B215" s="297" t="s">
        <v>1235</v>
      </c>
      <c r="C215" s="298">
        <v>38225</v>
      </c>
      <c r="D215" s="299">
        <v>7</v>
      </c>
      <c r="E215" s="297" t="s">
        <v>963</v>
      </c>
      <c r="F215" s="300">
        <v>63018</v>
      </c>
      <c r="G215" s="402"/>
    </row>
    <row r="216" spans="1:7" ht="14.5" x14ac:dyDescent="0.35">
      <c r="A216" s="297" t="s">
        <v>1236</v>
      </c>
      <c r="B216" s="297" t="s">
        <v>1235</v>
      </c>
      <c r="C216" s="298">
        <v>34361</v>
      </c>
      <c r="D216" s="299">
        <v>17</v>
      </c>
      <c r="E216" s="297" t="s">
        <v>963</v>
      </c>
      <c r="F216" s="300">
        <v>44665</v>
      </c>
      <c r="G216" s="402"/>
    </row>
    <row r="217" spans="1:7" ht="14.5" x14ac:dyDescent="0.35">
      <c r="A217" s="297" t="s">
        <v>1237</v>
      </c>
      <c r="B217" s="297" t="s">
        <v>1235</v>
      </c>
      <c r="C217" s="298">
        <v>32874</v>
      </c>
      <c r="D217" s="299">
        <v>21</v>
      </c>
      <c r="E217" s="297" t="s">
        <v>977</v>
      </c>
      <c r="F217" s="300">
        <v>50301</v>
      </c>
      <c r="G217" s="402"/>
    </row>
    <row r="218" spans="1:7" ht="14.5" x14ac:dyDescent="0.35">
      <c r="A218" s="297" t="s">
        <v>1238</v>
      </c>
      <c r="B218" s="297" t="s">
        <v>1235</v>
      </c>
      <c r="C218" s="298">
        <v>32560</v>
      </c>
      <c r="D218" s="299">
        <v>22</v>
      </c>
      <c r="E218" s="297" t="s">
        <v>977</v>
      </c>
      <c r="F218" s="300">
        <v>65874</v>
      </c>
      <c r="G218" s="402"/>
    </row>
    <row r="219" spans="1:7" ht="14.5" x14ac:dyDescent="0.35">
      <c r="A219" s="297" t="s">
        <v>1239</v>
      </c>
      <c r="B219" s="297" t="s">
        <v>1235</v>
      </c>
      <c r="C219" s="298">
        <v>35516</v>
      </c>
      <c r="D219" s="299">
        <v>14</v>
      </c>
      <c r="E219" s="297" t="s">
        <v>966</v>
      </c>
      <c r="F219" s="300">
        <v>49388</v>
      </c>
      <c r="G219" s="402"/>
    </row>
    <row r="220" spans="1:7" ht="14.5" x14ac:dyDescent="0.35">
      <c r="A220" s="297" t="s">
        <v>1240</v>
      </c>
      <c r="B220" s="297" t="s">
        <v>1235</v>
      </c>
      <c r="C220" s="298">
        <v>36119</v>
      </c>
      <c r="D220" s="299">
        <v>12</v>
      </c>
      <c r="E220" s="297" t="s">
        <v>977</v>
      </c>
      <c r="F220" s="300">
        <v>25186</v>
      </c>
      <c r="G220" s="402"/>
    </row>
    <row r="221" spans="1:7" ht="14.5" x14ac:dyDescent="0.35">
      <c r="A221" s="297" t="s">
        <v>1241</v>
      </c>
      <c r="B221" s="297" t="s">
        <v>1235</v>
      </c>
      <c r="C221" s="292">
        <v>39590</v>
      </c>
      <c r="D221" s="299">
        <v>3</v>
      </c>
      <c r="E221" s="297" t="s">
        <v>963</v>
      </c>
      <c r="F221" s="300">
        <v>43142</v>
      </c>
      <c r="G221" s="402"/>
    </row>
    <row r="222" spans="1:7" ht="14.5" x14ac:dyDescent="0.35">
      <c r="A222" s="297" t="s">
        <v>1242</v>
      </c>
      <c r="B222" s="297" t="s">
        <v>1235</v>
      </c>
      <c r="C222" s="298">
        <v>33011</v>
      </c>
      <c r="D222" s="299">
        <v>21</v>
      </c>
      <c r="E222" s="297" t="s">
        <v>963</v>
      </c>
      <c r="F222" s="300">
        <v>36796</v>
      </c>
      <c r="G222" s="402"/>
    </row>
    <row r="223" spans="1:7" ht="14.5" x14ac:dyDescent="0.35">
      <c r="A223" s="297" t="s">
        <v>1243</v>
      </c>
      <c r="B223" s="297" t="s">
        <v>1235</v>
      </c>
      <c r="C223" s="298">
        <v>38337</v>
      </c>
      <c r="D223" s="299">
        <v>6</v>
      </c>
      <c r="E223" s="297" t="s">
        <v>963</v>
      </c>
      <c r="F223" s="300">
        <v>38146</v>
      </c>
      <c r="G223" s="402"/>
    </row>
    <row r="224" spans="1:7" ht="14.5" x14ac:dyDescent="0.35">
      <c r="A224" s="297" t="s">
        <v>1244</v>
      </c>
      <c r="B224" s="297" t="s">
        <v>1235</v>
      </c>
      <c r="C224" s="298">
        <v>33879</v>
      </c>
      <c r="D224" s="299">
        <v>19</v>
      </c>
      <c r="E224" s="297" t="s">
        <v>970</v>
      </c>
      <c r="F224" s="300">
        <v>77519</v>
      </c>
      <c r="G224" s="402"/>
    </row>
    <row r="225" spans="1:7" ht="14.5" x14ac:dyDescent="0.35">
      <c r="A225" s="297" t="s">
        <v>1245</v>
      </c>
      <c r="B225" s="297" t="s">
        <v>1235</v>
      </c>
      <c r="C225" s="298">
        <v>33340</v>
      </c>
      <c r="D225" s="299">
        <v>20</v>
      </c>
      <c r="E225" s="297" t="s">
        <v>963</v>
      </c>
      <c r="F225" s="300">
        <v>48884</v>
      </c>
      <c r="G225" s="402"/>
    </row>
    <row r="226" spans="1:7" ht="14.5" x14ac:dyDescent="0.35">
      <c r="A226" s="297" t="s">
        <v>1246</v>
      </c>
      <c r="B226" s="297" t="s">
        <v>1235</v>
      </c>
      <c r="C226" s="298">
        <v>36010</v>
      </c>
      <c r="D226" s="299">
        <v>13</v>
      </c>
      <c r="E226" s="297" t="s">
        <v>963</v>
      </c>
      <c r="F226" s="300">
        <v>67728</v>
      </c>
      <c r="G226" s="402"/>
    </row>
    <row r="227" spans="1:7" ht="14.5" x14ac:dyDescent="0.35">
      <c r="A227" s="297" t="s">
        <v>1247</v>
      </c>
      <c r="B227" s="297" t="s">
        <v>1235</v>
      </c>
      <c r="C227" s="298">
        <v>33588</v>
      </c>
      <c r="D227" s="299">
        <v>19</v>
      </c>
      <c r="E227" s="297" t="s">
        <v>977</v>
      </c>
      <c r="F227" s="300">
        <v>77934</v>
      </c>
      <c r="G227" s="402"/>
    </row>
    <row r="228" spans="1:7" ht="14.5" x14ac:dyDescent="0.35">
      <c r="A228" s="297" t="s">
        <v>1248</v>
      </c>
      <c r="B228" s="297" t="s">
        <v>1235</v>
      </c>
      <c r="C228" s="298">
        <v>36063</v>
      </c>
      <c r="D228" s="299">
        <v>13</v>
      </c>
      <c r="E228" s="297" t="s">
        <v>963</v>
      </c>
      <c r="F228" s="300">
        <v>66857</v>
      </c>
      <c r="G228" s="402"/>
    </row>
    <row r="229" spans="1:7" ht="14.5" x14ac:dyDescent="0.35">
      <c r="A229" s="297" t="s">
        <v>1249</v>
      </c>
      <c r="B229" s="297" t="s">
        <v>1235</v>
      </c>
      <c r="C229" s="298">
        <v>35673</v>
      </c>
      <c r="D229" s="299">
        <v>14</v>
      </c>
      <c r="E229" s="297" t="s">
        <v>963</v>
      </c>
      <c r="F229" s="300">
        <v>74826</v>
      </c>
      <c r="G229" s="402"/>
    </row>
    <row r="230" spans="1:7" ht="14.5" x14ac:dyDescent="0.35">
      <c r="A230" s="297" t="s">
        <v>1250</v>
      </c>
      <c r="B230" s="297" t="s">
        <v>1235</v>
      </c>
      <c r="C230" s="298">
        <v>33194</v>
      </c>
      <c r="D230" s="299">
        <v>20</v>
      </c>
      <c r="E230" s="297" t="s">
        <v>966</v>
      </c>
      <c r="F230" s="300">
        <v>64878</v>
      </c>
      <c r="G230" s="402"/>
    </row>
    <row r="231" spans="1:7" ht="14.5" x14ac:dyDescent="0.35">
      <c r="A231" s="297" t="s">
        <v>1251</v>
      </c>
      <c r="B231" s="297" t="s">
        <v>1235</v>
      </c>
      <c r="C231" s="298">
        <v>32975</v>
      </c>
      <c r="D231" s="299">
        <v>21</v>
      </c>
      <c r="E231" s="297" t="s">
        <v>963</v>
      </c>
      <c r="F231" s="300">
        <v>34596</v>
      </c>
      <c r="G231" s="402"/>
    </row>
    <row r="232" spans="1:7" ht="14.5" x14ac:dyDescent="0.35">
      <c r="A232" s="297" t="s">
        <v>1252</v>
      </c>
      <c r="B232" s="297" t="s">
        <v>1235</v>
      </c>
      <c r="C232" s="298">
        <v>34330</v>
      </c>
      <c r="D232" s="299">
        <v>17</v>
      </c>
      <c r="E232" s="297" t="s">
        <v>963</v>
      </c>
      <c r="F232" s="300">
        <v>34790</v>
      </c>
      <c r="G232" s="402"/>
    </row>
    <row r="233" spans="1:7" ht="14.5" x14ac:dyDescent="0.35">
      <c r="A233" s="297" t="s">
        <v>1253</v>
      </c>
      <c r="B233" s="297" t="s">
        <v>1235</v>
      </c>
      <c r="C233" s="298">
        <v>37700</v>
      </c>
      <c r="D233" s="299">
        <v>8</v>
      </c>
      <c r="E233" s="297" t="s">
        <v>970</v>
      </c>
      <c r="F233" s="300">
        <v>28919</v>
      </c>
      <c r="G233" s="402"/>
    </row>
    <row r="234" spans="1:7" ht="14.5" x14ac:dyDescent="0.35">
      <c r="A234" s="297" t="s">
        <v>1254</v>
      </c>
      <c r="B234" s="297" t="s">
        <v>1235</v>
      </c>
      <c r="C234" s="298">
        <v>34630</v>
      </c>
      <c r="D234" s="299">
        <v>17</v>
      </c>
      <c r="E234" s="297" t="s">
        <v>970</v>
      </c>
      <c r="F234" s="300">
        <v>48862</v>
      </c>
      <c r="G234" s="402"/>
    </row>
    <row r="235" spans="1:7" ht="14.5" x14ac:dyDescent="0.35">
      <c r="A235" s="297" t="s">
        <v>1255</v>
      </c>
      <c r="B235" s="297" t="s">
        <v>1235</v>
      </c>
      <c r="C235" s="292">
        <v>39734</v>
      </c>
      <c r="D235" s="299">
        <v>3</v>
      </c>
      <c r="E235" s="297" t="s">
        <v>963</v>
      </c>
      <c r="F235" s="300">
        <v>63541</v>
      </c>
      <c r="G235" s="402"/>
    </row>
    <row r="236" spans="1:7" ht="14.5" x14ac:dyDescent="0.35">
      <c r="A236" s="297" t="s">
        <v>1256</v>
      </c>
      <c r="B236" s="297" t="s">
        <v>1235</v>
      </c>
      <c r="C236" s="298">
        <v>32333</v>
      </c>
      <c r="D236" s="299">
        <v>23</v>
      </c>
      <c r="E236" s="297" t="s">
        <v>963</v>
      </c>
      <c r="F236" s="300">
        <v>41592</v>
      </c>
      <c r="G236" s="402"/>
    </row>
    <row r="237" spans="1:7" ht="14.5" x14ac:dyDescent="0.35">
      <c r="A237" s="297" t="s">
        <v>1257</v>
      </c>
      <c r="B237" s="297" t="s">
        <v>1235</v>
      </c>
      <c r="C237" s="298">
        <v>35419</v>
      </c>
      <c r="D237" s="299">
        <v>14</v>
      </c>
      <c r="E237" s="297" t="s">
        <v>966</v>
      </c>
      <c r="F237" s="300">
        <v>76560</v>
      </c>
      <c r="G237" s="402"/>
    </row>
    <row r="238" spans="1:7" ht="14.5" x14ac:dyDescent="0.35">
      <c r="A238" s="297" t="s">
        <v>1258</v>
      </c>
      <c r="B238" s="297" t="s">
        <v>1235</v>
      </c>
      <c r="C238" s="298">
        <v>38495</v>
      </c>
      <c r="D238" s="299">
        <v>6</v>
      </c>
      <c r="E238" s="297" t="s">
        <v>963</v>
      </c>
      <c r="F238" s="300">
        <v>65864</v>
      </c>
      <c r="G238" s="402"/>
    </row>
    <row r="239" spans="1:7" ht="14.5" x14ac:dyDescent="0.35">
      <c r="A239" s="297" t="s">
        <v>1259</v>
      </c>
      <c r="B239" s="297" t="s">
        <v>1235</v>
      </c>
      <c r="C239" s="298">
        <v>38733</v>
      </c>
      <c r="D239" s="299">
        <v>5</v>
      </c>
      <c r="E239" s="297" t="s">
        <v>963</v>
      </c>
      <c r="F239" s="300">
        <v>77605</v>
      </c>
      <c r="G239" s="402"/>
    </row>
    <row r="240" spans="1:7" ht="14.5" x14ac:dyDescent="0.35">
      <c r="A240" s="297" t="s">
        <v>1260</v>
      </c>
      <c r="B240" s="297" t="s">
        <v>1235</v>
      </c>
      <c r="C240" s="298">
        <v>32467</v>
      </c>
      <c r="D240" s="299">
        <v>22</v>
      </c>
      <c r="E240" s="297" t="s">
        <v>977</v>
      </c>
      <c r="F240" s="300">
        <v>58563</v>
      </c>
      <c r="G240" s="402"/>
    </row>
    <row r="241" spans="1:7" ht="14.5" x14ac:dyDescent="0.35">
      <c r="A241" s="297" t="s">
        <v>1261</v>
      </c>
      <c r="B241" s="297" t="s">
        <v>1235</v>
      </c>
      <c r="C241" s="298">
        <v>38782</v>
      </c>
      <c r="D241" s="299">
        <v>5</v>
      </c>
      <c r="E241" s="297" t="s">
        <v>977</v>
      </c>
      <c r="F241" s="300">
        <v>38849</v>
      </c>
      <c r="G241" s="402"/>
    </row>
    <row r="242" spans="1:7" ht="14.5" x14ac:dyDescent="0.35">
      <c r="A242" s="297" t="s">
        <v>1262</v>
      </c>
      <c r="B242" s="297" t="s">
        <v>1235</v>
      </c>
      <c r="C242" s="298">
        <v>39691</v>
      </c>
      <c r="D242" s="299">
        <v>3</v>
      </c>
      <c r="E242" s="297" t="s">
        <v>963</v>
      </c>
      <c r="F242" s="300">
        <v>36051</v>
      </c>
      <c r="G242" s="402"/>
    </row>
    <row r="243" spans="1:7" ht="14.5" x14ac:dyDescent="0.35">
      <c r="A243" s="297" t="s">
        <v>1263</v>
      </c>
      <c r="B243" s="297" t="s">
        <v>1235</v>
      </c>
      <c r="C243" s="298">
        <v>34191</v>
      </c>
      <c r="D243" s="299">
        <v>18</v>
      </c>
      <c r="E243" s="297" t="s">
        <v>963</v>
      </c>
      <c r="F243" s="300">
        <v>24326</v>
      </c>
      <c r="G243" s="402"/>
    </row>
    <row r="244" spans="1:7" ht="14.5" x14ac:dyDescent="0.35">
      <c r="A244" s="297" t="s">
        <v>1264</v>
      </c>
      <c r="B244" s="297" t="s">
        <v>1235</v>
      </c>
      <c r="C244" s="298">
        <v>35247</v>
      </c>
      <c r="D244" s="299">
        <v>15</v>
      </c>
      <c r="E244" s="297" t="s">
        <v>977</v>
      </c>
      <c r="F244" s="300">
        <v>60087</v>
      </c>
      <c r="G244" s="402"/>
    </row>
    <row r="245" spans="1:7" ht="14.5" x14ac:dyDescent="0.35">
      <c r="A245" s="297" t="s">
        <v>1265</v>
      </c>
      <c r="B245" s="297" t="s">
        <v>1235</v>
      </c>
      <c r="C245" s="298">
        <v>33724</v>
      </c>
      <c r="D245" s="299">
        <v>19</v>
      </c>
      <c r="E245" s="297" t="s">
        <v>963</v>
      </c>
      <c r="F245" s="300">
        <v>48748</v>
      </c>
      <c r="G245" s="402"/>
    </row>
    <row r="246" spans="1:7" ht="14.5" x14ac:dyDescent="0.35">
      <c r="A246" s="297" t="s">
        <v>1266</v>
      </c>
      <c r="B246" s="297" t="s">
        <v>1267</v>
      </c>
      <c r="C246" s="298">
        <v>36045</v>
      </c>
      <c r="D246" s="299">
        <v>13</v>
      </c>
      <c r="E246" s="297" t="s">
        <v>963</v>
      </c>
      <c r="F246" s="300">
        <v>59375</v>
      </c>
      <c r="G246" s="402"/>
    </row>
    <row r="247" spans="1:7" ht="14.5" x14ac:dyDescent="0.35">
      <c r="A247" s="297" t="s">
        <v>1268</v>
      </c>
      <c r="B247" s="297" t="s">
        <v>1267</v>
      </c>
      <c r="C247" s="298">
        <v>32441</v>
      </c>
      <c r="D247" s="299">
        <v>23</v>
      </c>
      <c r="E247" s="297" t="s">
        <v>977</v>
      </c>
      <c r="F247" s="300">
        <v>52421</v>
      </c>
      <c r="G247" s="402"/>
    </row>
    <row r="248" spans="1:7" ht="14.5" x14ac:dyDescent="0.35">
      <c r="A248" s="297" t="s">
        <v>1269</v>
      </c>
      <c r="B248" s="297" t="s">
        <v>1270</v>
      </c>
      <c r="C248" s="298">
        <v>33057</v>
      </c>
      <c r="D248" s="299">
        <v>21</v>
      </c>
      <c r="E248" s="297" t="s">
        <v>977</v>
      </c>
      <c r="F248" s="300">
        <v>75170</v>
      </c>
      <c r="G248" s="402"/>
    </row>
    <row r="249" spans="1:7" ht="14.5" x14ac:dyDescent="0.35">
      <c r="A249" s="297" t="s">
        <v>1271</v>
      </c>
      <c r="B249" s="297" t="s">
        <v>1270</v>
      </c>
      <c r="C249" s="298">
        <v>39597</v>
      </c>
      <c r="D249" s="299">
        <v>3</v>
      </c>
      <c r="E249" s="297" t="s">
        <v>970</v>
      </c>
      <c r="F249" s="300">
        <v>41263</v>
      </c>
      <c r="G249" s="402"/>
    </row>
  </sheetData>
  <mergeCells count="2">
    <mergeCell ref="I2:J2"/>
    <mergeCell ref="R2:X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8"/>
  <dimension ref="A1:H35"/>
  <sheetViews>
    <sheetView workbookViewId="0"/>
  </sheetViews>
  <sheetFormatPr defaultRowHeight="12.5" x14ac:dyDescent="0.25"/>
  <cols>
    <col min="2" max="2" width="8.1796875" bestFit="1" customWidth="1"/>
    <col min="6" max="6" width="30.1796875" customWidth="1"/>
    <col min="7" max="7" width="29.453125" bestFit="1" customWidth="1"/>
    <col min="8" max="8" width="11.7265625" customWidth="1"/>
    <col min="19" max="19" width="22.1796875" customWidth="1"/>
    <col min="20" max="20" width="27.81640625" bestFit="1" customWidth="1"/>
    <col min="21" max="21" width="13.54296875" customWidth="1"/>
  </cols>
  <sheetData>
    <row r="1" spans="1:8" x14ac:dyDescent="0.25">
      <c r="A1" s="322"/>
      <c r="B1" s="322"/>
      <c r="C1" s="322"/>
      <c r="D1" s="322"/>
      <c r="E1" s="322"/>
      <c r="F1" s="322"/>
    </row>
    <row r="2" spans="1:8" ht="14.5" x14ac:dyDescent="0.35">
      <c r="B2" s="249" t="s">
        <v>722</v>
      </c>
      <c r="F2" s="249" t="s">
        <v>850</v>
      </c>
      <c r="G2" s="250">
        <f>MIN(B3:B33)</f>
        <v>3456</v>
      </c>
    </row>
    <row r="3" spans="1:8" ht="14.5" x14ac:dyDescent="0.35">
      <c r="B3" s="250">
        <v>19567</v>
      </c>
      <c r="F3" s="249" t="s">
        <v>852</v>
      </c>
      <c r="G3" s="250">
        <f>MAX(B3:B33)</f>
        <v>98289</v>
      </c>
    </row>
    <row r="4" spans="1:8" x14ac:dyDescent="0.25">
      <c r="B4" s="250">
        <v>65274</v>
      </c>
      <c r="F4" s="209" t="s">
        <v>1432</v>
      </c>
      <c r="G4">
        <v>60</v>
      </c>
    </row>
    <row r="5" spans="1:8" ht="14.5" x14ac:dyDescent="0.35">
      <c r="B5" s="250">
        <v>25288</v>
      </c>
      <c r="F5" s="253" t="s">
        <v>851</v>
      </c>
      <c r="G5" s="253" t="s">
        <v>854</v>
      </c>
      <c r="H5" s="253" t="s">
        <v>853</v>
      </c>
    </row>
    <row r="6" spans="1:8" x14ac:dyDescent="0.25">
      <c r="B6" s="250">
        <v>83922</v>
      </c>
      <c r="F6" s="251">
        <v>10000</v>
      </c>
      <c r="G6" s="252" t="str">
        <f>"Amount &lt;= "&amp;DOLLAR(F6,0)</f>
        <v>Amount &lt;= ₹ 10,000</v>
      </c>
      <c r="H6" s="252">
        <f t="array" ref="H6:H15">FREQUENCY(B3:B33,F6:F15)</f>
        <v>3</v>
      </c>
    </row>
    <row r="7" spans="1:8" x14ac:dyDescent="0.25">
      <c r="B7" s="250">
        <v>65274</v>
      </c>
      <c r="F7" s="251">
        <v>20000</v>
      </c>
      <c r="G7" s="252" t="str">
        <f t="shared" ref="G7:G15" si="0">DOLLAR(F6,0)&amp;" &lt; Amount &lt;= "&amp;DOLLAR(F7,0)</f>
        <v>₹ 10,000 &lt; Amount &lt;= ₹ 20,000</v>
      </c>
      <c r="H7" s="252">
        <v>2</v>
      </c>
    </row>
    <row r="8" spans="1:8" x14ac:dyDescent="0.25">
      <c r="B8" s="250">
        <v>35981</v>
      </c>
      <c r="F8" s="251">
        <v>30000</v>
      </c>
      <c r="G8" s="252" t="str">
        <f t="shared" si="0"/>
        <v>₹ 20,000 &lt; Amount &lt;= ₹ 30,000</v>
      </c>
      <c r="H8" s="252">
        <v>2</v>
      </c>
    </row>
    <row r="9" spans="1:8" x14ac:dyDescent="0.25">
      <c r="B9" s="250">
        <v>72343</v>
      </c>
      <c r="F9" s="251">
        <v>40000</v>
      </c>
      <c r="G9" s="252" t="str">
        <f t="shared" si="0"/>
        <v>₹ 30,000 &lt; Amount &lt;= ₹ 40,000</v>
      </c>
      <c r="H9" s="252">
        <v>6</v>
      </c>
    </row>
    <row r="10" spans="1:8" x14ac:dyDescent="0.25">
      <c r="B10" s="250">
        <v>32480</v>
      </c>
      <c r="F10" s="251">
        <v>50000</v>
      </c>
      <c r="G10" s="252" t="str">
        <f t="shared" si="0"/>
        <v>₹ 40,000 &lt; Amount &lt;= ₹ 50,000</v>
      </c>
      <c r="H10" s="252">
        <v>2</v>
      </c>
    </row>
    <row r="11" spans="1:8" x14ac:dyDescent="0.25">
      <c r="B11" s="250">
        <v>3456</v>
      </c>
      <c r="F11" s="251">
        <v>60000</v>
      </c>
      <c r="G11" s="252" t="str">
        <f t="shared" si="0"/>
        <v>₹ 50,000 &lt; Amount &lt;= ₹ 60,000</v>
      </c>
      <c r="H11" s="252">
        <v>0</v>
      </c>
    </row>
    <row r="12" spans="1:8" x14ac:dyDescent="0.25">
      <c r="B12" s="250">
        <v>32480</v>
      </c>
      <c r="F12" s="251">
        <v>70000</v>
      </c>
      <c r="G12" s="252" t="str">
        <f t="shared" si="0"/>
        <v>₹ 60,000 &lt; Amount &lt;= ₹ 70,000</v>
      </c>
      <c r="H12" s="252">
        <v>7</v>
      </c>
    </row>
    <row r="13" spans="1:8" x14ac:dyDescent="0.25">
      <c r="B13" s="250">
        <v>9876</v>
      </c>
      <c r="F13" s="251">
        <v>80000</v>
      </c>
      <c r="G13" s="252" t="str">
        <f t="shared" si="0"/>
        <v>₹ 70,000 &lt; Amount &lt;= ₹ 80,000</v>
      </c>
      <c r="H13" s="252">
        <v>4</v>
      </c>
    </row>
    <row r="14" spans="1:8" x14ac:dyDescent="0.25">
      <c r="B14" s="250">
        <v>74377</v>
      </c>
      <c r="F14" s="251">
        <v>90000</v>
      </c>
      <c r="G14" s="252" t="str">
        <f t="shared" si="0"/>
        <v>₹ 80,000 &lt; Amount &lt;= ₹ 90,000</v>
      </c>
      <c r="H14" s="252">
        <v>3</v>
      </c>
    </row>
    <row r="15" spans="1:8" x14ac:dyDescent="0.25">
      <c r="B15" s="250">
        <v>36421</v>
      </c>
      <c r="F15" s="251">
        <v>100000</v>
      </c>
      <c r="G15" s="252" t="str">
        <f t="shared" si="0"/>
        <v>₹ 90,000 &lt; Amount &lt;= ₹ 1,00,000</v>
      </c>
      <c r="H15" s="252">
        <v>2</v>
      </c>
    </row>
    <row r="16" spans="1:8" x14ac:dyDescent="0.25">
      <c r="B16" s="250">
        <v>83922</v>
      </c>
      <c r="G16" s="252" t="str">
        <f>"Amount &gt; "&amp;DOLLAR(F15,0)</f>
        <v>Amount &gt; ₹ 1,00,000</v>
      </c>
      <c r="H16" s="252"/>
    </row>
    <row r="17" spans="2:8" x14ac:dyDescent="0.25">
      <c r="B17" s="250">
        <v>88859</v>
      </c>
      <c r="H17">
        <f>SUM(H6:H16)</f>
        <v>31</v>
      </c>
    </row>
    <row r="18" spans="2:8" x14ac:dyDescent="0.25">
      <c r="B18" s="250">
        <v>61125</v>
      </c>
    </row>
    <row r="19" spans="2:8" x14ac:dyDescent="0.25">
      <c r="B19" s="250">
        <v>62563</v>
      </c>
    </row>
    <row r="20" spans="2:8" x14ac:dyDescent="0.25">
      <c r="B20" s="250">
        <v>61125</v>
      </c>
    </row>
    <row r="21" spans="2:8" x14ac:dyDescent="0.25">
      <c r="B21" s="250">
        <v>24914</v>
      </c>
    </row>
    <row r="22" spans="2:8" x14ac:dyDescent="0.25">
      <c r="B22" s="250">
        <v>32480</v>
      </c>
    </row>
    <row r="23" spans="2:8" x14ac:dyDescent="0.25">
      <c r="B23" s="250">
        <v>74377</v>
      </c>
    </row>
    <row r="24" spans="2:8" x14ac:dyDescent="0.25">
      <c r="B24" s="250">
        <v>5792</v>
      </c>
    </row>
    <row r="25" spans="2:8" x14ac:dyDescent="0.25">
      <c r="B25" s="250">
        <v>65274</v>
      </c>
    </row>
    <row r="26" spans="2:8" x14ac:dyDescent="0.25">
      <c r="B26" s="250">
        <v>96289</v>
      </c>
    </row>
    <row r="27" spans="2:8" x14ac:dyDescent="0.25">
      <c r="B27" s="250">
        <v>62563</v>
      </c>
    </row>
    <row r="28" spans="2:8" x14ac:dyDescent="0.25">
      <c r="B28" s="250">
        <v>35981</v>
      </c>
    </row>
    <row r="29" spans="2:8" x14ac:dyDescent="0.25">
      <c r="B29" s="250">
        <v>17208</v>
      </c>
    </row>
    <row r="30" spans="2:8" x14ac:dyDescent="0.25">
      <c r="B30" s="250">
        <v>98289</v>
      </c>
    </row>
    <row r="31" spans="2:8" x14ac:dyDescent="0.25">
      <c r="B31" s="250">
        <v>74377</v>
      </c>
    </row>
    <row r="32" spans="2:8" x14ac:dyDescent="0.25">
      <c r="B32" s="250">
        <v>40023</v>
      </c>
    </row>
    <row r="33" spans="2:2" x14ac:dyDescent="0.25">
      <c r="B33" s="250">
        <v>43326</v>
      </c>
    </row>
    <row r="35" spans="2:2" x14ac:dyDescent="0.25">
      <c r="B35">
        <f>COUNTA(B3:B33)</f>
        <v>31</v>
      </c>
    </row>
  </sheetData>
  <conditionalFormatting sqref="G6:G16">
    <cfRule type="expression" dxfId="1" priority="1">
      <formula>$F$15=""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/>
  <dimension ref="A1:H121"/>
  <sheetViews>
    <sheetView showGridLines="0" zoomScaleNormal="100" workbookViewId="0"/>
  </sheetViews>
  <sheetFormatPr defaultRowHeight="12.5" x14ac:dyDescent="0.25"/>
  <cols>
    <col min="1" max="1" width="12.1796875" customWidth="1"/>
    <col min="2" max="2" width="13.26953125" customWidth="1"/>
    <col min="3" max="3" width="13.1796875" customWidth="1"/>
    <col min="4" max="4" width="9.26953125" bestFit="1" customWidth="1"/>
    <col min="5" max="5" width="9.7265625" customWidth="1"/>
    <col min="6" max="6" width="11" customWidth="1"/>
    <col min="7" max="7" width="11.26953125" customWidth="1"/>
    <col min="8" max="8" width="10.81640625" customWidth="1"/>
  </cols>
  <sheetData>
    <row r="1" spans="1:8" x14ac:dyDescent="0.25">
      <c r="F1" s="209" t="s">
        <v>316</v>
      </c>
    </row>
    <row r="3" spans="1:8" ht="14.5" thickBot="1" x14ac:dyDescent="0.35">
      <c r="A3" s="353" t="s">
        <v>14</v>
      </c>
      <c r="B3" s="353" t="s">
        <v>15</v>
      </c>
      <c r="C3" s="353" t="s">
        <v>16</v>
      </c>
      <c r="D3" s="353" t="s">
        <v>17</v>
      </c>
      <c r="E3" s="353" t="s">
        <v>18</v>
      </c>
      <c r="F3" s="353" t="s">
        <v>338</v>
      </c>
      <c r="G3" s="353" t="s">
        <v>19</v>
      </c>
      <c r="H3" s="354" t="s">
        <v>20</v>
      </c>
    </row>
    <row r="4" spans="1:8" x14ac:dyDescent="0.25">
      <c r="A4" s="355">
        <v>20</v>
      </c>
      <c r="B4" s="356" t="s">
        <v>84</v>
      </c>
      <c r="C4" s="356" t="s">
        <v>85</v>
      </c>
      <c r="D4" s="356" t="s">
        <v>23</v>
      </c>
      <c r="E4" s="356" t="s">
        <v>69</v>
      </c>
      <c r="F4" s="356" t="s">
        <v>320</v>
      </c>
      <c r="G4" s="357">
        <v>36316</v>
      </c>
      <c r="H4" s="348">
        <v>5950</v>
      </c>
    </row>
    <row r="5" spans="1:8" x14ac:dyDescent="0.25">
      <c r="A5" s="358">
        <v>3</v>
      </c>
      <c r="B5" s="359" t="s">
        <v>125</v>
      </c>
      <c r="C5" s="359" t="s">
        <v>126</v>
      </c>
      <c r="D5" s="359" t="s">
        <v>33</v>
      </c>
      <c r="E5" s="359" t="s">
        <v>138</v>
      </c>
      <c r="F5" s="359" t="s">
        <v>308</v>
      </c>
      <c r="G5" s="360">
        <v>36220</v>
      </c>
      <c r="H5" s="351">
        <v>7000</v>
      </c>
    </row>
    <row r="6" spans="1:8" x14ac:dyDescent="0.25">
      <c r="A6" s="355">
        <v>33</v>
      </c>
      <c r="B6" s="356" t="s">
        <v>145</v>
      </c>
      <c r="C6" s="356" t="s">
        <v>146</v>
      </c>
      <c r="D6" s="356" t="s">
        <v>49</v>
      </c>
      <c r="E6" s="356" t="s">
        <v>69</v>
      </c>
      <c r="F6" s="356" t="s">
        <v>315</v>
      </c>
      <c r="G6" s="357">
        <v>35618</v>
      </c>
      <c r="H6" s="348">
        <v>7000</v>
      </c>
    </row>
    <row r="7" spans="1:8" x14ac:dyDescent="0.25">
      <c r="A7" s="358">
        <v>83</v>
      </c>
      <c r="B7" s="359" t="s">
        <v>127</v>
      </c>
      <c r="C7" s="359" t="s">
        <v>114</v>
      </c>
      <c r="D7" s="359" t="s">
        <v>49</v>
      </c>
      <c r="E7" s="359" t="s">
        <v>69</v>
      </c>
      <c r="F7" s="359" t="s">
        <v>329</v>
      </c>
      <c r="G7" s="360">
        <v>36221</v>
      </c>
      <c r="H7" s="351">
        <v>7000</v>
      </c>
    </row>
    <row r="8" spans="1:8" x14ac:dyDescent="0.25">
      <c r="A8" s="355">
        <v>84</v>
      </c>
      <c r="B8" s="356" t="s">
        <v>61</v>
      </c>
      <c r="C8" s="356" t="s">
        <v>62</v>
      </c>
      <c r="D8" s="356" t="s">
        <v>40</v>
      </c>
      <c r="E8" s="356" t="s">
        <v>24</v>
      </c>
      <c r="F8" s="356" t="s">
        <v>318</v>
      </c>
      <c r="G8" s="357">
        <v>36222</v>
      </c>
      <c r="H8" s="348">
        <v>7000</v>
      </c>
    </row>
    <row r="9" spans="1:8" x14ac:dyDescent="0.25">
      <c r="A9" s="358">
        <v>85</v>
      </c>
      <c r="B9" s="359" t="s">
        <v>128</v>
      </c>
      <c r="C9" s="359" t="s">
        <v>129</v>
      </c>
      <c r="D9" s="359" t="s">
        <v>40</v>
      </c>
      <c r="E9" s="359" t="s">
        <v>69</v>
      </c>
      <c r="F9" s="359" t="s">
        <v>314</v>
      </c>
      <c r="G9" s="360">
        <v>35809</v>
      </c>
      <c r="H9" s="351">
        <v>7000</v>
      </c>
    </row>
    <row r="10" spans="1:8" x14ac:dyDescent="0.25">
      <c r="A10" s="355">
        <v>21</v>
      </c>
      <c r="B10" s="356" t="s">
        <v>86</v>
      </c>
      <c r="C10" s="356" t="s">
        <v>87</v>
      </c>
      <c r="D10" s="356" t="s">
        <v>23</v>
      </c>
      <c r="E10" s="356" t="s">
        <v>24</v>
      </c>
      <c r="F10" s="356" t="s">
        <v>322</v>
      </c>
      <c r="G10" s="357">
        <v>36317</v>
      </c>
      <c r="H10" s="348">
        <v>7875</v>
      </c>
    </row>
    <row r="11" spans="1:8" x14ac:dyDescent="0.25">
      <c r="A11" s="358">
        <v>22</v>
      </c>
      <c r="B11" s="359" t="s">
        <v>34</v>
      </c>
      <c r="C11" s="359" t="s">
        <v>35</v>
      </c>
      <c r="D11" s="359" t="s">
        <v>23</v>
      </c>
      <c r="E11" s="359" t="s">
        <v>174</v>
      </c>
      <c r="F11" s="359" t="s">
        <v>321</v>
      </c>
      <c r="G11" s="360">
        <v>36318</v>
      </c>
      <c r="H11" s="351">
        <v>7875</v>
      </c>
    </row>
    <row r="12" spans="1:8" x14ac:dyDescent="0.25">
      <c r="A12" s="355">
        <v>23</v>
      </c>
      <c r="B12" s="356" t="s">
        <v>179</v>
      </c>
      <c r="C12" s="356" t="s">
        <v>112</v>
      </c>
      <c r="D12" s="356" t="s">
        <v>23</v>
      </c>
      <c r="E12" s="356" t="s">
        <v>174</v>
      </c>
      <c r="F12" s="356" t="s">
        <v>312</v>
      </c>
      <c r="G12" s="357">
        <v>36319</v>
      </c>
      <c r="H12" s="348">
        <v>7875</v>
      </c>
    </row>
    <row r="13" spans="1:8" x14ac:dyDescent="0.25">
      <c r="A13" s="358">
        <v>25</v>
      </c>
      <c r="B13" s="359" t="s">
        <v>181</v>
      </c>
      <c r="C13" s="359" t="s">
        <v>182</v>
      </c>
      <c r="D13" s="359" t="s">
        <v>40</v>
      </c>
      <c r="E13" s="359" t="s">
        <v>138</v>
      </c>
      <c r="F13" s="359" t="s">
        <v>323</v>
      </c>
      <c r="G13" s="360">
        <v>36274</v>
      </c>
      <c r="H13" s="351">
        <v>7875</v>
      </c>
    </row>
    <row r="14" spans="1:8" x14ac:dyDescent="0.25">
      <c r="A14" s="355">
        <v>41</v>
      </c>
      <c r="B14" s="356" t="s">
        <v>150</v>
      </c>
      <c r="C14" s="356" t="s">
        <v>151</v>
      </c>
      <c r="D14" s="356" t="s">
        <v>33</v>
      </c>
      <c r="E14" s="356" t="s">
        <v>24</v>
      </c>
      <c r="F14" s="356" t="s">
        <v>316</v>
      </c>
      <c r="G14" s="357">
        <v>35595</v>
      </c>
      <c r="H14" s="348">
        <v>7875</v>
      </c>
    </row>
    <row r="15" spans="1:8" x14ac:dyDescent="0.25">
      <c r="A15" s="358">
        <v>88</v>
      </c>
      <c r="B15" s="359" t="s">
        <v>199</v>
      </c>
      <c r="C15" s="359" t="s">
        <v>200</v>
      </c>
      <c r="D15" s="359" t="s">
        <v>23</v>
      </c>
      <c r="E15" s="359" t="s">
        <v>174</v>
      </c>
      <c r="F15" s="359" t="s">
        <v>312</v>
      </c>
      <c r="G15" s="360">
        <v>35794</v>
      </c>
      <c r="H15" s="351">
        <v>7875</v>
      </c>
    </row>
    <row r="16" spans="1:8" x14ac:dyDescent="0.25">
      <c r="A16" s="355">
        <v>100</v>
      </c>
      <c r="B16" s="356" t="s">
        <v>170</v>
      </c>
      <c r="C16" s="356" t="s">
        <v>171</v>
      </c>
      <c r="D16" s="356" t="s">
        <v>27</v>
      </c>
      <c r="E16" s="356" t="s">
        <v>138</v>
      </c>
      <c r="F16" s="356" t="s">
        <v>308</v>
      </c>
      <c r="G16" s="357">
        <v>36193</v>
      </c>
      <c r="H16" s="348">
        <v>7875</v>
      </c>
    </row>
    <row r="17" spans="1:8" x14ac:dyDescent="0.25">
      <c r="A17" s="358">
        <v>34</v>
      </c>
      <c r="B17" s="359" t="s">
        <v>92</v>
      </c>
      <c r="C17" s="359" t="s">
        <v>93</v>
      </c>
      <c r="D17" s="359" t="s">
        <v>49</v>
      </c>
      <c r="E17" s="359" t="s">
        <v>69</v>
      </c>
      <c r="F17" s="359" t="s">
        <v>326</v>
      </c>
      <c r="G17" s="360">
        <v>33510</v>
      </c>
      <c r="H17" s="351">
        <v>8750</v>
      </c>
    </row>
    <row r="18" spans="1:8" x14ac:dyDescent="0.25">
      <c r="A18" s="355">
        <v>35</v>
      </c>
      <c r="B18" s="356" t="s">
        <v>94</v>
      </c>
      <c r="C18" s="356" t="s">
        <v>91</v>
      </c>
      <c r="D18" s="356" t="s">
        <v>23</v>
      </c>
      <c r="E18" s="356" t="s">
        <v>138</v>
      </c>
      <c r="F18" s="356" t="s">
        <v>323</v>
      </c>
      <c r="G18" s="357">
        <v>33729</v>
      </c>
      <c r="H18" s="348">
        <v>9275</v>
      </c>
    </row>
    <row r="19" spans="1:8" x14ac:dyDescent="0.25">
      <c r="A19" s="358">
        <v>29</v>
      </c>
      <c r="B19" s="359" t="s">
        <v>183</v>
      </c>
      <c r="C19" s="359" t="s">
        <v>184</v>
      </c>
      <c r="D19" s="359" t="s">
        <v>33</v>
      </c>
      <c r="E19" s="359" t="s">
        <v>69</v>
      </c>
      <c r="F19" s="359" t="s">
        <v>320</v>
      </c>
      <c r="G19" s="360">
        <v>35189</v>
      </c>
      <c r="H19" s="351">
        <v>9625</v>
      </c>
    </row>
    <row r="20" spans="1:8" x14ac:dyDescent="0.25">
      <c r="A20" s="355">
        <v>19</v>
      </c>
      <c r="B20" s="356" t="s">
        <v>177</v>
      </c>
      <c r="C20" s="356" t="s">
        <v>178</v>
      </c>
      <c r="D20" s="356" t="s">
        <v>23</v>
      </c>
      <c r="E20" s="356" t="s">
        <v>69</v>
      </c>
      <c r="F20" s="356" t="s">
        <v>313</v>
      </c>
      <c r="G20" s="357">
        <v>31637</v>
      </c>
      <c r="H20" s="348">
        <v>10500</v>
      </c>
    </row>
    <row r="21" spans="1:8" s="5" customFormat="1" x14ac:dyDescent="0.25">
      <c r="A21" s="358">
        <v>28</v>
      </c>
      <c r="B21" s="359" t="s">
        <v>143</v>
      </c>
      <c r="C21" s="359" t="s">
        <v>144</v>
      </c>
      <c r="D21" s="359" t="s">
        <v>40</v>
      </c>
      <c r="E21" s="359" t="s">
        <v>174</v>
      </c>
      <c r="F21" s="359" t="s">
        <v>325</v>
      </c>
      <c r="G21" s="360">
        <v>34777</v>
      </c>
      <c r="H21" s="351">
        <v>10500</v>
      </c>
    </row>
    <row r="22" spans="1:8" x14ac:dyDescent="0.25">
      <c r="A22" s="355">
        <v>40</v>
      </c>
      <c r="B22" s="356" t="s">
        <v>96</v>
      </c>
      <c r="C22" s="356" t="s">
        <v>97</v>
      </c>
      <c r="D22" s="356" t="s">
        <v>13</v>
      </c>
      <c r="E22" s="356" t="s">
        <v>138</v>
      </c>
      <c r="F22" s="356" t="s">
        <v>323</v>
      </c>
      <c r="G22" s="357">
        <v>33510</v>
      </c>
      <c r="H22" s="348">
        <v>10500</v>
      </c>
    </row>
    <row r="23" spans="1:8" x14ac:dyDescent="0.25">
      <c r="A23" s="358">
        <v>99</v>
      </c>
      <c r="B23" s="359" t="s">
        <v>203</v>
      </c>
      <c r="C23" s="359" t="s">
        <v>114</v>
      </c>
      <c r="D23" s="359" t="s">
        <v>27</v>
      </c>
      <c r="E23" s="359" t="s">
        <v>174</v>
      </c>
      <c r="F23" s="359" t="s">
        <v>325</v>
      </c>
      <c r="G23" s="360">
        <v>35794</v>
      </c>
      <c r="H23" s="351">
        <v>10500</v>
      </c>
    </row>
    <row r="24" spans="1:8" x14ac:dyDescent="0.25">
      <c r="A24" s="355">
        <v>45</v>
      </c>
      <c r="B24" s="356" t="s">
        <v>98</v>
      </c>
      <c r="C24" s="356" t="s">
        <v>99</v>
      </c>
      <c r="D24" s="356" t="s">
        <v>40</v>
      </c>
      <c r="E24" s="356" t="s">
        <v>69</v>
      </c>
      <c r="F24" s="356" t="s">
        <v>307</v>
      </c>
      <c r="G24" s="357">
        <v>35618</v>
      </c>
      <c r="H24" s="348">
        <v>11375</v>
      </c>
    </row>
    <row r="25" spans="1:8" x14ac:dyDescent="0.25">
      <c r="A25" s="358">
        <v>36</v>
      </c>
      <c r="B25" s="359" t="s">
        <v>41</v>
      </c>
      <c r="C25" s="359" t="s">
        <v>147</v>
      </c>
      <c r="D25" s="359" t="s">
        <v>339</v>
      </c>
      <c r="E25" s="359" t="s">
        <v>174</v>
      </c>
      <c r="F25" s="359" t="s">
        <v>327</v>
      </c>
      <c r="G25" s="360">
        <v>34580</v>
      </c>
      <c r="H25" s="351">
        <v>11725</v>
      </c>
    </row>
    <row r="26" spans="1:8" x14ac:dyDescent="0.25">
      <c r="A26" s="355">
        <v>4</v>
      </c>
      <c r="B26" s="356" t="s">
        <v>21</v>
      </c>
      <c r="C26" s="356" t="s">
        <v>22</v>
      </c>
      <c r="D26" s="356" t="s">
        <v>23</v>
      </c>
      <c r="E26" s="356" t="s">
        <v>69</v>
      </c>
      <c r="F26" s="356" t="s">
        <v>310</v>
      </c>
      <c r="G26" s="357">
        <v>29183</v>
      </c>
      <c r="H26" s="348">
        <v>12250</v>
      </c>
    </row>
    <row r="27" spans="1:8" x14ac:dyDescent="0.25">
      <c r="A27" s="358">
        <v>6</v>
      </c>
      <c r="B27" s="359" t="s">
        <v>172</v>
      </c>
      <c r="C27" s="359" t="s">
        <v>173</v>
      </c>
      <c r="D27" s="359" t="s">
        <v>40</v>
      </c>
      <c r="E27" s="359" t="s">
        <v>69</v>
      </c>
      <c r="F27" s="359" t="s">
        <v>313</v>
      </c>
      <c r="G27" s="360">
        <v>32390</v>
      </c>
      <c r="H27" s="351">
        <v>12425</v>
      </c>
    </row>
    <row r="28" spans="1:8" x14ac:dyDescent="0.25">
      <c r="A28" s="355">
        <v>8</v>
      </c>
      <c r="B28" s="356" t="s">
        <v>72</v>
      </c>
      <c r="C28" s="356" t="s">
        <v>73</v>
      </c>
      <c r="D28" s="356" t="s">
        <v>40</v>
      </c>
      <c r="E28" s="356" t="s">
        <v>69</v>
      </c>
      <c r="F28" s="356" t="s">
        <v>314</v>
      </c>
      <c r="G28" s="357">
        <v>32755</v>
      </c>
      <c r="H28" s="348">
        <v>12425</v>
      </c>
    </row>
    <row r="29" spans="1:8" x14ac:dyDescent="0.25">
      <c r="A29" s="358">
        <v>27</v>
      </c>
      <c r="B29" s="359" t="s">
        <v>36</v>
      </c>
      <c r="C29" s="359" t="s">
        <v>37</v>
      </c>
      <c r="D29" s="359" t="s">
        <v>13</v>
      </c>
      <c r="E29" s="359" t="s">
        <v>138</v>
      </c>
      <c r="F29" s="359" t="s">
        <v>324</v>
      </c>
      <c r="G29" s="360">
        <v>33787</v>
      </c>
      <c r="H29" s="351">
        <v>13125</v>
      </c>
    </row>
    <row r="30" spans="1:8" x14ac:dyDescent="0.25">
      <c r="A30" s="355">
        <v>42</v>
      </c>
      <c r="B30" s="356" t="s">
        <v>41</v>
      </c>
      <c r="C30" s="356" t="s">
        <v>42</v>
      </c>
      <c r="D30" s="356" t="s">
        <v>40</v>
      </c>
      <c r="E30" s="356" t="s">
        <v>24</v>
      </c>
      <c r="F30" s="356" t="s">
        <v>318</v>
      </c>
      <c r="G30" s="357">
        <v>33510</v>
      </c>
      <c r="H30" s="348">
        <v>13300</v>
      </c>
    </row>
    <row r="31" spans="1:8" x14ac:dyDescent="0.25">
      <c r="A31" s="358">
        <v>7</v>
      </c>
      <c r="B31" s="359" t="s">
        <v>45</v>
      </c>
      <c r="C31" s="359" t="s">
        <v>46</v>
      </c>
      <c r="D31" s="359" t="s">
        <v>339</v>
      </c>
      <c r="E31" s="359" t="s">
        <v>174</v>
      </c>
      <c r="F31" s="359" t="s">
        <v>312</v>
      </c>
      <c r="G31" s="360">
        <v>33102</v>
      </c>
      <c r="H31" s="351">
        <v>13825</v>
      </c>
    </row>
    <row r="32" spans="1:8" x14ac:dyDescent="0.25">
      <c r="A32" s="355">
        <v>44</v>
      </c>
      <c r="B32" s="356" t="s">
        <v>186</v>
      </c>
      <c r="C32" s="356" t="s">
        <v>187</v>
      </c>
      <c r="D32" s="356" t="s">
        <v>339</v>
      </c>
      <c r="E32" s="356" t="s">
        <v>24</v>
      </c>
      <c r="F32" s="356" t="s">
        <v>309</v>
      </c>
      <c r="G32" s="357">
        <v>33194</v>
      </c>
      <c r="H32" s="348">
        <v>13825</v>
      </c>
    </row>
    <row r="33" spans="1:8" x14ac:dyDescent="0.25">
      <c r="A33" s="358">
        <v>68</v>
      </c>
      <c r="B33" s="359" t="s">
        <v>116</v>
      </c>
      <c r="C33" s="359" t="s">
        <v>29</v>
      </c>
      <c r="D33" s="359" t="s">
        <v>13</v>
      </c>
      <c r="E33" s="359" t="s">
        <v>69</v>
      </c>
      <c r="F33" s="359" t="s">
        <v>330</v>
      </c>
      <c r="G33" s="360">
        <v>35034</v>
      </c>
      <c r="H33" s="351">
        <v>14000</v>
      </c>
    </row>
    <row r="34" spans="1:8" x14ac:dyDescent="0.25">
      <c r="A34" s="355">
        <v>69</v>
      </c>
      <c r="B34" s="356" t="s">
        <v>117</v>
      </c>
      <c r="C34" s="356" t="s">
        <v>91</v>
      </c>
      <c r="D34" s="356" t="s">
        <v>339</v>
      </c>
      <c r="E34" s="356" t="s">
        <v>69</v>
      </c>
      <c r="F34" s="356" t="s">
        <v>330</v>
      </c>
      <c r="G34" s="357">
        <v>34761</v>
      </c>
      <c r="H34" s="348">
        <v>14000</v>
      </c>
    </row>
    <row r="35" spans="1:8" x14ac:dyDescent="0.25">
      <c r="A35" s="358">
        <v>70</v>
      </c>
      <c r="B35" s="359" t="s">
        <v>53</v>
      </c>
      <c r="C35" s="359" t="s">
        <v>54</v>
      </c>
      <c r="D35" s="359" t="s">
        <v>23</v>
      </c>
      <c r="E35" s="359" t="s">
        <v>24</v>
      </c>
      <c r="F35" s="359" t="s">
        <v>318</v>
      </c>
      <c r="G35" s="360">
        <v>34762</v>
      </c>
      <c r="H35" s="351">
        <v>14000</v>
      </c>
    </row>
    <row r="36" spans="1:8" x14ac:dyDescent="0.25">
      <c r="A36" s="355">
        <v>71</v>
      </c>
      <c r="B36" s="356" t="s">
        <v>194</v>
      </c>
      <c r="C36" s="356" t="s">
        <v>195</v>
      </c>
      <c r="D36" s="356" t="s">
        <v>40</v>
      </c>
      <c r="E36" s="356" t="s">
        <v>174</v>
      </c>
      <c r="F36" s="356" t="s">
        <v>337</v>
      </c>
      <c r="G36" s="357">
        <v>34763</v>
      </c>
      <c r="H36" s="348">
        <v>14000</v>
      </c>
    </row>
    <row r="37" spans="1:8" s="5" customFormat="1" x14ac:dyDescent="0.25">
      <c r="A37" s="358">
        <v>30</v>
      </c>
      <c r="B37" s="359" t="s">
        <v>88</v>
      </c>
      <c r="C37" s="359" t="s">
        <v>89</v>
      </c>
      <c r="D37" s="359" t="s">
        <v>339</v>
      </c>
      <c r="E37" s="359" t="s">
        <v>24</v>
      </c>
      <c r="F37" s="359" t="s">
        <v>322</v>
      </c>
      <c r="G37" s="360">
        <v>32435</v>
      </c>
      <c r="H37" s="351">
        <v>14175</v>
      </c>
    </row>
    <row r="38" spans="1:8" s="5" customFormat="1" x14ac:dyDescent="0.25">
      <c r="A38" s="355">
        <v>9</v>
      </c>
      <c r="B38" s="356" t="s">
        <v>74</v>
      </c>
      <c r="C38" s="356" t="s">
        <v>75</v>
      </c>
      <c r="D38" s="356" t="s">
        <v>13</v>
      </c>
      <c r="E38" s="356" t="s">
        <v>69</v>
      </c>
      <c r="F38" s="356" t="s">
        <v>315</v>
      </c>
      <c r="G38" s="357">
        <v>36506</v>
      </c>
      <c r="H38" s="348">
        <v>14875</v>
      </c>
    </row>
    <row r="39" spans="1:8" x14ac:dyDescent="0.25">
      <c r="A39" s="358">
        <v>11</v>
      </c>
      <c r="B39" s="359" t="s">
        <v>25</v>
      </c>
      <c r="C39" s="359" t="s">
        <v>26</v>
      </c>
      <c r="D39" s="359" t="s">
        <v>27</v>
      </c>
      <c r="E39" s="359" t="s">
        <v>174</v>
      </c>
      <c r="F39" s="359" t="s">
        <v>312</v>
      </c>
      <c r="G39" s="360">
        <v>31402</v>
      </c>
      <c r="H39" s="351">
        <v>14875</v>
      </c>
    </row>
    <row r="40" spans="1:8" x14ac:dyDescent="0.25">
      <c r="A40" s="355">
        <v>15</v>
      </c>
      <c r="B40" s="356" t="s">
        <v>139</v>
      </c>
      <c r="C40" s="356" t="s">
        <v>140</v>
      </c>
      <c r="D40" s="356" t="s">
        <v>339</v>
      </c>
      <c r="E40" s="356" t="s">
        <v>69</v>
      </c>
      <c r="F40" s="356" t="s">
        <v>317</v>
      </c>
      <c r="G40" s="357">
        <v>31029</v>
      </c>
      <c r="H40" s="348">
        <v>14875</v>
      </c>
    </row>
    <row r="41" spans="1:8" x14ac:dyDescent="0.25">
      <c r="A41" s="358">
        <v>16</v>
      </c>
      <c r="B41" s="359" t="s">
        <v>80</v>
      </c>
      <c r="C41" s="359" t="s">
        <v>81</v>
      </c>
      <c r="D41" s="359" t="s">
        <v>339</v>
      </c>
      <c r="E41" s="359" t="s">
        <v>69</v>
      </c>
      <c r="F41" s="359" t="s">
        <v>320</v>
      </c>
      <c r="G41" s="360">
        <v>31030</v>
      </c>
      <c r="H41" s="351">
        <v>14875</v>
      </c>
    </row>
    <row r="42" spans="1:8" x14ac:dyDescent="0.25">
      <c r="A42" s="355">
        <v>24</v>
      </c>
      <c r="B42" s="356" t="s">
        <v>41</v>
      </c>
      <c r="C42" s="356" t="s">
        <v>180</v>
      </c>
      <c r="D42" s="356" t="s">
        <v>13</v>
      </c>
      <c r="E42" s="356" t="s">
        <v>174</v>
      </c>
      <c r="F42" s="356" t="s">
        <v>321</v>
      </c>
      <c r="G42" s="357">
        <v>29362</v>
      </c>
      <c r="H42" s="348">
        <v>14875</v>
      </c>
    </row>
    <row r="43" spans="1:8" x14ac:dyDescent="0.25">
      <c r="A43" s="358">
        <v>56</v>
      </c>
      <c r="B43" s="359" t="s">
        <v>192</v>
      </c>
      <c r="C43" s="359" t="s">
        <v>193</v>
      </c>
      <c r="D43" s="359" t="s">
        <v>13</v>
      </c>
      <c r="E43" s="359" t="s">
        <v>174</v>
      </c>
      <c r="F43" s="359" t="s">
        <v>332</v>
      </c>
      <c r="G43" s="360">
        <v>33878</v>
      </c>
      <c r="H43" s="351">
        <v>14875</v>
      </c>
    </row>
    <row r="44" spans="1:8" x14ac:dyDescent="0.25">
      <c r="A44" s="355">
        <v>57</v>
      </c>
      <c r="B44" s="356" t="s">
        <v>154</v>
      </c>
      <c r="C44" s="356" t="s">
        <v>44</v>
      </c>
      <c r="D44" s="356" t="s">
        <v>13</v>
      </c>
      <c r="E44" s="356" t="s">
        <v>138</v>
      </c>
      <c r="F44" s="356" t="s">
        <v>335</v>
      </c>
      <c r="G44" s="357">
        <v>34098</v>
      </c>
      <c r="H44" s="348">
        <v>14875</v>
      </c>
    </row>
    <row r="45" spans="1:8" x14ac:dyDescent="0.25">
      <c r="A45" s="358">
        <v>10</v>
      </c>
      <c r="B45" s="359" t="s">
        <v>76</v>
      </c>
      <c r="C45" s="359" t="s">
        <v>77</v>
      </c>
      <c r="D45" s="359" t="s">
        <v>23</v>
      </c>
      <c r="E45" s="359" t="s">
        <v>24</v>
      </c>
      <c r="F45" s="359" t="s">
        <v>316</v>
      </c>
      <c r="G45" s="360">
        <v>28326</v>
      </c>
      <c r="H45" s="351">
        <v>15750</v>
      </c>
    </row>
    <row r="46" spans="1:8" s="5" customFormat="1" x14ac:dyDescent="0.25">
      <c r="A46" s="355">
        <v>17</v>
      </c>
      <c r="B46" s="356" t="s">
        <v>82</v>
      </c>
      <c r="C46" s="356" t="s">
        <v>83</v>
      </c>
      <c r="D46" s="356" t="s">
        <v>33</v>
      </c>
      <c r="E46" s="356" t="s">
        <v>24</v>
      </c>
      <c r="F46" s="356" t="s">
        <v>309</v>
      </c>
      <c r="G46" s="357">
        <v>30376</v>
      </c>
      <c r="H46" s="348">
        <v>15750</v>
      </c>
    </row>
    <row r="47" spans="1:8" x14ac:dyDescent="0.25">
      <c r="A47" s="358">
        <v>18</v>
      </c>
      <c r="B47" s="359" t="s">
        <v>31</v>
      </c>
      <c r="C47" s="359" t="s">
        <v>32</v>
      </c>
      <c r="D47" s="359" t="s">
        <v>33</v>
      </c>
      <c r="E47" s="359" t="s">
        <v>174</v>
      </c>
      <c r="F47" s="359" t="s">
        <v>321</v>
      </c>
      <c r="G47" s="360">
        <v>30376</v>
      </c>
      <c r="H47" s="351">
        <v>15750</v>
      </c>
    </row>
    <row r="48" spans="1:8" x14ac:dyDescent="0.25">
      <c r="A48" s="355">
        <v>31</v>
      </c>
      <c r="B48" s="356" t="s">
        <v>38</v>
      </c>
      <c r="C48" s="356" t="s">
        <v>39</v>
      </c>
      <c r="D48" s="356" t="s">
        <v>40</v>
      </c>
      <c r="E48" s="356" t="s">
        <v>69</v>
      </c>
      <c r="F48" s="356" t="s">
        <v>314</v>
      </c>
      <c r="G48" s="357">
        <v>30225</v>
      </c>
      <c r="H48" s="348">
        <v>15750</v>
      </c>
    </row>
    <row r="49" spans="1:8" x14ac:dyDescent="0.25">
      <c r="A49" s="358">
        <v>32</v>
      </c>
      <c r="B49" s="359" t="s">
        <v>90</v>
      </c>
      <c r="C49" s="359" t="s">
        <v>91</v>
      </c>
      <c r="D49" s="359" t="s">
        <v>49</v>
      </c>
      <c r="E49" s="359" t="s">
        <v>138</v>
      </c>
      <c r="F49" s="359" t="s">
        <v>323</v>
      </c>
      <c r="G49" s="360">
        <v>30225</v>
      </c>
      <c r="H49" s="351">
        <v>15750</v>
      </c>
    </row>
    <row r="50" spans="1:8" x14ac:dyDescent="0.25">
      <c r="A50" s="355">
        <v>43</v>
      </c>
      <c r="B50" s="356" t="s">
        <v>43</v>
      </c>
      <c r="C50" s="356" t="s">
        <v>44</v>
      </c>
      <c r="D50" s="356" t="s">
        <v>339</v>
      </c>
      <c r="E50" s="356" t="s">
        <v>174</v>
      </c>
      <c r="F50" s="356" t="s">
        <v>325</v>
      </c>
      <c r="G50" s="357">
        <v>32435</v>
      </c>
      <c r="H50" s="348">
        <v>15750</v>
      </c>
    </row>
    <row r="51" spans="1:8" x14ac:dyDescent="0.25">
      <c r="A51" s="358">
        <v>46</v>
      </c>
      <c r="B51" s="359" t="s">
        <v>100</v>
      </c>
      <c r="C51" s="359" t="s">
        <v>101</v>
      </c>
      <c r="D51" s="359" t="s">
        <v>13</v>
      </c>
      <c r="E51" s="359" t="s">
        <v>69</v>
      </c>
      <c r="F51" s="359" t="s">
        <v>326</v>
      </c>
      <c r="G51" s="360">
        <v>33510</v>
      </c>
      <c r="H51" s="351">
        <v>15750</v>
      </c>
    </row>
    <row r="52" spans="1:8" x14ac:dyDescent="0.25">
      <c r="A52" s="355">
        <v>47</v>
      </c>
      <c r="B52" s="356" t="s">
        <v>102</v>
      </c>
      <c r="C52" s="356" t="s">
        <v>91</v>
      </c>
      <c r="D52" s="356" t="s">
        <v>33</v>
      </c>
      <c r="E52" s="356" t="s">
        <v>69</v>
      </c>
      <c r="F52" s="356" t="s">
        <v>311</v>
      </c>
      <c r="G52" s="357">
        <v>32180</v>
      </c>
      <c r="H52" s="348">
        <v>15750</v>
      </c>
    </row>
    <row r="53" spans="1:8" x14ac:dyDescent="0.25">
      <c r="A53" s="358">
        <v>48</v>
      </c>
      <c r="B53" s="359" t="s">
        <v>188</v>
      </c>
      <c r="C53" s="359" t="s">
        <v>91</v>
      </c>
      <c r="D53" s="359" t="s">
        <v>49</v>
      </c>
      <c r="E53" s="359" t="s">
        <v>174</v>
      </c>
      <c r="F53" s="359" t="s">
        <v>331</v>
      </c>
      <c r="G53" s="360">
        <v>32435</v>
      </c>
      <c r="H53" s="351">
        <v>15750</v>
      </c>
    </row>
    <row r="54" spans="1:8" x14ac:dyDescent="0.25">
      <c r="A54" s="355">
        <v>49</v>
      </c>
      <c r="B54" s="356" t="s">
        <v>152</v>
      </c>
      <c r="C54" s="356" t="s">
        <v>153</v>
      </c>
      <c r="D54" s="356" t="s">
        <v>49</v>
      </c>
      <c r="E54" s="356" t="s">
        <v>138</v>
      </c>
      <c r="F54" s="356" t="s">
        <v>319</v>
      </c>
      <c r="G54" s="357">
        <v>32435</v>
      </c>
      <c r="H54" s="348">
        <v>15750</v>
      </c>
    </row>
    <row r="55" spans="1:8" x14ac:dyDescent="0.25">
      <c r="A55" s="358">
        <v>50</v>
      </c>
      <c r="B55" s="359" t="s">
        <v>189</v>
      </c>
      <c r="C55" s="359" t="s">
        <v>101</v>
      </c>
      <c r="D55" s="359" t="s">
        <v>339</v>
      </c>
      <c r="E55" s="359" t="s">
        <v>174</v>
      </c>
      <c r="F55" s="359" t="s">
        <v>331</v>
      </c>
      <c r="G55" s="360">
        <v>32435</v>
      </c>
      <c r="H55" s="351">
        <v>15750</v>
      </c>
    </row>
    <row r="56" spans="1:8" x14ac:dyDescent="0.25">
      <c r="A56" s="355">
        <v>51</v>
      </c>
      <c r="B56" s="356" t="s">
        <v>103</v>
      </c>
      <c r="C56" s="356" t="s">
        <v>104</v>
      </c>
      <c r="D56" s="356" t="s">
        <v>13</v>
      </c>
      <c r="E56" s="356" t="s">
        <v>69</v>
      </c>
      <c r="F56" s="356" t="s">
        <v>317</v>
      </c>
      <c r="G56" s="357">
        <v>32436</v>
      </c>
      <c r="H56" s="348">
        <v>15750</v>
      </c>
    </row>
    <row r="57" spans="1:8" x14ac:dyDescent="0.25">
      <c r="A57" s="358">
        <v>53</v>
      </c>
      <c r="B57" s="359" t="s">
        <v>190</v>
      </c>
      <c r="C57" s="359" t="s">
        <v>191</v>
      </c>
      <c r="D57" s="359" t="s">
        <v>49</v>
      </c>
      <c r="E57" s="359" t="s">
        <v>174</v>
      </c>
      <c r="F57" s="359" t="s">
        <v>332</v>
      </c>
      <c r="G57" s="360">
        <v>35034</v>
      </c>
      <c r="H57" s="351">
        <v>15750</v>
      </c>
    </row>
    <row r="58" spans="1:8" x14ac:dyDescent="0.25">
      <c r="A58" s="355">
        <v>54</v>
      </c>
      <c r="B58" s="356" t="s">
        <v>47</v>
      </c>
      <c r="C58" s="356" t="s">
        <v>48</v>
      </c>
      <c r="D58" s="356" t="s">
        <v>49</v>
      </c>
      <c r="E58" s="356" t="s">
        <v>24</v>
      </c>
      <c r="F58" s="356" t="s">
        <v>333</v>
      </c>
      <c r="G58" s="357">
        <v>34761</v>
      </c>
      <c r="H58" s="348">
        <v>15750</v>
      </c>
    </row>
    <row r="59" spans="1:8" x14ac:dyDescent="0.25">
      <c r="A59" s="358">
        <v>55</v>
      </c>
      <c r="B59" s="359" t="s">
        <v>50</v>
      </c>
      <c r="C59" s="359" t="s">
        <v>51</v>
      </c>
      <c r="D59" s="359" t="s">
        <v>49</v>
      </c>
      <c r="E59" s="359" t="s">
        <v>24</v>
      </c>
      <c r="F59" s="359" t="s">
        <v>334</v>
      </c>
      <c r="G59" s="360">
        <v>31717</v>
      </c>
      <c r="H59" s="351">
        <v>15750</v>
      </c>
    </row>
    <row r="60" spans="1:8" x14ac:dyDescent="0.25">
      <c r="A60" s="355">
        <v>92</v>
      </c>
      <c r="B60" s="356" t="s">
        <v>65</v>
      </c>
      <c r="C60" s="356" t="s">
        <v>66</v>
      </c>
      <c r="D60" s="356" t="s">
        <v>23</v>
      </c>
      <c r="E60" s="356" t="s">
        <v>24</v>
      </c>
      <c r="F60" s="356" t="s">
        <v>333</v>
      </c>
      <c r="G60" s="357">
        <v>32603</v>
      </c>
      <c r="H60" s="348">
        <v>17325</v>
      </c>
    </row>
    <row r="61" spans="1:8" x14ac:dyDescent="0.25">
      <c r="A61" s="358">
        <v>93</v>
      </c>
      <c r="B61" s="359" t="s">
        <v>166</v>
      </c>
      <c r="C61" s="359" t="s">
        <v>83</v>
      </c>
      <c r="D61" s="359" t="s">
        <v>13</v>
      </c>
      <c r="E61" s="359" t="s">
        <v>138</v>
      </c>
      <c r="F61" s="359" t="s">
        <v>324</v>
      </c>
      <c r="G61" s="360">
        <v>32604</v>
      </c>
      <c r="H61" s="351">
        <v>17325</v>
      </c>
    </row>
    <row r="62" spans="1:8" x14ac:dyDescent="0.25">
      <c r="A62" s="355">
        <v>94</v>
      </c>
      <c r="B62" s="356" t="s">
        <v>201</v>
      </c>
      <c r="C62" s="356" t="s">
        <v>202</v>
      </c>
      <c r="D62" s="356" t="s">
        <v>23</v>
      </c>
      <c r="E62" s="356" t="s">
        <v>174</v>
      </c>
      <c r="F62" s="356" t="s">
        <v>327</v>
      </c>
      <c r="G62" s="357">
        <v>32605</v>
      </c>
      <c r="H62" s="348">
        <v>17325</v>
      </c>
    </row>
    <row r="63" spans="1:8" x14ac:dyDescent="0.25">
      <c r="A63" s="358">
        <v>95</v>
      </c>
      <c r="B63" s="359" t="s">
        <v>167</v>
      </c>
      <c r="C63" s="359" t="s">
        <v>93</v>
      </c>
      <c r="D63" s="359" t="s">
        <v>23</v>
      </c>
      <c r="E63" s="359" t="s">
        <v>138</v>
      </c>
      <c r="F63" s="359" t="s">
        <v>324</v>
      </c>
      <c r="G63" s="360">
        <v>32606</v>
      </c>
      <c r="H63" s="351">
        <v>17325</v>
      </c>
    </row>
    <row r="64" spans="1:8" s="5" customFormat="1" x14ac:dyDescent="0.25">
      <c r="A64" s="355">
        <v>96</v>
      </c>
      <c r="B64" s="356" t="s">
        <v>21</v>
      </c>
      <c r="C64" s="356" t="s">
        <v>126</v>
      </c>
      <c r="D64" s="356" t="s">
        <v>40</v>
      </c>
      <c r="E64" s="356" t="s">
        <v>174</v>
      </c>
      <c r="F64" s="356" t="s">
        <v>332</v>
      </c>
      <c r="G64" s="357">
        <v>32607</v>
      </c>
      <c r="H64" s="348">
        <v>17325</v>
      </c>
    </row>
    <row r="65" spans="1:8" x14ac:dyDescent="0.25">
      <c r="A65" s="358">
        <v>97</v>
      </c>
      <c r="B65" s="359" t="s">
        <v>168</v>
      </c>
      <c r="C65" s="359" t="s">
        <v>169</v>
      </c>
      <c r="D65" s="359" t="s">
        <v>40</v>
      </c>
      <c r="E65" s="359" t="s">
        <v>138</v>
      </c>
      <c r="F65" s="359" t="s">
        <v>336</v>
      </c>
      <c r="G65" s="360">
        <v>32608</v>
      </c>
      <c r="H65" s="351">
        <v>17325</v>
      </c>
    </row>
    <row r="66" spans="1:8" x14ac:dyDescent="0.25">
      <c r="A66" s="355">
        <v>98</v>
      </c>
      <c r="B66" s="356" t="s">
        <v>134</v>
      </c>
      <c r="C66" s="356" t="s">
        <v>135</v>
      </c>
      <c r="D66" s="356" t="s">
        <v>49</v>
      </c>
      <c r="E66" s="356" t="s">
        <v>69</v>
      </c>
      <c r="F66" s="356" t="s">
        <v>310</v>
      </c>
      <c r="G66" s="357">
        <v>32609</v>
      </c>
      <c r="H66" s="348">
        <v>17325</v>
      </c>
    </row>
    <row r="67" spans="1:8" x14ac:dyDescent="0.25">
      <c r="A67" s="358">
        <v>2</v>
      </c>
      <c r="B67" s="359" t="s">
        <v>136</v>
      </c>
      <c r="C67" s="359" t="s">
        <v>137</v>
      </c>
      <c r="D67" s="359" t="s">
        <v>13</v>
      </c>
      <c r="E67" s="359" t="s">
        <v>24</v>
      </c>
      <c r="F67" s="359" t="s">
        <v>309</v>
      </c>
      <c r="G67" s="360">
        <v>28126</v>
      </c>
      <c r="H67" s="351">
        <v>17500</v>
      </c>
    </row>
    <row r="68" spans="1:8" x14ac:dyDescent="0.25">
      <c r="A68" s="355">
        <v>58</v>
      </c>
      <c r="B68" s="356" t="s">
        <v>107</v>
      </c>
      <c r="C68" s="356" t="s">
        <v>35</v>
      </c>
      <c r="D68" s="356" t="s">
        <v>23</v>
      </c>
      <c r="E68" s="356" t="s">
        <v>69</v>
      </c>
      <c r="F68" s="356" t="s">
        <v>314</v>
      </c>
      <c r="G68" s="357">
        <v>33182</v>
      </c>
      <c r="H68" s="348">
        <v>17500</v>
      </c>
    </row>
    <row r="69" spans="1:8" x14ac:dyDescent="0.25">
      <c r="A69" s="358">
        <v>63</v>
      </c>
      <c r="B69" s="359" t="s">
        <v>111</v>
      </c>
      <c r="C69" s="359" t="s">
        <v>112</v>
      </c>
      <c r="D69" s="359" t="s">
        <v>40</v>
      </c>
      <c r="E69" s="359" t="s">
        <v>69</v>
      </c>
      <c r="F69" s="359" t="s">
        <v>317</v>
      </c>
      <c r="G69" s="360">
        <v>32440</v>
      </c>
      <c r="H69" s="351">
        <v>17500</v>
      </c>
    </row>
    <row r="70" spans="1:8" x14ac:dyDescent="0.25">
      <c r="A70" s="355">
        <v>64</v>
      </c>
      <c r="B70" s="356" t="s">
        <v>159</v>
      </c>
      <c r="C70" s="356" t="s">
        <v>160</v>
      </c>
      <c r="D70" s="356" t="s">
        <v>339</v>
      </c>
      <c r="E70" s="356" t="s">
        <v>138</v>
      </c>
      <c r="F70" s="356" t="s">
        <v>308</v>
      </c>
      <c r="G70" s="357">
        <v>32441</v>
      </c>
      <c r="H70" s="348">
        <v>17500</v>
      </c>
    </row>
    <row r="71" spans="1:8" x14ac:dyDescent="0.25">
      <c r="A71" s="358">
        <v>65</v>
      </c>
      <c r="B71" s="359" t="s">
        <v>52</v>
      </c>
      <c r="C71" s="359" t="s">
        <v>29</v>
      </c>
      <c r="D71" s="359" t="s">
        <v>49</v>
      </c>
      <c r="E71" s="359" t="s">
        <v>24</v>
      </c>
      <c r="F71" s="359" t="s">
        <v>318</v>
      </c>
      <c r="G71" s="360">
        <v>32442</v>
      </c>
      <c r="H71" s="351">
        <v>17500</v>
      </c>
    </row>
    <row r="72" spans="1:8" x14ac:dyDescent="0.25">
      <c r="A72" s="355">
        <v>66</v>
      </c>
      <c r="B72" s="356" t="s">
        <v>113</v>
      </c>
      <c r="C72" s="356" t="s">
        <v>114</v>
      </c>
      <c r="D72" s="356" t="s">
        <v>339</v>
      </c>
      <c r="E72" s="356" t="s">
        <v>69</v>
      </c>
      <c r="F72" s="356" t="s">
        <v>314</v>
      </c>
      <c r="G72" s="357">
        <v>32443</v>
      </c>
      <c r="H72" s="348">
        <v>17500</v>
      </c>
    </row>
    <row r="73" spans="1:8" x14ac:dyDescent="0.25">
      <c r="A73" s="358">
        <v>72</v>
      </c>
      <c r="B73" s="359" t="s">
        <v>161</v>
      </c>
      <c r="C73" s="359" t="s">
        <v>39</v>
      </c>
      <c r="D73" s="359" t="s">
        <v>40</v>
      </c>
      <c r="E73" s="359" t="s">
        <v>138</v>
      </c>
      <c r="F73" s="359" t="s">
        <v>328</v>
      </c>
      <c r="G73" s="360">
        <v>32438</v>
      </c>
      <c r="H73" s="351">
        <v>17500</v>
      </c>
    </row>
    <row r="74" spans="1:8" x14ac:dyDescent="0.25">
      <c r="A74" s="355">
        <v>73</v>
      </c>
      <c r="B74" s="356" t="s">
        <v>118</v>
      </c>
      <c r="C74" s="356" t="s">
        <v>119</v>
      </c>
      <c r="D74" s="356" t="s">
        <v>49</v>
      </c>
      <c r="E74" s="356" t="s">
        <v>69</v>
      </c>
      <c r="F74" s="356" t="s">
        <v>320</v>
      </c>
      <c r="G74" s="357">
        <v>32439</v>
      </c>
      <c r="H74" s="348">
        <v>17500</v>
      </c>
    </row>
    <row r="75" spans="1:8" x14ac:dyDescent="0.25">
      <c r="A75" s="358">
        <v>74</v>
      </c>
      <c r="B75" s="359" t="s">
        <v>55</v>
      </c>
      <c r="C75" s="359" t="s">
        <v>56</v>
      </c>
      <c r="D75" s="359" t="s">
        <v>13</v>
      </c>
      <c r="E75" s="359" t="s">
        <v>24</v>
      </c>
      <c r="F75" s="359" t="s">
        <v>316</v>
      </c>
      <c r="G75" s="360">
        <v>32440</v>
      </c>
      <c r="H75" s="351">
        <v>17500</v>
      </c>
    </row>
    <row r="76" spans="1:8" s="5" customFormat="1" x14ac:dyDescent="0.25">
      <c r="A76" s="355">
        <v>75</v>
      </c>
      <c r="B76" s="356" t="s">
        <v>57</v>
      </c>
      <c r="C76" s="356" t="s">
        <v>58</v>
      </c>
      <c r="D76" s="356" t="s">
        <v>33</v>
      </c>
      <c r="E76" s="356" t="s">
        <v>24</v>
      </c>
      <c r="F76" s="356" t="s">
        <v>318</v>
      </c>
      <c r="G76" s="357">
        <v>32441</v>
      </c>
      <c r="H76" s="348">
        <v>17500</v>
      </c>
    </row>
    <row r="77" spans="1:8" x14ac:dyDescent="0.25">
      <c r="A77" s="358">
        <v>76</v>
      </c>
      <c r="B77" s="359" t="s">
        <v>196</v>
      </c>
      <c r="C77" s="359" t="s">
        <v>187</v>
      </c>
      <c r="D77" s="359" t="s">
        <v>49</v>
      </c>
      <c r="E77" s="359" t="s">
        <v>174</v>
      </c>
      <c r="F77" s="359" t="s">
        <v>337</v>
      </c>
      <c r="G77" s="360">
        <v>32442</v>
      </c>
      <c r="H77" s="351">
        <v>17500</v>
      </c>
    </row>
    <row r="78" spans="1:8" x14ac:dyDescent="0.25">
      <c r="A78" s="355">
        <v>77</v>
      </c>
      <c r="B78" s="356" t="s">
        <v>120</v>
      </c>
      <c r="C78" s="356" t="s">
        <v>114</v>
      </c>
      <c r="D78" s="356" t="s">
        <v>40</v>
      </c>
      <c r="E78" s="356" t="s">
        <v>69</v>
      </c>
      <c r="F78" s="356" t="s">
        <v>310</v>
      </c>
      <c r="G78" s="357">
        <v>32443</v>
      </c>
      <c r="H78" s="348">
        <v>17500</v>
      </c>
    </row>
    <row r="79" spans="1:8" x14ac:dyDescent="0.25">
      <c r="A79" s="358">
        <v>78</v>
      </c>
      <c r="B79" s="359" t="s">
        <v>197</v>
      </c>
      <c r="C79" s="359" t="s">
        <v>198</v>
      </c>
      <c r="D79" s="359" t="s">
        <v>13</v>
      </c>
      <c r="E79" s="359" t="s">
        <v>174</v>
      </c>
      <c r="F79" s="359" t="s">
        <v>325</v>
      </c>
      <c r="G79" s="360">
        <v>32444</v>
      </c>
      <c r="H79" s="351">
        <v>17500</v>
      </c>
    </row>
    <row r="80" spans="1:8" x14ac:dyDescent="0.25">
      <c r="A80" s="355">
        <v>79</v>
      </c>
      <c r="B80" s="356" t="s">
        <v>121</v>
      </c>
      <c r="C80" s="356" t="s">
        <v>122</v>
      </c>
      <c r="D80" s="356" t="s">
        <v>23</v>
      </c>
      <c r="E80" s="356" t="s">
        <v>69</v>
      </c>
      <c r="F80" s="356" t="s">
        <v>310</v>
      </c>
      <c r="G80" s="357">
        <v>32445</v>
      </c>
      <c r="H80" s="348">
        <v>17500</v>
      </c>
    </row>
    <row r="81" spans="1:8" x14ac:dyDescent="0.25">
      <c r="A81" s="358">
        <v>80</v>
      </c>
      <c r="B81" s="359" t="s">
        <v>123</v>
      </c>
      <c r="C81" s="359" t="s">
        <v>124</v>
      </c>
      <c r="D81" s="359" t="s">
        <v>23</v>
      </c>
      <c r="E81" s="359" t="s">
        <v>69</v>
      </c>
      <c r="F81" s="359" t="s">
        <v>307</v>
      </c>
      <c r="G81" s="360">
        <v>32446</v>
      </c>
      <c r="H81" s="351">
        <v>17500</v>
      </c>
    </row>
    <row r="82" spans="1:8" x14ac:dyDescent="0.25">
      <c r="A82" s="355">
        <v>81</v>
      </c>
      <c r="B82" s="356" t="s">
        <v>162</v>
      </c>
      <c r="C82" s="356" t="s">
        <v>163</v>
      </c>
      <c r="D82" s="356" t="s">
        <v>49</v>
      </c>
      <c r="E82" s="356" t="s">
        <v>138</v>
      </c>
      <c r="F82" s="356" t="s">
        <v>335</v>
      </c>
      <c r="G82" s="357">
        <v>32447</v>
      </c>
      <c r="H82" s="348">
        <v>17500</v>
      </c>
    </row>
    <row r="83" spans="1:8" x14ac:dyDescent="0.25">
      <c r="A83" s="358">
        <v>82</v>
      </c>
      <c r="B83" s="359" t="s">
        <v>59</v>
      </c>
      <c r="C83" s="359" t="s">
        <v>60</v>
      </c>
      <c r="D83" s="359" t="s">
        <v>40</v>
      </c>
      <c r="E83" s="359" t="s">
        <v>24</v>
      </c>
      <c r="F83" s="359" t="s">
        <v>309</v>
      </c>
      <c r="G83" s="360">
        <v>32448</v>
      </c>
      <c r="H83" s="351">
        <v>17500</v>
      </c>
    </row>
    <row r="84" spans="1:8" x14ac:dyDescent="0.25">
      <c r="A84" s="355">
        <v>86</v>
      </c>
      <c r="B84" s="356" t="s">
        <v>130</v>
      </c>
      <c r="C84" s="356" t="s">
        <v>87</v>
      </c>
      <c r="D84" s="356" t="s">
        <v>49</v>
      </c>
      <c r="E84" s="356" t="s">
        <v>69</v>
      </c>
      <c r="F84" s="356" t="s">
        <v>317</v>
      </c>
      <c r="G84" s="357">
        <v>35810</v>
      </c>
      <c r="H84" s="348">
        <v>17500</v>
      </c>
    </row>
    <row r="85" spans="1:8" x14ac:dyDescent="0.25">
      <c r="A85" s="358">
        <v>87</v>
      </c>
      <c r="B85" s="359" t="s">
        <v>164</v>
      </c>
      <c r="C85" s="359" t="s">
        <v>165</v>
      </c>
      <c r="D85" s="359" t="s">
        <v>23</v>
      </c>
      <c r="E85" s="359" t="s">
        <v>138</v>
      </c>
      <c r="F85" s="359" t="s">
        <v>308</v>
      </c>
      <c r="G85" s="360">
        <v>35811</v>
      </c>
      <c r="H85" s="351">
        <v>17500</v>
      </c>
    </row>
    <row r="86" spans="1:8" x14ac:dyDescent="0.25">
      <c r="A86" s="355">
        <v>13</v>
      </c>
      <c r="B86" s="356" t="s">
        <v>78</v>
      </c>
      <c r="C86" s="356" t="s">
        <v>79</v>
      </c>
      <c r="D86" s="356" t="s">
        <v>27</v>
      </c>
      <c r="E86" s="356" t="s">
        <v>24</v>
      </c>
      <c r="F86" s="356" t="s">
        <v>318</v>
      </c>
      <c r="G86" s="357">
        <v>31027</v>
      </c>
      <c r="H86" s="348">
        <v>19250</v>
      </c>
    </row>
    <row r="87" spans="1:8" x14ac:dyDescent="0.25">
      <c r="A87" s="358">
        <v>26</v>
      </c>
      <c r="B87" s="359" t="s">
        <v>141</v>
      </c>
      <c r="C87" s="359" t="s">
        <v>142</v>
      </c>
      <c r="D87" s="359" t="s">
        <v>13</v>
      </c>
      <c r="E87" s="359" t="s">
        <v>24</v>
      </c>
      <c r="F87" s="359" t="s">
        <v>309</v>
      </c>
      <c r="G87" s="360">
        <v>30225</v>
      </c>
      <c r="H87" s="351">
        <v>19250</v>
      </c>
    </row>
    <row r="88" spans="1:8" x14ac:dyDescent="0.25">
      <c r="A88" s="355">
        <v>52</v>
      </c>
      <c r="B88" s="356" t="s">
        <v>105</v>
      </c>
      <c r="C88" s="356" t="s">
        <v>106</v>
      </c>
      <c r="D88" s="356" t="s">
        <v>49</v>
      </c>
      <c r="E88" s="356" t="s">
        <v>69</v>
      </c>
      <c r="F88" s="356" t="s">
        <v>326</v>
      </c>
      <c r="G88" s="357">
        <v>32437</v>
      </c>
      <c r="H88" s="348">
        <v>19250</v>
      </c>
    </row>
    <row r="89" spans="1:8" x14ac:dyDescent="0.25">
      <c r="A89" s="358">
        <v>59</v>
      </c>
      <c r="B89" s="359" t="s">
        <v>155</v>
      </c>
      <c r="C89" s="359" t="s">
        <v>156</v>
      </c>
      <c r="D89" s="359" t="s">
        <v>33</v>
      </c>
      <c r="E89" s="359" t="s">
        <v>138</v>
      </c>
      <c r="F89" s="359" t="s">
        <v>324</v>
      </c>
      <c r="G89" s="360">
        <v>31791</v>
      </c>
      <c r="H89" s="351">
        <v>19250</v>
      </c>
    </row>
    <row r="90" spans="1:8" x14ac:dyDescent="0.25">
      <c r="A90" s="355">
        <v>60</v>
      </c>
      <c r="B90" s="356" t="s">
        <v>157</v>
      </c>
      <c r="C90" s="356" t="s">
        <v>158</v>
      </c>
      <c r="D90" s="356" t="s">
        <v>23</v>
      </c>
      <c r="E90" s="356" t="s">
        <v>138</v>
      </c>
      <c r="F90" s="356" t="s">
        <v>336</v>
      </c>
      <c r="G90" s="357">
        <v>32105</v>
      </c>
      <c r="H90" s="348">
        <v>19250</v>
      </c>
    </row>
    <row r="91" spans="1:8" x14ac:dyDescent="0.25">
      <c r="A91" s="358">
        <v>61</v>
      </c>
      <c r="B91" s="359" t="s">
        <v>108</v>
      </c>
      <c r="C91" s="359" t="s">
        <v>109</v>
      </c>
      <c r="D91" s="359" t="s">
        <v>33</v>
      </c>
      <c r="E91" s="359" t="s">
        <v>69</v>
      </c>
      <c r="F91" s="359" t="s">
        <v>314</v>
      </c>
      <c r="G91" s="360">
        <v>32106</v>
      </c>
      <c r="H91" s="351">
        <v>19250</v>
      </c>
    </row>
    <row r="92" spans="1:8" x14ac:dyDescent="0.25">
      <c r="A92" s="355">
        <v>62</v>
      </c>
      <c r="B92" s="356" t="s">
        <v>110</v>
      </c>
      <c r="C92" s="356" t="s">
        <v>83</v>
      </c>
      <c r="D92" s="356" t="s">
        <v>13</v>
      </c>
      <c r="E92" s="356" t="s">
        <v>69</v>
      </c>
      <c r="F92" s="356" t="s">
        <v>311</v>
      </c>
      <c r="G92" s="357">
        <v>32107</v>
      </c>
      <c r="H92" s="348">
        <v>19250</v>
      </c>
    </row>
    <row r="93" spans="1:8" x14ac:dyDescent="0.25">
      <c r="A93" s="358">
        <v>67</v>
      </c>
      <c r="B93" s="359" t="s">
        <v>115</v>
      </c>
      <c r="C93" s="359" t="s">
        <v>54</v>
      </c>
      <c r="D93" s="359" t="s">
        <v>339</v>
      </c>
      <c r="E93" s="359" t="s">
        <v>69</v>
      </c>
      <c r="F93" s="359" t="s">
        <v>326</v>
      </c>
      <c r="G93" s="360">
        <v>32444</v>
      </c>
      <c r="H93" s="351">
        <v>20125</v>
      </c>
    </row>
    <row r="94" spans="1:8" s="5" customFormat="1" x14ac:dyDescent="0.25">
      <c r="A94" s="355">
        <v>5</v>
      </c>
      <c r="B94" s="356" t="s">
        <v>70</v>
      </c>
      <c r="C94" s="356" t="s">
        <v>71</v>
      </c>
      <c r="D94" s="356" t="s">
        <v>40</v>
      </c>
      <c r="E94" s="356" t="s">
        <v>69</v>
      </c>
      <c r="F94" s="356" t="s">
        <v>311</v>
      </c>
      <c r="G94" s="357">
        <v>32755</v>
      </c>
      <c r="H94" s="348">
        <v>21000</v>
      </c>
    </row>
    <row r="95" spans="1:8" x14ac:dyDescent="0.25">
      <c r="A95" s="358">
        <v>12</v>
      </c>
      <c r="B95" s="359" t="s">
        <v>175</v>
      </c>
      <c r="C95" s="359" t="s">
        <v>176</v>
      </c>
      <c r="D95" s="359" t="s">
        <v>33</v>
      </c>
      <c r="E95" s="359" t="s">
        <v>69</v>
      </c>
      <c r="F95" s="359" t="s">
        <v>317</v>
      </c>
      <c r="G95" s="360">
        <v>30376</v>
      </c>
      <c r="H95" s="351">
        <v>21000</v>
      </c>
    </row>
    <row r="96" spans="1:8" x14ac:dyDescent="0.25">
      <c r="A96" s="355">
        <v>1</v>
      </c>
      <c r="B96" s="356" t="s">
        <v>67</v>
      </c>
      <c r="C96" s="356" t="s">
        <v>68</v>
      </c>
      <c r="D96" s="356" t="s">
        <v>13</v>
      </c>
      <c r="E96" s="356" t="s">
        <v>69</v>
      </c>
      <c r="F96" s="356" t="s">
        <v>307</v>
      </c>
      <c r="G96" s="357">
        <v>28126</v>
      </c>
      <c r="H96" s="348">
        <v>21875</v>
      </c>
    </row>
    <row r="97" spans="1:8" x14ac:dyDescent="0.25">
      <c r="A97" s="358">
        <v>89</v>
      </c>
      <c r="B97" s="359" t="s">
        <v>131</v>
      </c>
      <c r="C97" s="359" t="s">
        <v>132</v>
      </c>
      <c r="D97" s="359" t="s">
        <v>13</v>
      </c>
      <c r="E97" s="359" t="s">
        <v>69</v>
      </c>
      <c r="F97" s="359" t="s">
        <v>329</v>
      </c>
      <c r="G97" s="360">
        <v>28907</v>
      </c>
      <c r="H97" s="351">
        <v>22750</v>
      </c>
    </row>
    <row r="98" spans="1:8" x14ac:dyDescent="0.25">
      <c r="A98" s="355">
        <v>90</v>
      </c>
      <c r="B98" s="356" t="s">
        <v>133</v>
      </c>
      <c r="C98" s="356" t="s">
        <v>99</v>
      </c>
      <c r="D98" s="356" t="s">
        <v>40</v>
      </c>
      <c r="E98" s="356" t="s">
        <v>69</v>
      </c>
      <c r="F98" s="356" t="s">
        <v>320</v>
      </c>
      <c r="G98" s="357">
        <v>29226</v>
      </c>
      <c r="H98" s="348">
        <v>22750</v>
      </c>
    </row>
    <row r="99" spans="1:8" x14ac:dyDescent="0.25">
      <c r="A99" s="358">
        <v>91</v>
      </c>
      <c r="B99" s="359" t="s">
        <v>63</v>
      </c>
      <c r="C99" s="359" t="s">
        <v>64</v>
      </c>
      <c r="D99" s="359" t="s">
        <v>13</v>
      </c>
      <c r="E99" s="359" t="s">
        <v>24</v>
      </c>
      <c r="F99" s="359" t="s">
        <v>318</v>
      </c>
      <c r="G99" s="360">
        <v>29172</v>
      </c>
      <c r="H99" s="351">
        <v>22750</v>
      </c>
    </row>
    <row r="100" spans="1:8" x14ac:dyDescent="0.25">
      <c r="A100" s="355">
        <v>37</v>
      </c>
      <c r="B100" s="356" t="s">
        <v>175</v>
      </c>
      <c r="C100" s="356" t="s">
        <v>185</v>
      </c>
      <c r="D100" s="356" t="s">
        <v>27</v>
      </c>
      <c r="E100" s="356" t="s">
        <v>138</v>
      </c>
      <c r="F100" s="356" t="s">
        <v>328</v>
      </c>
      <c r="G100" s="357">
        <v>30225</v>
      </c>
      <c r="H100" s="348">
        <v>24500</v>
      </c>
    </row>
    <row r="101" spans="1:8" x14ac:dyDescent="0.25">
      <c r="A101" s="358">
        <v>38</v>
      </c>
      <c r="B101" s="359" t="s">
        <v>148</v>
      </c>
      <c r="C101" s="359" t="s">
        <v>149</v>
      </c>
      <c r="D101" s="359" t="s">
        <v>27</v>
      </c>
      <c r="E101" s="359" t="s">
        <v>69</v>
      </c>
      <c r="F101" s="359" t="s">
        <v>329</v>
      </c>
      <c r="G101" s="360">
        <v>30225</v>
      </c>
      <c r="H101" s="351">
        <v>24500</v>
      </c>
    </row>
    <row r="102" spans="1:8" x14ac:dyDescent="0.25">
      <c r="A102" s="355">
        <v>39</v>
      </c>
      <c r="B102" s="356" t="s">
        <v>28</v>
      </c>
      <c r="C102" s="356" t="s">
        <v>95</v>
      </c>
      <c r="D102" s="356" t="s">
        <v>27</v>
      </c>
      <c r="E102" s="356" t="s">
        <v>69</v>
      </c>
      <c r="F102" s="356" t="s">
        <v>330</v>
      </c>
      <c r="G102" s="357">
        <v>30225</v>
      </c>
      <c r="H102" s="348">
        <v>24500</v>
      </c>
    </row>
    <row r="103" spans="1:8" x14ac:dyDescent="0.25">
      <c r="A103" s="361">
        <v>14</v>
      </c>
      <c r="B103" s="362" t="s">
        <v>28</v>
      </c>
      <c r="C103" s="362" t="s">
        <v>29</v>
      </c>
      <c r="D103" s="362" t="s">
        <v>30</v>
      </c>
      <c r="E103" s="362" t="s">
        <v>138</v>
      </c>
      <c r="F103" s="362" t="s">
        <v>319</v>
      </c>
      <c r="G103" s="363">
        <v>31028</v>
      </c>
      <c r="H103" s="352">
        <v>49000</v>
      </c>
    </row>
    <row r="111" spans="1:8" x14ac:dyDescent="0.25">
      <c r="G111" s="3"/>
      <c r="H111" s="4"/>
    </row>
    <row r="112" spans="1:8" x14ac:dyDescent="0.25">
      <c r="G112" s="3"/>
      <c r="H112" s="4"/>
    </row>
    <row r="113" spans="5:8" x14ac:dyDescent="0.25">
      <c r="G113" s="3"/>
      <c r="H113" s="4"/>
    </row>
    <row r="117" spans="5:8" ht="13" x14ac:dyDescent="0.3">
      <c r="E117" s="7"/>
      <c r="G117" s="3"/>
      <c r="H117" s="4"/>
    </row>
    <row r="118" spans="5:8" ht="13" x14ac:dyDescent="0.3">
      <c r="E118" s="8"/>
      <c r="G118" s="3"/>
      <c r="H118" s="4"/>
    </row>
    <row r="119" spans="5:8" ht="13" x14ac:dyDescent="0.3">
      <c r="E119" s="8"/>
      <c r="G119" s="3"/>
      <c r="H119" s="4"/>
    </row>
    <row r="120" spans="5:8" ht="13" x14ac:dyDescent="0.3">
      <c r="E120" s="8"/>
      <c r="G120" s="3"/>
      <c r="H120" s="4"/>
    </row>
    <row r="121" spans="5:8" ht="13" x14ac:dyDescent="0.3">
      <c r="E121" s="8"/>
      <c r="G121" s="3"/>
      <c r="H121" s="4"/>
    </row>
  </sheetData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9"/>
  <dimension ref="A2:H120"/>
  <sheetViews>
    <sheetView showGridLines="0" zoomScaleNormal="100" workbookViewId="0"/>
  </sheetViews>
  <sheetFormatPr defaultRowHeight="12.5" x14ac:dyDescent="0.25"/>
  <cols>
    <col min="1" max="1" width="12.1796875" customWidth="1"/>
    <col min="2" max="2" width="13.26953125" customWidth="1"/>
    <col min="3" max="3" width="13.1796875" customWidth="1"/>
    <col min="4" max="4" width="10.453125" bestFit="1" customWidth="1"/>
    <col min="5" max="5" width="9.7265625" customWidth="1"/>
    <col min="6" max="6" width="11" customWidth="1"/>
    <col min="7" max="7" width="11.26953125" customWidth="1"/>
    <col min="8" max="8" width="10.81640625" customWidth="1"/>
  </cols>
  <sheetData>
    <row r="2" spans="1:8" ht="14.5" thickBot="1" x14ac:dyDescent="0.35">
      <c r="A2" s="353" t="s">
        <v>14</v>
      </c>
      <c r="B2" s="353" t="s">
        <v>15</v>
      </c>
      <c r="C2" s="353" t="s">
        <v>16</v>
      </c>
      <c r="D2" s="353" t="s">
        <v>17</v>
      </c>
      <c r="E2" s="353" t="s">
        <v>18</v>
      </c>
      <c r="F2" s="353" t="s">
        <v>338</v>
      </c>
      <c r="G2" s="353" t="s">
        <v>19</v>
      </c>
      <c r="H2" s="354" t="s">
        <v>20</v>
      </c>
    </row>
    <row r="3" spans="1:8" x14ac:dyDescent="0.25">
      <c r="A3" s="355">
        <v>1</v>
      </c>
      <c r="B3" s="356" t="s">
        <v>67</v>
      </c>
      <c r="C3" s="356" t="s">
        <v>68</v>
      </c>
      <c r="D3" s="356" t="s">
        <v>13</v>
      </c>
      <c r="E3" s="356" t="s">
        <v>69</v>
      </c>
      <c r="F3" s="356" t="s">
        <v>307</v>
      </c>
      <c r="G3" s="357">
        <v>28126</v>
      </c>
      <c r="H3" s="364">
        <v>21875</v>
      </c>
    </row>
    <row r="4" spans="1:8" x14ac:dyDescent="0.25">
      <c r="A4" s="358">
        <v>2</v>
      </c>
      <c r="B4" s="359" t="s">
        <v>136</v>
      </c>
      <c r="C4" s="359" t="s">
        <v>137</v>
      </c>
      <c r="D4" s="359" t="s">
        <v>13</v>
      </c>
      <c r="E4" s="359" t="s">
        <v>24</v>
      </c>
      <c r="F4" s="359" t="s">
        <v>309</v>
      </c>
      <c r="G4" s="360">
        <v>28126</v>
      </c>
      <c r="H4" s="364">
        <v>17500</v>
      </c>
    </row>
    <row r="5" spans="1:8" x14ac:dyDescent="0.25">
      <c r="A5" s="355">
        <v>3</v>
      </c>
      <c r="B5" s="356" t="s">
        <v>125</v>
      </c>
      <c r="C5" s="356" t="s">
        <v>126</v>
      </c>
      <c r="D5" s="356" t="s">
        <v>33</v>
      </c>
      <c r="E5" s="356" t="s">
        <v>138</v>
      </c>
      <c r="F5" s="356" t="s">
        <v>308</v>
      </c>
      <c r="G5" s="357">
        <v>36220</v>
      </c>
      <c r="H5" s="380">
        <v>7000</v>
      </c>
    </row>
    <row r="6" spans="1:8" x14ac:dyDescent="0.25">
      <c r="A6" s="358">
        <v>4</v>
      </c>
      <c r="B6" s="359" t="s">
        <v>21</v>
      </c>
      <c r="C6" s="359" t="s">
        <v>22</v>
      </c>
      <c r="D6" s="359" t="s">
        <v>23</v>
      </c>
      <c r="E6" s="359" t="s">
        <v>69</v>
      </c>
      <c r="F6" s="359" t="s">
        <v>310</v>
      </c>
      <c r="G6" s="360">
        <v>29183</v>
      </c>
      <c r="H6" s="364">
        <v>12250</v>
      </c>
    </row>
    <row r="7" spans="1:8" x14ac:dyDescent="0.25">
      <c r="A7" s="355">
        <v>5</v>
      </c>
      <c r="B7" s="356" t="s">
        <v>70</v>
      </c>
      <c r="C7" s="356" t="s">
        <v>71</v>
      </c>
      <c r="D7" s="356" t="s">
        <v>40</v>
      </c>
      <c r="E7" s="356" t="s">
        <v>69</v>
      </c>
      <c r="F7" s="356" t="s">
        <v>311</v>
      </c>
      <c r="G7" s="357">
        <v>32755</v>
      </c>
      <c r="H7" s="365">
        <v>21000</v>
      </c>
    </row>
    <row r="8" spans="1:8" x14ac:dyDescent="0.25">
      <c r="A8" s="358">
        <v>6</v>
      </c>
      <c r="B8" s="359" t="s">
        <v>172</v>
      </c>
      <c r="C8" s="359" t="s">
        <v>173</v>
      </c>
      <c r="D8" s="359" t="s">
        <v>40</v>
      </c>
      <c r="E8" s="359" t="s">
        <v>69</v>
      </c>
      <c r="F8" s="359" t="s">
        <v>313</v>
      </c>
      <c r="G8" s="360">
        <v>32390</v>
      </c>
      <c r="H8" s="366">
        <v>12425</v>
      </c>
    </row>
    <row r="9" spans="1:8" x14ac:dyDescent="0.25">
      <c r="A9" s="355">
        <v>7</v>
      </c>
      <c r="B9" s="356" t="s">
        <v>45</v>
      </c>
      <c r="C9" s="356" t="s">
        <v>46</v>
      </c>
      <c r="D9" s="356" t="s">
        <v>339</v>
      </c>
      <c r="E9" s="356" t="s">
        <v>174</v>
      </c>
      <c r="F9" s="356" t="s">
        <v>312</v>
      </c>
      <c r="G9" s="357">
        <v>33102</v>
      </c>
      <c r="H9" s="365">
        <v>13825</v>
      </c>
    </row>
    <row r="10" spans="1:8" x14ac:dyDescent="0.25">
      <c r="A10" s="358">
        <v>8</v>
      </c>
      <c r="B10" s="359" t="s">
        <v>72</v>
      </c>
      <c r="C10" s="359" t="s">
        <v>73</v>
      </c>
      <c r="D10" s="359" t="s">
        <v>40</v>
      </c>
      <c r="E10" s="359" t="s">
        <v>69</v>
      </c>
      <c r="F10" s="359" t="s">
        <v>314</v>
      </c>
      <c r="G10" s="360">
        <v>32755</v>
      </c>
      <c r="H10" s="380">
        <v>12425</v>
      </c>
    </row>
    <row r="11" spans="1:8" x14ac:dyDescent="0.25">
      <c r="A11" s="355">
        <v>9</v>
      </c>
      <c r="B11" s="356" t="s">
        <v>74</v>
      </c>
      <c r="C11" s="356" t="s">
        <v>75</v>
      </c>
      <c r="D11" s="356" t="s">
        <v>13</v>
      </c>
      <c r="E11" s="356" t="s">
        <v>69</v>
      </c>
      <c r="F11" s="356" t="s">
        <v>315</v>
      </c>
      <c r="G11" s="357">
        <v>36506</v>
      </c>
      <c r="H11" s="380">
        <v>14875</v>
      </c>
    </row>
    <row r="12" spans="1:8" x14ac:dyDescent="0.25">
      <c r="A12" s="358">
        <v>10</v>
      </c>
      <c r="B12" s="359" t="s">
        <v>76</v>
      </c>
      <c r="C12" s="359" t="s">
        <v>77</v>
      </c>
      <c r="D12" s="359" t="s">
        <v>23</v>
      </c>
      <c r="E12" s="359" t="s">
        <v>24</v>
      </c>
      <c r="F12" s="359" t="s">
        <v>316</v>
      </c>
      <c r="G12" s="360">
        <v>28326</v>
      </c>
      <c r="H12" s="364">
        <v>15750</v>
      </c>
    </row>
    <row r="13" spans="1:8" x14ac:dyDescent="0.25">
      <c r="A13" s="355">
        <v>11</v>
      </c>
      <c r="B13" s="356" t="s">
        <v>25</v>
      </c>
      <c r="C13" s="356" t="s">
        <v>26</v>
      </c>
      <c r="D13" s="356" t="s">
        <v>27</v>
      </c>
      <c r="E13" s="356" t="s">
        <v>174</v>
      </c>
      <c r="F13" s="356" t="s">
        <v>312</v>
      </c>
      <c r="G13" s="357">
        <v>31402</v>
      </c>
      <c r="H13" s="366">
        <v>14875</v>
      </c>
    </row>
    <row r="14" spans="1:8" x14ac:dyDescent="0.25">
      <c r="A14" s="358">
        <v>12</v>
      </c>
      <c r="B14" s="359" t="s">
        <v>175</v>
      </c>
      <c r="C14" s="359" t="s">
        <v>176</v>
      </c>
      <c r="D14" s="359" t="s">
        <v>33</v>
      </c>
      <c r="E14" s="359" t="s">
        <v>69</v>
      </c>
      <c r="F14" s="359" t="s">
        <v>317</v>
      </c>
      <c r="G14" s="360">
        <v>30376</v>
      </c>
      <c r="H14" s="366">
        <v>21000</v>
      </c>
    </row>
    <row r="15" spans="1:8" x14ac:dyDescent="0.25">
      <c r="A15" s="355">
        <v>13</v>
      </c>
      <c r="B15" s="356" t="s">
        <v>78</v>
      </c>
      <c r="C15" s="356" t="s">
        <v>79</v>
      </c>
      <c r="D15" s="356" t="s">
        <v>27</v>
      </c>
      <c r="E15" s="356" t="s">
        <v>24</v>
      </c>
      <c r="F15" s="356" t="s">
        <v>318</v>
      </c>
      <c r="G15" s="357">
        <v>31027</v>
      </c>
      <c r="H15" s="366">
        <v>19250</v>
      </c>
    </row>
    <row r="16" spans="1:8" x14ac:dyDescent="0.25">
      <c r="A16" s="358">
        <v>14</v>
      </c>
      <c r="B16" s="359" t="s">
        <v>28</v>
      </c>
      <c r="C16" s="359" t="s">
        <v>29</v>
      </c>
      <c r="D16" s="359" t="s">
        <v>30</v>
      </c>
      <c r="E16" s="359" t="s">
        <v>138</v>
      </c>
      <c r="F16" s="359" t="s">
        <v>319</v>
      </c>
      <c r="G16" s="360">
        <v>31028</v>
      </c>
      <c r="H16" s="366">
        <v>49000</v>
      </c>
    </row>
    <row r="17" spans="1:8" x14ac:dyDescent="0.25">
      <c r="A17" s="355">
        <v>15</v>
      </c>
      <c r="B17" s="356" t="s">
        <v>139</v>
      </c>
      <c r="C17" s="356" t="s">
        <v>140</v>
      </c>
      <c r="D17" s="356" t="s">
        <v>339</v>
      </c>
      <c r="E17" s="356" t="s">
        <v>69</v>
      </c>
      <c r="F17" s="356" t="s">
        <v>317</v>
      </c>
      <c r="G17" s="357">
        <v>31029</v>
      </c>
      <c r="H17" s="366">
        <v>14875</v>
      </c>
    </row>
    <row r="18" spans="1:8" x14ac:dyDescent="0.25">
      <c r="A18" s="358">
        <v>16</v>
      </c>
      <c r="B18" s="359" t="s">
        <v>80</v>
      </c>
      <c r="C18" s="359" t="s">
        <v>81</v>
      </c>
      <c r="D18" s="359" t="s">
        <v>339</v>
      </c>
      <c r="E18" s="359" t="s">
        <v>69</v>
      </c>
      <c r="F18" s="359" t="s">
        <v>320</v>
      </c>
      <c r="G18" s="360">
        <v>31030</v>
      </c>
      <c r="H18" s="366">
        <v>14875</v>
      </c>
    </row>
    <row r="19" spans="1:8" x14ac:dyDescent="0.25">
      <c r="A19" s="355">
        <v>17</v>
      </c>
      <c r="B19" s="356" t="s">
        <v>82</v>
      </c>
      <c r="C19" s="356" t="s">
        <v>83</v>
      </c>
      <c r="D19" s="356" t="s">
        <v>33</v>
      </c>
      <c r="E19" s="356" t="s">
        <v>24</v>
      </c>
      <c r="F19" s="356" t="s">
        <v>309</v>
      </c>
      <c r="G19" s="357">
        <v>30376</v>
      </c>
      <c r="H19" s="366">
        <v>15750</v>
      </c>
    </row>
    <row r="20" spans="1:8" s="5" customFormat="1" x14ac:dyDescent="0.25">
      <c r="A20" s="358">
        <v>18</v>
      </c>
      <c r="B20" s="359" t="s">
        <v>31</v>
      </c>
      <c r="C20" s="359" t="s">
        <v>32</v>
      </c>
      <c r="D20" s="359" t="s">
        <v>33</v>
      </c>
      <c r="E20" s="359" t="s">
        <v>174</v>
      </c>
      <c r="F20" s="359" t="s">
        <v>321</v>
      </c>
      <c r="G20" s="360">
        <v>30376</v>
      </c>
      <c r="H20" s="366">
        <v>15750</v>
      </c>
    </row>
    <row r="21" spans="1:8" x14ac:dyDescent="0.25">
      <c r="A21" s="355">
        <v>19</v>
      </c>
      <c r="B21" s="356" t="s">
        <v>177</v>
      </c>
      <c r="C21" s="356" t="s">
        <v>178</v>
      </c>
      <c r="D21" s="356" t="s">
        <v>23</v>
      </c>
      <c r="E21" s="356" t="s">
        <v>69</v>
      </c>
      <c r="F21" s="356" t="s">
        <v>313</v>
      </c>
      <c r="G21" s="357">
        <v>31637</v>
      </c>
      <c r="H21" s="366">
        <v>10500</v>
      </c>
    </row>
    <row r="22" spans="1:8" x14ac:dyDescent="0.25">
      <c r="A22" s="358">
        <v>20</v>
      </c>
      <c r="B22" s="359" t="s">
        <v>84</v>
      </c>
      <c r="C22" s="359" t="s">
        <v>85</v>
      </c>
      <c r="D22" s="359" t="s">
        <v>23</v>
      </c>
      <c r="E22" s="359" t="s">
        <v>69</v>
      </c>
      <c r="F22" s="359" t="s">
        <v>320</v>
      </c>
      <c r="G22" s="360">
        <v>36316</v>
      </c>
      <c r="H22" s="380">
        <v>5950</v>
      </c>
    </row>
    <row r="23" spans="1:8" x14ac:dyDescent="0.25">
      <c r="A23" s="355">
        <v>21</v>
      </c>
      <c r="B23" s="356" t="s">
        <v>86</v>
      </c>
      <c r="C23" s="356" t="s">
        <v>87</v>
      </c>
      <c r="D23" s="356" t="s">
        <v>23</v>
      </c>
      <c r="E23" s="356" t="s">
        <v>24</v>
      </c>
      <c r="F23" s="356" t="s">
        <v>322</v>
      </c>
      <c r="G23" s="357">
        <v>36317</v>
      </c>
      <c r="H23" s="380">
        <v>7875</v>
      </c>
    </row>
    <row r="24" spans="1:8" x14ac:dyDescent="0.25">
      <c r="A24" s="358">
        <v>22</v>
      </c>
      <c r="B24" s="359" t="s">
        <v>34</v>
      </c>
      <c r="C24" s="359" t="s">
        <v>35</v>
      </c>
      <c r="D24" s="359" t="s">
        <v>23</v>
      </c>
      <c r="E24" s="359" t="s">
        <v>174</v>
      </c>
      <c r="F24" s="359" t="s">
        <v>321</v>
      </c>
      <c r="G24" s="360">
        <v>36318</v>
      </c>
      <c r="H24" s="380">
        <v>7875</v>
      </c>
    </row>
    <row r="25" spans="1:8" x14ac:dyDescent="0.25">
      <c r="A25" s="355">
        <v>23</v>
      </c>
      <c r="B25" s="356" t="s">
        <v>179</v>
      </c>
      <c r="C25" s="356" t="s">
        <v>112</v>
      </c>
      <c r="D25" s="356" t="s">
        <v>23</v>
      </c>
      <c r="E25" s="356" t="s">
        <v>174</v>
      </c>
      <c r="F25" s="356" t="s">
        <v>312</v>
      </c>
      <c r="G25" s="357">
        <v>36319</v>
      </c>
      <c r="H25" s="380">
        <v>7875</v>
      </c>
    </row>
    <row r="26" spans="1:8" x14ac:dyDescent="0.25">
      <c r="A26" s="358">
        <v>24</v>
      </c>
      <c r="B26" s="359" t="s">
        <v>41</v>
      </c>
      <c r="C26" s="359" t="s">
        <v>180</v>
      </c>
      <c r="D26" s="359" t="s">
        <v>13</v>
      </c>
      <c r="E26" s="359" t="s">
        <v>174</v>
      </c>
      <c r="F26" s="359" t="s">
        <v>321</v>
      </c>
      <c r="G26" s="360">
        <v>29362</v>
      </c>
      <c r="H26" s="364">
        <v>14875</v>
      </c>
    </row>
    <row r="27" spans="1:8" x14ac:dyDescent="0.25">
      <c r="A27" s="355">
        <v>25</v>
      </c>
      <c r="B27" s="356" t="s">
        <v>181</v>
      </c>
      <c r="C27" s="356" t="s">
        <v>182</v>
      </c>
      <c r="D27" s="356" t="s">
        <v>40</v>
      </c>
      <c r="E27" s="356" t="s">
        <v>138</v>
      </c>
      <c r="F27" s="356" t="s">
        <v>323</v>
      </c>
      <c r="G27" s="357">
        <v>36274</v>
      </c>
      <c r="H27" s="380">
        <v>7875</v>
      </c>
    </row>
    <row r="28" spans="1:8" x14ac:dyDescent="0.25">
      <c r="A28" s="358">
        <v>26</v>
      </c>
      <c r="B28" s="359" t="s">
        <v>141</v>
      </c>
      <c r="C28" s="359" t="s">
        <v>142</v>
      </c>
      <c r="D28" s="359" t="s">
        <v>13</v>
      </c>
      <c r="E28" s="359" t="s">
        <v>24</v>
      </c>
      <c r="F28" s="359" t="s">
        <v>309</v>
      </c>
      <c r="G28" s="360">
        <v>30225</v>
      </c>
      <c r="H28" s="380">
        <v>19250</v>
      </c>
    </row>
    <row r="29" spans="1:8" x14ac:dyDescent="0.25">
      <c r="A29" s="355">
        <v>27</v>
      </c>
      <c r="B29" s="356" t="s">
        <v>36</v>
      </c>
      <c r="C29" s="356" t="s">
        <v>37</v>
      </c>
      <c r="D29" s="356" t="s">
        <v>13</v>
      </c>
      <c r="E29" s="356" t="s">
        <v>138</v>
      </c>
      <c r="F29" s="356" t="s">
        <v>324</v>
      </c>
      <c r="G29" s="357">
        <v>33787</v>
      </c>
      <c r="H29" s="365">
        <v>13125</v>
      </c>
    </row>
    <row r="30" spans="1:8" x14ac:dyDescent="0.25">
      <c r="A30" s="358">
        <v>28</v>
      </c>
      <c r="B30" s="359" t="s">
        <v>143</v>
      </c>
      <c r="C30" s="359" t="s">
        <v>144</v>
      </c>
      <c r="D30" s="359" t="s">
        <v>40</v>
      </c>
      <c r="E30" s="359" t="s">
        <v>174</v>
      </c>
      <c r="F30" s="359" t="s">
        <v>325</v>
      </c>
      <c r="G30" s="360">
        <v>34777</v>
      </c>
      <c r="H30" s="365">
        <v>10500</v>
      </c>
    </row>
    <row r="31" spans="1:8" x14ac:dyDescent="0.25">
      <c r="A31" s="355">
        <v>29</v>
      </c>
      <c r="B31" s="356" t="s">
        <v>183</v>
      </c>
      <c r="C31" s="356" t="s">
        <v>184</v>
      </c>
      <c r="D31" s="356" t="s">
        <v>33</v>
      </c>
      <c r="E31" s="356" t="s">
        <v>69</v>
      </c>
      <c r="F31" s="356" t="s">
        <v>320</v>
      </c>
      <c r="G31" s="357">
        <v>35189</v>
      </c>
      <c r="H31" s="365">
        <v>9625</v>
      </c>
    </row>
    <row r="32" spans="1:8" x14ac:dyDescent="0.25">
      <c r="A32" s="358">
        <v>30</v>
      </c>
      <c r="B32" s="359" t="s">
        <v>88</v>
      </c>
      <c r="C32" s="359" t="s">
        <v>89</v>
      </c>
      <c r="D32" s="359" t="s">
        <v>339</v>
      </c>
      <c r="E32" s="359" t="s">
        <v>24</v>
      </c>
      <c r="F32" s="359" t="s">
        <v>322</v>
      </c>
      <c r="G32" s="360">
        <v>32435</v>
      </c>
      <c r="H32" s="380">
        <v>14175</v>
      </c>
    </row>
    <row r="33" spans="1:8" x14ac:dyDescent="0.25">
      <c r="A33" s="355">
        <v>31</v>
      </c>
      <c r="B33" s="356" t="s">
        <v>38</v>
      </c>
      <c r="C33" s="356" t="s">
        <v>39</v>
      </c>
      <c r="D33" s="356" t="s">
        <v>40</v>
      </c>
      <c r="E33" s="356" t="s">
        <v>69</v>
      </c>
      <c r="F33" s="356" t="s">
        <v>314</v>
      </c>
      <c r="G33" s="357">
        <v>30225</v>
      </c>
      <c r="H33" s="364">
        <v>15750</v>
      </c>
    </row>
    <row r="34" spans="1:8" x14ac:dyDescent="0.25">
      <c r="A34" s="358">
        <v>32</v>
      </c>
      <c r="B34" s="359" t="s">
        <v>90</v>
      </c>
      <c r="C34" s="359" t="s">
        <v>91</v>
      </c>
      <c r="D34" s="359" t="s">
        <v>49</v>
      </c>
      <c r="E34" s="359" t="s">
        <v>138</v>
      </c>
      <c r="F34" s="359" t="s">
        <v>323</v>
      </c>
      <c r="G34" s="360">
        <v>30225</v>
      </c>
      <c r="H34" s="380">
        <v>15750</v>
      </c>
    </row>
    <row r="35" spans="1:8" x14ac:dyDescent="0.25">
      <c r="A35" s="355">
        <v>33</v>
      </c>
      <c r="B35" s="356" t="s">
        <v>145</v>
      </c>
      <c r="C35" s="356" t="s">
        <v>146</v>
      </c>
      <c r="D35" s="356" t="s">
        <v>49</v>
      </c>
      <c r="E35" s="356" t="s">
        <v>69</v>
      </c>
      <c r="F35" s="356" t="s">
        <v>315</v>
      </c>
      <c r="G35" s="357">
        <v>35618</v>
      </c>
      <c r="H35" s="380">
        <v>7000</v>
      </c>
    </row>
    <row r="36" spans="1:8" s="5" customFormat="1" x14ac:dyDescent="0.25">
      <c r="A36" s="358">
        <v>34</v>
      </c>
      <c r="B36" s="359" t="s">
        <v>92</v>
      </c>
      <c r="C36" s="359" t="s">
        <v>93</v>
      </c>
      <c r="D36" s="359" t="s">
        <v>49</v>
      </c>
      <c r="E36" s="359" t="s">
        <v>69</v>
      </c>
      <c r="F36" s="359" t="s">
        <v>326</v>
      </c>
      <c r="G36" s="360">
        <v>33510</v>
      </c>
      <c r="H36" s="365">
        <v>8750</v>
      </c>
    </row>
    <row r="37" spans="1:8" s="5" customFormat="1" x14ac:dyDescent="0.25">
      <c r="A37" s="355">
        <v>35</v>
      </c>
      <c r="B37" s="356" t="s">
        <v>94</v>
      </c>
      <c r="C37" s="356" t="s">
        <v>91</v>
      </c>
      <c r="D37" s="356" t="s">
        <v>23</v>
      </c>
      <c r="E37" s="356" t="s">
        <v>138</v>
      </c>
      <c r="F37" s="356" t="s">
        <v>323</v>
      </c>
      <c r="G37" s="357">
        <v>33729</v>
      </c>
      <c r="H37" s="365">
        <v>9275</v>
      </c>
    </row>
    <row r="38" spans="1:8" x14ac:dyDescent="0.25">
      <c r="A38" s="358">
        <v>36</v>
      </c>
      <c r="B38" s="359" t="s">
        <v>41</v>
      </c>
      <c r="C38" s="359" t="s">
        <v>147</v>
      </c>
      <c r="D38" s="359" t="s">
        <v>339</v>
      </c>
      <c r="E38" s="359" t="s">
        <v>174</v>
      </c>
      <c r="F38" s="359" t="s">
        <v>327</v>
      </c>
      <c r="G38" s="360">
        <v>34580</v>
      </c>
      <c r="H38" s="365">
        <v>11725</v>
      </c>
    </row>
    <row r="39" spans="1:8" x14ac:dyDescent="0.25">
      <c r="A39" s="355">
        <v>37</v>
      </c>
      <c r="B39" s="356" t="s">
        <v>175</v>
      </c>
      <c r="C39" s="356" t="s">
        <v>185</v>
      </c>
      <c r="D39" s="356" t="s">
        <v>27</v>
      </c>
      <c r="E39" s="356" t="s">
        <v>138</v>
      </c>
      <c r="F39" s="356" t="s">
        <v>328</v>
      </c>
      <c r="G39" s="357">
        <v>30225</v>
      </c>
      <c r="H39" s="380">
        <v>24500</v>
      </c>
    </row>
    <row r="40" spans="1:8" x14ac:dyDescent="0.25">
      <c r="A40" s="358">
        <v>38</v>
      </c>
      <c r="B40" s="359" t="s">
        <v>148</v>
      </c>
      <c r="C40" s="359" t="s">
        <v>149</v>
      </c>
      <c r="D40" s="359" t="s">
        <v>27</v>
      </c>
      <c r="E40" s="359" t="s">
        <v>69</v>
      </c>
      <c r="F40" s="359" t="s">
        <v>329</v>
      </c>
      <c r="G40" s="360">
        <v>30225</v>
      </c>
      <c r="H40" s="364">
        <v>24500</v>
      </c>
    </row>
    <row r="41" spans="1:8" x14ac:dyDescent="0.25">
      <c r="A41" s="355">
        <v>39</v>
      </c>
      <c r="B41" s="356" t="s">
        <v>28</v>
      </c>
      <c r="C41" s="356" t="s">
        <v>95</v>
      </c>
      <c r="D41" s="356" t="s">
        <v>27</v>
      </c>
      <c r="E41" s="356" t="s">
        <v>69</v>
      </c>
      <c r="F41" s="356" t="s">
        <v>330</v>
      </c>
      <c r="G41" s="357">
        <v>30225</v>
      </c>
      <c r="H41" s="380">
        <v>24500</v>
      </c>
    </row>
    <row r="42" spans="1:8" x14ac:dyDescent="0.25">
      <c r="A42" s="358">
        <v>40</v>
      </c>
      <c r="B42" s="359" t="s">
        <v>96</v>
      </c>
      <c r="C42" s="359" t="s">
        <v>97</v>
      </c>
      <c r="D42" s="359" t="s">
        <v>13</v>
      </c>
      <c r="E42" s="359" t="s">
        <v>138</v>
      </c>
      <c r="F42" s="359" t="s">
        <v>323</v>
      </c>
      <c r="G42" s="360">
        <v>33510</v>
      </c>
      <c r="H42" s="365">
        <v>10500</v>
      </c>
    </row>
    <row r="43" spans="1:8" x14ac:dyDescent="0.25">
      <c r="A43" s="355">
        <v>41</v>
      </c>
      <c r="B43" s="356" t="s">
        <v>150</v>
      </c>
      <c r="C43" s="356" t="s">
        <v>151</v>
      </c>
      <c r="D43" s="356" t="s">
        <v>33</v>
      </c>
      <c r="E43" s="356" t="s">
        <v>24</v>
      </c>
      <c r="F43" s="356" t="s">
        <v>316</v>
      </c>
      <c r="G43" s="357">
        <v>35595</v>
      </c>
      <c r="H43" s="380">
        <v>7875</v>
      </c>
    </row>
    <row r="44" spans="1:8" x14ac:dyDescent="0.25">
      <c r="A44" s="358">
        <v>42</v>
      </c>
      <c r="B44" s="359" t="s">
        <v>41</v>
      </c>
      <c r="C44" s="359" t="s">
        <v>42</v>
      </c>
      <c r="D44" s="359" t="s">
        <v>40</v>
      </c>
      <c r="E44" s="359" t="s">
        <v>24</v>
      </c>
      <c r="F44" s="359" t="s">
        <v>318</v>
      </c>
      <c r="G44" s="360">
        <v>33510</v>
      </c>
      <c r="H44" s="365">
        <v>13300</v>
      </c>
    </row>
    <row r="45" spans="1:8" s="5" customFormat="1" x14ac:dyDescent="0.25">
      <c r="A45" s="355">
        <v>43</v>
      </c>
      <c r="B45" s="356" t="s">
        <v>43</v>
      </c>
      <c r="C45" s="356" t="s">
        <v>44</v>
      </c>
      <c r="D45" s="356" t="s">
        <v>339</v>
      </c>
      <c r="E45" s="356" t="s">
        <v>174</v>
      </c>
      <c r="F45" s="356" t="s">
        <v>325</v>
      </c>
      <c r="G45" s="357">
        <v>32435</v>
      </c>
      <c r="H45" s="380">
        <v>15750</v>
      </c>
    </row>
    <row r="46" spans="1:8" x14ac:dyDescent="0.25">
      <c r="A46" s="358">
        <v>44</v>
      </c>
      <c r="B46" s="359" t="s">
        <v>186</v>
      </c>
      <c r="C46" s="359" t="s">
        <v>187</v>
      </c>
      <c r="D46" s="359" t="s">
        <v>339</v>
      </c>
      <c r="E46" s="359" t="s">
        <v>24</v>
      </c>
      <c r="F46" s="359" t="s">
        <v>309</v>
      </c>
      <c r="G46" s="360">
        <v>33194</v>
      </c>
      <c r="H46" s="365">
        <v>13825</v>
      </c>
    </row>
    <row r="47" spans="1:8" x14ac:dyDescent="0.25">
      <c r="A47" s="355">
        <v>45</v>
      </c>
      <c r="B47" s="356" t="s">
        <v>98</v>
      </c>
      <c r="C47" s="356" t="s">
        <v>99</v>
      </c>
      <c r="D47" s="356" t="s">
        <v>40</v>
      </c>
      <c r="E47" s="356" t="s">
        <v>69</v>
      </c>
      <c r="F47" s="356" t="s">
        <v>307</v>
      </c>
      <c r="G47" s="357">
        <v>35618</v>
      </c>
      <c r="H47" s="380">
        <v>11375</v>
      </c>
    </row>
    <row r="48" spans="1:8" x14ac:dyDescent="0.25">
      <c r="A48" s="358">
        <v>46</v>
      </c>
      <c r="B48" s="359" t="s">
        <v>100</v>
      </c>
      <c r="C48" s="359" t="s">
        <v>101</v>
      </c>
      <c r="D48" s="359" t="s">
        <v>13</v>
      </c>
      <c r="E48" s="359" t="s">
        <v>69</v>
      </c>
      <c r="F48" s="359" t="s">
        <v>326</v>
      </c>
      <c r="G48" s="360">
        <v>33510</v>
      </c>
      <c r="H48" s="365">
        <v>15750</v>
      </c>
    </row>
    <row r="49" spans="1:8" x14ac:dyDescent="0.25">
      <c r="A49" s="355">
        <v>47</v>
      </c>
      <c r="B49" s="356" t="s">
        <v>102</v>
      </c>
      <c r="C49" s="356" t="s">
        <v>91</v>
      </c>
      <c r="D49" s="356" t="s">
        <v>33</v>
      </c>
      <c r="E49" s="356" t="s">
        <v>69</v>
      </c>
      <c r="F49" s="356" t="s">
        <v>311</v>
      </c>
      <c r="G49" s="357">
        <v>32180</v>
      </c>
      <c r="H49" s="366">
        <v>15750</v>
      </c>
    </row>
    <row r="50" spans="1:8" x14ac:dyDescent="0.25">
      <c r="A50" s="358">
        <v>48</v>
      </c>
      <c r="B50" s="359" t="s">
        <v>188</v>
      </c>
      <c r="C50" s="359" t="s">
        <v>91</v>
      </c>
      <c r="D50" s="359" t="s">
        <v>49</v>
      </c>
      <c r="E50" s="359" t="s">
        <v>174</v>
      </c>
      <c r="F50" s="359" t="s">
        <v>331</v>
      </c>
      <c r="G50" s="360">
        <v>32435</v>
      </c>
      <c r="H50" s="380">
        <v>15750</v>
      </c>
    </row>
    <row r="51" spans="1:8" x14ac:dyDescent="0.25">
      <c r="A51" s="355">
        <v>49</v>
      </c>
      <c r="B51" s="356" t="s">
        <v>152</v>
      </c>
      <c r="C51" s="356" t="s">
        <v>153</v>
      </c>
      <c r="D51" s="356" t="s">
        <v>49</v>
      </c>
      <c r="E51" s="356" t="s">
        <v>138</v>
      </c>
      <c r="F51" s="356" t="s">
        <v>319</v>
      </c>
      <c r="G51" s="357">
        <v>32435</v>
      </c>
      <c r="H51" s="380">
        <v>15750</v>
      </c>
    </row>
    <row r="52" spans="1:8" x14ac:dyDescent="0.25">
      <c r="A52" s="358">
        <v>50</v>
      </c>
      <c r="B52" s="359" t="s">
        <v>189</v>
      </c>
      <c r="C52" s="359" t="s">
        <v>101</v>
      </c>
      <c r="D52" s="359" t="s">
        <v>339</v>
      </c>
      <c r="E52" s="359" t="s">
        <v>174</v>
      </c>
      <c r="F52" s="359" t="s">
        <v>331</v>
      </c>
      <c r="G52" s="360">
        <v>32435</v>
      </c>
      <c r="H52" s="380">
        <v>15750</v>
      </c>
    </row>
    <row r="53" spans="1:8" x14ac:dyDescent="0.25">
      <c r="A53" s="355">
        <v>51</v>
      </c>
      <c r="B53" s="356" t="s">
        <v>103</v>
      </c>
      <c r="C53" s="356" t="s">
        <v>104</v>
      </c>
      <c r="D53" s="356" t="s">
        <v>13</v>
      </c>
      <c r="E53" s="356" t="s">
        <v>69</v>
      </c>
      <c r="F53" s="356" t="s">
        <v>317</v>
      </c>
      <c r="G53" s="357">
        <v>32436</v>
      </c>
      <c r="H53" s="380">
        <v>15750</v>
      </c>
    </row>
    <row r="54" spans="1:8" x14ac:dyDescent="0.25">
      <c r="A54" s="358">
        <v>52</v>
      </c>
      <c r="B54" s="359" t="s">
        <v>105</v>
      </c>
      <c r="C54" s="359" t="s">
        <v>106</v>
      </c>
      <c r="D54" s="359" t="s">
        <v>49</v>
      </c>
      <c r="E54" s="359" t="s">
        <v>69</v>
      </c>
      <c r="F54" s="359" t="s">
        <v>326</v>
      </c>
      <c r="G54" s="360">
        <v>32437</v>
      </c>
      <c r="H54" s="367">
        <v>19250</v>
      </c>
    </row>
    <row r="55" spans="1:8" x14ac:dyDescent="0.25">
      <c r="A55" s="355">
        <v>53</v>
      </c>
      <c r="B55" s="356" t="s">
        <v>190</v>
      </c>
      <c r="C55" s="356" t="s">
        <v>191</v>
      </c>
      <c r="D55" s="356" t="s">
        <v>49</v>
      </c>
      <c r="E55" s="356" t="s">
        <v>174</v>
      </c>
      <c r="F55" s="356" t="s">
        <v>332</v>
      </c>
      <c r="G55" s="357">
        <v>35034</v>
      </c>
      <c r="H55" s="365">
        <v>15750</v>
      </c>
    </row>
    <row r="56" spans="1:8" x14ac:dyDescent="0.25">
      <c r="A56" s="358">
        <v>54</v>
      </c>
      <c r="B56" s="359" t="s">
        <v>47</v>
      </c>
      <c r="C56" s="359" t="s">
        <v>48</v>
      </c>
      <c r="D56" s="359" t="s">
        <v>49</v>
      </c>
      <c r="E56" s="359" t="s">
        <v>24</v>
      </c>
      <c r="F56" s="359" t="s">
        <v>333</v>
      </c>
      <c r="G56" s="360">
        <v>34761</v>
      </c>
      <c r="H56" s="365">
        <v>15750</v>
      </c>
    </row>
    <row r="57" spans="1:8" x14ac:dyDescent="0.25">
      <c r="A57" s="355">
        <v>55</v>
      </c>
      <c r="B57" s="356" t="s">
        <v>50</v>
      </c>
      <c r="C57" s="356" t="s">
        <v>51</v>
      </c>
      <c r="D57" s="356" t="s">
        <v>49</v>
      </c>
      <c r="E57" s="356" t="s">
        <v>24</v>
      </c>
      <c r="F57" s="356" t="s">
        <v>334</v>
      </c>
      <c r="G57" s="357">
        <v>31717</v>
      </c>
      <c r="H57" s="366">
        <v>15750</v>
      </c>
    </row>
    <row r="58" spans="1:8" x14ac:dyDescent="0.25">
      <c r="A58" s="358">
        <v>56</v>
      </c>
      <c r="B58" s="359" t="s">
        <v>192</v>
      </c>
      <c r="C58" s="359" t="s">
        <v>193</v>
      </c>
      <c r="D58" s="359" t="s">
        <v>13</v>
      </c>
      <c r="E58" s="359" t="s">
        <v>174</v>
      </c>
      <c r="F58" s="359" t="s">
        <v>332</v>
      </c>
      <c r="G58" s="360">
        <v>33878</v>
      </c>
      <c r="H58" s="365">
        <v>14875</v>
      </c>
    </row>
    <row r="59" spans="1:8" x14ac:dyDescent="0.25">
      <c r="A59" s="355">
        <v>57</v>
      </c>
      <c r="B59" s="356" t="s">
        <v>154</v>
      </c>
      <c r="C59" s="356" t="s">
        <v>44</v>
      </c>
      <c r="D59" s="356" t="s">
        <v>13</v>
      </c>
      <c r="E59" s="356" t="s">
        <v>138</v>
      </c>
      <c r="F59" s="356" t="s">
        <v>335</v>
      </c>
      <c r="G59" s="357">
        <v>34098</v>
      </c>
      <c r="H59" s="365">
        <v>14875</v>
      </c>
    </row>
    <row r="60" spans="1:8" x14ac:dyDescent="0.25">
      <c r="A60" s="358">
        <v>58</v>
      </c>
      <c r="B60" s="359" t="s">
        <v>107</v>
      </c>
      <c r="C60" s="359" t="s">
        <v>35</v>
      </c>
      <c r="D60" s="359" t="s">
        <v>23</v>
      </c>
      <c r="E60" s="359" t="s">
        <v>69</v>
      </c>
      <c r="F60" s="359" t="s">
        <v>314</v>
      </c>
      <c r="G60" s="360">
        <v>33182</v>
      </c>
      <c r="H60" s="365">
        <v>17500</v>
      </c>
    </row>
    <row r="61" spans="1:8" x14ac:dyDescent="0.25">
      <c r="A61" s="355">
        <v>59</v>
      </c>
      <c r="B61" s="356" t="s">
        <v>155</v>
      </c>
      <c r="C61" s="356" t="s">
        <v>156</v>
      </c>
      <c r="D61" s="356" t="s">
        <v>33</v>
      </c>
      <c r="E61" s="356" t="s">
        <v>138</v>
      </c>
      <c r="F61" s="356" t="s">
        <v>324</v>
      </c>
      <c r="G61" s="357">
        <v>31791</v>
      </c>
      <c r="H61" s="366">
        <v>19250</v>
      </c>
    </row>
    <row r="62" spans="1:8" x14ac:dyDescent="0.25">
      <c r="A62" s="358">
        <v>60</v>
      </c>
      <c r="B62" s="359" t="s">
        <v>157</v>
      </c>
      <c r="C62" s="359" t="s">
        <v>158</v>
      </c>
      <c r="D62" s="359" t="s">
        <v>23</v>
      </c>
      <c r="E62" s="359" t="s">
        <v>138</v>
      </c>
      <c r="F62" s="359" t="s">
        <v>336</v>
      </c>
      <c r="G62" s="360">
        <v>32105</v>
      </c>
      <c r="H62" s="366">
        <v>19250</v>
      </c>
    </row>
    <row r="63" spans="1:8" s="5" customFormat="1" x14ac:dyDescent="0.25">
      <c r="A63" s="355">
        <v>61</v>
      </c>
      <c r="B63" s="356" t="s">
        <v>108</v>
      </c>
      <c r="C63" s="356" t="s">
        <v>109</v>
      </c>
      <c r="D63" s="356" t="s">
        <v>33</v>
      </c>
      <c r="E63" s="356" t="s">
        <v>69</v>
      </c>
      <c r="F63" s="356" t="s">
        <v>314</v>
      </c>
      <c r="G63" s="357">
        <v>32106</v>
      </c>
      <c r="H63" s="364">
        <v>19250</v>
      </c>
    </row>
    <row r="64" spans="1:8" x14ac:dyDescent="0.25">
      <c r="A64" s="358">
        <v>62</v>
      </c>
      <c r="B64" s="359" t="s">
        <v>110</v>
      </c>
      <c r="C64" s="359" t="s">
        <v>83</v>
      </c>
      <c r="D64" s="359" t="s">
        <v>13</v>
      </c>
      <c r="E64" s="359" t="s">
        <v>69</v>
      </c>
      <c r="F64" s="359" t="s">
        <v>311</v>
      </c>
      <c r="G64" s="360">
        <v>32107</v>
      </c>
      <c r="H64" s="364">
        <v>19250</v>
      </c>
    </row>
    <row r="65" spans="1:8" x14ac:dyDescent="0.25">
      <c r="A65" s="355">
        <v>63</v>
      </c>
      <c r="B65" s="356" t="s">
        <v>111</v>
      </c>
      <c r="C65" s="356" t="s">
        <v>112</v>
      </c>
      <c r="D65" s="356" t="s">
        <v>40</v>
      </c>
      <c r="E65" s="356" t="s">
        <v>69</v>
      </c>
      <c r="F65" s="356" t="s">
        <v>317</v>
      </c>
      <c r="G65" s="357">
        <v>32440</v>
      </c>
      <c r="H65" s="367">
        <v>17500</v>
      </c>
    </row>
    <row r="66" spans="1:8" x14ac:dyDescent="0.25">
      <c r="A66" s="358">
        <v>64</v>
      </c>
      <c r="B66" s="359" t="s">
        <v>159</v>
      </c>
      <c r="C66" s="359" t="s">
        <v>160</v>
      </c>
      <c r="D66" s="359" t="s">
        <v>339</v>
      </c>
      <c r="E66" s="359" t="s">
        <v>138</v>
      </c>
      <c r="F66" s="359" t="s">
        <v>308</v>
      </c>
      <c r="G66" s="360">
        <v>32441</v>
      </c>
      <c r="H66" s="367">
        <v>17500</v>
      </c>
    </row>
    <row r="67" spans="1:8" x14ac:dyDescent="0.25">
      <c r="A67" s="355">
        <v>65</v>
      </c>
      <c r="B67" s="356" t="s">
        <v>52</v>
      </c>
      <c r="C67" s="356" t="s">
        <v>29</v>
      </c>
      <c r="D67" s="356" t="s">
        <v>49</v>
      </c>
      <c r="E67" s="356" t="s">
        <v>24</v>
      </c>
      <c r="F67" s="356" t="s">
        <v>318</v>
      </c>
      <c r="G67" s="357">
        <v>32442</v>
      </c>
      <c r="H67" s="367">
        <v>17500</v>
      </c>
    </row>
    <row r="68" spans="1:8" x14ac:dyDescent="0.25">
      <c r="A68" s="358">
        <v>66</v>
      </c>
      <c r="B68" s="359" t="s">
        <v>113</v>
      </c>
      <c r="C68" s="359" t="s">
        <v>114</v>
      </c>
      <c r="D68" s="359" t="s">
        <v>339</v>
      </c>
      <c r="E68" s="359" t="s">
        <v>69</v>
      </c>
      <c r="F68" s="359" t="s">
        <v>314</v>
      </c>
      <c r="G68" s="360">
        <v>32443</v>
      </c>
      <c r="H68" s="367">
        <v>17500</v>
      </c>
    </row>
    <row r="69" spans="1:8" x14ac:dyDescent="0.25">
      <c r="A69" s="355">
        <v>67</v>
      </c>
      <c r="B69" s="356" t="s">
        <v>115</v>
      </c>
      <c r="C69" s="356" t="s">
        <v>54</v>
      </c>
      <c r="D69" s="356" t="s">
        <v>339</v>
      </c>
      <c r="E69" s="356" t="s">
        <v>69</v>
      </c>
      <c r="F69" s="356" t="s">
        <v>326</v>
      </c>
      <c r="G69" s="357">
        <v>32444</v>
      </c>
      <c r="H69" s="367">
        <v>20125</v>
      </c>
    </row>
    <row r="70" spans="1:8" x14ac:dyDescent="0.25">
      <c r="A70" s="358">
        <v>68</v>
      </c>
      <c r="B70" s="359" t="s">
        <v>116</v>
      </c>
      <c r="C70" s="359" t="s">
        <v>29</v>
      </c>
      <c r="D70" s="359" t="s">
        <v>13</v>
      </c>
      <c r="E70" s="359" t="s">
        <v>69</v>
      </c>
      <c r="F70" s="359" t="s">
        <v>330</v>
      </c>
      <c r="G70" s="360">
        <v>35034</v>
      </c>
      <c r="H70" s="365">
        <v>14000</v>
      </c>
    </row>
    <row r="71" spans="1:8" x14ac:dyDescent="0.25">
      <c r="A71" s="355">
        <v>69</v>
      </c>
      <c r="B71" s="356" t="s">
        <v>117</v>
      </c>
      <c r="C71" s="356" t="s">
        <v>91</v>
      </c>
      <c r="D71" s="356" t="s">
        <v>339</v>
      </c>
      <c r="E71" s="356" t="s">
        <v>69</v>
      </c>
      <c r="F71" s="356" t="s">
        <v>330</v>
      </c>
      <c r="G71" s="357">
        <v>34761</v>
      </c>
      <c r="H71" s="365">
        <v>14000</v>
      </c>
    </row>
    <row r="72" spans="1:8" x14ac:dyDescent="0.25">
      <c r="A72" s="358">
        <v>70</v>
      </c>
      <c r="B72" s="359" t="s">
        <v>53</v>
      </c>
      <c r="C72" s="359" t="s">
        <v>54</v>
      </c>
      <c r="D72" s="359" t="s">
        <v>23</v>
      </c>
      <c r="E72" s="359" t="s">
        <v>24</v>
      </c>
      <c r="F72" s="359" t="s">
        <v>318</v>
      </c>
      <c r="G72" s="360">
        <v>34762</v>
      </c>
      <c r="H72" s="365">
        <v>14000</v>
      </c>
    </row>
    <row r="73" spans="1:8" x14ac:dyDescent="0.25">
      <c r="A73" s="355">
        <v>71</v>
      </c>
      <c r="B73" s="356" t="s">
        <v>194</v>
      </c>
      <c r="C73" s="356" t="s">
        <v>195</v>
      </c>
      <c r="D73" s="356" t="s">
        <v>40</v>
      </c>
      <c r="E73" s="356" t="s">
        <v>174</v>
      </c>
      <c r="F73" s="356" t="s">
        <v>337</v>
      </c>
      <c r="G73" s="357">
        <v>34763</v>
      </c>
      <c r="H73" s="365">
        <v>14000</v>
      </c>
    </row>
    <row r="74" spans="1:8" x14ac:dyDescent="0.25">
      <c r="A74" s="358">
        <v>72</v>
      </c>
      <c r="B74" s="359" t="s">
        <v>161</v>
      </c>
      <c r="C74" s="359" t="s">
        <v>39</v>
      </c>
      <c r="D74" s="359" t="s">
        <v>40</v>
      </c>
      <c r="E74" s="359" t="s">
        <v>138</v>
      </c>
      <c r="F74" s="359" t="s">
        <v>328</v>
      </c>
      <c r="G74" s="360">
        <v>32438</v>
      </c>
      <c r="H74" s="367">
        <v>17500</v>
      </c>
    </row>
    <row r="75" spans="1:8" s="5" customFormat="1" x14ac:dyDescent="0.25">
      <c r="A75" s="355">
        <v>73</v>
      </c>
      <c r="B75" s="356" t="s">
        <v>118</v>
      </c>
      <c r="C75" s="356" t="s">
        <v>119</v>
      </c>
      <c r="D75" s="356" t="s">
        <v>49</v>
      </c>
      <c r="E75" s="356" t="s">
        <v>69</v>
      </c>
      <c r="F75" s="356" t="s">
        <v>320</v>
      </c>
      <c r="G75" s="357">
        <v>32439</v>
      </c>
      <c r="H75" s="367">
        <v>17500</v>
      </c>
    </row>
    <row r="76" spans="1:8" x14ac:dyDescent="0.25">
      <c r="A76" s="358">
        <v>74</v>
      </c>
      <c r="B76" s="359" t="s">
        <v>55</v>
      </c>
      <c r="C76" s="359" t="s">
        <v>56</v>
      </c>
      <c r="D76" s="359" t="s">
        <v>13</v>
      </c>
      <c r="E76" s="359" t="s">
        <v>24</v>
      </c>
      <c r="F76" s="359" t="s">
        <v>316</v>
      </c>
      <c r="G76" s="360">
        <v>32440</v>
      </c>
      <c r="H76" s="367">
        <v>17500</v>
      </c>
    </row>
    <row r="77" spans="1:8" x14ac:dyDescent="0.25">
      <c r="A77" s="355">
        <v>75</v>
      </c>
      <c r="B77" s="356" t="s">
        <v>57</v>
      </c>
      <c r="C77" s="356" t="s">
        <v>58</v>
      </c>
      <c r="D77" s="356" t="s">
        <v>33</v>
      </c>
      <c r="E77" s="356" t="s">
        <v>24</v>
      </c>
      <c r="F77" s="356" t="s">
        <v>318</v>
      </c>
      <c r="G77" s="357">
        <v>32441</v>
      </c>
      <c r="H77" s="367">
        <v>17500</v>
      </c>
    </row>
    <row r="78" spans="1:8" x14ac:dyDescent="0.25">
      <c r="A78" s="358">
        <v>76</v>
      </c>
      <c r="B78" s="359" t="s">
        <v>196</v>
      </c>
      <c r="C78" s="359" t="s">
        <v>187</v>
      </c>
      <c r="D78" s="359" t="s">
        <v>49</v>
      </c>
      <c r="E78" s="359" t="s">
        <v>174</v>
      </c>
      <c r="F78" s="359" t="s">
        <v>337</v>
      </c>
      <c r="G78" s="360">
        <v>32442</v>
      </c>
      <c r="H78" s="367">
        <v>17500</v>
      </c>
    </row>
    <row r="79" spans="1:8" x14ac:dyDescent="0.25">
      <c r="A79" s="355">
        <v>77</v>
      </c>
      <c r="B79" s="356" t="s">
        <v>120</v>
      </c>
      <c r="C79" s="356" t="s">
        <v>114</v>
      </c>
      <c r="D79" s="356" t="s">
        <v>40</v>
      </c>
      <c r="E79" s="356" t="s">
        <v>69</v>
      </c>
      <c r="F79" s="356" t="s">
        <v>310</v>
      </c>
      <c r="G79" s="357">
        <v>32443</v>
      </c>
      <c r="H79" s="367">
        <v>17500</v>
      </c>
    </row>
    <row r="80" spans="1:8" x14ac:dyDescent="0.25">
      <c r="A80" s="358">
        <v>78</v>
      </c>
      <c r="B80" s="359" t="s">
        <v>197</v>
      </c>
      <c r="C80" s="359" t="s">
        <v>198</v>
      </c>
      <c r="D80" s="359" t="s">
        <v>13</v>
      </c>
      <c r="E80" s="359" t="s">
        <v>174</v>
      </c>
      <c r="F80" s="359" t="s">
        <v>325</v>
      </c>
      <c r="G80" s="360">
        <v>32444</v>
      </c>
      <c r="H80" s="367">
        <v>17500</v>
      </c>
    </row>
    <row r="81" spans="1:8" x14ac:dyDescent="0.25">
      <c r="A81" s="355">
        <v>79</v>
      </c>
      <c r="B81" s="356" t="s">
        <v>121</v>
      </c>
      <c r="C81" s="356" t="s">
        <v>122</v>
      </c>
      <c r="D81" s="356" t="s">
        <v>23</v>
      </c>
      <c r="E81" s="356" t="s">
        <v>69</v>
      </c>
      <c r="F81" s="356" t="s">
        <v>310</v>
      </c>
      <c r="G81" s="357">
        <v>32445</v>
      </c>
      <c r="H81" s="367">
        <v>17500</v>
      </c>
    </row>
    <row r="82" spans="1:8" x14ac:dyDescent="0.25">
      <c r="A82" s="358">
        <v>80</v>
      </c>
      <c r="B82" s="359" t="s">
        <v>123</v>
      </c>
      <c r="C82" s="359" t="s">
        <v>124</v>
      </c>
      <c r="D82" s="359" t="s">
        <v>23</v>
      </c>
      <c r="E82" s="359" t="s">
        <v>69</v>
      </c>
      <c r="F82" s="359" t="s">
        <v>307</v>
      </c>
      <c r="G82" s="360">
        <v>32446</v>
      </c>
      <c r="H82" s="380">
        <v>17500</v>
      </c>
    </row>
    <row r="83" spans="1:8" x14ac:dyDescent="0.25">
      <c r="A83" s="355">
        <v>81</v>
      </c>
      <c r="B83" s="356" t="s">
        <v>162</v>
      </c>
      <c r="C83" s="356" t="s">
        <v>163</v>
      </c>
      <c r="D83" s="356" t="s">
        <v>49</v>
      </c>
      <c r="E83" s="356" t="s">
        <v>138</v>
      </c>
      <c r="F83" s="356" t="s">
        <v>335</v>
      </c>
      <c r="G83" s="357">
        <v>32447</v>
      </c>
      <c r="H83" s="380">
        <v>17500</v>
      </c>
    </row>
    <row r="84" spans="1:8" x14ac:dyDescent="0.25">
      <c r="A84" s="358">
        <v>82</v>
      </c>
      <c r="B84" s="359" t="s">
        <v>59</v>
      </c>
      <c r="C84" s="359" t="s">
        <v>60</v>
      </c>
      <c r="D84" s="359" t="s">
        <v>40</v>
      </c>
      <c r="E84" s="359" t="s">
        <v>24</v>
      </c>
      <c r="F84" s="359" t="s">
        <v>309</v>
      </c>
      <c r="G84" s="360">
        <v>32448</v>
      </c>
      <c r="H84" s="380">
        <v>17500</v>
      </c>
    </row>
    <row r="85" spans="1:8" x14ac:dyDescent="0.25">
      <c r="A85" s="355">
        <v>83</v>
      </c>
      <c r="B85" s="356" t="s">
        <v>127</v>
      </c>
      <c r="C85" s="356" t="s">
        <v>114</v>
      </c>
      <c r="D85" s="356" t="s">
        <v>49</v>
      </c>
      <c r="E85" s="356" t="s">
        <v>69</v>
      </c>
      <c r="F85" s="356" t="s">
        <v>329</v>
      </c>
      <c r="G85" s="357">
        <v>36221</v>
      </c>
      <c r="H85" s="380">
        <v>7000</v>
      </c>
    </row>
    <row r="86" spans="1:8" x14ac:dyDescent="0.25">
      <c r="A86" s="358">
        <v>84</v>
      </c>
      <c r="B86" s="359" t="s">
        <v>61</v>
      </c>
      <c r="C86" s="359" t="s">
        <v>62</v>
      </c>
      <c r="D86" s="359" t="s">
        <v>40</v>
      </c>
      <c r="E86" s="359" t="s">
        <v>24</v>
      </c>
      <c r="F86" s="359" t="s">
        <v>318</v>
      </c>
      <c r="G86" s="360">
        <v>36222</v>
      </c>
      <c r="H86" s="380">
        <v>7000</v>
      </c>
    </row>
    <row r="87" spans="1:8" x14ac:dyDescent="0.25">
      <c r="A87" s="355">
        <v>85</v>
      </c>
      <c r="B87" s="356" t="s">
        <v>128</v>
      </c>
      <c r="C87" s="356" t="s">
        <v>129</v>
      </c>
      <c r="D87" s="356" t="s">
        <v>40</v>
      </c>
      <c r="E87" s="356" t="s">
        <v>69</v>
      </c>
      <c r="F87" s="356" t="s">
        <v>314</v>
      </c>
      <c r="G87" s="357">
        <v>35809</v>
      </c>
      <c r="H87" s="380">
        <v>7000</v>
      </c>
    </row>
    <row r="88" spans="1:8" x14ac:dyDescent="0.25">
      <c r="A88" s="358">
        <v>86</v>
      </c>
      <c r="B88" s="359" t="s">
        <v>130</v>
      </c>
      <c r="C88" s="359" t="s">
        <v>87</v>
      </c>
      <c r="D88" s="359" t="s">
        <v>49</v>
      </c>
      <c r="E88" s="359" t="s">
        <v>69</v>
      </c>
      <c r="F88" s="359" t="s">
        <v>317</v>
      </c>
      <c r="G88" s="360">
        <v>35810</v>
      </c>
      <c r="H88" s="380">
        <v>17500</v>
      </c>
    </row>
    <row r="89" spans="1:8" x14ac:dyDescent="0.25">
      <c r="A89" s="355">
        <v>87</v>
      </c>
      <c r="B89" s="356" t="s">
        <v>164</v>
      </c>
      <c r="C89" s="356" t="s">
        <v>165</v>
      </c>
      <c r="D89" s="356" t="s">
        <v>23</v>
      </c>
      <c r="E89" s="356" t="s">
        <v>138</v>
      </c>
      <c r="F89" s="356" t="s">
        <v>308</v>
      </c>
      <c r="G89" s="357">
        <v>35811</v>
      </c>
      <c r="H89" s="380">
        <v>17500</v>
      </c>
    </row>
    <row r="90" spans="1:8" x14ac:dyDescent="0.25">
      <c r="A90" s="358">
        <v>88</v>
      </c>
      <c r="B90" s="359" t="s">
        <v>199</v>
      </c>
      <c r="C90" s="359" t="s">
        <v>200</v>
      </c>
      <c r="D90" s="359" t="s">
        <v>23</v>
      </c>
      <c r="E90" s="359" t="s">
        <v>174</v>
      </c>
      <c r="F90" s="359" t="s">
        <v>312</v>
      </c>
      <c r="G90" s="360">
        <v>35794</v>
      </c>
      <c r="H90" s="380">
        <v>7875</v>
      </c>
    </row>
    <row r="91" spans="1:8" x14ac:dyDescent="0.25">
      <c r="A91" s="355">
        <v>89</v>
      </c>
      <c r="B91" s="356" t="s">
        <v>131</v>
      </c>
      <c r="C91" s="356" t="s">
        <v>132</v>
      </c>
      <c r="D91" s="356" t="s">
        <v>13</v>
      </c>
      <c r="E91" s="356" t="s">
        <v>69</v>
      </c>
      <c r="F91" s="356" t="s">
        <v>329</v>
      </c>
      <c r="G91" s="357">
        <v>28907</v>
      </c>
      <c r="H91" s="364">
        <v>22750</v>
      </c>
    </row>
    <row r="92" spans="1:8" x14ac:dyDescent="0.25">
      <c r="A92" s="358">
        <v>90</v>
      </c>
      <c r="B92" s="359" t="s">
        <v>133</v>
      </c>
      <c r="C92" s="359" t="s">
        <v>99</v>
      </c>
      <c r="D92" s="359" t="s">
        <v>40</v>
      </c>
      <c r="E92" s="359" t="s">
        <v>69</v>
      </c>
      <c r="F92" s="359" t="s">
        <v>320</v>
      </c>
      <c r="G92" s="360">
        <v>29226</v>
      </c>
      <c r="H92" s="364">
        <v>22750</v>
      </c>
    </row>
    <row r="93" spans="1:8" s="5" customFormat="1" x14ac:dyDescent="0.25">
      <c r="A93" s="355">
        <v>91</v>
      </c>
      <c r="B93" s="356" t="s">
        <v>63</v>
      </c>
      <c r="C93" s="356" t="s">
        <v>64</v>
      </c>
      <c r="D93" s="356" t="s">
        <v>13</v>
      </c>
      <c r="E93" s="356" t="s">
        <v>24</v>
      </c>
      <c r="F93" s="356" t="s">
        <v>318</v>
      </c>
      <c r="G93" s="357">
        <v>29172</v>
      </c>
      <c r="H93" s="364">
        <v>22750</v>
      </c>
    </row>
    <row r="94" spans="1:8" x14ac:dyDescent="0.25">
      <c r="A94" s="358">
        <v>92</v>
      </c>
      <c r="B94" s="359" t="s">
        <v>65</v>
      </c>
      <c r="C94" s="359" t="s">
        <v>66</v>
      </c>
      <c r="D94" s="359" t="s">
        <v>23</v>
      </c>
      <c r="E94" s="359" t="s">
        <v>24</v>
      </c>
      <c r="F94" s="359" t="s">
        <v>333</v>
      </c>
      <c r="G94" s="360">
        <v>32603</v>
      </c>
      <c r="H94" s="380">
        <v>17325</v>
      </c>
    </row>
    <row r="95" spans="1:8" x14ac:dyDescent="0.25">
      <c r="A95" s="355">
        <v>93</v>
      </c>
      <c r="B95" s="356" t="s">
        <v>166</v>
      </c>
      <c r="C95" s="356" t="s">
        <v>83</v>
      </c>
      <c r="D95" s="356" t="s">
        <v>13</v>
      </c>
      <c r="E95" s="356" t="s">
        <v>138</v>
      </c>
      <c r="F95" s="356" t="s">
        <v>324</v>
      </c>
      <c r="G95" s="357">
        <v>32604</v>
      </c>
      <c r="H95" s="380">
        <v>17325</v>
      </c>
    </row>
    <row r="96" spans="1:8" x14ac:dyDescent="0.25">
      <c r="A96" s="358">
        <v>94</v>
      </c>
      <c r="B96" s="359" t="s">
        <v>201</v>
      </c>
      <c r="C96" s="359" t="s">
        <v>202</v>
      </c>
      <c r="D96" s="359" t="s">
        <v>23</v>
      </c>
      <c r="E96" s="359" t="s">
        <v>174</v>
      </c>
      <c r="F96" s="359" t="s">
        <v>327</v>
      </c>
      <c r="G96" s="360">
        <v>32605</v>
      </c>
      <c r="H96" s="380">
        <v>17325</v>
      </c>
    </row>
    <row r="97" spans="1:8" x14ac:dyDescent="0.25">
      <c r="A97" s="355">
        <v>95</v>
      </c>
      <c r="B97" s="356" t="s">
        <v>167</v>
      </c>
      <c r="C97" s="356" t="s">
        <v>93</v>
      </c>
      <c r="D97" s="356" t="s">
        <v>23</v>
      </c>
      <c r="E97" s="356" t="s">
        <v>138</v>
      </c>
      <c r="F97" s="356" t="s">
        <v>324</v>
      </c>
      <c r="G97" s="357">
        <v>32606</v>
      </c>
      <c r="H97" s="380">
        <v>17325</v>
      </c>
    </row>
    <row r="98" spans="1:8" x14ac:dyDescent="0.25">
      <c r="A98" s="358">
        <v>96</v>
      </c>
      <c r="B98" s="359" t="s">
        <v>21</v>
      </c>
      <c r="C98" s="359" t="s">
        <v>126</v>
      </c>
      <c r="D98" s="359" t="s">
        <v>40</v>
      </c>
      <c r="E98" s="359" t="s">
        <v>174</v>
      </c>
      <c r="F98" s="359" t="s">
        <v>332</v>
      </c>
      <c r="G98" s="360">
        <v>32607</v>
      </c>
      <c r="H98" s="380">
        <v>17325</v>
      </c>
    </row>
    <row r="99" spans="1:8" x14ac:dyDescent="0.25">
      <c r="A99" s="355">
        <v>97</v>
      </c>
      <c r="B99" s="356" t="s">
        <v>168</v>
      </c>
      <c r="C99" s="356" t="s">
        <v>169</v>
      </c>
      <c r="D99" s="356" t="s">
        <v>40</v>
      </c>
      <c r="E99" s="356" t="s">
        <v>138</v>
      </c>
      <c r="F99" s="356" t="s">
        <v>336</v>
      </c>
      <c r="G99" s="357">
        <v>32608</v>
      </c>
      <c r="H99" s="380">
        <v>17325</v>
      </c>
    </row>
    <row r="100" spans="1:8" x14ac:dyDescent="0.25">
      <c r="A100" s="358">
        <v>98</v>
      </c>
      <c r="B100" s="359" t="s">
        <v>134</v>
      </c>
      <c r="C100" s="359" t="s">
        <v>135</v>
      </c>
      <c r="D100" s="359" t="s">
        <v>49</v>
      </c>
      <c r="E100" s="359" t="s">
        <v>69</v>
      </c>
      <c r="F100" s="359" t="s">
        <v>310</v>
      </c>
      <c r="G100" s="360">
        <v>32609</v>
      </c>
      <c r="H100" s="380">
        <v>17325</v>
      </c>
    </row>
    <row r="101" spans="1:8" x14ac:dyDescent="0.25">
      <c r="A101" s="355">
        <v>99</v>
      </c>
      <c r="B101" s="356" t="s">
        <v>203</v>
      </c>
      <c r="C101" s="356" t="s">
        <v>114</v>
      </c>
      <c r="D101" s="356" t="s">
        <v>27</v>
      </c>
      <c r="E101" s="356" t="s">
        <v>174</v>
      </c>
      <c r="F101" s="356" t="s">
        <v>325</v>
      </c>
      <c r="G101" s="357">
        <v>35794</v>
      </c>
      <c r="H101" s="380">
        <v>10500</v>
      </c>
    </row>
    <row r="102" spans="1:8" x14ac:dyDescent="0.25">
      <c r="A102" s="361">
        <v>100</v>
      </c>
      <c r="B102" s="362" t="s">
        <v>170</v>
      </c>
      <c r="C102" s="362" t="s">
        <v>171</v>
      </c>
      <c r="D102" s="362" t="s">
        <v>27</v>
      </c>
      <c r="E102" s="362" t="s">
        <v>138</v>
      </c>
      <c r="F102" s="362" t="s">
        <v>308</v>
      </c>
      <c r="G102" s="363">
        <v>36193</v>
      </c>
      <c r="H102" s="381">
        <v>7875</v>
      </c>
    </row>
    <row r="110" spans="1:8" x14ac:dyDescent="0.25">
      <c r="G110" s="3"/>
      <c r="H110" s="4"/>
    </row>
    <row r="111" spans="1:8" x14ac:dyDescent="0.25">
      <c r="G111" s="3"/>
      <c r="H111" s="4"/>
    </row>
    <row r="112" spans="1:8" x14ac:dyDescent="0.25">
      <c r="G112" s="3"/>
      <c r="H112" s="4"/>
    </row>
    <row r="116" spans="5:8" ht="13" x14ac:dyDescent="0.3">
      <c r="E116" s="7"/>
      <c r="G116" s="3"/>
      <c r="H116" s="4"/>
    </row>
    <row r="117" spans="5:8" ht="13" x14ac:dyDescent="0.3">
      <c r="E117" s="8"/>
      <c r="G117" s="3"/>
      <c r="H117" s="4"/>
    </row>
    <row r="118" spans="5:8" ht="13" x14ac:dyDescent="0.3">
      <c r="E118" s="8"/>
      <c r="G118" s="3"/>
      <c r="H118" s="4"/>
    </row>
    <row r="119" spans="5:8" ht="13" x14ac:dyDescent="0.3">
      <c r="E119" s="8"/>
      <c r="G119" s="3"/>
      <c r="H119" s="4"/>
    </row>
    <row r="120" spans="5:8" ht="13" x14ac:dyDescent="0.3">
      <c r="E120" s="8"/>
      <c r="G120" s="3"/>
      <c r="H120" s="4"/>
    </row>
  </sheetData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1"/>
  <dimension ref="A1:I32"/>
  <sheetViews>
    <sheetView showGridLines="0" workbookViewId="0">
      <pane ySplit="5" topLeftCell="A6" activePane="bottomLeft" state="frozen"/>
      <selection pane="bottomLeft" activeCell="H1" sqref="H1"/>
    </sheetView>
  </sheetViews>
  <sheetFormatPr defaultColWidth="9.1796875" defaultRowHeight="12.5" x14ac:dyDescent="0.25"/>
  <cols>
    <col min="1" max="1" width="13.54296875" style="93" bestFit="1" customWidth="1"/>
    <col min="2" max="2" width="11.26953125" style="93" bestFit="1" customWidth="1"/>
    <col min="3" max="3" width="7.1796875" style="93" bestFit="1" customWidth="1"/>
    <col min="4" max="4" width="11.453125" style="93" bestFit="1" customWidth="1"/>
    <col min="5" max="5" width="15" style="93" bestFit="1" customWidth="1"/>
    <col min="6" max="6" width="13.1796875" style="93" bestFit="1" customWidth="1"/>
    <col min="7" max="7" width="9.81640625" style="93" bestFit="1" customWidth="1"/>
    <col min="8" max="16384" width="9.1796875" style="93"/>
  </cols>
  <sheetData>
    <row r="1" spans="1:9" ht="16.5" x14ac:dyDescent="0.35">
      <c r="H1" s="377" t="s">
        <v>1365</v>
      </c>
    </row>
    <row r="6" spans="1:9" ht="15.5" x14ac:dyDescent="0.35">
      <c r="A6" s="91" t="s">
        <v>361</v>
      </c>
      <c r="B6" s="91" t="s">
        <v>362</v>
      </c>
      <c r="C6" s="91" t="s">
        <v>617</v>
      </c>
      <c r="D6" s="91" t="s">
        <v>618</v>
      </c>
      <c r="E6" s="91" t="s">
        <v>619</v>
      </c>
      <c r="F6" s="91" t="s">
        <v>620</v>
      </c>
      <c r="G6" s="92" t="s">
        <v>621</v>
      </c>
    </row>
    <row r="7" spans="1:9" x14ac:dyDescent="0.25">
      <c r="A7" s="94" t="s">
        <v>375</v>
      </c>
      <c r="B7" s="95">
        <v>22148</v>
      </c>
      <c r="C7" s="96" t="s">
        <v>623</v>
      </c>
      <c r="D7" s="94" t="s">
        <v>624</v>
      </c>
      <c r="E7" s="94" t="s">
        <v>625</v>
      </c>
      <c r="F7" s="94" t="s">
        <v>626</v>
      </c>
      <c r="G7" s="93">
        <v>150000</v>
      </c>
      <c r="I7" s="94"/>
    </row>
    <row r="8" spans="1:9" x14ac:dyDescent="0.25">
      <c r="A8" s="94" t="s">
        <v>627</v>
      </c>
      <c r="B8" s="95">
        <v>29028</v>
      </c>
      <c r="C8" s="96" t="s">
        <v>623</v>
      </c>
      <c r="D8" s="94" t="s">
        <v>628</v>
      </c>
      <c r="E8" s="94" t="s">
        <v>622</v>
      </c>
      <c r="F8" s="94" t="s">
        <v>629</v>
      </c>
      <c r="G8" s="93">
        <v>120000</v>
      </c>
      <c r="I8" s="94"/>
    </row>
    <row r="9" spans="1:9" x14ac:dyDescent="0.25">
      <c r="A9" s="94" t="s">
        <v>630</v>
      </c>
      <c r="B9" s="95">
        <v>21454</v>
      </c>
      <c r="C9" s="96" t="s">
        <v>623</v>
      </c>
      <c r="D9" s="94" t="s">
        <v>624</v>
      </c>
      <c r="E9" s="94" t="s">
        <v>625</v>
      </c>
      <c r="F9" s="94" t="s">
        <v>631</v>
      </c>
      <c r="G9" s="93">
        <v>90000</v>
      </c>
      <c r="I9" s="94"/>
    </row>
    <row r="10" spans="1:9" x14ac:dyDescent="0.25">
      <c r="A10" s="94" t="s">
        <v>632</v>
      </c>
      <c r="B10" s="95">
        <v>30337</v>
      </c>
      <c r="C10" s="96" t="s">
        <v>633</v>
      </c>
      <c r="D10" s="97" t="s">
        <v>628</v>
      </c>
      <c r="E10" s="94" t="s">
        <v>625</v>
      </c>
      <c r="F10" s="94" t="s">
        <v>634</v>
      </c>
      <c r="G10" s="93">
        <v>0</v>
      </c>
      <c r="I10" s="94"/>
    </row>
    <row r="11" spans="1:9" x14ac:dyDescent="0.25">
      <c r="A11" s="94" t="s">
        <v>635</v>
      </c>
      <c r="B11" s="95">
        <v>24473</v>
      </c>
      <c r="C11" s="96" t="s">
        <v>633</v>
      </c>
      <c r="D11" s="94" t="s">
        <v>624</v>
      </c>
      <c r="E11" s="94" t="s">
        <v>636</v>
      </c>
      <c r="F11" s="94" t="s">
        <v>629</v>
      </c>
      <c r="G11" s="93">
        <v>95000</v>
      </c>
    </row>
    <row r="12" spans="1:9" x14ac:dyDescent="0.25">
      <c r="A12" s="94" t="s">
        <v>637</v>
      </c>
      <c r="B12" s="95">
        <v>19227</v>
      </c>
      <c r="C12" s="96" t="s">
        <v>633</v>
      </c>
      <c r="D12" s="94" t="s">
        <v>624</v>
      </c>
      <c r="E12" s="94" t="s">
        <v>625</v>
      </c>
      <c r="F12" s="94" t="s">
        <v>631</v>
      </c>
      <c r="G12" s="93">
        <v>85000</v>
      </c>
    </row>
    <row r="13" spans="1:9" x14ac:dyDescent="0.25">
      <c r="A13" s="94" t="s">
        <v>638</v>
      </c>
      <c r="B13" s="95">
        <v>15485</v>
      </c>
      <c r="C13" s="96" t="s">
        <v>633</v>
      </c>
      <c r="D13" s="94" t="s">
        <v>624</v>
      </c>
      <c r="E13" s="94" t="s">
        <v>625</v>
      </c>
      <c r="F13" s="94" t="s">
        <v>639</v>
      </c>
      <c r="G13" s="93">
        <v>105000</v>
      </c>
    </row>
    <row r="14" spans="1:9" x14ac:dyDescent="0.25">
      <c r="A14" s="94" t="s">
        <v>640</v>
      </c>
      <c r="B14" s="95">
        <v>32946</v>
      </c>
      <c r="C14" s="96" t="s">
        <v>633</v>
      </c>
      <c r="D14" s="94" t="s">
        <v>624</v>
      </c>
      <c r="E14" s="94" t="s">
        <v>622</v>
      </c>
      <c r="F14" s="94" t="s">
        <v>641</v>
      </c>
      <c r="G14" s="93">
        <v>200000</v>
      </c>
    </row>
    <row r="15" spans="1:9" x14ac:dyDescent="0.25">
      <c r="A15" s="94" t="s">
        <v>642</v>
      </c>
      <c r="B15" s="95">
        <v>30819</v>
      </c>
      <c r="C15" s="96" t="s">
        <v>633</v>
      </c>
      <c r="D15" s="97" t="s">
        <v>628</v>
      </c>
      <c r="E15" s="94" t="s">
        <v>643</v>
      </c>
      <c r="F15" s="94" t="s">
        <v>634</v>
      </c>
      <c r="G15" s="93">
        <v>0</v>
      </c>
    </row>
    <row r="16" spans="1:9" x14ac:dyDescent="0.25">
      <c r="A16" s="94" t="s">
        <v>644</v>
      </c>
      <c r="B16" s="95">
        <v>23384</v>
      </c>
      <c r="C16" s="96" t="s">
        <v>633</v>
      </c>
      <c r="D16" s="94" t="s">
        <v>624</v>
      </c>
      <c r="E16" s="94" t="s">
        <v>645</v>
      </c>
      <c r="F16" s="94" t="s">
        <v>646</v>
      </c>
      <c r="G16" s="93">
        <v>250000</v>
      </c>
    </row>
    <row r="19" spans="1:1" ht="13" x14ac:dyDescent="0.3">
      <c r="A19" s="98" t="s">
        <v>647</v>
      </c>
    </row>
    <row r="20" spans="1:1" ht="13" x14ac:dyDescent="0.3">
      <c r="A20" s="99" t="s">
        <v>648</v>
      </c>
    </row>
    <row r="22" spans="1:1" ht="13" x14ac:dyDescent="0.3">
      <c r="A22" s="100" t="s">
        <v>649</v>
      </c>
    </row>
    <row r="23" spans="1:1" ht="13" x14ac:dyDescent="0.3">
      <c r="A23" s="99" t="s">
        <v>648</v>
      </c>
    </row>
    <row r="25" spans="1:1" ht="13" x14ac:dyDescent="0.3">
      <c r="A25" s="100" t="s">
        <v>650</v>
      </c>
    </row>
    <row r="26" spans="1:1" ht="13" x14ac:dyDescent="0.3">
      <c r="A26" s="99" t="s">
        <v>648</v>
      </c>
    </row>
    <row r="28" spans="1:1" ht="13" x14ac:dyDescent="0.3">
      <c r="A28" s="100" t="s">
        <v>651</v>
      </c>
    </row>
    <row r="29" spans="1:1" ht="13" x14ac:dyDescent="0.3">
      <c r="A29" s="99" t="s">
        <v>648</v>
      </c>
    </row>
    <row r="31" spans="1:1" ht="13" x14ac:dyDescent="0.3">
      <c r="A31" s="100" t="s">
        <v>652</v>
      </c>
    </row>
    <row r="32" spans="1:1" ht="13" x14ac:dyDescent="0.3">
      <c r="A32" s="99" t="s">
        <v>648</v>
      </c>
    </row>
  </sheetData>
  <hyperlinks>
    <hyperlink ref="H1" location="'Index'!$A$16" display="Return to Index Sheet" xr:uid="{00000000-0004-0000-0E00-000000000000}"/>
  </hyperlink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0"/>
  <dimension ref="A2:H104"/>
  <sheetViews>
    <sheetView showGridLines="0" zoomScaleNormal="100" workbookViewId="0"/>
  </sheetViews>
  <sheetFormatPr defaultRowHeight="12.5" x14ac:dyDescent="0.25"/>
  <cols>
    <col min="1" max="1" width="12.1796875" customWidth="1"/>
    <col min="2" max="2" width="13.26953125" customWidth="1"/>
    <col min="3" max="3" width="13.1796875" customWidth="1"/>
    <col min="4" max="4" width="9.26953125" bestFit="1" customWidth="1"/>
    <col min="5" max="5" width="9.7265625" customWidth="1"/>
    <col min="6" max="6" width="11" customWidth="1"/>
    <col min="7" max="7" width="11.26953125" customWidth="1"/>
    <col min="8" max="8" width="10.81640625" customWidth="1"/>
  </cols>
  <sheetData>
    <row r="2" spans="1:8" ht="14.5" thickBot="1" x14ac:dyDescent="0.35">
      <c r="A2" s="353" t="s">
        <v>14</v>
      </c>
      <c r="B2" s="353" t="s">
        <v>15</v>
      </c>
      <c r="C2" s="353" t="s">
        <v>16</v>
      </c>
      <c r="D2" s="353" t="s">
        <v>17</v>
      </c>
      <c r="E2" s="353" t="s">
        <v>18</v>
      </c>
      <c r="F2" s="353" t="s">
        <v>338</v>
      </c>
      <c r="G2" s="353" t="s">
        <v>19</v>
      </c>
      <c r="H2" s="354" t="s">
        <v>20</v>
      </c>
    </row>
    <row r="3" spans="1:8" x14ac:dyDescent="0.25">
      <c r="A3" s="358">
        <v>1</v>
      </c>
      <c r="B3" s="359" t="s">
        <v>67</v>
      </c>
      <c r="C3" s="359" t="s">
        <v>68</v>
      </c>
      <c r="D3" s="359" t="s">
        <v>13</v>
      </c>
      <c r="E3" s="359" t="s">
        <v>69</v>
      </c>
      <c r="F3" s="359" t="s">
        <v>307</v>
      </c>
      <c r="G3" s="360">
        <v>28126</v>
      </c>
      <c r="H3" s="351">
        <v>21875</v>
      </c>
    </row>
    <row r="4" spans="1:8" x14ac:dyDescent="0.25">
      <c r="A4" s="355">
        <v>2</v>
      </c>
      <c r="B4" s="356" t="s">
        <v>136</v>
      </c>
      <c r="C4" s="356" t="s">
        <v>137</v>
      </c>
      <c r="D4" s="356" t="s">
        <v>13</v>
      </c>
      <c r="E4" s="356" t="s">
        <v>24</v>
      </c>
      <c r="F4" s="356" t="s">
        <v>309</v>
      </c>
      <c r="G4" s="357">
        <v>28126</v>
      </c>
      <c r="H4" s="348">
        <v>17500</v>
      </c>
    </row>
    <row r="5" spans="1:8" x14ac:dyDescent="0.25">
      <c r="A5" s="355">
        <v>3</v>
      </c>
      <c r="B5" s="356" t="s">
        <v>125</v>
      </c>
      <c r="C5" s="356" t="s">
        <v>126</v>
      </c>
      <c r="D5" s="356" t="s">
        <v>33</v>
      </c>
      <c r="E5" s="356" t="s">
        <v>138</v>
      </c>
      <c r="F5" s="356" t="s">
        <v>308</v>
      </c>
      <c r="G5" s="357">
        <v>36220</v>
      </c>
      <c r="H5" s="348">
        <v>7000</v>
      </c>
    </row>
    <row r="6" spans="1:8" x14ac:dyDescent="0.25">
      <c r="A6" s="358">
        <v>4</v>
      </c>
      <c r="B6" s="359" t="s">
        <v>21</v>
      </c>
      <c r="C6" s="359" t="s">
        <v>22</v>
      </c>
      <c r="D6" s="359" t="s">
        <v>23</v>
      </c>
      <c r="E6" s="359" t="s">
        <v>69</v>
      </c>
      <c r="F6" s="359" t="s">
        <v>310</v>
      </c>
      <c r="G6" s="360">
        <v>29183</v>
      </c>
      <c r="H6" s="351">
        <v>12250</v>
      </c>
    </row>
    <row r="7" spans="1:8" x14ac:dyDescent="0.25">
      <c r="A7" s="355">
        <v>5</v>
      </c>
      <c r="B7" s="356" t="s">
        <v>70</v>
      </c>
      <c r="C7" s="356" t="s">
        <v>71</v>
      </c>
      <c r="D7" s="356" t="s">
        <v>40</v>
      </c>
      <c r="E7" s="356" t="s">
        <v>69</v>
      </c>
      <c r="F7" s="356" t="s">
        <v>311</v>
      </c>
      <c r="G7" s="357">
        <v>32755</v>
      </c>
      <c r="H7" s="348">
        <v>21000</v>
      </c>
    </row>
    <row r="8" spans="1:8" x14ac:dyDescent="0.25">
      <c r="A8" s="358">
        <v>6</v>
      </c>
      <c r="B8" s="359" t="s">
        <v>172</v>
      </c>
      <c r="C8" s="359" t="s">
        <v>173</v>
      </c>
      <c r="D8" s="359" t="s">
        <v>40</v>
      </c>
      <c r="E8" s="359" t="s">
        <v>69</v>
      </c>
      <c r="F8" s="359" t="s">
        <v>313</v>
      </c>
      <c r="G8" s="360">
        <v>32390</v>
      </c>
      <c r="H8" s="351">
        <v>12425</v>
      </c>
    </row>
    <row r="9" spans="1:8" x14ac:dyDescent="0.25">
      <c r="A9" s="355">
        <v>7</v>
      </c>
      <c r="B9" s="356" t="s">
        <v>45</v>
      </c>
      <c r="C9" s="356" t="s">
        <v>46</v>
      </c>
      <c r="D9" s="356" t="s">
        <v>339</v>
      </c>
      <c r="E9" s="356" t="s">
        <v>174</v>
      </c>
      <c r="F9" s="356" t="s">
        <v>312</v>
      </c>
      <c r="G9" s="357">
        <v>33102</v>
      </c>
      <c r="H9" s="348">
        <v>13825</v>
      </c>
    </row>
    <row r="10" spans="1:8" x14ac:dyDescent="0.25">
      <c r="A10" s="355">
        <v>8</v>
      </c>
      <c r="B10" s="356" t="s">
        <v>72</v>
      </c>
      <c r="C10" s="356" t="s">
        <v>73</v>
      </c>
      <c r="D10" s="356" t="s">
        <v>40</v>
      </c>
      <c r="E10" s="356" t="s">
        <v>69</v>
      </c>
      <c r="F10" s="356" t="s">
        <v>314</v>
      </c>
      <c r="G10" s="357">
        <v>32755</v>
      </c>
      <c r="H10" s="348">
        <v>12425</v>
      </c>
    </row>
    <row r="11" spans="1:8" x14ac:dyDescent="0.25">
      <c r="A11" s="355">
        <v>9</v>
      </c>
      <c r="B11" s="356" t="s">
        <v>74</v>
      </c>
      <c r="C11" s="356" t="s">
        <v>75</v>
      </c>
      <c r="D11" s="356" t="s">
        <v>13</v>
      </c>
      <c r="E11" s="356" t="s">
        <v>69</v>
      </c>
      <c r="F11" s="356" t="s">
        <v>315</v>
      </c>
      <c r="G11" s="357">
        <v>36506</v>
      </c>
      <c r="H11" s="348">
        <v>14875</v>
      </c>
    </row>
    <row r="12" spans="1:8" x14ac:dyDescent="0.25">
      <c r="A12" s="358">
        <v>10</v>
      </c>
      <c r="B12" s="359" t="s">
        <v>76</v>
      </c>
      <c r="C12" s="359" t="s">
        <v>77</v>
      </c>
      <c r="D12" s="359" t="s">
        <v>23</v>
      </c>
      <c r="E12" s="359" t="s">
        <v>24</v>
      </c>
      <c r="F12" s="359" t="s">
        <v>316</v>
      </c>
      <c r="G12" s="360">
        <v>28326</v>
      </c>
      <c r="H12" s="351">
        <v>15750</v>
      </c>
    </row>
    <row r="13" spans="1:8" x14ac:dyDescent="0.25">
      <c r="A13" s="355">
        <v>11</v>
      </c>
      <c r="B13" s="356" t="s">
        <v>25</v>
      </c>
      <c r="C13" s="356" t="s">
        <v>26</v>
      </c>
      <c r="D13" s="356" t="s">
        <v>27</v>
      </c>
      <c r="E13" s="356" t="s">
        <v>174</v>
      </c>
      <c r="F13" s="356" t="s">
        <v>312</v>
      </c>
      <c r="G13" s="357">
        <v>31402</v>
      </c>
      <c r="H13" s="348">
        <v>14875</v>
      </c>
    </row>
    <row r="14" spans="1:8" x14ac:dyDescent="0.25">
      <c r="A14" s="355">
        <v>12</v>
      </c>
      <c r="B14" s="356" t="s">
        <v>175</v>
      </c>
      <c r="C14" s="356" t="s">
        <v>176</v>
      </c>
      <c r="D14" s="356" t="s">
        <v>33</v>
      </c>
      <c r="E14" s="356" t="s">
        <v>69</v>
      </c>
      <c r="F14" s="356" t="s">
        <v>317</v>
      </c>
      <c r="G14" s="357">
        <v>30376</v>
      </c>
      <c r="H14" s="348">
        <v>21000</v>
      </c>
    </row>
    <row r="15" spans="1:8" x14ac:dyDescent="0.25">
      <c r="A15" s="355">
        <v>13</v>
      </c>
      <c r="B15" s="356" t="s">
        <v>78</v>
      </c>
      <c r="C15" s="356" t="s">
        <v>79</v>
      </c>
      <c r="D15" s="356" t="s">
        <v>27</v>
      </c>
      <c r="E15" s="356" t="s">
        <v>24</v>
      </c>
      <c r="F15" s="356" t="s">
        <v>318</v>
      </c>
      <c r="G15" s="357">
        <v>31027</v>
      </c>
      <c r="H15" s="348">
        <v>19250</v>
      </c>
    </row>
    <row r="16" spans="1:8" x14ac:dyDescent="0.25">
      <c r="A16" s="358">
        <v>14</v>
      </c>
      <c r="B16" s="359" t="s">
        <v>28</v>
      </c>
      <c r="C16" s="359" t="s">
        <v>29</v>
      </c>
      <c r="D16" s="359" t="s">
        <v>30</v>
      </c>
      <c r="E16" s="359" t="s">
        <v>138</v>
      </c>
      <c r="F16" s="359" t="s">
        <v>319</v>
      </c>
      <c r="G16" s="360">
        <v>31028</v>
      </c>
      <c r="H16" s="351">
        <v>49000</v>
      </c>
    </row>
    <row r="17" spans="1:8" x14ac:dyDescent="0.25">
      <c r="A17" s="358">
        <v>15</v>
      </c>
      <c r="B17" s="359" t="s">
        <v>139</v>
      </c>
      <c r="C17" s="359" t="s">
        <v>140</v>
      </c>
      <c r="D17" s="359" t="s">
        <v>339</v>
      </c>
      <c r="E17" s="359" t="s">
        <v>69</v>
      </c>
      <c r="F17" s="359" t="s">
        <v>317</v>
      </c>
      <c r="G17" s="360">
        <v>31029</v>
      </c>
      <c r="H17" s="351">
        <v>14875</v>
      </c>
    </row>
    <row r="18" spans="1:8" x14ac:dyDescent="0.25">
      <c r="A18" s="355">
        <v>16</v>
      </c>
      <c r="B18" s="356" t="s">
        <v>80</v>
      </c>
      <c r="C18" s="356" t="s">
        <v>81</v>
      </c>
      <c r="D18" s="356" t="s">
        <v>339</v>
      </c>
      <c r="E18" s="356" t="s">
        <v>69</v>
      </c>
      <c r="F18" s="356" t="s">
        <v>320</v>
      </c>
      <c r="G18" s="357">
        <v>31030</v>
      </c>
      <c r="H18" s="348">
        <v>14875</v>
      </c>
    </row>
    <row r="19" spans="1:8" x14ac:dyDescent="0.25">
      <c r="A19" s="355">
        <v>17</v>
      </c>
      <c r="B19" s="356" t="s">
        <v>82</v>
      </c>
      <c r="C19" s="356" t="s">
        <v>83</v>
      </c>
      <c r="D19" s="356" t="s">
        <v>33</v>
      </c>
      <c r="E19" s="356" t="s">
        <v>24</v>
      </c>
      <c r="F19" s="356" t="s">
        <v>309</v>
      </c>
      <c r="G19" s="357">
        <v>30376</v>
      </c>
      <c r="H19" s="348">
        <v>15750</v>
      </c>
    </row>
    <row r="20" spans="1:8" s="5" customFormat="1" x14ac:dyDescent="0.25">
      <c r="A20" s="355">
        <v>18</v>
      </c>
      <c r="B20" s="356" t="s">
        <v>31</v>
      </c>
      <c r="C20" s="356" t="s">
        <v>32</v>
      </c>
      <c r="D20" s="356" t="s">
        <v>33</v>
      </c>
      <c r="E20" s="356" t="s">
        <v>174</v>
      </c>
      <c r="F20" s="356" t="s">
        <v>321</v>
      </c>
      <c r="G20" s="357">
        <v>30376</v>
      </c>
      <c r="H20" s="348">
        <v>15750</v>
      </c>
    </row>
    <row r="21" spans="1:8" x14ac:dyDescent="0.25">
      <c r="A21" s="355">
        <v>19</v>
      </c>
      <c r="B21" s="356" t="s">
        <v>177</v>
      </c>
      <c r="C21" s="356" t="s">
        <v>178</v>
      </c>
      <c r="D21" s="356" t="s">
        <v>23</v>
      </c>
      <c r="E21" s="356" t="s">
        <v>69</v>
      </c>
      <c r="F21" s="356" t="s">
        <v>313</v>
      </c>
      <c r="G21" s="357">
        <v>31637</v>
      </c>
      <c r="H21" s="348">
        <v>10500</v>
      </c>
    </row>
    <row r="22" spans="1:8" x14ac:dyDescent="0.25">
      <c r="A22" s="358">
        <v>20</v>
      </c>
      <c r="B22" s="359" t="s">
        <v>84</v>
      </c>
      <c r="C22" s="359" t="s">
        <v>85</v>
      </c>
      <c r="D22" s="359" t="s">
        <v>23</v>
      </c>
      <c r="E22" s="359" t="s">
        <v>69</v>
      </c>
      <c r="F22" s="359" t="s">
        <v>320</v>
      </c>
      <c r="G22" s="360">
        <v>36316</v>
      </c>
      <c r="H22" s="351">
        <v>5950</v>
      </c>
    </row>
    <row r="23" spans="1:8" x14ac:dyDescent="0.25">
      <c r="A23" s="355">
        <v>21</v>
      </c>
      <c r="B23" s="356" t="s">
        <v>86</v>
      </c>
      <c r="C23" s="356" t="s">
        <v>87</v>
      </c>
      <c r="D23" s="356" t="s">
        <v>23</v>
      </c>
      <c r="E23" s="356" t="s">
        <v>24</v>
      </c>
      <c r="F23" s="356" t="s">
        <v>322</v>
      </c>
      <c r="G23" s="357">
        <v>36317</v>
      </c>
      <c r="H23" s="348">
        <v>7875</v>
      </c>
    </row>
    <row r="24" spans="1:8" x14ac:dyDescent="0.25">
      <c r="A24" s="355">
        <v>22</v>
      </c>
      <c r="B24" s="356" t="s">
        <v>34</v>
      </c>
      <c r="C24" s="356" t="s">
        <v>35</v>
      </c>
      <c r="D24" s="356" t="s">
        <v>23</v>
      </c>
      <c r="E24" s="356" t="s">
        <v>174</v>
      </c>
      <c r="F24" s="356" t="s">
        <v>321</v>
      </c>
      <c r="G24" s="357">
        <v>36318</v>
      </c>
      <c r="H24" s="348">
        <v>7875</v>
      </c>
    </row>
    <row r="25" spans="1:8" x14ac:dyDescent="0.25">
      <c r="A25" s="358">
        <v>23</v>
      </c>
      <c r="B25" s="359" t="s">
        <v>179</v>
      </c>
      <c r="C25" s="359" t="s">
        <v>112</v>
      </c>
      <c r="D25" s="359" t="s">
        <v>23</v>
      </c>
      <c r="E25" s="359" t="s">
        <v>174</v>
      </c>
      <c r="F25" s="359" t="s">
        <v>312</v>
      </c>
      <c r="G25" s="360">
        <v>36319</v>
      </c>
      <c r="H25" s="351">
        <v>7875</v>
      </c>
    </row>
    <row r="26" spans="1:8" x14ac:dyDescent="0.25">
      <c r="A26" s="358">
        <v>24</v>
      </c>
      <c r="B26" s="359" t="s">
        <v>41</v>
      </c>
      <c r="C26" s="359" t="s">
        <v>180</v>
      </c>
      <c r="D26" s="359" t="s">
        <v>13</v>
      </c>
      <c r="E26" s="359" t="s">
        <v>174</v>
      </c>
      <c r="F26" s="359" t="s">
        <v>321</v>
      </c>
      <c r="G26" s="360">
        <v>29362</v>
      </c>
      <c r="H26" s="351">
        <v>14875</v>
      </c>
    </row>
    <row r="27" spans="1:8" x14ac:dyDescent="0.25">
      <c r="A27" s="358">
        <v>25</v>
      </c>
      <c r="B27" s="359" t="s">
        <v>181</v>
      </c>
      <c r="C27" s="359" t="s">
        <v>182</v>
      </c>
      <c r="D27" s="359" t="s">
        <v>40</v>
      </c>
      <c r="E27" s="359" t="s">
        <v>138</v>
      </c>
      <c r="F27" s="359" t="s">
        <v>323</v>
      </c>
      <c r="G27" s="360">
        <v>36274</v>
      </c>
      <c r="H27" s="351">
        <v>7875</v>
      </c>
    </row>
    <row r="28" spans="1:8" x14ac:dyDescent="0.25">
      <c r="A28" s="358">
        <v>26</v>
      </c>
      <c r="B28" s="359" t="s">
        <v>141</v>
      </c>
      <c r="C28" s="359" t="s">
        <v>142</v>
      </c>
      <c r="D28" s="359" t="s">
        <v>13</v>
      </c>
      <c r="E28" s="359" t="s">
        <v>24</v>
      </c>
      <c r="F28" s="359" t="s">
        <v>309</v>
      </c>
      <c r="G28" s="360">
        <v>30225</v>
      </c>
      <c r="H28" s="351">
        <v>19250</v>
      </c>
    </row>
    <row r="29" spans="1:8" x14ac:dyDescent="0.25">
      <c r="A29" s="355">
        <v>27</v>
      </c>
      <c r="B29" s="356" t="s">
        <v>36</v>
      </c>
      <c r="C29" s="356" t="s">
        <v>37</v>
      </c>
      <c r="D29" s="356" t="s">
        <v>13</v>
      </c>
      <c r="E29" s="356" t="s">
        <v>138</v>
      </c>
      <c r="F29" s="356" t="s">
        <v>324</v>
      </c>
      <c r="G29" s="357">
        <v>33787</v>
      </c>
      <c r="H29" s="348">
        <v>13125</v>
      </c>
    </row>
    <row r="30" spans="1:8" x14ac:dyDescent="0.25">
      <c r="A30" s="355">
        <v>28</v>
      </c>
      <c r="B30" s="356" t="s">
        <v>143</v>
      </c>
      <c r="C30" s="356" t="s">
        <v>144</v>
      </c>
      <c r="D30" s="356" t="s">
        <v>40</v>
      </c>
      <c r="E30" s="356" t="s">
        <v>174</v>
      </c>
      <c r="F30" s="356" t="s">
        <v>325</v>
      </c>
      <c r="G30" s="357">
        <v>34777</v>
      </c>
      <c r="H30" s="348">
        <v>10500</v>
      </c>
    </row>
    <row r="31" spans="1:8" x14ac:dyDescent="0.25">
      <c r="A31" s="358">
        <v>29</v>
      </c>
      <c r="B31" s="359" t="s">
        <v>183</v>
      </c>
      <c r="C31" s="359" t="s">
        <v>184</v>
      </c>
      <c r="D31" s="359" t="s">
        <v>33</v>
      </c>
      <c r="E31" s="359" t="s">
        <v>69</v>
      </c>
      <c r="F31" s="359" t="s">
        <v>320</v>
      </c>
      <c r="G31" s="360">
        <v>35189</v>
      </c>
      <c r="H31" s="351">
        <v>9625</v>
      </c>
    </row>
    <row r="32" spans="1:8" x14ac:dyDescent="0.25">
      <c r="A32" s="358">
        <v>30</v>
      </c>
      <c r="B32" s="359" t="s">
        <v>88</v>
      </c>
      <c r="C32" s="359" t="s">
        <v>89</v>
      </c>
      <c r="D32" s="359" t="s">
        <v>339</v>
      </c>
      <c r="E32" s="359" t="s">
        <v>24</v>
      </c>
      <c r="F32" s="359" t="s">
        <v>322</v>
      </c>
      <c r="G32" s="360">
        <v>32435</v>
      </c>
      <c r="H32" s="351">
        <v>14175</v>
      </c>
    </row>
    <row r="33" spans="1:8" x14ac:dyDescent="0.25">
      <c r="A33" s="358">
        <v>31</v>
      </c>
      <c r="B33" s="359" t="s">
        <v>38</v>
      </c>
      <c r="C33" s="359" t="s">
        <v>39</v>
      </c>
      <c r="D33" s="359" t="s">
        <v>40</v>
      </c>
      <c r="E33" s="359" t="s">
        <v>69</v>
      </c>
      <c r="F33" s="359" t="s">
        <v>314</v>
      </c>
      <c r="G33" s="360">
        <v>30225</v>
      </c>
      <c r="H33" s="351">
        <v>15750</v>
      </c>
    </row>
    <row r="34" spans="1:8" x14ac:dyDescent="0.25">
      <c r="A34" s="355">
        <v>32</v>
      </c>
      <c r="B34" s="356" t="s">
        <v>90</v>
      </c>
      <c r="C34" s="356" t="s">
        <v>91</v>
      </c>
      <c r="D34" s="356" t="s">
        <v>49</v>
      </c>
      <c r="E34" s="356" t="s">
        <v>138</v>
      </c>
      <c r="F34" s="356" t="s">
        <v>323</v>
      </c>
      <c r="G34" s="357">
        <v>30225</v>
      </c>
      <c r="H34" s="348">
        <v>15750</v>
      </c>
    </row>
    <row r="35" spans="1:8" x14ac:dyDescent="0.25">
      <c r="A35" s="355">
        <v>33</v>
      </c>
      <c r="B35" s="356" t="s">
        <v>145</v>
      </c>
      <c r="C35" s="356" t="s">
        <v>146</v>
      </c>
      <c r="D35" s="356" t="s">
        <v>49</v>
      </c>
      <c r="E35" s="356" t="s">
        <v>69</v>
      </c>
      <c r="F35" s="356" t="s">
        <v>315</v>
      </c>
      <c r="G35" s="357">
        <v>35618</v>
      </c>
      <c r="H35" s="348">
        <v>7000</v>
      </c>
    </row>
    <row r="36" spans="1:8" s="5" customFormat="1" x14ac:dyDescent="0.25">
      <c r="A36" s="358">
        <v>34</v>
      </c>
      <c r="B36" s="359" t="s">
        <v>92</v>
      </c>
      <c r="C36" s="359" t="s">
        <v>93</v>
      </c>
      <c r="D36" s="359" t="s">
        <v>49</v>
      </c>
      <c r="E36" s="359" t="s">
        <v>69</v>
      </c>
      <c r="F36" s="359" t="s">
        <v>326</v>
      </c>
      <c r="G36" s="360">
        <v>33510</v>
      </c>
      <c r="H36" s="351">
        <v>8750</v>
      </c>
    </row>
    <row r="37" spans="1:8" s="5" customFormat="1" x14ac:dyDescent="0.25">
      <c r="A37" s="355">
        <v>35</v>
      </c>
      <c r="B37" s="356" t="s">
        <v>94</v>
      </c>
      <c r="C37" s="356" t="s">
        <v>91</v>
      </c>
      <c r="D37" s="356" t="s">
        <v>23</v>
      </c>
      <c r="E37" s="356" t="s">
        <v>138</v>
      </c>
      <c r="F37" s="356" t="s">
        <v>323</v>
      </c>
      <c r="G37" s="357">
        <v>33729</v>
      </c>
      <c r="H37" s="348">
        <v>9275</v>
      </c>
    </row>
    <row r="38" spans="1:8" x14ac:dyDescent="0.25">
      <c r="A38" s="358">
        <v>36</v>
      </c>
      <c r="B38" s="359" t="s">
        <v>41</v>
      </c>
      <c r="C38" s="359" t="s">
        <v>147</v>
      </c>
      <c r="D38" s="359" t="s">
        <v>339</v>
      </c>
      <c r="E38" s="359" t="s">
        <v>174</v>
      </c>
      <c r="F38" s="359" t="s">
        <v>327</v>
      </c>
      <c r="G38" s="360">
        <v>34580</v>
      </c>
      <c r="H38" s="351">
        <v>11725</v>
      </c>
    </row>
    <row r="39" spans="1:8" x14ac:dyDescent="0.25">
      <c r="A39" s="355">
        <v>37</v>
      </c>
      <c r="B39" s="356" t="s">
        <v>175</v>
      </c>
      <c r="C39" s="356" t="s">
        <v>185</v>
      </c>
      <c r="D39" s="356" t="s">
        <v>27</v>
      </c>
      <c r="E39" s="356" t="s">
        <v>138</v>
      </c>
      <c r="F39" s="356" t="s">
        <v>328</v>
      </c>
      <c r="G39" s="357">
        <v>30225</v>
      </c>
      <c r="H39" s="348">
        <v>24500</v>
      </c>
    </row>
    <row r="40" spans="1:8" x14ac:dyDescent="0.25">
      <c r="A40" s="358">
        <v>38</v>
      </c>
      <c r="B40" s="359" t="s">
        <v>148</v>
      </c>
      <c r="C40" s="359" t="s">
        <v>149</v>
      </c>
      <c r="D40" s="359" t="s">
        <v>27</v>
      </c>
      <c r="E40" s="359" t="s">
        <v>69</v>
      </c>
      <c r="F40" s="359" t="s">
        <v>329</v>
      </c>
      <c r="G40" s="360">
        <v>30225</v>
      </c>
      <c r="H40" s="351">
        <v>24500</v>
      </c>
    </row>
    <row r="41" spans="1:8" x14ac:dyDescent="0.25">
      <c r="A41" s="355">
        <v>39</v>
      </c>
      <c r="B41" s="356" t="s">
        <v>28</v>
      </c>
      <c r="C41" s="356" t="s">
        <v>95</v>
      </c>
      <c r="D41" s="356" t="s">
        <v>27</v>
      </c>
      <c r="E41" s="356" t="s">
        <v>69</v>
      </c>
      <c r="F41" s="356" t="s">
        <v>330</v>
      </c>
      <c r="G41" s="357">
        <v>30225</v>
      </c>
      <c r="H41" s="348">
        <v>24500</v>
      </c>
    </row>
    <row r="42" spans="1:8" x14ac:dyDescent="0.25">
      <c r="A42" s="358">
        <v>40</v>
      </c>
      <c r="B42" s="359" t="s">
        <v>96</v>
      </c>
      <c r="C42" s="359" t="s">
        <v>97</v>
      </c>
      <c r="D42" s="359" t="s">
        <v>13</v>
      </c>
      <c r="E42" s="359" t="s">
        <v>138</v>
      </c>
      <c r="F42" s="359" t="s">
        <v>323</v>
      </c>
      <c r="G42" s="360">
        <v>33510</v>
      </c>
      <c r="H42" s="351">
        <v>10500</v>
      </c>
    </row>
    <row r="43" spans="1:8" x14ac:dyDescent="0.25">
      <c r="A43" s="358">
        <v>41</v>
      </c>
      <c r="B43" s="359" t="s">
        <v>150</v>
      </c>
      <c r="C43" s="359" t="s">
        <v>151</v>
      </c>
      <c r="D43" s="359" t="s">
        <v>33</v>
      </c>
      <c r="E43" s="359" t="s">
        <v>24</v>
      </c>
      <c r="F43" s="359" t="s">
        <v>316</v>
      </c>
      <c r="G43" s="360">
        <v>35595</v>
      </c>
      <c r="H43" s="351">
        <v>7875</v>
      </c>
    </row>
    <row r="44" spans="1:8" x14ac:dyDescent="0.25">
      <c r="A44" s="358">
        <v>42</v>
      </c>
      <c r="B44" s="359" t="s">
        <v>41</v>
      </c>
      <c r="C44" s="359" t="s">
        <v>42</v>
      </c>
      <c r="D44" s="359" t="s">
        <v>40</v>
      </c>
      <c r="E44" s="359" t="s">
        <v>24</v>
      </c>
      <c r="F44" s="359" t="s">
        <v>318</v>
      </c>
      <c r="G44" s="360">
        <v>33510</v>
      </c>
      <c r="H44" s="351">
        <v>13300</v>
      </c>
    </row>
    <row r="45" spans="1:8" s="5" customFormat="1" x14ac:dyDescent="0.25">
      <c r="A45" s="355">
        <v>43</v>
      </c>
      <c r="B45" s="356" t="s">
        <v>43</v>
      </c>
      <c r="C45" s="356" t="s">
        <v>44</v>
      </c>
      <c r="D45" s="356" t="s">
        <v>339</v>
      </c>
      <c r="E45" s="356" t="s">
        <v>174</v>
      </c>
      <c r="F45" s="356" t="s">
        <v>325</v>
      </c>
      <c r="G45" s="357">
        <v>32435</v>
      </c>
      <c r="H45" s="348">
        <v>15750</v>
      </c>
    </row>
    <row r="46" spans="1:8" x14ac:dyDescent="0.25">
      <c r="A46" s="355">
        <v>44</v>
      </c>
      <c r="B46" s="356" t="s">
        <v>186</v>
      </c>
      <c r="C46" s="356" t="s">
        <v>187</v>
      </c>
      <c r="D46" s="356" t="s">
        <v>339</v>
      </c>
      <c r="E46" s="356" t="s">
        <v>24</v>
      </c>
      <c r="F46" s="356" t="s">
        <v>309</v>
      </c>
      <c r="G46" s="357">
        <v>33194</v>
      </c>
      <c r="H46" s="348">
        <v>13825</v>
      </c>
    </row>
    <row r="47" spans="1:8" x14ac:dyDescent="0.25">
      <c r="A47" s="355">
        <v>45</v>
      </c>
      <c r="B47" s="356" t="s">
        <v>98</v>
      </c>
      <c r="C47" s="356" t="s">
        <v>99</v>
      </c>
      <c r="D47" s="356" t="s">
        <v>40</v>
      </c>
      <c r="E47" s="356" t="s">
        <v>69</v>
      </c>
      <c r="F47" s="356" t="s">
        <v>307</v>
      </c>
      <c r="G47" s="357">
        <v>35618</v>
      </c>
      <c r="H47" s="348">
        <v>11375</v>
      </c>
    </row>
    <row r="48" spans="1:8" x14ac:dyDescent="0.25">
      <c r="A48" s="358">
        <v>46</v>
      </c>
      <c r="B48" s="359" t="s">
        <v>100</v>
      </c>
      <c r="C48" s="359" t="s">
        <v>101</v>
      </c>
      <c r="D48" s="359" t="s">
        <v>13</v>
      </c>
      <c r="E48" s="359" t="s">
        <v>69</v>
      </c>
      <c r="F48" s="359" t="s">
        <v>326</v>
      </c>
      <c r="G48" s="360">
        <v>33510</v>
      </c>
      <c r="H48" s="351">
        <v>15750</v>
      </c>
    </row>
    <row r="49" spans="1:8" x14ac:dyDescent="0.25">
      <c r="A49" s="355">
        <v>47</v>
      </c>
      <c r="B49" s="356" t="s">
        <v>102</v>
      </c>
      <c r="C49" s="356" t="s">
        <v>91</v>
      </c>
      <c r="D49" s="356" t="s">
        <v>33</v>
      </c>
      <c r="E49" s="356" t="s">
        <v>69</v>
      </c>
      <c r="F49" s="356" t="s">
        <v>311</v>
      </c>
      <c r="G49" s="357">
        <v>32180</v>
      </c>
      <c r="H49" s="348">
        <v>15750</v>
      </c>
    </row>
    <row r="50" spans="1:8" x14ac:dyDescent="0.25">
      <c r="A50" s="358">
        <v>48</v>
      </c>
      <c r="B50" s="359" t="s">
        <v>188</v>
      </c>
      <c r="C50" s="359" t="s">
        <v>91</v>
      </c>
      <c r="D50" s="359" t="s">
        <v>49</v>
      </c>
      <c r="E50" s="359" t="s">
        <v>174</v>
      </c>
      <c r="F50" s="359" t="s">
        <v>331</v>
      </c>
      <c r="G50" s="360">
        <v>32435</v>
      </c>
      <c r="H50" s="351">
        <v>15750</v>
      </c>
    </row>
    <row r="51" spans="1:8" x14ac:dyDescent="0.25">
      <c r="A51" s="358">
        <v>49</v>
      </c>
      <c r="B51" s="359" t="s">
        <v>152</v>
      </c>
      <c r="C51" s="359" t="s">
        <v>153</v>
      </c>
      <c r="D51" s="359" t="s">
        <v>49</v>
      </c>
      <c r="E51" s="359" t="s">
        <v>138</v>
      </c>
      <c r="F51" s="359" t="s">
        <v>319</v>
      </c>
      <c r="G51" s="360">
        <v>32435</v>
      </c>
      <c r="H51" s="351">
        <v>15750</v>
      </c>
    </row>
    <row r="52" spans="1:8" x14ac:dyDescent="0.25">
      <c r="A52" s="358">
        <v>50</v>
      </c>
      <c r="B52" s="359" t="s">
        <v>189</v>
      </c>
      <c r="C52" s="359" t="s">
        <v>101</v>
      </c>
      <c r="D52" s="359" t="s">
        <v>339</v>
      </c>
      <c r="E52" s="359" t="s">
        <v>174</v>
      </c>
      <c r="F52" s="359" t="s">
        <v>331</v>
      </c>
      <c r="G52" s="360">
        <v>32435</v>
      </c>
      <c r="H52" s="351">
        <v>15750</v>
      </c>
    </row>
    <row r="53" spans="1:8" x14ac:dyDescent="0.25">
      <c r="A53" s="355">
        <v>51</v>
      </c>
      <c r="B53" s="356" t="s">
        <v>103</v>
      </c>
      <c r="C53" s="356" t="s">
        <v>104</v>
      </c>
      <c r="D53" s="356" t="s">
        <v>13</v>
      </c>
      <c r="E53" s="356" t="s">
        <v>69</v>
      </c>
      <c r="F53" s="356" t="s">
        <v>317</v>
      </c>
      <c r="G53" s="357">
        <v>32436</v>
      </c>
      <c r="H53" s="348">
        <v>15750</v>
      </c>
    </row>
    <row r="54" spans="1:8" x14ac:dyDescent="0.25">
      <c r="A54" s="355">
        <v>52</v>
      </c>
      <c r="B54" s="356" t="s">
        <v>105</v>
      </c>
      <c r="C54" s="356" t="s">
        <v>106</v>
      </c>
      <c r="D54" s="356" t="s">
        <v>49</v>
      </c>
      <c r="E54" s="356" t="s">
        <v>69</v>
      </c>
      <c r="F54" s="356" t="s">
        <v>326</v>
      </c>
      <c r="G54" s="357">
        <v>32437</v>
      </c>
      <c r="H54" s="348">
        <v>19250</v>
      </c>
    </row>
    <row r="55" spans="1:8" x14ac:dyDescent="0.25">
      <c r="A55" s="355">
        <v>53</v>
      </c>
      <c r="B55" s="356" t="s">
        <v>190</v>
      </c>
      <c r="C55" s="356" t="s">
        <v>191</v>
      </c>
      <c r="D55" s="356" t="s">
        <v>49</v>
      </c>
      <c r="E55" s="356" t="s">
        <v>174</v>
      </c>
      <c r="F55" s="356" t="s">
        <v>332</v>
      </c>
      <c r="G55" s="357">
        <v>35034</v>
      </c>
      <c r="H55" s="348">
        <v>15750</v>
      </c>
    </row>
    <row r="56" spans="1:8" x14ac:dyDescent="0.25">
      <c r="A56" s="358">
        <v>54</v>
      </c>
      <c r="B56" s="359" t="s">
        <v>47</v>
      </c>
      <c r="C56" s="359" t="s">
        <v>48</v>
      </c>
      <c r="D56" s="359" t="s">
        <v>49</v>
      </c>
      <c r="E56" s="359" t="s">
        <v>24</v>
      </c>
      <c r="F56" s="359" t="s">
        <v>333</v>
      </c>
      <c r="G56" s="360">
        <v>34761</v>
      </c>
      <c r="H56" s="351">
        <v>15750</v>
      </c>
    </row>
    <row r="57" spans="1:8" x14ac:dyDescent="0.25">
      <c r="A57" s="355">
        <v>55</v>
      </c>
      <c r="B57" s="356" t="s">
        <v>50</v>
      </c>
      <c r="C57" s="356" t="s">
        <v>51</v>
      </c>
      <c r="D57" s="356" t="s">
        <v>49</v>
      </c>
      <c r="E57" s="356" t="s">
        <v>24</v>
      </c>
      <c r="F57" s="356" t="s">
        <v>334</v>
      </c>
      <c r="G57" s="357">
        <v>31717</v>
      </c>
      <c r="H57" s="348">
        <v>15750</v>
      </c>
    </row>
    <row r="58" spans="1:8" x14ac:dyDescent="0.25">
      <c r="A58" s="355">
        <v>56</v>
      </c>
      <c r="B58" s="356" t="s">
        <v>192</v>
      </c>
      <c r="C58" s="356" t="s">
        <v>193</v>
      </c>
      <c r="D58" s="356" t="s">
        <v>13</v>
      </c>
      <c r="E58" s="356" t="s">
        <v>174</v>
      </c>
      <c r="F58" s="356" t="s">
        <v>332</v>
      </c>
      <c r="G58" s="357">
        <v>33878</v>
      </c>
      <c r="H58" s="348">
        <v>14875</v>
      </c>
    </row>
    <row r="59" spans="1:8" x14ac:dyDescent="0.25">
      <c r="A59" s="355">
        <v>57</v>
      </c>
      <c r="B59" s="356" t="s">
        <v>154</v>
      </c>
      <c r="C59" s="356" t="s">
        <v>44</v>
      </c>
      <c r="D59" s="356" t="s">
        <v>13</v>
      </c>
      <c r="E59" s="356" t="s">
        <v>138</v>
      </c>
      <c r="F59" s="356" t="s">
        <v>335</v>
      </c>
      <c r="G59" s="357">
        <v>34098</v>
      </c>
      <c r="H59" s="348">
        <v>14875</v>
      </c>
    </row>
    <row r="60" spans="1:8" x14ac:dyDescent="0.25">
      <c r="A60" s="355">
        <v>58</v>
      </c>
      <c r="B60" s="356" t="s">
        <v>107</v>
      </c>
      <c r="C60" s="356" t="s">
        <v>35</v>
      </c>
      <c r="D60" s="356" t="s">
        <v>23</v>
      </c>
      <c r="E60" s="356" t="s">
        <v>69</v>
      </c>
      <c r="F60" s="356" t="s">
        <v>314</v>
      </c>
      <c r="G60" s="357">
        <v>33182</v>
      </c>
      <c r="H60" s="348">
        <v>17500</v>
      </c>
    </row>
    <row r="61" spans="1:8" x14ac:dyDescent="0.25">
      <c r="A61" s="358">
        <v>59</v>
      </c>
      <c r="B61" s="359" t="s">
        <v>155</v>
      </c>
      <c r="C61" s="359" t="s">
        <v>156</v>
      </c>
      <c r="D61" s="359" t="s">
        <v>33</v>
      </c>
      <c r="E61" s="359" t="s">
        <v>138</v>
      </c>
      <c r="F61" s="359" t="s">
        <v>324</v>
      </c>
      <c r="G61" s="360">
        <v>31791</v>
      </c>
      <c r="H61" s="351">
        <v>19250</v>
      </c>
    </row>
    <row r="62" spans="1:8" x14ac:dyDescent="0.25">
      <c r="A62" s="358">
        <v>60</v>
      </c>
      <c r="B62" s="359" t="s">
        <v>157</v>
      </c>
      <c r="C62" s="359" t="s">
        <v>158</v>
      </c>
      <c r="D62" s="359" t="s">
        <v>23</v>
      </c>
      <c r="E62" s="359" t="s">
        <v>138</v>
      </c>
      <c r="F62" s="359" t="s">
        <v>336</v>
      </c>
      <c r="G62" s="360">
        <v>32105</v>
      </c>
      <c r="H62" s="351">
        <v>19250</v>
      </c>
    </row>
    <row r="63" spans="1:8" s="5" customFormat="1" x14ac:dyDescent="0.25">
      <c r="A63" s="358">
        <v>61</v>
      </c>
      <c r="B63" s="359" t="s">
        <v>108</v>
      </c>
      <c r="C63" s="359" t="s">
        <v>109</v>
      </c>
      <c r="D63" s="359" t="s">
        <v>33</v>
      </c>
      <c r="E63" s="359" t="s">
        <v>69</v>
      </c>
      <c r="F63" s="359" t="s">
        <v>314</v>
      </c>
      <c r="G63" s="360">
        <v>32106</v>
      </c>
      <c r="H63" s="351">
        <v>19250</v>
      </c>
    </row>
    <row r="64" spans="1:8" x14ac:dyDescent="0.25">
      <c r="A64" s="358">
        <v>62</v>
      </c>
      <c r="B64" s="359" t="s">
        <v>110</v>
      </c>
      <c r="C64" s="359" t="s">
        <v>83</v>
      </c>
      <c r="D64" s="359" t="s">
        <v>13</v>
      </c>
      <c r="E64" s="359" t="s">
        <v>69</v>
      </c>
      <c r="F64" s="359" t="s">
        <v>311</v>
      </c>
      <c r="G64" s="360">
        <v>32107</v>
      </c>
      <c r="H64" s="351">
        <v>19250</v>
      </c>
    </row>
    <row r="65" spans="1:8" x14ac:dyDescent="0.25">
      <c r="A65" s="358">
        <v>63</v>
      </c>
      <c r="B65" s="359" t="s">
        <v>111</v>
      </c>
      <c r="C65" s="359" t="s">
        <v>112</v>
      </c>
      <c r="D65" s="359" t="s">
        <v>40</v>
      </c>
      <c r="E65" s="359" t="s">
        <v>69</v>
      </c>
      <c r="F65" s="359" t="s">
        <v>317</v>
      </c>
      <c r="G65" s="360">
        <v>32440</v>
      </c>
      <c r="H65" s="351">
        <v>17500</v>
      </c>
    </row>
    <row r="66" spans="1:8" x14ac:dyDescent="0.25">
      <c r="A66" s="355">
        <v>64</v>
      </c>
      <c r="B66" s="356" t="s">
        <v>159</v>
      </c>
      <c r="C66" s="356" t="s">
        <v>160</v>
      </c>
      <c r="D66" s="356" t="s">
        <v>339</v>
      </c>
      <c r="E66" s="356" t="s">
        <v>138</v>
      </c>
      <c r="F66" s="356" t="s">
        <v>308</v>
      </c>
      <c r="G66" s="357">
        <v>32441</v>
      </c>
      <c r="H66" s="348">
        <v>17500</v>
      </c>
    </row>
    <row r="67" spans="1:8" x14ac:dyDescent="0.25">
      <c r="A67" s="358">
        <v>65</v>
      </c>
      <c r="B67" s="359" t="s">
        <v>52</v>
      </c>
      <c r="C67" s="359" t="s">
        <v>29</v>
      </c>
      <c r="D67" s="359" t="s">
        <v>49</v>
      </c>
      <c r="E67" s="359" t="s">
        <v>24</v>
      </c>
      <c r="F67" s="359" t="s">
        <v>318</v>
      </c>
      <c r="G67" s="360">
        <v>32442</v>
      </c>
      <c r="H67" s="351">
        <v>17500</v>
      </c>
    </row>
    <row r="68" spans="1:8" x14ac:dyDescent="0.25">
      <c r="A68" s="358">
        <v>66</v>
      </c>
      <c r="B68" s="359" t="s">
        <v>113</v>
      </c>
      <c r="C68" s="359" t="s">
        <v>114</v>
      </c>
      <c r="D68" s="359" t="s">
        <v>339</v>
      </c>
      <c r="E68" s="359" t="s">
        <v>69</v>
      </c>
      <c r="F68" s="359" t="s">
        <v>314</v>
      </c>
      <c r="G68" s="360">
        <v>32443</v>
      </c>
      <c r="H68" s="351">
        <v>17500</v>
      </c>
    </row>
    <row r="69" spans="1:8" x14ac:dyDescent="0.25">
      <c r="A69" s="355">
        <v>67</v>
      </c>
      <c r="B69" s="356" t="s">
        <v>115</v>
      </c>
      <c r="C69" s="356" t="s">
        <v>54</v>
      </c>
      <c r="D69" s="356" t="s">
        <v>339</v>
      </c>
      <c r="E69" s="356" t="s">
        <v>69</v>
      </c>
      <c r="F69" s="356" t="s">
        <v>326</v>
      </c>
      <c r="G69" s="357">
        <v>32444</v>
      </c>
      <c r="H69" s="348">
        <v>20125</v>
      </c>
    </row>
    <row r="70" spans="1:8" x14ac:dyDescent="0.25">
      <c r="A70" s="355">
        <v>68</v>
      </c>
      <c r="B70" s="356" t="s">
        <v>116</v>
      </c>
      <c r="C70" s="356" t="s">
        <v>29</v>
      </c>
      <c r="D70" s="356" t="s">
        <v>13</v>
      </c>
      <c r="E70" s="356" t="s">
        <v>69</v>
      </c>
      <c r="F70" s="356" t="s">
        <v>330</v>
      </c>
      <c r="G70" s="357">
        <v>35034</v>
      </c>
      <c r="H70" s="348">
        <v>14000</v>
      </c>
    </row>
    <row r="71" spans="1:8" x14ac:dyDescent="0.25">
      <c r="A71" s="358">
        <v>69</v>
      </c>
      <c r="B71" s="359" t="s">
        <v>117</v>
      </c>
      <c r="C71" s="359" t="s">
        <v>91</v>
      </c>
      <c r="D71" s="359" t="s">
        <v>339</v>
      </c>
      <c r="E71" s="359" t="s">
        <v>69</v>
      </c>
      <c r="F71" s="359" t="s">
        <v>330</v>
      </c>
      <c r="G71" s="360">
        <v>34761</v>
      </c>
      <c r="H71" s="351">
        <v>14000</v>
      </c>
    </row>
    <row r="72" spans="1:8" x14ac:dyDescent="0.25">
      <c r="A72" s="358">
        <v>70</v>
      </c>
      <c r="B72" s="359" t="s">
        <v>53</v>
      </c>
      <c r="C72" s="359" t="s">
        <v>54</v>
      </c>
      <c r="D72" s="359" t="s">
        <v>23</v>
      </c>
      <c r="E72" s="359" t="s">
        <v>24</v>
      </c>
      <c r="F72" s="359" t="s">
        <v>318</v>
      </c>
      <c r="G72" s="360">
        <v>34762</v>
      </c>
      <c r="H72" s="351">
        <v>14000</v>
      </c>
    </row>
    <row r="73" spans="1:8" x14ac:dyDescent="0.25">
      <c r="A73" s="358">
        <v>71</v>
      </c>
      <c r="B73" s="359" t="s">
        <v>194</v>
      </c>
      <c r="C73" s="359" t="s">
        <v>195</v>
      </c>
      <c r="D73" s="359" t="s">
        <v>40</v>
      </c>
      <c r="E73" s="359" t="s">
        <v>174</v>
      </c>
      <c r="F73" s="359" t="s">
        <v>337</v>
      </c>
      <c r="G73" s="360">
        <v>34763</v>
      </c>
      <c r="H73" s="351">
        <v>14000</v>
      </c>
    </row>
    <row r="74" spans="1:8" x14ac:dyDescent="0.25">
      <c r="A74" s="355">
        <v>72</v>
      </c>
      <c r="B74" s="356" t="s">
        <v>161</v>
      </c>
      <c r="C74" s="356" t="s">
        <v>39</v>
      </c>
      <c r="D74" s="356" t="s">
        <v>40</v>
      </c>
      <c r="E74" s="356" t="s">
        <v>138</v>
      </c>
      <c r="F74" s="356" t="s">
        <v>328</v>
      </c>
      <c r="G74" s="357">
        <v>32438</v>
      </c>
      <c r="H74" s="348">
        <v>17500</v>
      </c>
    </row>
    <row r="75" spans="1:8" s="5" customFormat="1" x14ac:dyDescent="0.25">
      <c r="A75" s="358">
        <v>73</v>
      </c>
      <c r="B75" s="359" t="s">
        <v>118</v>
      </c>
      <c r="C75" s="359" t="s">
        <v>119</v>
      </c>
      <c r="D75" s="359" t="s">
        <v>49</v>
      </c>
      <c r="E75" s="359" t="s">
        <v>69</v>
      </c>
      <c r="F75" s="359" t="s">
        <v>320</v>
      </c>
      <c r="G75" s="360">
        <v>32439</v>
      </c>
      <c r="H75" s="351">
        <v>17500</v>
      </c>
    </row>
    <row r="76" spans="1:8" x14ac:dyDescent="0.25">
      <c r="A76" s="355">
        <v>74</v>
      </c>
      <c r="B76" s="356" t="s">
        <v>55</v>
      </c>
      <c r="C76" s="356" t="s">
        <v>56</v>
      </c>
      <c r="D76" s="356" t="s">
        <v>13</v>
      </c>
      <c r="E76" s="356" t="s">
        <v>24</v>
      </c>
      <c r="F76" s="356" t="s">
        <v>316</v>
      </c>
      <c r="G76" s="357">
        <v>32440</v>
      </c>
      <c r="H76" s="348">
        <v>17500</v>
      </c>
    </row>
    <row r="77" spans="1:8" x14ac:dyDescent="0.25">
      <c r="A77" s="355">
        <v>75</v>
      </c>
      <c r="B77" s="356" t="s">
        <v>57</v>
      </c>
      <c r="C77" s="356" t="s">
        <v>58</v>
      </c>
      <c r="D77" s="356" t="s">
        <v>33</v>
      </c>
      <c r="E77" s="356" t="s">
        <v>24</v>
      </c>
      <c r="F77" s="356" t="s">
        <v>318</v>
      </c>
      <c r="G77" s="357">
        <v>32441</v>
      </c>
      <c r="H77" s="348">
        <v>17500</v>
      </c>
    </row>
    <row r="78" spans="1:8" x14ac:dyDescent="0.25">
      <c r="A78" s="358">
        <v>76</v>
      </c>
      <c r="B78" s="359" t="s">
        <v>196</v>
      </c>
      <c r="C78" s="359" t="s">
        <v>187</v>
      </c>
      <c r="D78" s="359" t="s">
        <v>49</v>
      </c>
      <c r="E78" s="359" t="s">
        <v>174</v>
      </c>
      <c r="F78" s="359" t="s">
        <v>337</v>
      </c>
      <c r="G78" s="360">
        <v>32442</v>
      </c>
      <c r="H78" s="351">
        <v>17500</v>
      </c>
    </row>
    <row r="79" spans="1:8" x14ac:dyDescent="0.25">
      <c r="A79" s="355">
        <v>77</v>
      </c>
      <c r="B79" s="356" t="s">
        <v>120</v>
      </c>
      <c r="C79" s="356" t="s">
        <v>114</v>
      </c>
      <c r="D79" s="356" t="s">
        <v>40</v>
      </c>
      <c r="E79" s="356" t="s">
        <v>69</v>
      </c>
      <c r="F79" s="356" t="s">
        <v>310</v>
      </c>
      <c r="G79" s="357">
        <v>32443</v>
      </c>
      <c r="H79" s="348">
        <v>17500</v>
      </c>
    </row>
    <row r="80" spans="1:8" x14ac:dyDescent="0.25">
      <c r="A80" s="358">
        <v>78</v>
      </c>
      <c r="B80" s="359" t="s">
        <v>197</v>
      </c>
      <c r="C80" s="359" t="s">
        <v>198</v>
      </c>
      <c r="D80" s="359" t="s">
        <v>13</v>
      </c>
      <c r="E80" s="359" t="s">
        <v>174</v>
      </c>
      <c r="F80" s="359" t="s">
        <v>325</v>
      </c>
      <c r="G80" s="360">
        <v>32444</v>
      </c>
      <c r="H80" s="351">
        <v>17500</v>
      </c>
    </row>
    <row r="81" spans="1:8" x14ac:dyDescent="0.25">
      <c r="A81" s="358">
        <v>79</v>
      </c>
      <c r="B81" s="359" t="s">
        <v>121</v>
      </c>
      <c r="C81" s="359" t="s">
        <v>122</v>
      </c>
      <c r="D81" s="359" t="s">
        <v>23</v>
      </c>
      <c r="E81" s="359" t="s">
        <v>69</v>
      </c>
      <c r="F81" s="359" t="s">
        <v>310</v>
      </c>
      <c r="G81" s="360">
        <v>32445</v>
      </c>
      <c r="H81" s="351">
        <v>17500</v>
      </c>
    </row>
    <row r="82" spans="1:8" x14ac:dyDescent="0.25">
      <c r="A82" s="355">
        <v>80</v>
      </c>
      <c r="B82" s="356" t="s">
        <v>123</v>
      </c>
      <c r="C82" s="356" t="s">
        <v>124</v>
      </c>
      <c r="D82" s="356" t="s">
        <v>23</v>
      </c>
      <c r="E82" s="356" t="s">
        <v>69</v>
      </c>
      <c r="F82" s="356" t="s">
        <v>307</v>
      </c>
      <c r="G82" s="357">
        <v>32446</v>
      </c>
      <c r="H82" s="348">
        <v>17500</v>
      </c>
    </row>
    <row r="83" spans="1:8" x14ac:dyDescent="0.25">
      <c r="A83" s="355">
        <v>81</v>
      </c>
      <c r="B83" s="356" t="s">
        <v>162</v>
      </c>
      <c r="C83" s="356" t="s">
        <v>163</v>
      </c>
      <c r="D83" s="356" t="s">
        <v>49</v>
      </c>
      <c r="E83" s="356" t="s">
        <v>138</v>
      </c>
      <c r="F83" s="356" t="s">
        <v>335</v>
      </c>
      <c r="G83" s="357">
        <v>32447</v>
      </c>
      <c r="H83" s="348">
        <v>17500</v>
      </c>
    </row>
    <row r="84" spans="1:8" x14ac:dyDescent="0.25">
      <c r="A84" s="355">
        <v>82</v>
      </c>
      <c r="B84" s="356" t="s">
        <v>59</v>
      </c>
      <c r="C84" s="356" t="s">
        <v>60</v>
      </c>
      <c r="D84" s="356" t="s">
        <v>40</v>
      </c>
      <c r="E84" s="356" t="s">
        <v>24</v>
      </c>
      <c r="F84" s="356" t="s">
        <v>309</v>
      </c>
      <c r="G84" s="357">
        <v>32448</v>
      </c>
      <c r="H84" s="348">
        <v>17500</v>
      </c>
    </row>
    <row r="85" spans="1:8" x14ac:dyDescent="0.25">
      <c r="A85" s="355">
        <v>83</v>
      </c>
      <c r="B85" s="356" t="s">
        <v>127</v>
      </c>
      <c r="C85" s="356" t="s">
        <v>114</v>
      </c>
      <c r="D85" s="356" t="s">
        <v>49</v>
      </c>
      <c r="E85" s="356" t="s">
        <v>69</v>
      </c>
      <c r="F85" s="356" t="s">
        <v>329</v>
      </c>
      <c r="G85" s="357">
        <v>36221</v>
      </c>
      <c r="H85" s="348">
        <v>7000</v>
      </c>
    </row>
    <row r="86" spans="1:8" x14ac:dyDescent="0.25">
      <c r="A86" s="358">
        <v>84</v>
      </c>
      <c r="B86" s="359" t="s">
        <v>61</v>
      </c>
      <c r="C86" s="359" t="s">
        <v>62</v>
      </c>
      <c r="D86" s="359" t="s">
        <v>40</v>
      </c>
      <c r="E86" s="359" t="s">
        <v>24</v>
      </c>
      <c r="F86" s="359" t="s">
        <v>318</v>
      </c>
      <c r="G86" s="360">
        <v>36222</v>
      </c>
      <c r="H86" s="351">
        <v>7000</v>
      </c>
    </row>
    <row r="87" spans="1:8" x14ac:dyDescent="0.25">
      <c r="A87" s="358">
        <v>85</v>
      </c>
      <c r="B87" s="359" t="s">
        <v>128</v>
      </c>
      <c r="C87" s="359" t="s">
        <v>129</v>
      </c>
      <c r="D87" s="359" t="s">
        <v>40</v>
      </c>
      <c r="E87" s="359" t="s">
        <v>69</v>
      </c>
      <c r="F87" s="359" t="s">
        <v>314</v>
      </c>
      <c r="G87" s="360">
        <v>35809</v>
      </c>
      <c r="H87" s="351">
        <v>7000</v>
      </c>
    </row>
    <row r="88" spans="1:8" x14ac:dyDescent="0.25">
      <c r="A88" s="358">
        <v>86</v>
      </c>
      <c r="B88" s="359" t="s">
        <v>130</v>
      </c>
      <c r="C88" s="359" t="s">
        <v>87</v>
      </c>
      <c r="D88" s="359" t="s">
        <v>49</v>
      </c>
      <c r="E88" s="359" t="s">
        <v>69</v>
      </c>
      <c r="F88" s="359" t="s">
        <v>317</v>
      </c>
      <c r="G88" s="360">
        <v>35810</v>
      </c>
      <c r="H88" s="351">
        <v>17500</v>
      </c>
    </row>
    <row r="89" spans="1:8" x14ac:dyDescent="0.25">
      <c r="A89" s="355">
        <v>87</v>
      </c>
      <c r="B89" s="356" t="s">
        <v>164</v>
      </c>
      <c r="C89" s="356" t="s">
        <v>165</v>
      </c>
      <c r="D89" s="356" t="s">
        <v>23</v>
      </c>
      <c r="E89" s="356" t="s">
        <v>138</v>
      </c>
      <c r="F89" s="356" t="s">
        <v>308</v>
      </c>
      <c r="G89" s="357">
        <v>35811</v>
      </c>
      <c r="H89" s="348">
        <v>17500</v>
      </c>
    </row>
    <row r="90" spans="1:8" x14ac:dyDescent="0.25">
      <c r="A90" s="355">
        <v>88</v>
      </c>
      <c r="B90" s="356" t="s">
        <v>199</v>
      </c>
      <c r="C90" s="356" t="s">
        <v>200</v>
      </c>
      <c r="D90" s="356" t="s">
        <v>23</v>
      </c>
      <c r="E90" s="356" t="s">
        <v>174</v>
      </c>
      <c r="F90" s="356" t="s">
        <v>312</v>
      </c>
      <c r="G90" s="357">
        <v>35794</v>
      </c>
      <c r="H90" s="348">
        <v>7875</v>
      </c>
    </row>
    <row r="91" spans="1:8" x14ac:dyDescent="0.25">
      <c r="A91" s="358">
        <v>89</v>
      </c>
      <c r="B91" s="359" t="s">
        <v>131</v>
      </c>
      <c r="C91" s="359" t="s">
        <v>132</v>
      </c>
      <c r="D91" s="359" t="s">
        <v>13</v>
      </c>
      <c r="E91" s="359" t="s">
        <v>69</v>
      </c>
      <c r="F91" s="359" t="s">
        <v>329</v>
      </c>
      <c r="G91" s="360">
        <v>28907</v>
      </c>
      <c r="H91" s="351">
        <v>22750</v>
      </c>
    </row>
    <row r="92" spans="1:8" x14ac:dyDescent="0.25">
      <c r="A92" s="355">
        <v>90</v>
      </c>
      <c r="B92" s="356" t="s">
        <v>133</v>
      </c>
      <c r="C92" s="356" t="s">
        <v>99</v>
      </c>
      <c r="D92" s="356" t="s">
        <v>40</v>
      </c>
      <c r="E92" s="356" t="s">
        <v>69</v>
      </c>
      <c r="F92" s="356" t="s">
        <v>320</v>
      </c>
      <c r="G92" s="357">
        <v>29226</v>
      </c>
      <c r="H92" s="348">
        <v>22750</v>
      </c>
    </row>
    <row r="93" spans="1:8" s="5" customFormat="1" x14ac:dyDescent="0.25">
      <c r="A93" s="358">
        <v>91</v>
      </c>
      <c r="B93" s="359" t="s">
        <v>63</v>
      </c>
      <c r="C93" s="359" t="s">
        <v>64</v>
      </c>
      <c r="D93" s="359" t="s">
        <v>13</v>
      </c>
      <c r="E93" s="359" t="s">
        <v>24</v>
      </c>
      <c r="F93" s="359" t="s">
        <v>318</v>
      </c>
      <c r="G93" s="360">
        <v>29172</v>
      </c>
      <c r="H93" s="351">
        <v>22750</v>
      </c>
    </row>
    <row r="94" spans="1:8" x14ac:dyDescent="0.25">
      <c r="A94" s="355">
        <v>92</v>
      </c>
      <c r="B94" s="356" t="s">
        <v>65</v>
      </c>
      <c r="C94" s="356" t="s">
        <v>66</v>
      </c>
      <c r="D94" s="356" t="s">
        <v>23</v>
      </c>
      <c r="E94" s="356" t="s">
        <v>24</v>
      </c>
      <c r="F94" s="356" t="s">
        <v>333</v>
      </c>
      <c r="G94" s="357">
        <v>32603</v>
      </c>
      <c r="H94" s="348">
        <v>17325</v>
      </c>
    </row>
    <row r="95" spans="1:8" x14ac:dyDescent="0.25">
      <c r="A95" s="358">
        <v>93</v>
      </c>
      <c r="B95" s="359" t="s">
        <v>166</v>
      </c>
      <c r="C95" s="359" t="s">
        <v>83</v>
      </c>
      <c r="D95" s="359" t="s">
        <v>13</v>
      </c>
      <c r="E95" s="359" t="s">
        <v>138</v>
      </c>
      <c r="F95" s="359" t="s">
        <v>324</v>
      </c>
      <c r="G95" s="360">
        <v>32604</v>
      </c>
      <c r="H95" s="351">
        <v>17325</v>
      </c>
    </row>
    <row r="96" spans="1:8" x14ac:dyDescent="0.25">
      <c r="A96" s="358">
        <v>94</v>
      </c>
      <c r="B96" s="359" t="s">
        <v>201</v>
      </c>
      <c r="C96" s="359" t="s">
        <v>202</v>
      </c>
      <c r="D96" s="359" t="s">
        <v>23</v>
      </c>
      <c r="E96" s="359" t="s">
        <v>174</v>
      </c>
      <c r="F96" s="359" t="s">
        <v>327</v>
      </c>
      <c r="G96" s="360">
        <v>32605</v>
      </c>
      <c r="H96" s="351">
        <v>17325</v>
      </c>
    </row>
    <row r="97" spans="1:8" x14ac:dyDescent="0.25">
      <c r="A97" s="358">
        <v>95</v>
      </c>
      <c r="B97" s="359" t="s">
        <v>167</v>
      </c>
      <c r="C97" s="359" t="s">
        <v>93</v>
      </c>
      <c r="D97" s="359" t="s">
        <v>23</v>
      </c>
      <c r="E97" s="359" t="s">
        <v>138</v>
      </c>
      <c r="F97" s="359" t="s">
        <v>324</v>
      </c>
      <c r="G97" s="360">
        <v>32606</v>
      </c>
      <c r="H97" s="351">
        <v>17325</v>
      </c>
    </row>
    <row r="98" spans="1:8" x14ac:dyDescent="0.25">
      <c r="A98" s="355">
        <v>96</v>
      </c>
      <c r="B98" s="356" t="s">
        <v>21</v>
      </c>
      <c r="C98" s="356" t="s">
        <v>126</v>
      </c>
      <c r="D98" s="356" t="s">
        <v>40</v>
      </c>
      <c r="E98" s="356" t="s">
        <v>174</v>
      </c>
      <c r="F98" s="356" t="s">
        <v>332</v>
      </c>
      <c r="G98" s="357">
        <v>32607</v>
      </c>
      <c r="H98" s="348">
        <v>17325</v>
      </c>
    </row>
    <row r="99" spans="1:8" x14ac:dyDescent="0.25">
      <c r="A99" s="358">
        <v>97</v>
      </c>
      <c r="B99" s="359" t="s">
        <v>168</v>
      </c>
      <c r="C99" s="359" t="s">
        <v>169</v>
      </c>
      <c r="D99" s="359" t="s">
        <v>40</v>
      </c>
      <c r="E99" s="359" t="s">
        <v>138</v>
      </c>
      <c r="F99" s="359" t="s">
        <v>336</v>
      </c>
      <c r="G99" s="360">
        <v>32608</v>
      </c>
      <c r="H99" s="351">
        <v>17325</v>
      </c>
    </row>
    <row r="100" spans="1:8" x14ac:dyDescent="0.25">
      <c r="A100" s="355">
        <v>98</v>
      </c>
      <c r="B100" s="356" t="s">
        <v>134</v>
      </c>
      <c r="C100" s="356" t="s">
        <v>135</v>
      </c>
      <c r="D100" s="356" t="s">
        <v>49</v>
      </c>
      <c r="E100" s="356" t="s">
        <v>69</v>
      </c>
      <c r="F100" s="356" t="s">
        <v>310</v>
      </c>
      <c r="G100" s="357">
        <v>32609</v>
      </c>
      <c r="H100" s="348">
        <v>17325</v>
      </c>
    </row>
    <row r="101" spans="1:8" x14ac:dyDescent="0.25">
      <c r="A101" s="358">
        <v>99</v>
      </c>
      <c r="B101" s="359" t="s">
        <v>203</v>
      </c>
      <c r="C101" s="359" t="s">
        <v>114</v>
      </c>
      <c r="D101" s="359" t="s">
        <v>27</v>
      </c>
      <c r="E101" s="359" t="s">
        <v>174</v>
      </c>
      <c r="F101" s="359" t="s">
        <v>325</v>
      </c>
      <c r="G101" s="360">
        <v>35794</v>
      </c>
      <c r="H101" s="351">
        <v>10500</v>
      </c>
    </row>
    <row r="102" spans="1:8" x14ac:dyDescent="0.25">
      <c r="A102" s="361">
        <v>100</v>
      </c>
      <c r="B102" s="362" t="s">
        <v>170</v>
      </c>
      <c r="C102" s="362" t="s">
        <v>171</v>
      </c>
      <c r="D102" s="362" t="s">
        <v>27</v>
      </c>
      <c r="E102" s="362" t="s">
        <v>138</v>
      </c>
      <c r="F102" s="362" t="s">
        <v>308</v>
      </c>
      <c r="G102" s="363">
        <v>36193</v>
      </c>
      <c r="H102" s="387">
        <v>7875</v>
      </c>
    </row>
    <row r="104" spans="1:8" x14ac:dyDescent="0.25">
      <c r="G104">
        <f>SUBTOTAL(9,H3:H103)</f>
        <v>1553825</v>
      </c>
    </row>
  </sheetData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5"/>
  <dimension ref="A2:H102"/>
  <sheetViews>
    <sheetView showGridLines="0" zoomScaleNormal="100" workbookViewId="0"/>
  </sheetViews>
  <sheetFormatPr defaultRowHeight="12.5" x14ac:dyDescent="0.25"/>
  <cols>
    <col min="1" max="1" width="12.1796875" customWidth="1"/>
    <col min="2" max="2" width="13.26953125" customWidth="1"/>
    <col min="3" max="3" width="13.1796875" customWidth="1"/>
    <col min="4" max="4" width="9.26953125" bestFit="1" customWidth="1"/>
    <col min="5" max="5" width="9.7265625" customWidth="1"/>
    <col min="6" max="6" width="11" customWidth="1"/>
    <col min="7" max="7" width="11.26953125" customWidth="1"/>
    <col min="8" max="8" width="10.81640625" customWidth="1"/>
  </cols>
  <sheetData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338</v>
      </c>
      <c r="G2" t="s">
        <v>19</v>
      </c>
      <c r="H2" t="s">
        <v>20</v>
      </c>
    </row>
    <row r="3" spans="1:8" x14ac:dyDescent="0.25">
      <c r="A3">
        <v>1</v>
      </c>
      <c r="B3" t="s">
        <v>67</v>
      </c>
      <c r="C3" t="s">
        <v>68</v>
      </c>
      <c r="D3" t="s">
        <v>13</v>
      </c>
      <c r="E3" t="s">
        <v>69</v>
      </c>
      <c r="F3" t="s">
        <v>307</v>
      </c>
      <c r="G3" s="3">
        <v>28126</v>
      </c>
      <c r="H3">
        <v>21875</v>
      </c>
    </row>
    <row r="4" spans="1:8" x14ac:dyDescent="0.25">
      <c r="A4">
        <v>2</v>
      </c>
      <c r="B4" t="s">
        <v>136</v>
      </c>
      <c r="C4" t="s">
        <v>137</v>
      </c>
      <c r="D4" t="s">
        <v>13</v>
      </c>
      <c r="E4" t="s">
        <v>24</v>
      </c>
      <c r="F4" t="s">
        <v>309</v>
      </c>
      <c r="G4" s="3">
        <v>28126</v>
      </c>
      <c r="H4">
        <v>17500</v>
      </c>
    </row>
    <row r="5" spans="1:8" x14ac:dyDescent="0.25">
      <c r="A5">
        <v>3</v>
      </c>
      <c r="B5" t="s">
        <v>125</v>
      </c>
      <c r="C5" t="s">
        <v>126</v>
      </c>
      <c r="D5" t="s">
        <v>33</v>
      </c>
      <c r="E5" t="s">
        <v>138</v>
      </c>
      <c r="F5" t="s">
        <v>308</v>
      </c>
      <c r="G5" s="3">
        <v>36220</v>
      </c>
      <c r="H5">
        <v>7000</v>
      </c>
    </row>
    <row r="6" spans="1:8" x14ac:dyDescent="0.25">
      <c r="A6">
        <v>4</v>
      </c>
      <c r="B6" t="s">
        <v>21</v>
      </c>
      <c r="C6" t="s">
        <v>22</v>
      </c>
      <c r="D6" t="s">
        <v>23</v>
      </c>
      <c r="E6" t="s">
        <v>69</v>
      </c>
      <c r="F6" t="s">
        <v>310</v>
      </c>
      <c r="G6" s="3">
        <v>29183</v>
      </c>
      <c r="H6">
        <v>12250</v>
      </c>
    </row>
    <row r="7" spans="1:8" x14ac:dyDescent="0.25">
      <c r="A7">
        <v>5</v>
      </c>
      <c r="B7" t="s">
        <v>70</v>
      </c>
      <c r="C7" t="s">
        <v>71</v>
      </c>
      <c r="D7" t="s">
        <v>40</v>
      </c>
      <c r="E7" t="s">
        <v>69</v>
      </c>
      <c r="F7" t="s">
        <v>311</v>
      </c>
      <c r="G7" s="3">
        <v>32755</v>
      </c>
      <c r="H7">
        <v>21000</v>
      </c>
    </row>
    <row r="8" spans="1:8" x14ac:dyDescent="0.25">
      <c r="A8">
        <v>6</v>
      </c>
      <c r="B8" t="s">
        <v>172</v>
      </c>
      <c r="C8" t="s">
        <v>173</v>
      </c>
      <c r="D8" t="s">
        <v>40</v>
      </c>
      <c r="E8" t="s">
        <v>69</v>
      </c>
      <c r="F8" t="s">
        <v>313</v>
      </c>
      <c r="G8" s="3">
        <v>32390</v>
      </c>
      <c r="H8">
        <v>12425</v>
      </c>
    </row>
    <row r="9" spans="1:8" x14ac:dyDescent="0.25">
      <c r="A9">
        <v>7</v>
      </c>
      <c r="B9" t="s">
        <v>45</v>
      </c>
      <c r="C9" t="s">
        <v>46</v>
      </c>
      <c r="D9" t="s">
        <v>339</v>
      </c>
      <c r="E9" t="s">
        <v>174</v>
      </c>
      <c r="F9" t="s">
        <v>312</v>
      </c>
      <c r="G9" s="3">
        <v>33102</v>
      </c>
      <c r="H9">
        <v>13825</v>
      </c>
    </row>
    <row r="10" spans="1:8" x14ac:dyDescent="0.25">
      <c r="A10">
        <v>8</v>
      </c>
      <c r="B10" t="s">
        <v>72</v>
      </c>
      <c r="C10" t="s">
        <v>73</v>
      </c>
      <c r="D10" t="s">
        <v>40</v>
      </c>
      <c r="E10" t="s">
        <v>69</v>
      </c>
      <c r="F10" t="s">
        <v>314</v>
      </c>
      <c r="G10" s="3">
        <v>32755</v>
      </c>
      <c r="H10">
        <v>12425</v>
      </c>
    </row>
    <row r="11" spans="1:8" x14ac:dyDescent="0.25">
      <c r="A11">
        <v>9</v>
      </c>
      <c r="B11" t="s">
        <v>74</v>
      </c>
      <c r="C11" t="s">
        <v>75</v>
      </c>
      <c r="D11" t="s">
        <v>13</v>
      </c>
      <c r="E11" t="s">
        <v>69</v>
      </c>
      <c r="F11" t="s">
        <v>315</v>
      </c>
      <c r="G11" s="3">
        <v>36506</v>
      </c>
      <c r="H11">
        <v>14875</v>
      </c>
    </row>
    <row r="12" spans="1:8" x14ac:dyDescent="0.25">
      <c r="A12">
        <v>10</v>
      </c>
      <c r="B12" t="s">
        <v>76</v>
      </c>
      <c r="C12" t="s">
        <v>77</v>
      </c>
      <c r="D12" t="s">
        <v>23</v>
      </c>
      <c r="E12" t="s">
        <v>24</v>
      </c>
      <c r="F12" t="s">
        <v>316</v>
      </c>
      <c r="G12" s="3">
        <v>28326</v>
      </c>
      <c r="H12">
        <v>15750</v>
      </c>
    </row>
    <row r="13" spans="1:8" x14ac:dyDescent="0.25">
      <c r="A13">
        <v>11</v>
      </c>
      <c r="B13" t="s">
        <v>25</v>
      </c>
      <c r="C13" t="s">
        <v>26</v>
      </c>
      <c r="D13" t="s">
        <v>27</v>
      </c>
      <c r="E13" t="s">
        <v>174</v>
      </c>
      <c r="F13" t="s">
        <v>312</v>
      </c>
      <c r="G13" s="3">
        <v>31402</v>
      </c>
      <c r="H13">
        <v>14875</v>
      </c>
    </row>
    <row r="14" spans="1:8" x14ac:dyDescent="0.25">
      <c r="A14">
        <v>12</v>
      </c>
      <c r="B14" t="s">
        <v>175</v>
      </c>
      <c r="C14" t="s">
        <v>176</v>
      </c>
      <c r="D14" t="s">
        <v>33</v>
      </c>
      <c r="E14" t="s">
        <v>69</v>
      </c>
      <c r="F14" t="s">
        <v>317</v>
      </c>
      <c r="G14" s="3">
        <v>30376</v>
      </c>
      <c r="H14">
        <v>21000</v>
      </c>
    </row>
    <row r="15" spans="1:8" x14ac:dyDescent="0.25">
      <c r="A15">
        <v>13</v>
      </c>
      <c r="B15" t="s">
        <v>78</v>
      </c>
      <c r="C15" t="s">
        <v>79</v>
      </c>
      <c r="D15" t="s">
        <v>27</v>
      </c>
      <c r="E15" t="s">
        <v>24</v>
      </c>
      <c r="F15" t="s">
        <v>318</v>
      </c>
      <c r="G15" s="3">
        <v>31027</v>
      </c>
      <c r="H15">
        <v>19250</v>
      </c>
    </row>
    <row r="16" spans="1:8" x14ac:dyDescent="0.25">
      <c r="A16">
        <v>14</v>
      </c>
      <c r="B16" t="s">
        <v>28</v>
      </c>
      <c r="C16" t="s">
        <v>29</v>
      </c>
      <c r="D16" t="s">
        <v>30</v>
      </c>
      <c r="E16" t="s">
        <v>138</v>
      </c>
      <c r="F16" t="s">
        <v>319</v>
      </c>
      <c r="G16" s="3">
        <v>31028</v>
      </c>
      <c r="H16">
        <v>49000</v>
      </c>
    </row>
    <row r="17" spans="1:8" x14ac:dyDescent="0.25">
      <c r="A17">
        <v>15</v>
      </c>
      <c r="B17" t="s">
        <v>139</v>
      </c>
      <c r="C17" t="s">
        <v>140</v>
      </c>
      <c r="D17" t="s">
        <v>339</v>
      </c>
      <c r="E17" t="s">
        <v>69</v>
      </c>
      <c r="F17" t="s">
        <v>317</v>
      </c>
      <c r="G17" s="3">
        <v>31029</v>
      </c>
      <c r="H17">
        <v>14875</v>
      </c>
    </row>
    <row r="18" spans="1:8" x14ac:dyDescent="0.25">
      <c r="A18">
        <v>16</v>
      </c>
      <c r="B18" t="s">
        <v>80</v>
      </c>
      <c r="C18" t="s">
        <v>81</v>
      </c>
      <c r="D18" t="s">
        <v>339</v>
      </c>
      <c r="E18" t="s">
        <v>69</v>
      </c>
      <c r="F18" t="s">
        <v>320</v>
      </c>
      <c r="G18" s="3">
        <v>31030</v>
      </c>
      <c r="H18">
        <v>14875</v>
      </c>
    </row>
    <row r="19" spans="1:8" x14ac:dyDescent="0.25">
      <c r="A19">
        <v>17</v>
      </c>
      <c r="B19" t="s">
        <v>82</v>
      </c>
      <c r="C19" t="s">
        <v>83</v>
      </c>
      <c r="D19" t="s">
        <v>33</v>
      </c>
      <c r="E19" t="s">
        <v>24</v>
      </c>
      <c r="F19" t="s">
        <v>309</v>
      </c>
      <c r="G19" s="3">
        <v>30376</v>
      </c>
      <c r="H19">
        <v>15750</v>
      </c>
    </row>
    <row r="20" spans="1:8" s="5" customFormat="1" x14ac:dyDescent="0.25">
      <c r="A20">
        <v>18</v>
      </c>
      <c r="B20" t="s">
        <v>31</v>
      </c>
      <c r="C20" t="s">
        <v>32</v>
      </c>
      <c r="D20" t="s">
        <v>33</v>
      </c>
      <c r="E20" t="s">
        <v>174</v>
      </c>
      <c r="F20" t="s">
        <v>321</v>
      </c>
      <c r="G20" s="3">
        <v>30376</v>
      </c>
      <c r="H20">
        <v>15750</v>
      </c>
    </row>
    <row r="21" spans="1:8" x14ac:dyDescent="0.25">
      <c r="A21">
        <v>19</v>
      </c>
      <c r="B21" t="s">
        <v>177</v>
      </c>
      <c r="C21" t="s">
        <v>178</v>
      </c>
      <c r="D21" t="s">
        <v>23</v>
      </c>
      <c r="E21" t="s">
        <v>69</v>
      </c>
      <c r="F21" t="s">
        <v>313</v>
      </c>
      <c r="G21" s="3">
        <v>31637</v>
      </c>
      <c r="H21">
        <v>10500</v>
      </c>
    </row>
    <row r="22" spans="1:8" x14ac:dyDescent="0.25">
      <c r="A22">
        <v>20</v>
      </c>
      <c r="B22" t="s">
        <v>84</v>
      </c>
      <c r="C22" t="s">
        <v>85</v>
      </c>
      <c r="D22" t="s">
        <v>23</v>
      </c>
      <c r="E22" t="s">
        <v>69</v>
      </c>
      <c r="F22" t="s">
        <v>320</v>
      </c>
      <c r="G22" s="3">
        <v>36316</v>
      </c>
      <c r="H22">
        <v>5950</v>
      </c>
    </row>
    <row r="23" spans="1:8" x14ac:dyDescent="0.25">
      <c r="A23">
        <v>21</v>
      </c>
      <c r="B23" t="s">
        <v>86</v>
      </c>
      <c r="C23" t="s">
        <v>87</v>
      </c>
      <c r="D23" t="s">
        <v>23</v>
      </c>
      <c r="E23" t="s">
        <v>24</v>
      </c>
      <c r="F23" t="s">
        <v>322</v>
      </c>
      <c r="G23" s="3">
        <v>36317</v>
      </c>
      <c r="H23">
        <v>7875</v>
      </c>
    </row>
    <row r="24" spans="1:8" x14ac:dyDescent="0.25">
      <c r="A24">
        <v>22</v>
      </c>
      <c r="B24" t="s">
        <v>34</v>
      </c>
      <c r="C24" t="s">
        <v>35</v>
      </c>
      <c r="D24" t="s">
        <v>23</v>
      </c>
      <c r="E24" t="s">
        <v>174</v>
      </c>
      <c r="F24" t="s">
        <v>321</v>
      </c>
      <c r="G24" s="3">
        <v>36318</v>
      </c>
      <c r="H24">
        <v>7875</v>
      </c>
    </row>
    <row r="25" spans="1:8" x14ac:dyDescent="0.25">
      <c r="A25">
        <v>23</v>
      </c>
      <c r="B25" t="s">
        <v>179</v>
      </c>
      <c r="C25" t="s">
        <v>112</v>
      </c>
      <c r="D25" t="s">
        <v>23</v>
      </c>
      <c r="E25" t="s">
        <v>174</v>
      </c>
      <c r="F25" t="s">
        <v>312</v>
      </c>
      <c r="G25" s="3">
        <v>36319</v>
      </c>
      <c r="H25">
        <v>7875</v>
      </c>
    </row>
    <row r="26" spans="1:8" x14ac:dyDescent="0.25">
      <c r="A26">
        <v>24</v>
      </c>
      <c r="B26" t="s">
        <v>41</v>
      </c>
      <c r="C26" t="s">
        <v>180</v>
      </c>
      <c r="D26" t="s">
        <v>13</v>
      </c>
      <c r="E26" t="s">
        <v>174</v>
      </c>
      <c r="F26" t="s">
        <v>321</v>
      </c>
      <c r="G26" s="3">
        <v>29362</v>
      </c>
      <c r="H26">
        <v>14875</v>
      </c>
    </row>
    <row r="27" spans="1:8" x14ac:dyDescent="0.25">
      <c r="A27">
        <v>25</v>
      </c>
      <c r="B27" t="s">
        <v>181</v>
      </c>
      <c r="C27" t="s">
        <v>182</v>
      </c>
      <c r="D27" t="s">
        <v>40</v>
      </c>
      <c r="E27" t="s">
        <v>138</v>
      </c>
      <c r="F27" t="s">
        <v>323</v>
      </c>
      <c r="G27" s="3">
        <v>36274</v>
      </c>
      <c r="H27">
        <v>7875</v>
      </c>
    </row>
    <row r="28" spans="1:8" x14ac:dyDescent="0.25">
      <c r="A28">
        <v>26</v>
      </c>
      <c r="B28" t="s">
        <v>141</v>
      </c>
      <c r="C28" t="s">
        <v>142</v>
      </c>
      <c r="D28" t="s">
        <v>13</v>
      </c>
      <c r="E28" t="s">
        <v>24</v>
      </c>
      <c r="F28" t="s">
        <v>309</v>
      </c>
      <c r="G28" s="3">
        <v>30225</v>
      </c>
      <c r="H28">
        <v>19250</v>
      </c>
    </row>
    <row r="29" spans="1:8" x14ac:dyDescent="0.25">
      <c r="A29">
        <v>27</v>
      </c>
      <c r="B29" t="s">
        <v>36</v>
      </c>
      <c r="C29" t="s">
        <v>37</v>
      </c>
      <c r="D29" t="s">
        <v>13</v>
      </c>
      <c r="E29" t="s">
        <v>138</v>
      </c>
      <c r="F29" t="s">
        <v>324</v>
      </c>
      <c r="G29" s="3">
        <v>33787</v>
      </c>
      <c r="H29">
        <v>13125</v>
      </c>
    </row>
    <row r="30" spans="1:8" x14ac:dyDescent="0.25">
      <c r="A30">
        <v>28</v>
      </c>
      <c r="B30" t="s">
        <v>143</v>
      </c>
      <c r="C30" t="s">
        <v>144</v>
      </c>
      <c r="D30" t="s">
        <v>40</v>
      </c>
      <c r="E30" t="s">
        <v>174</v>
      </c>
      <c r="F30" t="s">
        <v>325</v>
      </c>
      <c r="G30" s="3">
        <v>34777</v>
      </c>
      <c r="H30">
        <v>10500</v>
      </c>
    </row>
    <row r="31" spans="1:8" x14ac:dyDescent="0.25">
      <c r="A31">
        <v>29</v>
      </c>
      <c r="B31" t="s">
        <v>183</v>
      </c>
      <c r="C31" t="s">
        <v>184</v>
      </c>
      <c r="D31" t="s">
        <v>33</v>
      </c>
      <c r="E31" t="s">
        <v>69</v>
      </c>
      <c r="F31" t="s">
        <v>320</v>
      </c>
      <c r="G31" s="3">
        <v>35189</v>
      </c>
      <c r="H31">
        <v>9625</v>
      </c>
    </row>
    <row r="32" spans="1:8" x14ac:dyDescent="0.25">
      <c r="A32">
        <v>30</v>
      </c>
      <c r="B32" t="s">
        <v>88</v>
      </c>
      <c r="C32" t="s">
        <v>89</v>
      </c>
      <c r="D32" t="s">
        <v>339</v>
      </c>
      <c r="E32" t="s">
        <v>24</v>
      </c>
      <c r="F32" t="s">
        <v>322</v>
      </c>
      <c r="G32" s="3">
        <v>32435</v>
      </c>
      <c r="H32">
        <v>14175</v>
      </c>
    </row>
    <row r="33" spans="1:8" x14ac:dyDescent="0.25">
      <c r="A33">
        <v>31</v>
      </c>
      <c r="B33" t="s">
        <v>38</v>
      </c>
      <c r="C33" t="s">
        <v>39</v>
      </c>
      <c r="D33" t="s">
        <v>40</v>
      </c>
      <c r="E33" t="s">
        <v>69</v>
      </c>
      <c r="F33" t="s">
        <v>314</v>
      </c>
      <c r="G33" s="3">
        <v>30225</v>
      </c>
      <c r="H33">
        <v>15750</v>
      </c>
    </row>
    <row r="34" spans="1:8" x14ac:dyDescent="0.25">
      <c r="A34">
        <v>32</v>
      </c>
      <c r="B34" t="s">
        <v>90</v>
      </c>
      <c r="C34" t="s">
        <v>91</v>
      </c>
      <c r="D34" t="s">
        <v>49</v>
      </c>
      <c r="E34" t="s">
        <v>138</v>
      </c>
      <c r="F34" t="s">
        <v>323</v>
      </c>
      <c r="G34" s="3">
        <v>30225</v>
      </c>
      <c r="H34">
        <v>15750</v>
      </c>
    </row>
    <row r="35" spans="1:8" x14ac:dyDescent="0.25">
      <c r="A35">
        <v>33</v>
      </c>
      <c r="B35" t="s">
        <v>145</v>
      </c>
      <c r="C35" t="s">
        <v>146</v>
      </c>
      <c r="D35" t="s">
        <v>49</v>
      </c>
      <c r="E35" t="s">
        <v>69</v>
      </c>
      <c r="F35" t="s">
        <v>315</v>
      </c>
      <c r="G35" s="3">
        <v>35618</v>
      </c>
      <c r="H35">
        <v>7000</v>
      </c>
    </row>
    <row r="36" spans="1:8" s="5" customFormat="1" x14ac:dyDescent="0.25">
      <c r="A36">
        <v>34</v>
      </c>
      <c r="B36" t="s">
        <v>92</v>
      </c>
      <c r="C36" t="s">
        <v>93</v>
      </c>
      <c r="D36" t="s">
        <v>49</v>
      </c>
      <c r="E36" t="s">
        <v>69</v>
      </c>
      <c r="F36" t="s">
        <v>326</v>
      </c>
      <c r="G36" s="3">
        <v>33510</v>
      </c>
      <c r="H36">
        <v>8750</v>
      </c>
    </row>
    <row r="37" spans="1:8" s="5" customFormat="1" x14ac:dyDescent="0.25">
      <c r="A37">
        <v>35</v>
      </c>
      <c r="B37" t="s">
        <v>94</v>
      </c>
      <c r="C37" t="s">
        <v>91</v>
      </c>
      <c r="D37" t="s">
        <v>23</v>
      </c>
      <c r="E37" t="s">
        <v>138</v>
      </c>
      <c r="F37" t="s">
        <v>323</v>
      </c>
      <c r="G37" s="3">
        <v>33729</v>
      </c>
      <c r="H37">
        <v>9275</v>
      </c>
    </row>
    <row r="38" spans="1:8" x14ac:dyDescent="0.25">
      <c r="A38">
        <v>36</v>
      </c>
      <c r="B38" t="s">
        <v>41</v>
      </c>
      <c r="C38" t="s">
        <v>147</v>
      </c>
      <c r="D38" t="s">
        <v>339</v>
      </c>
      <c r="E38" t="s">
        <v>174</v>
      </c>
      <c r="F38" t="s">
        <v>327</v>
      </c>
      <c r="G38" s="3">
        <v>34580</v>
      </c>
      <c r="H38">
        <v>11725</v>
      </c>
    </row>
    <row r="39" spans="1:8" x14ac:dyDescent="0.25">
      <c r="A39">
        <v>37</v>
      </c>
      <c r="B39" t="s">
        <v>175</v>
      </c>
      <c r="C39" t="s">
        <v>185</v>
      </c>
      <c r="D39" t="s">
        <v>27</v>
      </c>
      <c r="E39" t="s">
        <v>138</v>
      </c>
      <c r="F39" t="s">
        <v>328</v>
      </c>
      <c r="G39" s="3">
        <v>30225</v>
      </c>
      <c r="H39">
        <v>24500</v>
      </c>
    </row>
    <row r="40" spans="1:8" x14ac:dyDescent="0.25">
      <c r="A40">
        <v>38</v>
      </c>
      <c r="B40" t="s">
        <v>148</v>
      </c>
      <c r="C40" t="s">
        <v>149</v>
      </c>
      <c r="D40" t="s">
        <v>27</v>
      </c>
      <c r="E40" t="s">
        <v>69</v>
      </c>
      <c r="F40" t="s">
        <v>329</v>
      </c>
      <c r="G40" s="3">
        <v>30225</v>
      </c>
      <c r="H40">
        <v>24500</v>
      </c>
    </row>
    <row r="41" spans="1:8" x14ac:dyDescent="0.25">
      <c r="A41">
        <v>39</v>
      </c>
      <c r="B41" t="s">
        <v>28</v>
      </c>
      <c r="C41" t="s">
        <v>95</v>
      </c>
      <c r="D41" t="s">
        <v>27</v>
      </c>
      <c r="E41" t="s">
        <v>69</v>
      </c>
      <c r="F41" t="s">
        <v>330</v>
      </c>
      <c r="G41" s="3">
        <v>30225</v>
      </c>
      <c r="H41">
        <v>24500</v>
      </c>
    </row>
    <row r="42" spans="1:8" x14ac:dyDescent="0.25">
      <c r="A42">
        <v>40</v>
      </c>
      <c r="B42" t="s">
        <v>96</v>
      </c>
      <c r="C42" t="s">
        <v>97</v>
      </c>
      <c r="D42" t="s">
        <v>13</v>
      </c>
      <c r="E42" t="s">
        <v>138</v>
      </c>
      <c r="F42" t="s">
        <v>323</v>
      </c>
      <c r="G42" s="3">
        <v>33510</v>
      </c>
      <c r="H42">
        <v>10500</v>
      </c>
    </row>
    <row r="43" spans="1:8" x14ac:dyDescent="0.25">
      <c r="A43">
        <v>41</v>
      </c>
      <c r="B43" t="s">
        <v>150</v>
      </c>
      <c r="C43" t="s">
        <v>151</v>
      </c>
      <c r="D43" t="s">
        <v>33</v>
      </c>
      <c r="E43" t="s">
        <v>24</v>
      </c>
      <c r="F43" t="s">
        <v>316</v>
      </c>
      <c r="G43" s="3">
        <v>35595</v>
      </c>
      <c r="H43">
        <v>7875</v>
      </c>
    </row>
    <row r="44" spans="1:8" x14ac:dyDescent="0.25">
      <c r="A44">
        <v>42</v>
      </c>
      <c r="B44" t="s">
        <v>41</v>
      </c>
      <c r="C44" t="s">
        <v>42</v>
      </c>
      <c r="D44" t="s">
        <v>40</v>
      </c>
      <c r="E44" t="s">
        <v>24</v>
      </c>
      <c r="F44" t="s">
        <v>318</v>
      </c>
      <c r="G44" s="3">
        <v>33510</v>
      </c>
      <c r="H44">
        <v>13300</v>
      </c>
    </row>
    <row r="45" spans="1:8" s="5" customFormat="1" x14ac:dyDescent="0.25">
      <c r="A45">
        <v>43</v>
      </c>
      <c r="B45" t="s">
        <v>43</v>
      </c>
      <c r="C45" t="s">
        <v>44</v>
      </c>
      <c r="D45" t="s">
        <v>339</v>
      </c>
      <c r="E45" t="s">
        <v>174</v>
      </c>
      <c r="F45" t="s">
        <v>325</v>
      </c>
      <c r="G45" s="3">
        <v>32435</v>
      </c>
      <c r="H45">
        <v>15750</v>
      </c>
    </row>
    <row r="46" spans="1:8" x14ac:dyDescent="0.25">
      <c r="A46">
        <v>44</v>
      </c>
      <c r="B46" t="s">
        <v>186</v>
      </c>
      <c r="C46" t="s">
        <v>187</v>
      </c>
      <c r="D46" t="s">
        <v>339</v>
      </c>
      <c r="E46" t="s">
        <v>24</v>
      </c>
      <c r="F46" t="s">
        <v>309</v>
      </c>
      <c r="G46" s="3">
        <v>33194</v>
      </c>
      <c r="H46">
        <v>13825</v>
      </c>
    </row>
    <row r="47" spans="1:8" x14ac:dyDescent="0.25">
      <c r="A47">
        <v>45</v>
      </c>
      <c r="B47" t="s">
        <v>98</v>
      </c>
      <c r="C47" t="s">
        <v>99</v>
      </c>
      <c r="D47" t="s">
        <v>40</v>
      </c>
      <c r="E47" t="s">
        <v>69</v>
      </c>
      <c r="F47" t="s">
        <v>307</v>
      </c>
      <c r="G47" s="3">
        <v>35618</v>
      </c>
      <c r="H47">
        <v>11375</v>
      </c>
    </row>
    <row r="48" spans="1:8" x14ac:dyDescent="0.25">
      <c r="A48">
        <v>46</v>
      </c>
      <c r="B48" t="s">
        <v>100</v>
      </c>
      <c r="C48" t="s">
        <v>101</v>
      </c>
      <c r="D48" t="s">
        <v>13</v>
      </c>
      <c r="E48" t="s">
        <v>69</v>
      </c>
      <c r="F48" t="s">
        <v>326</v>
      </c>
      <c r="G48" s="3">
        <v>33510</v>
      </c>
      <c r="H48">
        <v>15750</v>
      </c>
    </row>
    <row r="49" spans="1:8" x14ac:dyDescent="0.25">
      <c r="A49">
        <v>47</v>
      </c>
      <c r="B49" t="s">
        <v>102</v>
      </c>
      <c r="C49" t="s">
        <v>91</v>
      </c>
      <c r="D49" t="s">
        <v>33</v>
      </c>
      <c r="E49" t="s">
        <v>69</v>
      </c>
      <c r="F49" t="s">
        <v>311</v>
      </c>
      <c r="G49" s="3">
        <v>32180</v>
      </c>
      <c r="H49">
        <v>15750</v>
      </c>
    </row>
    <row r="50" spans="1:8" x14ac:dyDescent="0.25">
      <c r="A50">
        <v>48</v>
      </c>
      <c r="B50" t="s">
        <v>188</v>
      </c>
      <c r="C50" t="s">
        <v>91</v>
      </c>
      <c r="D50" t="s">
        <v>49</v>
      </c>
      <c r="E50" t="s">
        <v>174</v>
      </c>
      <c r="F50" t="s">
        <v>331</v>
      </c>
      <c r="G50" s="3">
        <v>32435</v>
      </c>
      <c r="H50">
        <v>15750</v>
      </c>
    </row>
    <row r="51" spans="1:8" x14ac:dyDescent="0.25">
      <c r="A51">
        <v>49</v>
      </c>
      <c r="B51" t="s">
        <v>152</v>
      </c>
      <c r="C51" t="s">
        <v>153</v>
      </c>
      <c r="D51" t="s">
        <v>49</v>
      </c>
      <c r="E51" t="s">
        <v>138</v>
      </c>
      <c r="F51" t="s">
        <v>319</v>
      </c>
      <c r="G51" s="3">
        <v>32435</v>
      </c>
      <c r="H51">
        <v>15750</v>
      </c>
    </row>
    <row r="52" spans="1:8" x14ac:dyDescent="0.25">
      <c r="A52">
        <v>50</v>
      </c>
      <c r="B52" t="s">
        <v>189</v>
      </c>
      <c r="C52" t="s">
        <v>101</v>
      </c>
      <c r="D52" t="s">
        <v>339</v>
      </c>
      <c r="E52" t="s">
        <v>174</v>
      </c>
      <c r="F52" t="s">
        <v>331</v>
      </c>
      <c r="G52" s="3">
        <v>32435</v>
      </c>
      <c r="H52">
        <v>15750</v>
      </c>
    </row>
    <row r="53" spans="1:8" x14ac:dyDescent="0.25">
      <c r="A53">
        <v>51</v>
      </c>
      <c r="B53" t="s">
        <v>103</v>
      </c>
      <c r="C53" t="s">
        <v>104</v>
      </c>
      <c r="D53" t="s">
        <v>13</v>
      </c>
      <c r="E53" t="s">
        <v>69</v>
      </c>
      <c r="F53" t="s">
        <v>317</v>
      </c>
      <c r="G53" s="3">
        <v>32436</v>
      </c>
      <c r="H53">
        <v>15750</v>
      </c>
    </row>
    <row r="54" spans="1:8" x14ac:dyDescent="0.25">
      <c r="A54">
        <v>52</v>
      </c>
      <c r="B54" t="s">
        <v>105</v>
      </c>
      <c r="C54" t="s">
        <v>106</v>
      </c>
      <c r="D54" t="s">
        <v>49</v>
      </c>
      <c r="E54" t="s">
        <v>69</v>
      </c>
      <c r="F54" t="s">
        <v>326</v>
      </c>
      <c r="G54" s="3">
        <v>32437</v>
      </c>
      <c r="H54">
        <v>19250</v>
      </c>
    </row>
    <row r="55" spans="1:8" x14ac:dyDescent="0.25">
      <c r="A55">
        <v>53</v>
      </c>
      <c r="B55" t="s">
        <v>190</v>
      </c>
      <c r="C55" t="s">
        <v>191</v>
      </c>
      <c r="D55" t="s">
        <v>49</v>
      </c>
      <c r="E55" t="s">
        <v>174</v>
      </c>
      <c r="F55" t="s">
        <v>332</v>
      </c>
      <c r="G55" s="3">
        <v>35034</v>
      </c>
      <c r="H55">
        <v>15750</v>
      </c>
    </row>
    <row r="56" spans="1:8" x14ac:dyDescent="0.25">
      <c r="A56">
        <v>54</v>
      </c>
      <c r="B56" t="s">
        <v>47</v>
      </c>
      <c r="C56" t="s">
        <v>48</v>
      </c>
      <c r="D56" t="s">
        <v>49</v>
      </c>
      <c r="E56" t="s">
        <v>24</v>
      </c>
      <c r="F56" t="s">
        <v>333</v>
      </c>
      <c r="G56" s="3">
        <v>34761</v>
      </c>
      <c r="H56">
        <v>15750</v>
      </c>
    </row>
    <row r="57" spans="1:8" x14ac:dyDescent="0.25">
      <c r="A57">
        <v>55</v>
      </c>
      <c r="B57" t="s">
        <v>50</v>
      </c>
      <c r="C57" t="s">
        <v>51</v>
      </c>
      <c r="D57" t="s">
        <v>49</v>
      </c>
      <c r="E57" t="s">
        <v>24</v>
      </c>
      <c r="F57" t="s">
        <v>334</v>
      </c>
      <c r="G57" s="3">
        <v>31717</v>
      </c>
      <c r="H57">
        <v>15750</v>
      </c>
    </row>
    <row r="58" spans="1:8" x14ac:dyDescent="0.25">
      <c r="A58">
        <v>56</v>
      </c>
      <c r="B58" t="s">
        <v>192</v>
      </c>
      <c r="C58" t="s">
        <v>193</v>
      </c>
      <c r="D58" t="s">
        <v>13</v>
      </c>
      <c r="E58" t="s">
        <v>174</v>
      </c>
      <c r="F58" t="s">
        <v>332</v>
      </c>
      <c r="G58" s="3">
        <v>33878</v>
      </c>
      <c r="H58">
        <v>14875</v>
      </c>
    </row>
    <row r="59" spans="1:8" x14ac:dyDescent="0.25">
      <c r="A59">
        <v>57</v>
      </c>
      <c r="B59" t="s">
        <v>154</v>
      </c>
      <c r="C59" t="s">
        <v>44</v>
      </c>
      <c r="D59" t="s">
        <v>13</v>
      </c>
      <c r="E59" t="s">
        <v>138</v>
      </c>
      <c r="F59" t="s">
        <v>335</v>
      </c>
      <c r="G59" s="3">
        <v>34098</v>
      </c>
      <c r="H59">
        <v>14875</v>
      </c>
    </row>
    <row r="60" spans="1:8" x14ac:dyDescent="0.25">
      <c r="A60">
        <v>58</v>
      </c>
      <c r="B60" t="s">
        <v>107</v>
      </c>
      <c r="C60" t="s">
        <v>35</v>
      </c>
      <c r="D60" t="s">
        <v>23</v>
      </c>
      <c r="E60" t="s">
        <v>69</v>
      </c>
      <c r="F60" t="s">
        <v>314</v>
      </c>
      <c r="G60" s="3">
        <v>33182</v>
      </c>
      <c r="H60">
        <v>17500</v>
      </c>
    </row>
    <row r="61" spans="1:8" x14ac:dyDescent="0.25">
      <c r="A61">
        <v>59</v>
      </c>
      <c r="B61" t="s">
        <v>155</v>
      </c>
      <c r="C61" t="s">
        <v>156</v>
      </c>
      <c r="D61" t="s">
        <v>33</v>
      </c>
      <c r="E61" t="s">
        <v>138</v>
      </c>
      <c r="F61" t="s">
        <v>324</v>
      </c>
      <c r="G61" s="3">
        <v>31791</v>
      </c>
      <c r="H61">
        <v>19250</v>
      </c>
    </row>
    <row r="62" spans="1:8" x14ac:dyDescent="0.25">
      <c r="A62">
        <v>60</v>
      </c>
      <c r="B62" t="s">
        <v>157</v>
      </c>
      <c r="C62" t="s">
        <v>158</v>
      </c>
      <c r="D62" t="s">
        <v>23</v>
      </c>
      <c r="E62" t="s">
        <v>138</v>
      </c>
      <c r="F62" t="s">
        <v>336</v>
      </c>
      <c r="G62" s="3">
        <v>32105</v>
      </c>
      <c r="H62">
        <v>19250</v>
      </c>
    </row>
    <row r="63" spans="1:8" s="5" customFormat="1" x14ac:dyDescent="0.25">
      <c r="A63">
        <v>61</v>
      </c>
      <c r="B63" t="s">
        <v>108</v>
      </c>
      <c r="C63" t="s">
        <v>109</v>
      </c>
      <c r="D63" t="s">
        <v>33</v>
      </c>
      <c r="E63" t="s">
        <v>69</v>
      </c>
      <c r="F63" t="s">
        <v>314</v>
      </c>
      <c r="G63" s="3">
        <v>32106</v>
      </c>
      <c r="H63">
        <v>19250</v>
      </c>
    </row>
    <row r="64" spans="1:8" x14ac:dyDescent="0.25">
      <c r="A64">
        <v>62</v>
      </c>
      <c r="B64" t="s">
        <v>110</v>
      </c>
      <c r="C64" t="s">
        <v>83</v>
      </c>
      <c r="D64" t="s">
        <v>13</v>
      </c>
      <c r="E64" t="s">
        <v>69</v>
      </c>
      <c r="F64" t="s">
        <v>311</v>
      </c>
      <c r="G64" s="3">
        <v>32107</v>
      </c>
      <c r="H64">
        <v>19250</v>
      </c>
    </row>
    <row r="65" spans="1:8" x14ac:dyDescent="0.25">
      <c r="A65">
        <v>63</v>
      </c>
      <c r="B65" t="s">
        <v>111</v>
      </c>
      <c r="C65" t="s">
        <v>112</v>
      </c>
      <c r="D65" t="s">
        <v>40</v>
      </c>
      <c r="E65" t="s">
        <v>69</v>
      </c>
      <c r="F65" t="s">
        <v>317</v>
      </c>
      <c r="G65" s="3">
        <v>32440</v>
      </c>
      <c r="H65">
        <v>17500</v>
      </c>
    </row>
    <row r="66" spans="1:8" x14ac:dyDescent="0.25">
      <c r="A66">
        <v>64</v>
      </c>
      <c r="B66" t="s">
        <v>159</v>
      </c>
      <c r="C66" t="s">
        <v>160</v>
      </c>
      <c r="D66" t="s">
        <v>339</v>
      </c>
      <c r="E66" t="s">
        <v>138</v>
      </c>
      <c r="F66" t="s">
        <v>308</v>
      </c>
      <c r="G66" s="3">
        <v>32441</v>
      </c>
      <c r="H66">
        <v>17500</v>
      </c>
    </row>
    <row r="67" spans="1:8" x14ac:dyDescent="0.25">
      <c r="A67">
        <v>65</v>
      </c>
      <c r="B67" t="s">
        <v>52</v>
      </c>
      <c r="C67" t="s">
        <v>29</v>
      </c>
      <c r="D67" t="s">
        <v>49</v>
      </c>
      <c r="E67" t="s">
        <v>24</v>
      </c>
      <c r="F67" t="s">
        <v>318</v>
      </c>
      <c r="G67" s="3">
        <v>32442</v>
      </c>
      <c r="H67">
        <v>17500</v>
      </c>
    </row>
    <row r="68" spans="1:8" x14ac:dyDescent="0.25">
      <c r="A68">
        <v>66</v>
      </c>
      <c r="B68" t="s">
        <v>113</v>
      </c>
      <c r="C68" t="s">
        <v>114</v>
      </c>
      <c r="D68" t="s">
        <v>339</v>
      </c>
      <c r="E68" t="s">
        <v>69</v>
      </c>
      <c r="F68" t="s">
        <v>314</v>
      </c>
      <c r="G68" s="3">
        <v>32443</v>
      </c>
      <c r="H68">
        <v>17500</v>
      </c>
    </row>
    <row r="69" spans="1:8" x14ac:dyDescent="0.25">
      <c r="A69">
        <v>67</v>
      </c>
      <c r="B69" t="s">
        <v>115</v>
      </c>
      <c r="C69" t="s">
        <v>54</v>
      </c>
      <c r="D69" t="s">
        <v>339</v>
      </c>
      <c r="E69" t="s">
        <v>69</v>
      </c>
      <c r="F69" t="s">
        <v>326</v>
      </c>
      <c r="G69" s="3">
        <v>32444</v>
      </c>
      <c r="H69">
        <v>20125</v>
      </c>
    </row>
    <row r="70" spans="1:8" x14ac:dyDescent="0.25">
      <c r="A70">
        <v>68</v>
      </c>
      <c r="B70" t="s">
        <v>116</v>
      </c>
      <c r="C70" t="s">
        <v>29</v>
      </c>
      <c r="D70" t="s">
        <v>13</v>
      </c>
      <c r="E70" t="s">
        <v>69</v>
      </c>
      <c r="F70" t="s">
        <v>330</v>
      </c>
      <c r="G70" s="3">
        <v>35034</v>
      </c>
      <c r="H70">
        <v>14000</v>
      </c>
    </row>
    <row r="71" spans="1:8" x14ac:dyDescent="0.25">
      <c r="A71">
        <v>69</v>
      </c>
      <c r="B71" t="s">
        <v>117</v>
      </c>
      <c r="C71" t="s">
        <v>91</v>
      </c>
      <c r="D71" t="s">
        <v>339</v>
      </c>
      <c r="E71" t="s">
        <v>69</v>
      </c>
      <c r="F71" t="s">
        <v>330</v>
      </c>
      <c r="G71" s="3">
        <v>34761</v>
      </c>
      <c r="H71">
        <v>14000</v>
      </c>
    </row>
    <row r="72" spans="1:8" x14ac:dyDescent="0.25">
      <c r="A72">
        <v>70</v>
      </c>
      <c r="B72" t="s">
        <v>53</v>
      </c>
      <c r="C72" t="s">
        <v>54</v>
      </c>
      <c r="D72" t="s">
        <v>23</v>
      </c>
      <c r="E72" t="s">
        <v>24</v>
      </c>
      <c r="F72" t="s">
        <v>318</v>
      </c>
      <c r="G72" s="3">
        <v>34762</v>
      </c>
      <c r="H72">
        <v>14000</v>
      </c>
    </row>
    <row r="73" spans="1:8" x14ac:dyDescent="0.25">
      <c r="A73">
        <v>71</v>
      </c>
      <c r="B73" t="s">
        <v>194</v>
      </c>
      <c r="C73" t="s">
        <v>195</v>
      </c>
      <c r="D73" t="s">
        <v>40</v>
      </c>
      <c r="E73" t="s">
        <v>174</v>
      </c>
      <c r="F73" t="s">
        <v>337</v>
      </c>
      <c r="G73" s="3">
        <v>34763</v>
      </c>
      <c r="H73">
        <v>14000</v>
      </c>
    </row>
    <row r="74" spans="1:8" x14ac:dyDescent="0.25">
      <c r="A74">
        <v>72</v>
      </c>
      <c r="B74" t="s">
        <v>161</v>
      </c>
      <c r="C74" t="s">
        <v>39</v>
      </c>
      <c r="D74" t="s">
        <v>40</v>
      </c>
      <c r="E74" t="s">
        <v>138</v>
      </c>
      <c r="F74" t="s">
        <v>328</v>
      </c>
      <c r="G74" s="3">
        <v>32438</v>
      </c>
      <c r="H74">
        <v>17500</v>
      </c>
    </row>
    <row r="75" spans="1:8" s="5" customFormat="1" x14ac:dyDescent="0.25">
      <c r="A75">
        <v>73</v>
      </c>
      <c r="B75" t="s">
        <v>118</v>
      </c>
      <c r="C75" t="s">
        <v>119</v>
      </c>
      <c r="D75" t="s">
        <v>49</v>
      </c>
      <c r="E75" t="s">
        <v>69</v>
      </c>
      <c r="F75" t="s">
        <v>320</v>
      </c>
      <c r="G75" s="3">
        <v>32439</v>
      </c>
      <c r="H75">
        <v>17500</v>
      </c>
    </row>
    <row r="76" spans="1:8" x14ac:dyDescent="0.25">
      <c r="A76">
        <v>74</v>
      </c>
      <c r="B76" t="s">
        <v>55</v>
      </c>
      <c r="C76" t="s">
        <v>56</v>
      </c>
      <c r="D76" t="s">
        <v>13</v>
      </c>
      <c r="E76" t="s">
        <v>24</v>
      </c>
      <c r="F76" t="s">
        <v>316</v>
      </c>
      <c r="G76" s="3">
        <v>32440</v>
      </c>
      <c r="H76">
        <v>17500</v>
      </c>
    </row>
    <row r="77" spans="1:8" x14ac:dyDescent="0.25">
      <c r="A77">
        <v>75</v>
      </c>
      <c r="B77" t="s">
        <v>57</v>
      </c>
      <c r="C77" t="s">
        <v>58</v>
      </c>
      <c r="D77" t="s">
        <v>33</v>
      </c>
      <c r="E77" t="s">
        <v>24</v>
      </c>
      <c r="F77" t="s">
        <v>318</v>
      </c>
      <c r="G77" s="3">
        <v>32441</v>
      </c>
      <c r="H77">
        <v>17500</v>
      </c>
    </row>
    <row r="78" spans="1:8" x14ac:dyDescent="0.25">
      <c r="A78">
        <v>76</v>
      </c>
      <c r="B78" t="s">
        <v>196</v>
      </c>
      <c r="C78" t="s">
        <v>187</v>
      </c>
      <c r="D78" t="s">
        <v>49</v>
      </c>
      <c r="E78" t="s">
        <v>174</v>
      </c>
      <c r="F78" t="s">
        <v>337</v>
      </c>
      <c r="G78" s="3">
        <v>32442</v>
      </c>
      <c r="H78">
        <v>17500</v>
      </c>
    </row>
    <row r="79" spans="1:8" x14ac:dyDescent="0.25">
      <c r="A79">
        <v>77</v>
      </c>
      <c r="B79" t="s">
        <v>120</v>
      </c>
      <c r="C79" t="s">
        <v>114</v>
      </c>
      <c r="D79" t="s">
        <v>40</v>
      </c>
      <c r="E79" t="s">
        <v>69</v>
      </c>
      <c r="F79" t="s">
        <v>310</v>
      </c>
      <c r="G79" s="3">
        <v>32443</v>
      </c>
      <c r="H79">
        <v>17500</v>
      </c>
    </row>
    <row r="80" spans="1:8" x14ac:dyDescent="0.25">
      <c r="A80">
        <v>78</v>
      </c>
      <c r="B80" t="s">
        <v>197</v>
      </c>
      <c r="C80" t="s">
        <v>198</v>
      </c>
      <c r="D80" t="s">
        <v>13</v>
      </c>
      <c r="E80" t="s">
        <v>174</v>
      </c>
      <c r="F80" t="s">
        <v>325</v>
      </c>
      <c r="G80" s="3">
        <v>32444</v>
      </c>
      <c r="H80">
        <v>17500</v>
      </c>
    </row>
    <row r="81" spans="1:8" x14ac:dyDescent="0.25">
      <c r="A81">
        <v>79</v>
      </c>
      <c r="B81" t="s">
        <v>121</v>
      </c>
      <c r="C81" t="s">
        <v>122</v>
      </c>
      <c r="D81" t="s">
        <v>23</v>
      </c>
      <c r="E81" t="s">
        <v>69</v>
      </c>
      <c r="F81" t="s">
        <v>310</v>
      </c>
      <c r="G81" s="3">
        <v>32445</v>
      </c>
      <c r="H81">
        <v>17500</v>
      </c>
    </row>
    <row r="82" spans="1:8" x14ac:dyDescent="0.25">
      <c r="A82">
        <v>80</v>
      </c>
      <c r="B82" t="s">
        <v>123</v>
      </c>
      <c r="C82" t="s">
        <v>124</v>
      </c>
      <c r="D82" t="s">
        <v>23</v>
      </c>
      <c r="E82" t="s">
        <v>69</v>
      </c>
      <c r="F82" t="s">
        <v>307</v>
      </c>
      <c r="G82" s="3">
        <v>32446</v>
      </c>
      <c r="H82">
        <v>17500</v>
      </c>
    </row>
    <row r="83" spans="1:8" x14ac:dyDescent="0.25">
      <c r="A83">
        <v>81</v>
      </c>
      <c r="B83" t="s">
        <v>162</v>
      </c>
      <c r="C83" t="s">
        <v>163</v>
      </c>
      <c r="D83" t="s">
        <v>49</v>
      </c>
      <c r="E83" t="s">
        <v>138</v>
      </c>
      <c r="F83" t="s">
        <v>335</v>
      </c>
      <c r="G83" s="3">
        <v>32447</v>
      </c>
      <c r="H83">
        <v>17500</v>
      </c>
    </row>
    <row r="84" spans="1:8" x14ac:dyDescent="0.25">
      <c r="A84">
        <v>82</v>
      </c>
      <c r="B84" t="s">
        <v>59</v>
      </c>
      <c r="C84" t="s">
        <v>60</v>
      </c>
      <c r="D84" t="s">
        <v>40</v>
      </c>
      <c r="E84" t="s">
        <v>24</v>
      </c>
      <c r="F84" t="s">
        <v>309</v>
      </c>
      <c r="G84" s="3">
        <v>32448</v>
      </c>
      <c r="H84">
        <v>17500</v>
      </c>
    </row>
    <row r="85" spans="1:8" x14ac:dyDescent="0.25">
      <c r="A85">
        <v>83</v>
      </c>
      <c r="B85" t="s">
        <v>127</v>
      </c>
      <c r="C85" t="s">
        <v>114</v>
      </c>
      <c r="D85" t="s">
        <v>49</v>
      </c>
      <c r="E85" t="s">
        <v>69</v>
      </c>
      <c r="F85" t="s">
        <v>329</v>
      </c>
      <c r="G85" s="3">
        <v>36221</v>
      </c>
      <c r="H85">
        <v>7000</v>
      </c>
    </row>
    <row r="86" spans="1:8" x14ac:dyDescent="0.25">
      <c r="A86">
        <v>84</v>
      </c>
      <c r="B86" t="s">
        <v>61</v>
      </c>
      <c r="C86" t="s">
        <v>62</v>
      </c>
      <c r="D86" t="s">
        <v>40</v>
      </c>
      <c r="E86" t="s">
        <v>24</v>
      </c>
      <c r="F86" t="s">
        <v>318</v>
      </c>
      <c r="G86" s="3">
        <v>36222</v>
      </c>
      <c r="H86">
        <v>7000</v>
      </c>
    </row>
    <row r="87" spans="1:8" x14ac:dyDescent="0.25">
      <c r="A87">
        <v>85</v>
      </c>
      <c r="B87" t="s">
        <v>128</v>
      </c>
      <c r="C87" t="s">
        <v>129</v>
      </c>
      <c r="D87" t="s">
        <v>40</v>
      </c>
      <c r="E87" t="s">
        <v>69</v>
      </c>
      <c r="F87" t="s">
        <v>314</v>
      </c>
      <c r="G87" s="3">
        <v>35809</v>
      </c>
      <c r="H87">
        <v>7000</v>
      </c>
    </row>
    <row r="88" spans="1:8" x14ac:dyDescent="0.25">
      <c r="A88">
        <v>86</v>
      </c>
      <c r="B88" t="s">
        <v>130</v>
      </c>
      <c r="C88" t="s">
        <v>87</v>
      </c>
      <c r="D88" t="s">
        <v>49</v>
      </c>
      <c r="E88" t="s">
        <v>69</v>
      </c>
      <c r="F88" t="s">
        <v>317</v>
      </c>
      <c r="G88" s="3">
        <v>35810</v>
      </c>
      <c r="H88">
        <v>17500</v>
      </c>
    </row>
    <row r="89" spans="1:8" x14ac:dyDescent="0.25">
      <c r="A89">
        <v>87</v>
      </c>
      <c r="B89" t="s">
        <v>164</v>
      </c>
      <c r="C89" t="s">
        <v>165</v>
      </c>
      <c r="D89" t="s">
        <v>23</v>
      </c>
      <c r="E89" t="s">
        <v>138</v>
      </c>
      <c r="F89" t="s">
        <v>308</v>
      </c>
      <c r="G89" s="3">
        <v>35811</v>
      </c>
      <c r="H89">
        <v>17500</v>
      </c>
    </row>
    <row r="90" spans="1:8" x14ac:dyDescent="0.25">
      <c r="A90">
        <v>88</v>
      </c>
      <c r="B90" t="s">
        <v>199</v>
      </c>
      <c r="C90" t="s">
        <v>200</v>
      </c>
      <c r="D90" t="s">
        <v>23</v>
      </c>
      <c r="E90" t="s">
        <v>174</v>
      </c>
      <c r="F90" t="s">
        <v>312</v>
      </c>
      <c r="G90" s="3">
        <v>35794</v>
      </c>
      <c r="H90">
        <v>7875</v>
      </c>
    </row>
    <row r="91" spans="1:8" x14ac:dyDescent="0.25">
      <c r="A91">
        <v>89</v>
      </c>
      <c r="B91" t="s">
        <v>131</v>
      </c>
      <c r="C91" t="s">
        <v>132</v>
      </c>
      <c r="D91" t="s">
        <v>13</v>
      </c>
      <c r="E91" t="s">
        <v>69</v>
      </c>
      <c r="F91" t="s">
        <v>329</v>
      </c>
      <c r="G91" s="3">
        <v>28907</v>
      </c>
      <c r="H91">
        <v>22750</v>
      </c>
    </row>
    <row r="92" spans="1:8" x14ac:dyDescent="0.25">
      <c r="A92">
        <v>90</v>
      </c>
      <c r="B92" t="s">
        <v>133</v>
      </c>
      <c r="C92" t="s">
        <v>99</v>
      </c>
      <c r="D92" t="s">
        <v>40</v>
      </c>
      <c r="E92" t="s">
        <v>69</v>
      </c>
      <c r="F92" t="s">
        <v>320</v>
      </c>
      <c r="G92" s="3">
        <v>29226</v>
      </c>
      <c r="H92">
        <v>22750</v>
      </c>
    </row>
    <row r="93" spans="1:8" s="5" customFormat="1" x14ac:dyDescent="0.25">
      <c r="A93">
        <v>91</v>
      </c>
      <c r="B93" t="s">
        <v>63</v>
      </c>
      <c r="C93" t="s">
        <v>64</v>
      </c>
      <c r="D93" t="s">
        <v>13</v>
      </c>
      <c r="E93" t="s">
        <v>24</v>
      </c>
      <c r="F93" t="s">
        <v>318</v>
      </c>
      <c r="G93" s="3">
        <v>29172</v>
      </c>
      <c r="H93">
        <v>22750</v>
      </c>
    </row>
    <row r="94" spans="1:8" x14ac:dyDescent="0.25">
      <c r="A94">
        <v>92</v>
      </c>
      <c r="B94" t="s">
        <v>65</v>
      </c>
      <c r="C94" t="s">
        <v>66</v>
      </c>
      <c r="D94" t="s">
        <v>23</v>
      </c>
      <c r="E94" t="s">
        <v>24</v>
      </c>
      <c r="F94" t="s">
        <v>333</v>
      </c>
      <c r="G94" s="3">
        <v>32603</v>
      </c>
      <c r="H94">
        <v>17325</v>
      </c>
    </row>
    <row r="95" spans="1:8" x14ac:dyDescent="0.25">
      <c r="A95">
        <v>93</v>
      </c>
      <c r="B95" t="s">
        <v>166</v>
      </c>
      <c r="C95" t="s">
        <v>83</v>
      </c>
      <c r="D95" t="s">
        <v>13</v>
      </c>
      <c r="E95" t="s">
        <v>138</v>
      </c>
      <c r="F95" t="s">
        <v>324</v>
      </c>
      <c r="G95" s="3">
        <v>32604</v>
      </c>
      <c r="H95">
        <v>17325</v>
      </c>
    </row>
    <row r="96" spans="1:8" x14ac:dyDescent="0.25">
      <c r="A96">
        <v>94</v>
      </c>
      <c r="B96" t="s">
        <v>201</v>
      </c>
      <c r="C96" t="s">
        <v>202</v>
      </c>
      <c r="D96" t="s">
        <v>23</v>
      </c>
      <c r="E96" t="s">
        <v>174</v>
      </c>
      <c r="F96" t="s">
        <v>327</v>
      </c>
      <c r="G96" s="3">
        <v>32605</v>
      </c>
      <c r="H96">
        <v>17325</v>
      </c>
    </row>
    <row r="97" spans="1:8" x14ac:dyDescent="0.25">
      <c r="A97">
        <v>95</v>
      </c>
      <c r="B97" t="s">
        <v>167</v>
      </c>
      <c r="C97" t="s">
        <v>93</v>
      </c>
      <c r="D97" t="s">
        <v>23</v>
      </c>
      <c r="E97" t="s">
        <v>138</v>
      </c>
      <c r="F97" t="s">
        <v>324</v>
      </c>
      <c r="G97" s="3">
        <v>32606</v>
      </c>
      <c r="H97">
        <v>17325</v>
      </c>
    </row>
    <row r="98" spans="1:8" x14ac:dyDescent="0.25">
      <c r="A98">
        <v>96</v>
      </c>
      <c r="B98" t="s">
        <v>21</v>
      </c>
      <c r="C98" t="s">
        <v>126</v>
      </c>
      <c r="D98" t="s">
        <v>40</v>
      </c>
      <c r="E98" t="s">
        <v>174</v>
      </c>
      <c r="F98" t="s">
        <v>332</v>
      </c>
      <c r="G98" s="3">
        <v>32607</v>
      </c>
      <c r="H98">
        <v>17325</v>
      </c>
    </row>
    <row r="99" spans="1:8" x14ac:dyDescent="0.25">
      <c r="A99">
        <v>97</v>
      </c>
      <c r="B99" t="s">
        <v>168</v>
      </c>
      <c r="C99" t="s">
        <v>169</v>
      </c>
      <c r="D99" t="s">
        <v>40</v>
      </c>
      <c r="E99" t="s">
        <v>138</v>
      </c>
      <c r="F99" t="s">
        <v>336</v>
      </c>
      <c r="G99" s="3">
        <v>32608</v>
      </c>
      <c r="H99">
        <v>17325</v>
      </c>
    </row>
    <row r="100" spans="1:8" x14ac:dyDescent="0.25">
      <c r="A100">
        <v>98</v>
      </c>
      <c r="B100" t="s">
        <v>134</v>
      </c>
      <c r="C100" t="s">
        <v>135</v>
      </c>
      <c r="D100" t="s">
        <v>49</v>
      </c>
      <c r="E100" t="s">
        <v>69</v>
      </c>
      <c r="F100" t="s">
        <v>310</v>
      </c>
      <c r="G100" s="3">
        <v>32609</v>
      </c>
      <c r="H100">
        <v>17325</v>
      </c>
    </row>
    <row r="101" spans="1:8" x14ac:dyDescent="0.25">
      <c r="A101">
        <v>99</v>
      </c>
      <c r="B101" t="s">
        <v>203</v>
      </c>
      <c r="C101" t="s">
        <v>114</v>
      </c>
      <c r="D101" t="s">
        <v>27</v>
      </c>
      <c r="E101" t="s">
        <v>174</v>
      </c>
      <c r="F101" t="s">
        <v>325</v>
      </c>
      <c r="G101" s="3">
        <v>35794</v>
      </c>
      <c r="H101">
        <v>10500</v>
      </c>
    </row>
    <row r="102" spans="1:8" x14ac:dyDescent="0.25">
      <c r="A102">
        <v>100</v>
      </c>
      <c r="B102" t="s">
        <v>170</v>
      </c>
      <c r="C102" t="s">
        <v>171</v>
      </c>
      <c r="D102" t="s">
        <v>27</v>
      </c>
      <c r="E102" t="s">
        <v>138</v>
      </c>
      <c r="F102" t="s">
        <v>308</v>
      </c>
      <c r="G102" s="3">
        <v>36193</v>
      </c>
      <c r="H102">
        <v>7875</v>
      </c>
    </row>
  </sheetData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H12"/>
  <sheetViews>
    <sheetView showGridLines="0" workbookViewId="0">
      <pane ySplit="5" topLeftCell="A6" activePane="bottomLeft" state="frozen"/>
      <selection activeCell="M26" sqref="M26"/>
      <selection pane="bottomLeft" activeCell="M26" sqref="M26"/>
    </sheetView>
  </sheetViews>
  <sheetFormatPr defaultColWidth="9.1796875" defaultRowHeight="12.5" x14ac:dyDescent="0.25"/>
  <cols>
    <col min="1" max="1" width="10.54296875" style="198" bestFit="1" customWidth="1"/>
    <col min="2" max="16384" width="9.1796875" style="198"/>
  </cols>
  <sheetData>
    <row r="1" spans="1:8" ht="16.5" x14ac:dyDescent="0.35">
      <c r="H1" s="377" t="s">
        <v>1365</v>
      </c>
    </row>
    <row r="8" spans="1:8" ht="13" x14ac:dyDescent="0.3">
      <c r="A8" s="197" t="s">
        <v>1</v>
      </c>
      <c r="B8" s="197" t="s">
        <v>819</v>
      </c>
      <c r="C8" s="197" t="s">
        <v>820</v>
      </c>
      <c r="D8" s="197" t="s">
        <v>821</v>
      </c>
    </row>
    <row r="9" spans="1:8" x14ac:dyDescent="0.25">
      <c r="A9" s="199" t="s">
        <v>822</v>
      </c>
      <c r="B9" s="198">
        <v>1900</v>
      </c>
      <c r="C9" s="198">
        <v>1997</v>
      </c>
      <c r="D9" s="198">
        <v>1873</v>
      </c>
    </row>
    <row r="10" spans="1:8" x14ac:dyDescent="0.25">
      <c r="A10" s="198" t="s">
        <v>823</v>
      </c>
      <c r="B10" s="198">
        <v>1867</v>
      </c>
      <c r="C10" s="198">
        <v>2025</v>
      </c>
      <c r="D10" s="198">
        <v>1788</v>
      </c>
    </row>
    <row r="11" spans="1:8" x14ac:dyDescent="0.25">
      <c r="A11" s="198" t="s">
        <v>685</v>
      </c>
      <c r="B11" s="198">
        <v>1831</v>
      </c>
      <c r="C11" s="198">
        <v>1824</v>
      </c>
      <c r="D11" s="198">
        <v>1733</v>
      </c>
    </row>
    <row r="12" spans="1:8" x14ac:dyDescent="0.25">
      <c r="A12" s="198" t="s">
        <v>686</v>
      </c>
      <c r="B12" s="198">
        <v>1654</v>
      </c>
      <c r="C12" s="198">
        <v>1995</v>
      </c>
      <c r="D12" s="198">
        <v>1797</v>
      </c>
    </row>
  </sheetData>
  <hyperlinks>
    <hyperlink ref="H1" location="'Index'!$A$19" display="Return to Index Sheet" xr:uid="{00000000-0004-0000-1100-000000000000}"/>
  </hyperlinks>
  <pageMargins left="0.75" right="0.75" top="1" bottom="1" header="0.5" footer="0.5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H14"/>
  <sheetViews>
    <sheetView showGridLines="0" workbookViewId="0">
      <pane ySplit="5" topLeftCell="A6" activePane="bottomLeft" state="frozen"/>
      <selection activeCell="M26" sqref="M26"/>
      <selection pane="bottomLeft" activeCell="M26" sqref="M26"/>
    </sheetView>
  </sheetViews>
  <sheetFormatPr defaultColWidth="9.1796875" defaultRowHeight="12.5" x14ac:dyDescent="0.25"/>
  <cols>
    <col min="1" max="1" width="10.7265625" style="198" customWidth="1"/>
    <col min="2" max="16384" width="9.1796875" style="198"/>
  </cols>
  <sheetData>
    <row r="1" spans="1:8" ht="16.5" x14ac:dyDescent="0.35">
      <c r="H1" s="377" t="s">
        <v>1365</v>
      </c>
    </row>
    <row r="8" spans="1:8" ht="13" x14ac:dyDescent="0.3">
      <c r="A8" s="197" t="s">
        <v>1</v>
      </c>
      <c r="B8" s="197" t="s">
        <v>824</v>
      </c>
      <c r="C8" s="197" t="s">
        <v>825</v>
      </c>
      <c r="D8" s="197" t="s">
        <v>826</v>
      </c>
    </row>
    <row r="9" spans="1:8" x14ac:dyDescent="0.25">
      <c r="A9" s="198" t="s">
        <v>685</v>
      </c>
      <c r="B9" s="198">
        <v>1201</v>
      </c>
      <c r="C9" s="198">
        <v>1020</v>
      </c>
      <c r="D9" s="198">
        <v>1410</v>
      </c>
    </row>
    <row r="10" spans="1:8" x14ac:dyDescent="0.25">
      <c r="A10" s="198" t="s">
        <v>823</v>
      </c>
      <c r="B10" s="198">
        <v>1472</v>
      </c>
      <c r="C10" s="198">
        <v>1365</v>
      </c>
      <c r="D10" s="198">
        <v>931</v>
      </c>
    </row>
    <row r="11" spans="1:8" x14ac:dyDescent="0.25">
      <c r="A11" s="198" t="s">
        <v>686</v>
      </c>
      <c r="B11" s="198">
        <v>1090</v>
      </c>
      <c r="C11" s="198">
        <v>1311</v>
      </c>
      <c r="D11" s="198">
        <v>1117</v>
      </c>
    </row>
    <row r="12" spans="1:8" x14ac:dyDescent="0.25">
      <c r="A12" s="198" t="s">
        <v>822</v>
      </c>
      <c r="B12" s="198">
        <v>994</v>
      </c>
      <c r="C12" s="198">
        <v>1169</v>
      </c>
      <c r="D12" s="198">
        <v>1068</v>
      </c>
    </row>
    <row r="13" spans="1:8" ht="14.5" x14ac:dyDescent="0.35">
      <c r="A13" s="195"/>
      <c r="B13" s="195"/>
      <c r="C13" s="195"/>
      <c r="D13" s="195"/>
    </row>
    <row r="14" spans="1:8" ht="14.5" x14ac:dyDescent="0.35">
      <c r="A14" s="195"/>
      <c r="B14" s="195"/>
      <c r="C14" s="195"/>
      <c r="D14" s="195"/>
    </row>
  </sheetData>
  <hyperlinks>
    <hyperlink ref="H1" location="'Index'!$A$20" display="Return to Index Sheet" xr:uid="{00000000-0004-0000-1200-000000000000}"/>
  </hyperlinks>
  <pageMargins left="0.75" right="0.75" top="1" bottom="1" header="0.5" footer="0.5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/>
  <dimension ref="A1:H12"/>
  <sheetViews>
    <sheetView showGridLines="0" workbookViewId="0">
      <pane ySplit="5" topLeftCell="A6" activePane="bottomLeft" state="frozen"/>
      <selection activeCell="M26" sqref="M26"/>
      <selection pane="bottomLeft" activeCell="M26" sqref="M26"/>
    </sheetView>
  </sheetViews>
  <sheetFormatPr defaultColWidth="9.1796875" defaultRowHeight="12.5" x14ac:dyDescent="0.25"/>
  <cols>
    <col min="1" max="1" width="10.54296875" style="198" bestFit="1" customWidth="1"/>
    <col min="2" max="16384" width="9.1796875" style="198"/>
  </cols>
  <sheetData>
    <row r="1" spans="1:8" ht="16.5" x14ac:dyDescent="0.35">
      <c r="H1" s="377" t="s">
        <v>1365</v>
      </c>
    </row>
    <row r="8" spans="1:8" ht="13" x14ac:dyDescent="0.3">
      <c r="A8" s="197" t="s">
        <v>1</v>
      </c>
      <c r="B8" s="197" t="s">
        <v>824</v>
      </c>
      <c r="C8" s="197" t="s">
        <v>825</v>
      </c>
      <c r="D8" s="197" t="s">
        <v>826</v>
      </c>
    </row>
    <row r="9" spans="1:8" x14ac:dyDescent="0.25">
      <c r="A9" s="198" t="s">
        <v>686</v>
      </c>
      <c r="B9" s="198">
        <v>618</v>
      </c>
      <c r="C9" s="198">
        <v>742</v>
      </c>
      <c r="D9" s="198">
        <v>862</v>
      </c>
    </row>
    <row r="10" spans="1:8" x14ac:dyDescent="0.25">
      <c r="A10" s="198" t="s">
        <v>685</v>
      </c>
      <c r="B10" s="198">
        <v>618</v>
      </c>
      <c r="C10" s="198">
        <v>616</v>
      </c>
      <c r="D10" s="198">
        <v>782</v>
      </c>
    </row>
    <row r="11" spans="1:8" x14ac:dyDescent="0.25">
      <c r="A11" s="198" t="s">
        <v>822</v>
      </c>
      <c r="B11" s="198">
        <v>746</v>
      </c>
      <c r="C11" s="198">
        <v>781</v>
      </c>
      <c r="D11" s="198">
        <v>868</v>
      </c>
    </row>
    <row r="12" spans="1:8" x14ac:dyDescent="0.25">
      <c r="A12" s="198" t="s">
        <v>823</v>
      </c>
      <c r="B12" s="198">
        <v>827</v>
      </c>
      <c r="C12" s="198">
        <v>856</v>
      </c>
      <c r="D12" s="198">
        <v>757</v>
      </c>
    </row>
  </sheetData>
  <hyperlinks>
    <hyperlink ref="H1" location="'Index'!$A$21" display="Return to Index Sheet" xr:uid="{00000000-0004-0000-1300-000000000000}"/>
  </hyperlinks>
  <pageMargins left="0.75" right="0.75" top="1" bottom="1" header="0.5" footer="0.5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5"/>
  <dimension ref="A1:H12"/>
  <sheetViews>
    <sheetView showGridLines="0" workbookViewId="0">
      <pane ySplit="5" topLeftCell="A6" activePane="bottomLeft" state="frozen"/>
      <selection activeCell="M26" sqref="M26"/>
      <selection pane="bottomLeft" activeCell="M26" sqref="M26"/>
    </sheetView>
  </sheetViews>
  <sheetFormatPr defaultColWidth="9.1796875" defaultRowHeight="12.5" x14ac:dyDescent="0.25"/>
  <cols>
    <col min="1" max="1" width="10.54296875" style="198" bestFit="1" customWidth="1"/>
    <col min="2" max="16384" width="9.1796875" style="198"/>
  </cols>
  <sheetData>
    <row r="1" spans="1:8" ht="16.5" x14ac:dyDescent="0.35">
      <c r="H1" s="377" t="s">
        <v>1365</v>
      </c>
    </row>
    <row r="8" spans="1:8" ht="13" x14ac:dyDescent="0.3">
      <c r="A8" s="197" t="s">
        <v>1</v>
      </c>
      <c r="B8" s="197" t="s">
        <v>824</v>
      </c>
      <c r="C8" s="197" t="s">
        <v>825</v>
      </c>
      <c r="D8" s="197" t="s">
        <v>826</v>
      </c>
    </row>
    <row r="9" spans="1:8" x14ac:dyDescent="0.25">
      <c r="A9" s="198" t="s">
        <v>823</v>
      </c>
      <c r="B9" s="198">
        <v>328</v>
      </c>
      <c r="C9" s="198">
        <v>435</v>
      </c>
      <c r="D9" s="198">
        <v>433</v>
      </c>
    </row>
    <row r="10" spans="1:8" x14ac:dyDescent="0.25">
      <c r="A10" s="198" t="s">
        <v>686</v>
      </c>
      <c r="B10" s="198">
        <v>306</v>
      </c>
      <c r="C10" s="198">
        <v>480</v>
      </c>
      <c r="D10" s="198">
        <v>479</v>
      </c>
    </row>
    <row r="11" spans="1:8" x14ac:dyDescent="0.25">
      <c r="A11" s="198" t="s">
        <v>822</v>
      </c>
      <c r="B11" s="198">
        <v>456</v>
      </c>
      <c r="C11" s="198">
        <v>481</v>
      </c>
      <c r="D11" s="198">
        <v>498</v>
      </c>
    </row>
    <row r="12" spans="1:8" x14ac:dyDescent="0.25">
      <c r="A12" s="199" t="s">
        <v>685</v>
      </c>
      <c r="B12" s="198">
        <v>302</v>
      </c>
      <c r="C12" s="198">
        <v>425</v>
      </c>
      <c r="D12" s="198">
        <v>426</v>
      </c>
    </row>
  </sheetData>
  <hyperlinks>
    <hyperlink ref="H1" location="'Index'!$A$22" display="Return to Index Sheet" xr:uid="{00000000-0004-0000-1400-000000000000}"/>
  </hyperlinks>
  <pageMargins left="0.75" right="0.75" top="1" bottom="1" header="0.5" footer="0.5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"/>
  <dimension ref="A1:H7"/>
  <sheetViews>
    <sheetView showGridLines="0" workbookViewId="0">
      <pane ySplit="5" topLeftCell="A6" activePane="bottomLeft" state="frozen"/>
      <selection activeCell="H1" sqref="H1"/>
      <selection pane="bottomLeft" activeCell="M26" sqref="M26"/>
    </sheetView>
  </sheetViews>
  <sheetFormatPr defaultColWidth="9.1796875" defaultRowHeight="14.5" x14ac:dyDescent="0.35"/>
  <cols>
    <col min="1" max="1" width="12" style="195" customWidth="1"/>
    <col min="2" max="2" width="6.26953125" style="195" customWidth="1"/>
    <col min="3" max="16384" width="9.1796875" style="195"/>
  </cols>
  <sheetData>
    <row r="1" spans="1:8" ht="16.5" x14ac:dyDescent="0.35">
      <c r="H1" s="377" t="s">
        <v>1365</v>
      </c>
    </row>
    <row r="7" spans="1:8" x14ac:dyDescent="0.35">
      <c r="A7" s="195" t="s">
        <v>827</v>
      </c>
    </row>
  </sheetData>
  <dataConsolidate topLabels="1" link="1"/>
  <hyperlinks>
    <hyperlink ref="H1" location="'Index'!$A$23" display="Return to Index Sheet" xr:uid="{00000000-0004-0000-1500-000000000000}"/>
  </hyperlinks>
  <pageMargins left="0.75" right="0.75" top="1" bottom="1" header="0.5" footer="0.5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21"/>
  <dimension ref="A2:Y28"/>
  <sheetViews>
    <sheetView showGridLines="0" zoomScaleNormal="100" workbookViewId="0"/>
  </sheetViews>
  <sheetFormatPr defaultColWidth="9.1796875" defaultRowHeight="12.5" x14ac:dyDescent="0.25"/>
  <cols>
    <col min="1" max="1" width="12.81640625" style="93" bestFit="1" customWidth="1"/>
    <col min="2" max="2" width="11.7265625" style="93" customWidth="1"/>
    <col min="3" max="3" width="10.453125" style="93" customWidth="1"/>
    <col min="4" max="5" width="12.453125" style="93" customWidth="1"/>
    <col min="6" max="6" width="12.54296875" style="93" bestFit="1" customWidth="1"/>
    <col min="7" max="7" width="9.1796875" style="93"/>
    <col min="8" max="8" width="10.1796875" style="93" customWidth="1"/>
    <col min="9" max="9" width="9.1796875" style="93"/>
    <col min="10" max="10" width="9.7265625" style="93" bestFit="1" customWidth="1"/>
    <col min="11" max="13" width="9.1796875" style="93"/>
    <col min="14" max="14" width="14.7265625" style="93" bestFit="1" customWidth="1"/>
    <col min="15" max="22" width="10.1796875" style="93" customWidth="1"/>
    <col min="23" max="23" width="11.1796875" style="93" customWidth="1"/>
    <col min="24" max="25" width="12" style="93" customWidth="1"/>
    <col min="26" max="16384" width="9.1796875" style="93"/>
  </cols>
  <sheetData>
    <row r="2" spans="1:25" ht="17.5" x14ac:dyDescent="0.35">
      <c r="A2" s="482" t="s">
        <v>660</v>
      </c>
      <c r="B2" s="482"/>
      <c r="C2" s="482"/>
      <c r="D2"/>
      <c r="E2"/>
      <c r="F2"/>
      <c r="G2"/>
      <c r="H2"/>
    </row>
    <row r="3" spans="1:25" ht="14.5" x14ac:dyDescent="0.35">
      <c r="H3" s="288" t="s">
        <v>879</v>
      </c>
      <c r="I3" s="285" t="s">
        <v>880</v>
      </c>
      <c r="M3" s="284"/>
      <c r="N3"/>
      <c r="O3"/>
      <c r="P3"/>
      <c r="Q3"/>
      <c r="R3"/>
      <c r="S3"/>
      <c r="T3"/>
      <c r="U3"/>
      <c r="V3"/>
      <c r="W3"/>
      <c r="X3"/>
      <c r="Y3"/>
    </row>
    <row r="4" spans="1:25" ht="15.5" x14ac:dyDescent="0.35">
      <c r="A4" s="104" t="s">
        <v>659</v>
      </c>
      <c r="B4" s="104" t="s">
        <v>18</v>
      </c>
      <c r="C4" s="104" t="s">
        <v>658</v>
      </c>
      <c r="D4" s="104" t="s">
        <v>1433</v>
      </c>
      <c r="E4" s="104" t="s">
        <v>20</v>
      </c>
      <c r="F4" s="104" t="s">
        <v>362</v>
      </c>
      <c r="G4"/>
      <c r="H4" s="289"/>
      <c r="I4" s="286"/>
      <c r="J4" s="284"/>
      <c r="K4" s="323" t="s">
        <v>881</v>
      </c>
      <c r="L4" s="324" t="s">
        <v>882</v>
      </c>
      <c r="M4" s="325" t="s">
        <v>883</v>
      </c>
      <c r="N4" s="324" t="s">
        <v>884</v>
      </c>
      <c r="O4" s="325" t="s">
        <v>885</v>
      </c>
      <c r="P4" s="324" t="s">
        <v>886</v>
      </c>
      <c r="Q4" s="325" t="s">
        <v>887</v>
      </c>
      <c r="R4" s="324" t="s">
        <v>888</v>
      </c>
      <c r="S4" s="325" t="s">
        <v>889</v>
      </c>
      <c r="T4" s="324" t="s">
        <v>890</v>
      </c>
      <c r="U4" s="327"/>
      <c r="V4" s="326"/>
    </row>
    <row r="5" spans="1:25" ht="14.5" x14ac:dyDescent="0.35">
      <c r="A5" s="103"/>
      <c r="B5" s="103"/>
      <c r="C5" s="103"/>
      <c r="D5" s="103"/>
      <c r="E5" s="103"/>
      <c r="F5" s="419">
        <v>4892</v>
      </c>
      <c r="G5"/>
      <c r="H5" s="289"/>
      <c r="I5" s="286"/>
      <c r="J5" s="284"/>
      <c r="K5" s="323" t="s">
        <v>891</v>
      </c>
      <c r="L5" s="324" t="s">
        <v>892</v>
      </c>
      <c r="M5" s="325" t="s">
        <v>893</v>
      </c>
      <c r="N5" s="324" t="s">
        <v>894</v>
      </c>
      <c r="O5" s="325" t="s">
        <v>895</v>
      </c>
      <c r="P5" s="324" t="s">
        <v>896</v>
      </c>
      <c r="Q5" s="325" t="s">
        <v>897</v>
      </c>
      <c r="R5" s="324" t="s">
        <v>898</v>
      </c>
      <c r="S5" s="325" t="s">
        <v>899</v>
      </c>
      <c r="T5" s="324" t="s">
        <v>900</v>
      </c>
      <c r="U5" s="325" t="s">
        <v>901</v>
      </c>
      <c r="V5" s="324" t="s">
        <v>902</v>
      </c>
    </row>
    <row r="6" spans="1:25" ht="14.5" x14ac:dyDescent="0.35">
      <c r="A6" s="103"/>
      <c r="B6" s="103"/>
      <c r="C6" s="103"/>
      <c r="D6" s="103"/>
      <c r="E6" s="103"/>
      <c r="F6" s="103"/>
      <c r="G6"/>
      <c r="H6" s="289"/>
      <c r="I6" s="286"/>
      <c r="J6" s="284"/>
      <c r="K6" s="323" t="s">
        <v>903</v>
      </c>
      <c r="L6" s="324" t="s">
        <v>904</v>
      </c>
      <c r="M6" s="325" t="s">
        <v>905</v>
      </c>
      <c r="N6" s="324" t="s">
        <v>906</v>
      </c>
      <c r="O6" s="325" t="s">
        <v>907</v>
      </c>
      <c r="P6" s="324" t="s">
        <v>908</v>
      </c>
      <c r="Q6" s="325" t="s">
        <v>909</v>
      </c>
      <c r="R6" s="324" t="s">
        <v>910</v>
      </c>
      <c r="S6" s="325" t="s">
        <v>911</v>
      </c>
      <c r="T6" s="326"/>
      <c r="U6" s="327"/>
      <c r="V6" s="326"/>
    </row>
    <row r="7" spans="1:25" ht="14.5" x14ac:dyDescent="0.35">
      <c r="A7" s="103"/>
      <c r="B7" s="103"/>
      <c r="C7" s="103"/>
      <c r="D7" s="103"/>
      <c r="E7" s="103"/>
      <c r="F7" s="103"/>
      <c r="G7"/>
      <c r="H7" s="289"/>
      <c r="I7" s="286"/>
      <c r="J7" s="284"/>
      <c r="K7" s="323" t="s">
        <v>912</v>
      </c>
      <c r="L7" s="324" t="s">
        <v>913</v>
      </c>
      <c r="M7" s="325" t="s">
        <v>914</v>
      </c>
      <c r="N7" s="326"/>
      <c r="O7" s="327"/>
      <c r="P7" s="326"/>
      <c r="Q7" s="327"/>
      <c r="R7" s="326"/>
      <c r="S7" s="327"/>
      <c r="T7" s="326"/>
      <c r="U7" s="327"/>
      <c r="V7" s="326"/>
    </row>
    <row r="8" spans="1:25" ht="14.5" x14ac:dyDescent="0.35">
      <c r="A8" s="103"/>
      <c r="B8" s="103"/>
      <c r="C8" s="103"/>
      <c r="D8" s="103"/>
      <c r="E8" s="103"/>
      <c r="F8" s="103"/>
      <c r="G8"/>
      <c r="H8" s="289"/>
      <c r="I8" s="286"/>
      <c r="J8" s="284"/>
      <c r="K8" s="323" t="s">
        <v>915</v>
      </c>
      <c r="L8" s="324" t="s">
        <v>905</v>
      </c>
      <c r="M8" s="325" t="s">
        <v>916</v>
      </c>
      <c r="N8" s="324" t="s">
        <v>917</v>
      </c>
      <c r="O8" s="325" t="s">
        <v>918</v>
      </c>
      <c r="P8" s="324" t="s">
        <v>886</v>
      </c>
      <c r="Q8" s="325" t="s">
        <v>919</v>
      </c>
      <c r="R8" s="324" t="s">
        <v>920</v>
      </c>
      <c r="S8" s="327"/>
      <c r="T8" s="326"/>
      <c r="U8" s="327"/>
      <c r="V8" s="326"/>
    </row>
    <row r="9" spans="1:25" ht="14.5" x14ac:dyDescent="0.35">
      <c r="A9" s="103"/>
      <c r="B9" s="103"/>
      <c r="C9" s="103"/>
      <c r="D9" s="103"/>
      <c r="E9" s="103"/>
      <c r="F9" s="103"/>
      <c r="G9"/>
      <c r="H9" s="289"/>
      <c r="I9" s="286"/>
      <c r="J9" s="284"/>
      <c r="K9" s="323" t="s">
        <v>921</v>
      </c>
      <c r="L9" s="324" t="s">
        <v>922</v>
      </c>
      <c r="M9" s="325" t="s">
        <v>923</v>
      </c>
      <c r="N9" s="324" t="s">
        <v>924</v>
      </c>
      <c r="O9" s="325" t="s">
        <v>925</v>
      </c>
      <c r="P9" s="326"/>
      <c r="Q9" s="327"/>
      <c r="R9" s="326"/>
      <c r="S9" s="327"/>
      <c r="T9" s="326"/>
      <c r="U9" s="327"/>
      <c r="V9" s="326"/>
    </row>
    <row r="10" spans="1:25" ht="14.5" x14ac:dyDescent="0.35">
      <c r="A10" s="103"/>
      <c r="B10" s="103"/>
      <c r="C10" s="103"/>
      <c r="D10" s="103"/>
      <c r="E10" s="103"/>
      <c r="F10" s="103"/>
      <c r="G10"/>
      <c r="H10" s="289"/>
      <c r="I10" s="286"/>
      <c r="J10" s="284"/>
      <c r="K10" s="323" t="s">
        <v>926</v>
      </c>
      <c r="L10" s="324" t="s">
        <v>927</v>
      </c>
      <c r="M10" s="325" t="s">
        <v>928</v>
      </c>
      <c r="N10" s="324" t="s">
        <v>929</v>
      </c>
      <c r="O10" s="325" t="s">
        <v>930</v>
      </c>
      <c r="P10" s="324" t="s">
        <v>931</v>
      </c>
      <c r="Q10" s="327"/>
      <c r="R10" s="326"/>
      <c r="S10" s="327"/>
      <c r="T10" s="326"/>
      <c r="U10" s="327"/>
      <c r="V10" s="326"/>
    </row>
    <row r="11" spans="1:25" ht="14.5" x14ac:dyDescent="0.35">
      <c r="A11" s="103"/>
      <c r="B11" s="103"/>
      <c r="C11" s="103"/>
      <c r="D11" s="103"/>
      <c r="E11" s="103"/>
      <c r="F11" s="103"/>
      <c r="G11"/>
      <c r="H11" s="289"/>
      <c r="I11" s="286"/>
      <c r="J11" s="284"/>
      <c r="K11" s="323" t="s">
        <v>932</v>
      </c>
      <c r="L11" s="324" t="s">
        <v>933</v>
      </c>
      <c r="M11" s="325" t="s">
        <v>927</v>
      </c>
      <c r="N11" s="324" t="s">
        <v>920</v>
      </c>
      <c r="O11" s="325" t="s">
        <v>934</v>
      </c>
      <c r="P11" s="326"/>
      <c r="Q11" s="327"/>
      <c r="R11" s="326"/>
      <c r="S11" s="327"/>
      <c r="T11" s="326"/>
      <c r="U11" s="327"/>
      <c r="V11" s="326"/>
    </row>
    <row r="12" spans="1:25" ht="14.5" x14ac:dyDescent="0.35">
      <c r="A12" s="103"/>
      <c r="B12" s="103"/>
      <c r="C12" s="103"/>
      <c r="D12" s="103"/>
      <c r="E12" s="103"/>
      <c r="F12" s="103"/>
      <c r="G12"/>
      <c r="H12" s="289"/>
      <c r="I12" s="286"/>
      <c r="J12" s="284"/>
      <c r="K12" s="323" t="s">
        <v>935</v>
      </c>
      <c r="L12" s="324" t="s">
        <v>936</v>
      </c>
      <c r="M12" s="325" t="s">
        <v>937</v>
      </c>
      <c r="N12" s="326"/>
      <c r="O12" s="327"/>
      <c r="P12" s="326"/>
      <c r="Q12" s="327"/>
      <c r="R12" s="326"/>
      <c r="S12" s="327"/>
      <c r="T12" s="326"/>
      <c r="U12" s="327"/>
      <c r="V12" s="326"/>
    </row>
    <row r="13" spans="1:25" ht="14.5" x14ac:dyDescent="0.35">
      <c r="A13" s="103"/>
      <c r="B13" s="103"/>
      <c r="C13" s="103"/>
      <c r="D13" s="103"/>
      <c r="E13" s="103"/>
      <c r="F13" s="103"/>
      <c r="G13"/>
      <c r="H13" s="289"/>
      <c r="I13" s="286"/>
      <c r="J13" s="284"/>
      <c r="K13" s="323" t="s">
        <v>938</v>
      </c>
      <c r="L13" s="324" t="s">
        <v>939</v>
      </c>
      <c r="M13" s="325" t="s">
        <v>940</v>
      </c>
      <c r="N13" s="324" t="s">
        <v>941</v>
      </c>
      <c r="O13" s="325" t="s">
        <v>942</v>
      </c>
      <c r="P13" s="324" t="s">
        <v>943</v>
      </c>
      <c r="Q13" s="325" t="s">
        <v>944</v>
      </c>
      <c r="R13" s="326"/>
      <c r="S13" s="327"/>
      <c r="T13" s="326"/>
      <c r="U13" s="327"/>
      <c r="V13" s="326"/>
    </row>
    <row r="14" spans="1:25" ht="14.5" x14ac:dyDescent="0.35">
      <c r="A14" s="103"/>
      <c r="B14" s="103"/>
      <c r="C14" s="103"/>
      <c r="D14" s="103"/>
      <c r="E14" s="103"/>
      <c r="F14" s="103"/>
      <c r="G14"/>
      <c r="H14" s="289"/>
      <c r="I14" s="286"/>
      <c r="J14" s="284"/>
      <c r="K14" s="323" t="s">
        <v>945</v>
      </c>
      <c r="L14" s="324" t="s">
        <v>946</v>
      </c>
      <c r="M14" s="325" t="s">
        <v>947</v>
      </c>
      <c r="N14" s="324" t="s">
        <v>948</v>
      </c>
      <c r="O14" s="327"/>
      <c r="P14" s="326"/>
      <c r="Q14" s="327"/>
      <c r="R14" s="326"/>
      <c r="S14" s="327"/>
      <c r="T14" s="326"/>
      <c r="U14" s="327"/>
      <c r="V14" s="326"/>
    </row>
    <row r="15" spans="1:25" ht="14.5" x14ac:dyDescent="0.35">
      <c r="H15" s="290"/>
      <c r="I15" s="287"/>
      <c r="K15" s="323" t="s">
        <v>949</v>
      </c>
      <c r="L15" s="324" t="s">
        <v>950</v>
      </c>
      <c r="M15" s="325" t="s">
        <v>951</v>
      </c>
      <c r="N15" s="324" t="s">
        <v>952</v>
      </c>
      <c r="O15" s="327"/>
      <c r="P15" s="326"/>
      <c r="Q15" s="327"/>
      <c r="R15" s="326"/>
      <c r="S15" s="327"/>
      <c r="T15" s="326"/>
      <c r="U15" s="327"/>
      <c r="V15" s="326"/>
    </row>
    <row r="16" spans="1:25" x14ac:dyDescent="0.25">
      <c r="A16" s="248" t="s">
        <v>849</v>
      </c>
      <c r="J16" s="101"/>
    </row>
    <row r="17" spans="1:10" x14ac:dyDescent="0.25">
      <c r="A17" s="102" t="s">
        <v>657</v>
      </c>
      <c r="J17" s="101"/>
    </row>
    <row r="18" spans="1:10" x14ac:dyDescent="0.25">
      <c r="A18" s="102" t="s">
        <v>656</v>
      </c>
      <c r="J18" s="101"/>
    </row>
    <row r="19" spans="1:10" x14ac:dyDescent="0.25">
      <c r="A19" s="102" t="s">
        <v>655</v>
      </c>
      <c r="J19" s="101"/>
    </row>
    <row r="20" spans="1:10" x14ac:dyDescent="0.25">
      <c r="A20" s="102" t="s">
        <v>654</v>
      </c>
      <c r="J20" s="101"/>
    </row>
    <row r="21" spans="1:10" x14ac:dyDescent="0.25">
      <c r="A21" s="102" t="s">
        <v>653</v>
      </c>
      <c r="J21" s="101"/>
    </row>
    <row r="22" spans="1:10" x14ac:dyDescent="0.25">
      <c r="J22" s="101"/>
    </row>
    <row r="23" spans="1:10" x14ac:dyDescent="0.25">
      <c r="J23" s="101"/>
    </row>
    <row r="24" spans="1:10" x14ac:dyDescent="0.25">
      <c r="J24" s="101"/>
    </row>
    <row r="25" spans="1:10" x14ac:dyDescent="0.25">
      <c r="J25" s="101"/>
    </row>
    <row r="26" spans="1:10" x14ac:dyDescent="0.25">
      <c r="J26" s="101"/>
    </row>
    <row r="27" spans="1:10" x14ac:dyDescent="0.25">
      <c r="J27" s="101"/>
    </row>
    <row r="28" spans="1:10" x14ac:dyDescent="0.25">
      <c r="J28" s="101"/>
    </row>
  </sheetData>
  <mergeCells count="1">
    <mergeCell ref="A2:C2"/>
  </mergeCells>
  <dataValidations count="1">
    <dataValidation type="date" operator="lessThanOrEqual" allowBlank="1" showInputMessage="1" showErrorMessage="1" sqref="F5" xr:uid="{00000000-0002-0000-1600-000000000000}">
      <formula1>29586</formula1>
    </dataValidation>
  </dataValidations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31"/>
  <dimension ref="A2:D10"/>
  <sheetViews>
    <sheetView showGridLines="0" zoomScaleNormal="100" workbookViewId="0">
      <selection activeCell="C24" sqref="C24"/>
    </sheetView>
  </sheetViews>
  <sheetFormatPr defaultColWidth="9.1796875" defaultRowHeight="12.5" x14ac:dyDescent="0.25"/>
  <cols>
    <col min="1" max="1" width="13.1796875" style="93" bestFit="1" customWidth="1"/>
    <col min="2" max="3" width="10.7265625" style="93" bestFit="1" customWidth="1"/>
    <col min="4" max="4" width="12.81640625" style="93" bestFit="1" customWidth="1"/>
    <col min="5" max="16384" width="9.1796875" style="93"/>
  </cols>
  <sheetData>
    <row r="2" spans="1:4" ht="17.5" x14ac:dyDescent="0.35">
      <c r="A2" s="483" t="s">
        <v>681</v>
      </c>
      <c r="B2" s="483"/>
      <c r="C2" s="483"/>
      <c r="D2" s="483"/>
    </row>
    <row r="4" spans="1:4" ht="15.5" x14ac:dyDescent="0.35">
      <c r="A4" s="105" t="s">
        <v>2</v>
      </c>
      <c r="B4" s="105" t="s">
        <v>3</v>
      </c>
      <c r="C4" s="105" t="s">
        <v>4</v>
      </c>
      <c r="D4" s="105" t="s">
        <v>5</v>
      </c>
    </row>
    <row r="5" spans="1:4" x14ac:dyDescent="0.25">
      <c r="A5" s="93" t="s">
        <v>345</v>
      </c>
      <c r="B5" s="93" t="s">
        <v>680</v>
      </c>
      <c r="C5" s="93" t="s">
        <v>679</v>
      </c>
      <c r="D5" s="93" t="s">
        <v>678</v>
      </c>
    </row>
    <row r="6" spans="1:4" x14ac:dyDescent="0.25">
      <c r="A6" s="93" t="s">
        <v>344</v>
      </c>
      <c r="B6" s="93" t="s">
        <v>677</v>
      </c>
      <c r="C6" s="93" t="s">
        <v>676</v>
      </c>
      <c r="D6" s="93" t="s">
        <v>675</v>
      </c>
    </row>
    <row r="7" spans="1:4" x14ac:dyDescent="0.25">
      <c r="A7" s="93" t="s">
        <v>674</v>
      </c>
      <c r="B7" s="93" t="s">
        <v>673</v>
      </c>
      <c r="C7" s="93" t="s">
        <v>672</v>
      </c>
      <c r="D7" s="93" t="s">
        <v>671</v>
      </c>
    </row>
    <row r="8" spans="1:4" x14ac:dyDescent="0.25">
      <c r="A8" s="93" t="s">
        <v>343</v>
      </c>
      <c r="B8" s="93" t="s">
        <v>670</v>
      </c>
      <c r="C8" s="93" t="s">
        <v>669</v>
      </c>
      <c r="D8" s="93" t="s">
        <v>668</v>
      </c>
    </row>
    <row r="9" spans="1:4" x14ac:dyDescent="0.25">
      <c r="A9" s="93" t="s">
        <v>667</v>
      </c>
      <c r="B9" s="93" t="s">
        <v>666</v>
      </c>
      <c r="C9" s="93" t="s">
        <v>665</v>
      </c>
      <c r="D9" s="93" t="s">
        <v>664</v>
      </c>
    </row>
    <row r="10" spans="1:4" x14ac:dyDescent="0.25">
      <c r="A10" s="93" t="s">
        <v>663</v>
      </c>
      <c r="B10" s="382" t="s">
        <v>1402</v>
      </c>
      <c r="C10" s="93" t="s">
        <v>662</v>
      </c>
      <c r="D10" s="93" t="s">
        <v>661</v>
      </c>
    </row>
  </sheetData>
  <mergeCells count="1">
    <mergeCell ref="A2:D2"/>
  </mergeCells>
  <pageMargins left="0.75" right="0.75" top="1" bottom="1" header="0.5" footer="0.5"/>
  <pageSetup orientation="portrait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1"/>
  <dimension ref="A2:C20"/>
  <sheetViews>
    <sheetView showGridLines="0" workbookViewId="0"/>
  </sheetViews>
  <sheetFormatPr defaultColWidth="9.1796875" defaultRowHeight="12.5" x14ac:dyDescent="0.25"/>
  <cols>
    <col min="1" max="1" width="68.1796875" style="138" bestFit="1" customWidth="1"/>
    <col min="2" max="2" width="27.1796875" style="138" bestFit="1" customWidth="1"/>
    <col min="3" max="3" width="45.453125" style="138" bestFit="1" customWidth="1"/>
    <col min="4" max="16384" width="9.1796875" style="138"/>
  </cols>
  <sheetData>
    <row r="2" spans="1:3" x14ac:dyDescent="0.25">
      <c r="A2" s="138" t="s">
        <v>735</v>
      </c>
      <c r="B2" s="139" t="s">
        <v>736</v>
      </c>
      <c r="C2" s="142" t="s">
        <v>737</v>
      </c>
    </row>
    <row r="3" spans="1:3" x14ac:dyDescent="0.25">
      <c r="A3" s="138" t="s">
        <v>738</v>
      </c>
      <c r="C3" s="142" t="s">
        <v>739</v>
      </c>
    </row>
    <row r="4" spans="1:3" x14ac:dyDescent="0.25">
      <c r="A4" s="138" t="s">
        <v>740</v>
      </c>
      <c r="C4" s="142" t="s">
        <v>741</v>
      </c>
    </row>
    <row r="5" spans="1:3" x14ac:dyDescent="0.25">
      <c r="A5" s="138" t="s">
        <v>742</v>
      </c>
      <c r="C5" s="142" t="s">
        <v>743</v>
      </c>
    </row>
    <row r="6" spans="1:3" x14ac:dyDescent="0.25">
      <c r="A6" s="138" t="s">
        <v>744</v>
      </c>
      <c r="B6" s="139"/>
      <c r="C6" s="142" t="s">
        <v>745</v>
      </c>
    </row>
    <row r="7" spans="1:3" x14ac:dyDescent="0.25">
      <c r="A7" s="138" t="s">
        <v>746</v>
      </c>
      <c r="C7" s="142" t="s">
        <v>747</v>
      </c>
    </row>
    <row r="8" spans="1:3" x14ac:dyDescent="0.25">
      <c r="A8" s="138" t="s">
        <v>748</v>
      </c>
      <c r="C8" s="142" t="s">
        <v>749</v>
      </c>
    </row>
    <row r="9" spans="1:3" x14ac:dyDescent="0.25">
      <c r="A9" s="138" t="s">
        <v>750</v>
      </c>
      <c r="C9" s="142" t="s">
        <v>751</v>
      </c>
    </row>
    <row r="10" spans="1:3" x14ac:dyDescent="0.25">
      <c r="A10" s="139" t="s">
        <v>752</v>
      </c>
      <c r="C10" s="143" t="s">
        <v>753</v>
      </c>
    </row>
    <row r="11" spans="1:3" x14ac:dyDescent="0.25">
      <c r="A11" s="139" t="s">
        <v>755</v>
      </c>
      <c r="B11" s="214"/>
      <c r="C11" s="215" t="s">
        <v>754</v>
      </c>
    </row>
    <row r="12" spans="1:3" x14ac:dyDescent="0.25">
      <c r="A12" s="139" t="s">
        <v>756</v>
      </c>
      <c r="C12" s="143" t="s">
        <v>757</v>
      </c>
    </row>
    <row r="13" spans="1:3" x14ac:dyDescent="0.25">
      <c r="A13" s="139" t="s">
        <v>758</v>
      </c>
      <c r="C13" s="144" t="s">
        <v>759</v>
      </c>
    </row>
    <row r="14" spans="1:3" x14ac:dyDescent="0.25">
      <c r="A14" s="139" t="s">
        <v>760</v>
      </c>
      <c r="C14" s="144" t="s">
        <v>761</v>
      </c>
    </row>
    <row r="15" spans="1:3" x14ac:dyDescent="0.25">
      <c r="A15" s="140" t="s">
        <v>762</v>
      </c>
      <c r="C15" s="144" t="s">
        <v>763</v>
      </c>
    </row>
    <row r="16" spans="1:3" x14ac:dyDescent="0.25">
      <c r="A16" s="139" t="s">
        <v>764</v>
      </c>
      <c r="C16" s="144" t="s">
        <v>767</v>
      </c>
    </row>
    <row r="17" spans="1:3" x14ac:dyDescent="0.25">
      <c r="A17" s="139" t="s">
        <v>765</v>
      </c>
      <c r="C17" s="142" t="s">
        <v>766</v>
      </c>
    </row>
    <row r="18" spans="1:3" x14ac:dyDescent="0.25">
      <c r="A18" s="139" t="s">
        <v>768</v>
      </c>
      <c r="C18" s="143" t="s">
        <v>769</v>
      </c>
    </row>
    <row r="19" spans="1:3" x14ac:dyDescent="0.25">
      <c r="A19" s="139" t="s">
        <v>770</v>
      </c>
      <c r="B19" s="141"/>
      <c r="C19" s="144" t="s">
        <v>771</v>
      </c>
    </row>
    <row r="20" spans="1:3" x14ac:dyDescent="0.25">
      <c r="B20"/>
    </row>
  </sheetData>
  <sheetProtection selectLockedCells="1"/>
  <conditionalFormatting sqref="C2:C1001">
    <cfRule type="expression" dxfId="0" priority="1" stopIfTrue="1">
      <formula>ISBLANK($B2)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7"/>
  <dimension ref="A2:O106"/>
  <sheetViews>
    <sheetView showGridLines="0" workbookViewId="0"/>
  </sheetViews>
  <sheetFormatPr defaultColWidth="9.1796875" defaultRowHeight="12.5" x14ac:dyDescent="0.25"/>
  <cols>
    <col min="1" max="1" width="15.54296875" style="59" bestFit="1" customWidth="1"/>
    <col min="2" max="2" width="15.08984375" style="59" bestFit="1" customWidth="1"/>
    <col min="3" max="3" width="6.26953125" style="59" bestFit="1" customWidth="1"/>
    <col min="4" max="4" width="8.1796875" style="59" bestFit="1" customWidth="1"/>
    <col min="5" max="5" width="11.81640625" style="59" customWidth="1"/>
    <col min="6" max="6" width="26.81640625" style="59" bestFit="1" customWidth="1"/>
    <col min="7" max="7" width="12.54296875" style="59" customWidth="1"/>
    <col min="8" max="10" width="10.7265625" style="59" customWidth="1"/>
    <col min="11" max="11" width="12.1796875" style="59" customWidth="1"/>
    <col min="12" max="12" width="12.26953125" style="59" bestFit="1" customWidth="1"/>
    <col min="13" max="13" width="15.1796875" style="59" bestFit="1" customWidth="1"/>
    <col min="14" max="14" width="20.7265625" style="59" bestFit="1" customWidth="1"/>
    <col min="15" max="16384" width="9.1796875" style="59"/>
  </cols>
  <sheetData>
    <row r="2" spans="1:15" ht="15.5" x14ac:dyDescent="0.35">
      <c r="A2" s="66" t="s">
        <v>357</v>
      </c>
      <c r="B2" s="67">
        <f ca="1">TODAY()</f>
        <v>44604</v>
      </c>
      <c r="E2" s="484" t="s">
        <v>358</v>
      </c>
      <c r="F2" s="485"/>
      <c r="G2" s="210">
        <v>40444</v>
      </c>
    </row>
    <row r="3" spans="1:15" ht="15.5" x14ac:dyDescent="0.35">
      <c r="A3" s="66" t="s">
        <v>359</v>
      </c>
      <c r="B3" s="68">
        <f ca="1">NOW()</f>
        <v>44604.6802306713</v>
      </c>
      <c r="C3" s="69"/>
      <c r="E3" s="484" t="s">
        <v>360</v>
      </c>
      <c r="F3" s="485"/>
      <c r="G3" s="70">
        <v>0.70486111111111116</v>
      </c>
    </row>
    <row r="5" spans="1:15" s="345" customFormat="1" ht="46.5" x14ac:dyDescent="0.35">
      <c r="A5" s="337" t="s">
        <v>1280</v>
      </c>
      <c r="B5" s="338" t="s">
        <v>1281</v>
      </c>
      <c r="C5" s="338" t="s">
        <v>264</v>
      </c>
      <c r="D5" s="338" t="s">
        <v>272</v>
      </c>
      <c r="E5" s="338" t="s">
        <v>274</v>
      </c>
      <c r="F5" s="338" t="s">
        <v>1282</v>
      </c>
      <c r="G5" s="338" t="s">
        <v>272</v>
      </c>
      <c r="H5" s="338" t="s">
        <v>1283</v>
      </c>
      <c r="I5" s="338" t="s">
        <v>1284</v>
      </c>
      <c r="J5" s="338" t="s">
        <v>1285</v>
      </c>
      <c r="K5" s="338" t="s">
        <v>1286</v>
      </c>
      <c r="L5" s="338" t="s">
        <v>363</v>
      </c>
      <c r="M5" s="338" t="s">
        <v>1287</v>
      </c>
    </row>
    <row r="6" spans="1:15" x14ac:dyDescent="0.25">
      <c r="A6" s="339" t="s">
        <v>364</v>
      </c>
      <c r="B6" s="406">
        <v>26860</v>
      </c>
      <c r="C6" s="340">
        <f>DAY(B6)</f>
        <v>15</v>
      </c>
      <c r="D6" s="340">
        <f>MONTH(B6)</f>
        <v>7</v>
      </c>
      <c r="E6" s="340">
        <f>YEAR(B6)</f>
        <v>1973</v>
      </c>
      <c r="F6" s="409">
        <v>26860</v>
      </c>
      <c r="G6" s="412">
        <v>26860</v>
      </c>
      <c r="H6" s="415">
        <f ca="1">TODAY()-B6</f>
        <v>17744</v>
      </c>
      <c r="I6" s="416">
        <f ca="1">H6/30</f>
        <v>591.4666666666667</v>
      </c>
      <c r="J6" s="416">
        <f ca="1">H6/365</f>
        <v>48.613698630136987</v>
      </c>
      <c r="K6" s="340"/>
      <c r="L6" s="340"/>
      <c r="M6" s="417">
        <f>B6+60*365</f>
        <v>48760</v>
      </c>
      <c r="N6"/>
      <c r="O6" s="211" t="s">
        <v>1288</v>
      </c>
    </row>
    <row r="7" spans="1:15" x14ac:dyDescent="0.25">
      <c r="A7" s="341" t="s">
        <v>365</v>
      </c>
      <c r="B7" s="407">
        <v>21123</v>
      </c>
      <c r="C7" s="340">
        <f t="shared" ref="C7:C21" si="0">DAY(B7)</f>
        <v>30</v>
      </c>
      <c r="D7" s="340">
        <f t="shared" ref="D7:D21" si="1">MONTH(B7)</f>
        <v>10</v>
      </c>
      <c r="E7" s="340">
        <f t="shared" ref="E7:E21" si="2">YEAR(B7)</f>
        <v>1957</v>
      </c>
      <c r="F7" s="410">
        <v>21123</v>
      </c>
      <c r="G7" s="413">
        <v>21123</v>
      </c>
      <c r="H7" s="415">
        <f t="shared" ref="H7:H21" ca="1" si="3">TODAY()-B7</f>
        <v>23481</v>
      </c>
      <c r="I7" s="416">
        <f t="shared" ref="I7:I21" ca="1" si="4">H7/30</f>
        <v>782.7</v>
      </c>
      <c r="J7" s="416">
        <f t="shared" ref="J7:J21" ca="1" si="5">H7/365</f>
        <v>64.331506849315062</v>
      </c>
      <c r="K7" s="342"/>
      <c r="L7" s="342"/>
      <c r="M7" s="417">
        <f t="shared" ref="M7:M21" si="6">B7+60*365</f>
        <v>43023</v>
      </c>
      <c r="N7"/>
      <c r="O7" s="59" t="s">
        <v>1289</v>
      </c>
    </row>
    <row r="8" spans="1:15" x14ac:dyDescent="0.25">
      <c r="A8" s="341" t="s">
        <v>366</v>
      </c>
      <c r="B8" s="407">
        <v>28365</v>
      </c>
      <c r="C8" s="340">
        <f t="shared" si="0"/>
        <v>28</v>
      </c>
      <c r="D8" s="340">
        <f t="shared" si="1"/>
        <v>8</v>
      </c>
      <c r="E8" s="340">
        <f t="shared" si="2"/>
        <v>1977</v>
      </c>
      <c r="F8" s="410">
        <v>28365</v>
      </c>
      <c r="G8" s="413">
        <v>28365</v>
      </c>
      <c r="H8" s="415">
        <f t="shared" ca="1" si="3"/>
        <v>16239</v>
      </c>
      <c r="I8" s="416">
        <f t="shared" ca="1" si="4"/>
        <v>541.29999999999995</v>
      </c>
      <c r="J8" s="416">
        <f t="shared" ca="1" si="5"/>
        <v>44.490410958904107</v>
      </c>
      <c r="K8" s="342"/>
      <c r="L8" s="342"/>
      <c r="M8" s="417">
        <f t="shared" si="6"/>
        <v>50265</v>
      </c>
      <c r="N8"/>
      <c r="O8" s="59" t="s">
        <v>1290</v>
      </c>
    </row>
    <row r="9" spans="1:15" x14ac:dyDescent="0.25">
      <c r="A9" s="341" t="s">
        <v>367</v>
      </c>
      <c r="B9" s="407">
        <v>23346</v>
      </c>
      <c r="C9" s="340">
        <f t="shared" si="0"/>
        <v>1</v>
      </c>
      <c r="D9" s="340">
        <f t="shared" si="1"/>
        <v>12</v>
      </c>
      <c r="E9" s="340">
        <f t="shared" si="2"/>
        <v>1963</v>
      </c>
      <c r="F9" s="410">
        <v>23346</v>
      </c>
      <c r="G9" s="413">
        <v>23346</v>
      </c>
      <c r="H9" s="415">
        <f t="shared" ca="1" si="3"/>
        <v>21258</v>
      </c>
      <c r="I9" s="416">
        <f t="shared" ca="1" si="4"/>
        <v>708.6</v>
      </c>
      <c r="J9" s="416">
        <f t="shared" ca="1" si="5"/>
        <v>58.241095890410961</v>
      </c>
      <c r="K9" s="342"/>
      <c r="L9" s="342"/>
      <c r="M9" s="417">
        <f t="shared" si="6"/>
        <v>45246</v>
      </c>
      <c r="N9"/>
      <c r="O9" s="59" t="s">
        <v>1291</v>
      </c>
    </row>
    <row r="10" spans="1:15" x14ac:dyDescent="0.25">
      <c r="A10" s="341" t="s">
        <v>368</v>
      </c>
      <c r="B10" s="407">
        <v>21336</v>
      </c>
      <c r="C10" s="340">
        <f t="shared" si="0"/>
        <v>31</v>
      </c>
      <c r="D10" s="340">
        <f t="shared" si="1"/>
        <v>5</v>
      </c>
      <c r="E10" s="340">
        <f t="shared" si="2"/>
        <v>1958</v>
      </c>
      <c r="F10" s="410">
        <v>21336</v>
      </c>
      <c r="G10" s="413">
        <v>21336</v>
      </c>
      <c r="H10" s="415">
        <f t="shared" ca="1" si="3"/>
        <v>23268</v>
      </c>
      <c r="I10" s="416">
        <f t="shared" ca="1" si="4"/>
        <v>775.6</v>
      </c>
      <c r="J10" s="416">
        <f t="shared" ca="1" si="5"/>
        <v>63.747945205479454</v>
      </c>
      <c r="K10" s="342"/>
      <c r="L10" s="342"/>
      <c r="M10" s="417">
        <f t="shared" si="6"/>
        <v>43236</v>
      </c>
      <c r="N10"/>
      <c r="O10" s="59" t="s">
        <v>1292</v>
      </c>
    </row>
    <row r="11" spans="1:15" x14ac:dyDescent="0.25">
      <c r="A11" s="341" t="s">
        <v>367</v>
      </c>
      <c r="B11" s="407">
        <v>26172</v>
      </c>
      <c r="C11" s="340">
        <f t="shared" si="0"/>
        <v>27</v>
      </c>
      <c r="D11" s="340">
        <f t="shared" si="1"/>
        <v>8</v>
      </c>
      <c r="E11" s="340">
        <f t="shared" si="2"/>
        <v>1971</v>
      </c>
      <c r="F11" s="410">
        <v>26172</v>
      </c>
      <c r="G11" s="413">
        <v>26172</v>
      </c>
      <c r="H11" s="415">
        <f t="shared" ca="1" si="3"/>
        <v>18432</v>
      </c>
      <c r="I11" s="416">
        <f t="shared" ca="1" si="4"/>
        <v>614.4</v>
      </c>
      <c r="J11" s="416">
        <f t="shared" ca="1" si="5"/>
        <v>50.4986301369863</v>
      </c>
      <c r="K11" s="342"/>
      <c r="L11" s="342"/>
      <c r="M11" s="417">
        <f t="shared" si="6"/>
        <v>48072</v>
      </c>
      <c r="N11"/>
      <c r="O11" s="59" t="s">
        <v>1293</v>
      </c>
    </row>
    <row r="12" spans="1:15" x14ac:dyDescent="0.25">
      <c r="A12" s="341" t="s">
        <v>105</v>
      </c>
      <c r="B12" s="407">
        <v>26246</v>
      </c>
      <c r="C12" s="340">
        <f t="shared" si="0"/>
        <v>9</v>
      </c>
      <c r="D12" s="340">
        <f t="shared" si="1"/>
        <v>11</v>
      </c>
      <c r="E12" s="340">
        <f t="shared" si="2"/>
        <v>1971</v>
      </c>
      <c r="F12" s="410">
        <v>26246</v>
      </c>
      <c r="G12" s="413">
        <v>26246</v>
      </c>
      <c r="H12" s="415">
        <f t="shared" ca="1" si="3"/>
        <v>18358</v>
      </c>
      <c r="I12" s="416">
        <f t="shared" ca="1" si="4"/>
        <v>611.93333333333328</v>
      </c>
      <c r="J12" s="416">
        <f t="shared" ca="1" si="5"/>
        <v>50.295890410958904</v>
      </c>
      <c r="K12" s="342"/>
      <c r="L12" s="342"/>
      <c r="M12" s="417">
        <f t="shared" si="6"/>
        <v>48146</v>
      </c>
      <c r="N12"/>
      <c r="O12" s="59" t="s">
        <v>1294</v>
      </c>
    </row>
    <row r="13" spans="1:15" x14ac:dyDescent="0.25">
      <c r="A13" s="341" t="s">
        <v>369</v>
      </c>
      <c r="B13" s="407">
        <v>24852</v>
      </c>
      <c r="C13" s="340">
        <f t="shared" si="0"/>
        <v>15</v>
      </c>
      <c r="D13" s="340">
        <f t="shared" si="1"/>
        <v>1</v>
      </c>
      <c r="E13" s="340">
        <f t="shared" si="2"/>
        <v>1968</v>
      </c>
      <c r="F13" s="410">
        <v>24852</v>
      </c>
      <c r="G13" s="413">
        <v>24852</v>
      </c>
      <c r="H13" s="415">
        <f t="shared" ca="1" si="3"/>
        <v>19752</v>
      </c>
      <c r="I13" s="416">
        <f t="shared" ca="1" si="4"/>
        <v>658.4</v>
      </c>
      <c r="J13" s="416">
        <f t="shared" ca="1" si="5"/>
        <v>54.115068493150687</v>
      </c>
      <c r="K13" s="342"/>
      <c r="L13" s="342"/>
      <c r="M13" s="417">
        <f t="shared" si="6"/>
        <v>46752</v>
      </c>
      <c r="N13"/>
      <c r="O13" s="59" t="s">
        <v>1295</v>
      </c>
    </row>
    <row r="14" spans="1:15" x14ac:dyDescent="0.25">
      <c r="A14" s="341" t="s">
        <v>370</v>
      </c>
      <c r="B14" s="407">
        <v>29037</v>
      </c>
      <c r="C14" s="340">
        <f t="shared" si="0"/>
        <v>1</v>
      </c>
      <c r="D14" s="340">
        <f t="shared" si="1"/>
        <v>7</v>
      </c>
      <c r="E14" s="340">
        <f t="shared" si="2"/>
        <v>1979</v>
      </c>
      <c r="F14" s="410">
        <v>29037</v>
      </c>
      <c r="G14" s="413">
        <v>29037</v>
      </c>
      <c r="H14" s="415">
        <f t="shared" ca="1" si="3"/>
        <v>15567</v>
      </c>
      <c r="I14" s="416">
        <f t="shared" ca="1" si="4"/>
        <v>518.9</v>
      </c>
      <c r="J14" s="416">
        <f t="shared" ca="1" si="5"/>
        <v>42.649315068493152</v>
      </c>
      <c r="K14" s="342"/>
      <c r="L14" s="342"/>
      <c r="M14" s="417">
        <f t="shared" si="6"/>
        <v>50937</v>
      </c>
      <c r="N14"/>
      <c r="O14" s="59" t="s">
        <v>1296</v>
      </c>
    </row>
    <row r="15" spans="1:15" x14ac:dyDescent="0.25">
      <c r="A15" s="341" t="s">
        <v>371</v>
      </c>
      <c r="B15" s="407">
        <v>20607</v>
      </c>
      <c r="C15" s="340">
        <f t="shared" si="0"/>
        <v>1</v>
      </c>
      <c r="D15" s="340">
        <f t="shared" si="1"/>
        <v>6</v>
      </c>
      <c r="E15" s="340">
        <f t="shared" si="2"/>
        <v>1956</v>
      </c>
      <c r="F15" s="410">
        <v>20607</v>
      </c>
      <c r="G15" s="413">
        <v>20607</v>
      </c>
      <c r="H15" s="415">
        <f t="shared" ca="1" si="3"/>
        <v>23997</v>
      </c>
      <c r="I15" s="416">
        <f t="shared" ca="1" si="4"/>
        <v>799.9</v>
      </c>
      <c r="J15" s="416">
        <f t="shared" ca="1" si="5"/>
        <v>65.745205479452054</v>
      </c>
      <c r="K15" s="342"/>
      <c r="L15" s="342"/>
      <c r="M15" s="417">
        <f t="shared" si="6"/>
        <v>42507</v>
      </c>
      <c r="N15"/>
      <c r="O15" s="59" t="s">
        <v>1297</v>
      </c>
    </row>
    <row r="16" spans="1:15" x14ac:dyDescent="0.25">
      <c r="A16" s="341" t="s">
        <v>43</v>
      </c>
      <c r="B16" s="407">
        <v>23136</v>
      </c>
      <c r="C16" s="340">
        <f t="shared" si="0"/>
        <v>5</v>
      </c>
      <c r="D16" s="340">
        <f t="shared" si="1"/>
        <v>5</v>
      </c>
      <c r="E16" s="340">
        <f t="shared" si="2"/>
        <v>1963</v>
      </c>
      <c r="F16" s="410">
        <v>23136</v>
      </c>
      <c r="G16" s="413">
        <v>23136</v>
      </c>
      <c r="H16" s="415">
        <f t="shared" ca="1" si="3"/>
        <v>21468</v>
      </c>
      <c r="I16" s="416">
        <f t="shared" ca="1" si="4"/>
        <v>715.6</v>
      </c>
      <c r="J16" s="416">
        <f t="shared" ca="1" si="5"/>
        <v>58.816438356164383</v>
      </c>
      <c r="K16" s="342"/>
      <c r="L16" s="342"/>
      <c r="M16" s="417">
        <f t="shared" si="6"/>
        <v>45036</v>
      </c>
      <c r="N16"/>
      <c r="O16" s="59" t="s">
        <v>1298</v>
      </c>
    </row>
    <row r="17" spans="1:15" x14ac:dyDescent="0.25">
      <c r="A17" s="341" t="s">
        <v>372</v>
      </c>
      <c r="B17" s="407">
        <v>19974</v>
      </c>
      <c r="C17" s="340">
        <f t="shared" si="0"/>
        <v>7</v>
      </c>
      <c r="D17" s="340">
        <f t="shared" si="1"/>
        <v>9</v>
      </c>
      <c r="E17" s="340">
        <f t="shared" si="2"/>
        <v>1954</v>
      </c>
      <c r="F17" s="410">
        <v>19974</v>
      </c>
      <c r="G17" s="413">
        <v>19974</v>
      </c>
      <c r="H17" s="415">
        <f t="shared" ca="1" si="3"/>
        <v>24630</v>
      </c>
      <c r="I17" s="416">
        <f t="shared" ca="1" si="4"/>
        <v>821</v>
      </c>
      <c r="J17" s="416">
        <f t="shared" ca="1" si="5"/>
        <v>67.479452054794521</v>
      </c>
      <c r="K17" s="342"/>
      <c r="L17" s="342"/>
      <c r="M17" s="417">
        <f t="shared" si="6"/>
        <v>41874</v>
      </c>
      <c r="N17"/>
      <c r="O17" s="59" t="s">
        <v>1299</v>
      </c>
    </row>
    <row r="18" spans="1:15" x14ac:dyDescent="0.25">
      <c r="A18" s="341" t="s">
        <v>373</v>
      </c>
      <c r="B18" s="407">
        <v>29368</v>
      </c>
      <c r="C18" s="340">
        <f t="shared" si="0"/>
        <v>27</v>
      </c>
      <c r="D18" s="340">
        <f t="shared" si="1"/>
        <v>5</v>
      </c>
      <c r="E18" s="340">
        <f t="shared" si="2"/>
        <v>1980</v>
      </c>
      <c r="F18" s="410">
        <v>29368</v>
      </c>
      <c r="G18" s="413">
        <v>29368</v>
      </c>
      <c r="H18" s="415">
        <f t="shared" ca="1" si="3"/>
        <v>15236</v>
      </c>
      <c r="I18" s="416">
        <f t="shared" ca="1" si="4"/>
        <v>507.86666666666667</v>
      </c>
      <c r="J18" s="416">
        <f t="shared" ca="1" si="5"/>
        <v>41.742465753424661</v>
      </c>
      <c r="K18" s="342"/>
      <c r="L18" s="342"/>
      <c r="M18" s="417">
        <f t="shared" si="6"/>
        <v>51268</v>
      </c>
      <c r="N18"/>
      <c r="O18" s="59" t="s">
        <v>1300</v>
      </c>
    </row>
    <row r="19" spans="1:15" x14ac:dyDescent="0.25">
      <c r="A19" s="341" t="s">
        <v>374</v>
      </c>
      <c r="B19" s="407">
        <v>24254</v>
      </c>
      <c r="C19" s="340">
        <f t="shared" si="0"/>
        <v>27</v>
      </c>
      <c r="D19" s="340">
        <f t="shared" si="1"/>
        <v>5</v>
      </c>
      <c r="E19" s="340">
        <f t="shared" si="2"/>
        <v>1966</v>
      </c>
      <c r="F19" s="410">
        <v>24254</v>
      </c>
      <c r="G19" s="413">
        <v>24254</v>
      </c>
      <c r="H19" s="415">
        <f t="shared" ca="1" si="3"/>
        <v>20350</v>
      </c>
      <c r="I19" s="416">
        <f t="shared" ca="1" si="4"/>
        <v>678.33333333333337</v>
      </c>
      <c r="J19" s="416">
        <f t="shared" ca="1" si="5"/>
        <v>55.753424657534246</v>
      </c>
      <c r="K19" s="342"/>
      <c r="L19" s="342"/>
      <c r="M19" s="417">
        <f t="shared" si="6"/>
        <v>46154</v>
      </c>
      <c r="N19"/>
      <c r="O19" s="59" t="s">
        <v>1301</v>
      </c>
    </row>
    <row r="20" spans="1:15" x14ac:dyDescent="0.25">
      <c r="A20" s="341" t="s">
        <v>375</v>
      </c>
      <c r="B20" s="407">
        <v>22148</v>
      </c>
      <c r="C20" s="340">
        <f t="shared" si="0"/>
        <v>20</v>
      </c>
      <c r="D20" s="340">
        <f t="shared" si="1"/>
        <v>8</v>
      </c>
      <c r="E20" s="340">
        <f t="shared" si="2"/>
        <v>1960</v>
      </c>
      <c r="F20" s="410">
        <v>22148</v>
      </c>
      <c r="G20" s="413">
        <v>22148</v>
      </c>
      <c r="H20" s="415">
        <f t="shared" ca="1" si="3"/>
        <v>22456</v>
      </c>
      <c r="I20" s="416">
        <f t="shared" ca="1" si="4"/>
        <v>748.5333333333333</v>
      </c>
      <c r="J20" s="416">
        <f t="shared" ca="1" si="5"/>
        <v>61.523287671232879</v>
      </c>
      <c r="K20" s="342"/>
      <c r="L20" s="342"/>
      <c r="M20" s="417">
        <f t="shared" si="6"/>
        <v>44048</v>
      </c>
      <c r="N20"/>
      <c r="O20" s="59" t="s">
        <v>1302</v>
      </c>
    </row>
    <row r="21" spans="1:15" x14ac:dyDescent="0.25">
      <c r="A21" s="343" t="s">
        <v>841</v>
      </c>
      <c r="B21" s="408">
        <v>29715</v>
      </c>
      <c r="C21" s="149">
        <f t="shared" si="0"/>
        <v>9</v>
      </c>
      <c r="D21" s="149">
        <f t="shared" si="1"/>
        <v>5</v>
      </c>
      <c r="E21" s="149">
        <f t="shared" si="2"/>
        <v>1981</v>
      </c>
      <c r="F21" s="411">
        <v>29715</v>
      </c>
      <c r="G21" s="414">
        <v>29715</v>
      </c>
      <c r="H21" s="415">
        <f t="shared" ca="1" si="3"/>
        <v>14889</v>
      </c>
      <c r="I21" s="416">
        <f t="shared" ca="1" si="4"/>
        <v>496.3</v>
      </c>
      <c r="J21" s="416">
        <f t="shared" ca="1" si="5"/>
        <v>40.791780821917811</v>
      </c>
      <c r="K21" s="344"/>
      <c r="L21" s="344"/>
      <c r="M21" s="417">
        <f t="shared" si="6"/>
        <v>51615</v>
      </c>
      <c r="N21"/>
      <c r="O21" s="59" t="s">
        <v>1303</v>
      </c>
    </row>
    <row r="22" spans="1:15" x14ac:dyDescent="0.25">
      <c r="E22" s="71"/>
      <c r="N22" s="73"/>
      <c r="O22" s="59" t="s">
        <v>1304</v>
      </c>
    </row>
    <row r="23" spans="1:15" x14ac:dyDescent="0.25">
      <c r="B23" s="69"/>
      <c r="C23" s="72"/>
      <c r="E23" s="71"/>
      <c r="I23" s="211"/>
      <c r="O23" s="59" t="s">
        <v>1305</v>
      </c>
    </row>
    <row r="24" spans="1:15" ht="13" x14ac:dyDescent="0.3">
      <c r="A24" s="212"/>
      <c r="C24" s="213"/>
      <c r="E24" s="71"/>
      <c r="O24" s="59" t="s">
        <v>1306</v>
      </c>
    </row>
    <row r="25" spans="1:15" x14ac:dyDescent="0.25">
      <c r="O25" s="59" t="s">
        <v>1307</v>
      </c>
    </row>
    <row r="26" spans="1:15" x14ac:dyDescent="0.25">
      <c r="O26" s="59" t="s">
        <v>1308</v>
      </c>
    </row>
    <row r="27" spans="1:15" x14ac:dyDescent="0.25">
      <c r="O27" s="59" t="s">
        <v>1289</v>
      </c>
    </row>
    <row r="28" spans="1:15" x14ac:dyDescent="0.25">
      <c r="O28" s="59" t="s">
        <v>1309</v>
      </c>
    </row>
    <row r="29" spans="1:15" x14ac:dyDescent="0.25">
      <c r="O29" s="59" t="s">
        <v>1310</v>
      </c>
    </row>
    <row r="30" spans="1:15" x14ac:dyDescent="0.25">
      <c r="O30" s="59" t="s">
        <v>1311</v>
      </c>
    </row>
    <row r="31" spans="1:15" x14ac:dyDescent="0.25">
      <c r="O31" s="59" t="s">
        <v>1312</v>
      </c>
    </row>
    <row r="32" spans="1:15" x14ac:dyDescent="0.25">
      <c r="O32" s="59" t="s">
        <v>1302</v>
      </c>
    </row>
    <row r="33" spans="15:15" x14ac:dyDescent="0.25">
      <c r="O33" s="59" t="s">
        <v>1313</v>
      </c>
    </row>
    <row r="34" spans="15:15" x14ac:dyDescent="0.25">
      <c r="O34" s="59" t="s">
        <v>1314</v>
      </c>
    </row>
    <row r="35" spans="15:15" x14ac:dyDescent="0.25">
      <c r="O35" s="59" t="s">
        <v>1315</v>
      </c>
    </row>
    <row r="36" spans="15:15" x14ac:dyDescent="0.25">
      <c r="O36" s="59" t="s">
        <v>1316</v>
      </c>
    </row>
    <row r="37" spans="15:15" x14ac:dyDescent="0.25">
      <c r="O37" s="59" t="s">
        <v>1317</v>
      </c>
    </row>
    <row r="38" spans="15:15" x14ac:dyDescent="0.25">
      <c r="O38" s="59" t="s">
        <v>1306</v>
      </c>
    </row>
    <row r="39" spans="15:15" x14ac:dyDescent="0.25">
      <c r="O39" s="59" t="s">
        <v>1306</v>
      </c>
    </row>
    <row r="40" spans="15:15" x14ac:dyDescent="0.25">
      <c r="O40" s="59" t="s">
        <v>1318</v>
      </c>
    </row>
    <row r="41" spans="15:15" x14ac:dyDescent="0.25">
      <c r="O41" s="59" t="s">
        <v>1319</v>
      </c>
    </row>
    <row r="42" spans="15:15" x14ac:dyDescent="0.25">
      <c r="O42" s="59" t="s">
        <v>1320</v>
      </c>
    </row>
    <row r="43" spans="15:15" x14ac:dyDescent="0.25">
      <c r="O43" s="59" t="s">
        <v>1321</v>
      </c>
    </row>
    <row r="44" spans="15:15" x14ac:dyDescent="0.25">
      <c r="O44" s="59" t="s">
        <v>1322</v>
      </c>
    </row>
    <row r="45" spans="15:15" x14ac:dyDescent="0.25">
      <c r="O45" s="59" t="s">
        <v>1323</v>
      </c>
    </row>
    <row r="46" spans="15:15" x14ac:dyDescent="0.25">
      <c r="O46" s="59" t="s">
        <v>1324</v>
      </c>
    </row>
    <row r="47" spans="15:15" x14ac:dyDescent="0.25">
      <c r="O47" s="59" t="s">
        <v>1325</v>
      </c>
    </row>
    <row r="48" spans="15:15" x14ac:dyDescent="0.25">
      <c r="O48" s="59" t="s">
        <v>1326</v>
      </c>
    </row>
    <row r="49" spans="15:15" x14ac:dyDescent="0.25">
      <c r="O49" s="59" t="s">
        <v>1327</v>
      </c>
    </row>
    <row r="50" spans="15:15" x14ac:dyDescent="0.25">
      <c r="O50" s="59" t="s">
        <v>1292</v>
      </c>
    </row>
    <row r="51" spans="15:15" x14ac:dyDescent="0.25">
      <c r="O51" s="59" t="s">
        <v>1328</v>
      </c>
    </row>
    <row r="52" spans="15:15" x14ac:dyDescent="0.25">
      <c r="O52" s="59" t="s">
        <v>1329</v>
      </c>
    </row>
    <row r="53" spans="15:15" x14ac:dyDescent="0.25">
      <c r="O53" s="59" t="s">
        <v>1328</v>
      </c>
    </row>
    <row r="54" spans="15:15" x14ac:dyDescent="0.25">
      <c r="O54" s="59" t="s">
        <v>1306</v>
      </c>
    </row>
    <row r="55" spans="15:15" x14ac:dyDescent="0.25">
      <c r="O55" s="59" t="s">
        <v>1312</v>
      </c>
    </row>
    <row r="56" spans="15:15" x14ac:dyDescent="0.25">
      <c r="O56" s="59" t="s">
        <v>1307</v>
      </c>
    </row>
    <row r="57" spans="15:15" x14ac:dyDescent="0.25">
      <c r="O57" s="59" t="s">
        <v>1326</v>
      </c>
    </row>
    <row r="58" spans="15:15" x14ac:dyDescent="0.25">
      <c r="O58" s="59" t="s">
        <v>1330</v>
      </c>
    </row>
    <row r="59" spans="15:15" x14ac:dyDescent="0.25">
      <c r="O59" s="59" t="s">
        <v>1331</v>
      </c>
    </row>
    <row r="60" spans="15:15" x14ac:dyDescent="0.25">
      <c r="O60" s="59" t="s">
        <v>1305</v>
      </c>
    </row>
    <row r="61" spans="15:15" x14ac:dyDescent="0.25">
      <c r="O61" s="59" t="s">
        <v>1332</v>
      </c>
    </row>
    <row r="62" spans="15:15" x14ac:dyDescent="0.25">
      <c r="O62" s="59" t="s">
        <v>1302</v>
      </c>
    </row>
    <row r="63" spans="15:15" x14ac:dyDescent="0.25">
      <c r="O63" s="59" t="s">
        <v>1333</v>
      </c>
    </row>
    <row r="64" spans="15:15" x14ac:dyDescent="0.25">
      <c r="O64" s="59" t="s">
        <v>1334</v>
      </c>
    </row>
    <row r="65" spans="15:15" x14ac:dyDescent="0.25">
      <c r="O65" s="59" t="s">
        <v>1335</v>
      </c>
    </row>
    <row r="66" spans="15:15" x14ac:dyDescent="0.25">
      <c r="O66" s="59" t="s">
        <v>1336</v>
      </c>
    </row>
    <row r="67" spans="15:15" x14ac:dyDescent="0.25">
      <c r="O67" s="59" t="s">
        <v>1337</v>
      </c>
    </row>
    <row r="68" spans="15:15" x14ac:dyDescent="0.25">
      <c r="O68" s="59" t="s">
        <v>1338</v>
      </c>
    </row>
    <row r="69" spans="15:15" x14ac:dyDescent="0.25">
      <c r="O69" s="59" t="s">
        <v>1306</v>
      </c>
    </row>
    <row r="70" spans="15:15" x14ac:dyDescent="0.25">
      <c r="O70" s="59" t="s">
        <v>1300</v>
      </c>
    </row>
    <row r="71" spans="15:15" x14ac:dyDescent="0.25">
      <c r="O71" s="59" t="s">
        <v>1339</v>
      </c>
    </row>
    <row r="72" spans="15:15" x14ac:dyDescent="0.25">
      <c r="O72" s="59" t="s">
        <v>1340</v>
      </c>
    </row>
    <row r="73" spans="15:15" x14ac:dyDescent="0.25">
      <c r="O73" s="59" t="s">
        <v>1306</v>
      </c>
    </row>
    <row r="74" spans="15:15" x14ac:dyDescent="0.25">
      <c r="O74" s="59" t="s">
        <v>1341</v>
      </c>
    </row>
    <row r="75" spans="15:15" x14ac:dyDescent="0.25">
      <c r="O75" s="59" t="s">
        <v>1342</v>
      </c>
    </row>
    <row r="76" spans="15:15" x14ac:dyDescent="0.25">
      <c r="O76" s="59" t="s">
        <v>1343</v>
      </c>
    </row>
    <row r="77" spans="15:15" x14ac:dyDescent="0.25">
      <c r="O77" s="59" t="s">
        <v>1344</v>
      </c>
    </row>
    <row r="78" spans="15:15" x14ac:dyDescent="0.25">
      <c r="O78" s="59" t="s">
        <v>1345</v>
      </c>
    </row>
    <row r="79" spans="15:15" x14ac:dyDescent="0.25">
      <c r="O79" s="59" t="s">
        <v>1291</v>
      </c>
    </row>
    <row r="80" spans="15:15" x14ac:dyDescent="0.25">
      <c r="O80" s="59" t="s">
        <v>1346</v>
      </c>
    </row>
    <row r="81" spans="15:15" x14ac:dyDescent="0.25">
      <c r="O81" s="59" t="s">
        <v>1347</v>
      </c>
    </row>
    <row r="82" spans="15:15" x14ac:dyDescent="0.25">
      <c r="O82" s="59" t="s">
        <v>1348</v>
      </c>
    </row>
    <row r="83" spans="15:15" x14ac:dyDescent="0.25">
      <c r="O83" s="59" t="s">
        <v>1349</v>
      </c>
    </row>
    <row r="84" spans="15:15" x14ac:dyDescent="0.25">
      <c r="O84" s="59" t="s">
        <v>1302</v>
      </c>
    </row>
    <row r="85" spans="15:15" x14ac:dyDescent="0.25">
      <c r="O85" s="59" t="s">
        <v>1350</v>
      </c>
    </row>
    <row r="86" spans="15:15" x14ac:dyDescent="0.25">
      <c r="O86" s="59" t="s">
        <v>1351</v>
      </c>
    </row>
    <row r="87" spans="15:15" x14ac:dyDescent="0.25">
      <c r="O87" s="59" t="s">
        <v>1289</v>
      </c>
    </row>
    <row r="88" spans="15:15" x14ac:dyDescent="0.25">
      <c r="O88" s="59" t="s">
        <v>1300</v>
      </c>
    </row>
    <row r="89" spans="15:15" x14ac:dyDescent="0.25">
      <c r="O89" s="59" t="s">
        <v>1335</v>
      </c>
    </row>
    <row r="90" spans="15:15" x14ac:dyDescent="0.25">
      <c r="O90" s="59" t="s">
        <v>1294</v>
      </c>
    </row>
    <row r="91" spans="15:15" x14ac:dyDescent="0.25">
      <c r="O91" s="59" t="s">
        <v>1352</v>
      </c>
    </row>
    <row r="92" spans="15:15" x14ac:dyDescent="0.25">
      <c r="O92" s="59" t="s">
        <v>1353</v>
      </c>
    </row>
    <row r="93" spans="15:15" x14ac:dyDescent="0.25">
      <c r="O93" s="59" t="s">
        <v>1354</v>
      </c>
    </row>
    <row r="94" spans="15:15" x14ac:dyDescent="0.25">
      <c r="O94" s="59" t="s">
        <v>1355</v>
      </c>
    </row>
    <row r="95" spans="15:15" x14ac:dyDescent="0.25">
      <c r="O95" s="59" t="s">
        <v>1353</v>
      </c>
    </row>
    <row r="96" spans="15:15" x14ac:dyDescent="0.25">
      <c r="O96" s="59" t="s">
        <v>1356</v>
      </c>
    </row>
    <row r="97" spans="15:15" x14ac:dyDescent="0.25">
      <c r="O97" s="59" t="s">
        <v>1357</v>
      </c>
    </row>
    <row r="98" spans="15:15" x14ac:dyDescent="0.25">
      <c r="O98" s="59" t="s">
        <v>1358</v>
      </c>
    </row>
    <row r="99" spans="15:15" x14ac:dyDescent="0.25">
      <c r="O99" s="59" t="s">
        <v>1300</v>
      </c>
    </row>
    <row r="100" spans="15:15" x14ac:dyDescent="0.25">
      <c r="O100" s="59" t="s">
        <v>1300</v>
      </c>
    </row>
    <row r="101" spans="15:15" x14ac:dyDescent="0.25">
      <c r="O101" s="59" t="s">
        <v>1359</v>
      </c>
    </row>
    <row r="102" spans="15:15" x14ac:dyDescent="0.25">
      <c r="O102" s="59" t="s">
        <v>1360</v>
      </c>
    </row>
    <row r="103" spans="15:15" x14ac:dyDescent="0.25">
      <c r="O103" s="59" t="s">
        <v>1361</v>
      </c>
    </row>
    <row r="104" spans="15:15" x14ac:dyDescent="0.25">
      <c r="O104" s="59" t="s">
        <v>1362</v>
      </c>
    </row>
    <row r="105" spans="15:15" x14ac:dyDescent="0.25">
      <c r="O105" s="59" t="s">
        <v>1363</v>
      </c>
    </row>
    <row r="106" spans="15:15" x14ac:dyDescent="0.25">
      <c r="O106" s="59" t="s">
        <v>1327</v>
      </c>
    </row>
  </sheetData>
  <mergeCells count="2">
    <mergeCell ref="E2:F2"/>
    <mergeCell ref="E3:F3"/>
  </mergeCells>
  <pageMargins left="0.75" right="0.75" top="1" bottom="1" header="0.5" footer="0.5"/>
  <pageSetup orientation="portrait" horizontalDpi="4294967292" verticalDpi="2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2"/>
  <dimension ref="A2:V19"/>
  <sheetViews>
    <sheetView workbookViewId="0"/>
  </sheetViews>
  <sheetFormatPr defaultRowHeight="12.5" x14ac:dyDescent="0.25"/>
  <cols>
    <col min="1" max="1" width="17.54296875" bestFit="1" customWidth="1"/>
    <col min="2" max="2" width="9.7265625" bestFit="1" customWidth="1"/>
    <col min="4" max="4" width="15" bestFit="1" customWidth="1"/>
    <col min="5" max="5" width="14.81640625" bestFit="1" customWidth="1"/>
    <col min="8" max="8" width="23.6328125" bestFit="1" customWidth="1"/>
    <col min="11" max="11" width="9.7265625" bestFit="1" customWidth="1"/>
    <col min="14" max="14" width="9.7265625" bestFit="1" customWidth="1"/>
    <col min="16" max="16" width="9.7265625" bestFit="1" customWidth="1"/>
    <col min="17" max="17" width="13.1796875" bestFit="1" customWidth="1"/>
    <col min="18" max="18" width="12.26953125" bestFit="1" customWidth="1"/>
    <col min="20" max="21" width="9.7265625" bestFit="1" customWidth="1"/>
    <col min="22" max="22" width="11.81640625" bestFit="1" customWidth="1"/>
  </cols>
  <sheetData>
    <row r="2" spans="1:22" ht="16.5" x14ac:dyDescent="0.35">
      <c r="A2" s="260" t="s">
        <v>859</v>
      </c>
      <c r="B2" s="261">
        <v>38328</v>
      </c>
      <c r="C2" s="262"/>
      <c r="D2" s="263" t="s">
        <v>860</v>
      </c>
      <c r="E2" s="264">
        <v>0.34236111111111112</v>
      </c>
      <c r="H2" s="378" t="s">
        <v>1365</v>
      </c>
      <c r="I2" s="278" t="s">
        <v>871</v>
      </c>
      <c r="J2" s="279"/>
      <c r="K2" s="278" t="s">
        <v>870</v>
      </c>
      <c r="L2" s="278" t="s">
        <v>872</v>
      </c>
      <c r="M2" s="279"/>
      <c r="N2" s="278" t="s">
        <v>873</v>
      </c>
      <c r="O2" s="279"/>
      <c r="P2" s="278" t="s">
        <v>859</v>
      </c>
      <c r="Q2" s="278" t="s">
        <v>861</v>
      </c>
      <c r="R2" s="278" t="s">
        <v>874</v>
      </c>
      <c r="S2" s="279"/>
      <c r="T2" s="278" t="s">
        <v>859</v>
      </c>
      <c r="U2" s="278" t="s">
        <v>861</v>
      </c>
      <c r="V2" s="278" t="s">
        <v>875</v>
      </c>
    </row>
    <row r="3" spans="1:22" ht="14.5" x14ac:dyDescent="0.35">
      <c r="A3" s="260" t="s">
        <v>861</v>
      </c>
      <c r="B3" s="261">
        <v>39918</v>
      </c>
      <c r="C3" s="265"/>
      <c r="D3" s="266" t="s">
        <v>862</v>
      </c>
      <c r="E3" s="264">
        <v>0.69513888888888886</v>
      </c>
      <c r="H3" s="280">
        <v>40105</v>
      </c>
      <c r="I3" s="281"/>
      <c r="J3" s="277"/>
      <c r="K3" s="280">
        <v>40196</v>
      </c>
      <c r="L3" s="282"/>
      <c r="M3" s="277"/>
      <c r="N3" s="280">
        <v>39832</v>
      </c>
      <c r="O3" s="277"/>
      <c r="P3" s="280">
        <v>39975</v>
      </c>
      <c r="Q3" s="280">
        <v>40070</v>
      </c>
      <c r="R3" s="282"/>
      <c r="S3" s="277"/>
      <c r="T3" s="280">
        <v>37777</v>
      </c>
      <c r="U3" s="280">
        <v>39994</v>
      </c>
      <c r="V3" s="283"/>
    </row>
    <row r="4" spans="1:22" ht="14.5" x14ac:dyDescent="0.35">
      <c r="A4" s="260" t="s">
        <v>863</v>
      </c>
      <c r="B4" s="268"/>
      <c r="C4" s="265"/>
      <c r="D4" s="266" t="s">
        <v>864</v>
      </c>
      <c r="E4" s="269"/>
      <c r="H4" s="280">
        <v>40112</v>
      </c>
      <c r="I4" s="281"/>
      <c r="J4" s="277"/>
      <c r="K4" s="280">
        <v>40203</v>
      </c>
      <c r="L4" s="282"/>
      <c r="M4" s="277"/>
      <c r="N4" s="280">
        <v>39860</v>
      </c>
      <c r="O4" s="277"/>
      <c r="P4" s="280">
        <v>39975</v>
      </c>
      <c r="Q4" s="280">
        <v>40070</v>
      </c>
      <c r="R4" s="282"/>
      <c r="S4" s="277"/>
      <c r="T4" s="280">
        <v>38744</v>
      </c>
      <c r="U4" s="280">
        <v>39981</v>
      </c>
      <c r="V4" s="283"/>
    </row>
    <row r="5" spans="1:22" ht="14.5" x14ac:dyDescent="0.35">
      <c r="A5" s="270"/>
      <c r="B5" s="271"/>
      <c r="C5" s="272"/>
      <c r="D5" s="267"/>
      <c r="E5" s="259"/>
      <c r="H5" s="280">
        <v>40119</v>
      </c>
      <c r="I5" s="281"/>
      <c r="J5" s="277"/>
      <c r="K5" s="280">
        <v>40210</v>
      </c>
      <c r="L5" s="282"/>
      <c r="M5" s="277"/>
      <c r="N5" s="280">
        <v>39959</v>
      </c>
      <c r="O5" s="277"/>
      <c r="P5" s="280">
        <v>39975</v>
      </c>
      <c r="Q5" s="280">
        <v>40070</v>
      </c>
      <c r="R5" s="282"/>
      <c r="S5" s="277"/>
      <c r="T5" s="280">
        <v>34784</v>
      </c>
      <c r="U5" s="280">
        <v>39896</v>
      </c>
      <c r="V5" s="283"/>
    </row>
    <row r="6" spans="1:22" ht="14.5" x14ac:dyDescent="0.35">
      <c r="A6" s="273" t="s">
        <v>865</v>
      </c>
      <c r="B6" s="274">
        <v>39948</v>
      </c>
      <c r="C6" s="259"/>
      <c r="D6" s="263" t="s">
        <v>866</v>
      </c>
      <c r="E6" s="258">
        <v>40135.75</v>
      </c>
      <c r="H6" s="280">
        <v>40122</v>
      </c>
      <c r="I6" s="281"/>
      <c r="J6" s="277"/>
      <c r="K6" s="280">
        <v>40213</v>
      </c>
      <c r="L6" s="282"/>
      <c r="M6" s="277"/>
      <c r="N6" s="280">
        <v>39997</v>
      </c>
      <c r="O6" s="277"/>
      <c r="P6" s="280">
        <v>40207</v>
      </c>
      <c r="Q6" s="280">
        <v>40219</v>
      </c>
      <c r="R6" s="282"/>
      <c r="S6" s="277"/>
      <c r="T6" s="280">
        <v>32296</v>
      </c>
      <c r="U6" s="280">
        <v>39972</v>
      </c>
      <c r="V6" s="283"/>
    </row>
    <row r="7" spans="1:22" ht="14.5" x14ac:dyDescent="0.35">
      <c r="A7" s="273" t="s">
        <v>867</v>
      </c>
      <c r="B7" s="275">
        <v>1500</v>
      </c>
      <c r="C7" s="259"/>
      <c r="D7" s="266" t="s">
        <v>868</v>
      </c>
      <c r="E7" s="258">
        <v>40137.625</v>
      </c>
      <c r="H7" s="280">
        <v>40132</v>
      </c>
      <c r="I7" s="281"/>
      <c r="J7" s="277"/>
      <c r="K7" s="280">
        <v>40219</v>
      </c>
      <c r="L7" s="282"/>
      <c r="M7" s="277"/>
      <c r="N7" s="280">
        <v>39998</v>
      </c>
      <c r="O7" s="277"/>
      <c r="P7" s="280">
        <v>40254</v>
      </c>
      <c r="Q7" s="280">
        <v>40332</v>
      </c>
      <c r="R7" s="282"/>
      <c r="S7" s="277"/>
      <c r="T7" s="280">
        <v>37277</v>
      </c>
      <c r="U7" s="280">
        <v>39863</v>
      </c>
      <c r="V7" s="283"/>
    </row>
    <row r="8" spans="1:22" ht="14.5" x14ac:dyDescent="0.35">
      <c r="A8" s="273" t="s">
        <v>869</v>
      </c>
      <c r="B8" s="276"/>
      <c r="C8" s="259"/>
      <c r="D8" s="266" t="s">
        <v>864</v>
      </c>
      <c r="E8" s="269"/>
      <c r="H8" s="280">
        <v>40136</v>
      </c>
      <c r="I8" s="281"/>
      <c r="J8" s="277"/>
      <c r="K8" s="280">
        <v>40227</v>
      </c>
      <c r="L8" s="282"/>
      <c r="M8" s="277"/>
      <c r="N8" s="280">
        <v>40063</v>
      </c>
      <c r="O8" s="277"/>
      <c r="P8" s="277"/>
      <c r="Q8" s="277"/>
      <c r="R8" s="277"/>
      <c r="S8" s="277"/>
      <c r="T8" s="280">
        <v>37186</v>
      </c>
      <c r="U8" s="280">
        <v>40261</v>
      </c>
      <c r="V8" s="283"/>
    </row>
    <row r="9" spans="1:22" ht="14.5" x14ac:dyDescent="0.35">
      <c r="H9" s="280">
        <v>40142</v>
      </c>
      <c r="I9" s="281"/>
      <c r="J9" s="277"/>
      <c r="K9" s="280">
        <v>40233</v>
      </c>
      <c r="L9" s="282"/>
      <c r="M9" s="277"/>
      <c r="N9" s="280">
        <v>40143</v>
      </c>
      <c r="O9" s="277"/>
      <c r="P9" s="277"/>
      <c r="Q9" s="277"/>
      <c r="R9" s="277"/>
      <c r="S9" s="277"/>
      <c r="T9" s="280">
        <v>32403</v>
      </c>
      <c r="U9" s="280">
        <v>40117</v>
      </c>
      <c r="V9" s="283"/>
    </row>
    <row r="10" spans="1:22" ht="14.5" x14ac:dyDescent="0.35">
      <c r="H10" s="280">
        <v>40143</v>
      </c>
      <c r="I10" s="281"/>
      <c r="J10" s="277"/>
      <c r="K10" s="280">
        <v>40234</v>
      </c>
      <c r="L10" s="282"/>
      <c r="M10" s="277"/>
      <c r="N10" s="280">
        <v>40144</v>
      </c>
      <c r="O10" s="277"/>
      <c r="P10" s="277"/>
      <c r="Q10" s="277"/>
      <c r="R10" s="277"/>
      <c r="S10" s="277"/>
      <c r="T10" s="280">
        <v>34427</v>
      </c>
      <c r="U10" s="280">
        <v>40070</v>
      </c>
      <c r="V10" s="283"/>
    </row>
    <row r="11" spans="1:22" ht="14.5" x14ac:dyDescent="0.35">
      <c r="H11" s="280">
        <v>40155</v>
      </c>
      <c r="I11" s="281"/>
      <c r="J11" s="277"/>
      <c r="K11" s="280">
        <v>40246</v>
      </c>
      <c r="L11" s="282"/>
      <c r="M11" s="277"/>
      <c r="N11" s="280">
        <v>40172</v>
      </c>
      <c r="O11" s="277"/>
      <c r="P11" s="277"/>
      <c r="Q11" s="277"/>
      <c r="R11" s="277"/>
      <c r="S11" s="277"/>
      <c r="T11" s="280">
        <v>33878</v>
      </c>
      <c r="U11" s="280">
        <v>40138</v>
      </c>
      <c r="V11" s="283"/>
    </row>
    <row r="12" spans="1:22" ht="14.5" x14ac:dyDescent="0.35">
      <c r="H12" s="280">
        <v>40157</v>
      </c>
      <c r="I12" s="281"/>
      <c r="J12" s="277"/>
      <c r="K12" s="280">
        <v>40248</v>
      </c>
      <c r="L12" s="282"/>
      <c r="M12" s="277"/>
      <c r="N12" s="280">
        <v>40173</v>
      </c>
      <c r="O12" s="277"/>
      <c r="P12" s="277"/>
      <c r="Q12" s="277"/>
      <c r="R12" s="277"/>
      <c r="S12" s="277"/>
      <c r="T12" s="280">
        <v>32307</v>
      </c>
      <c r="U12" s="280">
        <v>40044</v>
      </c>
      <c r="V12" s="283"/>
    </row>
    <row r="13" spans="1:22" ht="14.5" x14ac:dyDescent="0.35">
      <c r="H13" s="280">
        <v>40164</v>
      </c>
      <c r="I13" s="281"/>
      <c r="J13" s="277"/>
      <c r="K13" s="280">
        <v>40255</v>
      </c>
      <c r="L13" s="282"/>
      <c r="M13" s="277"/>
      <c r="N13" s="280">
        <v>40179</v>
      </c>
      <c r="O13" s="277"/>
      <c r="P13" s="277"/>
      <c r="Q13" s="277"/>
      <c r="R13" s="277"/>
      <c r="S13" s="277"/>
      <c r="T13" s="280">
        <v>34888</v>
      </c>
      <c r="U13" s="280">
        <v>40141</v>
      </c>
      <c r="V13" s="283"/>
    </row>
    <row r="14" spans="1:22" ht="14.5" x14ac:dyDescent="0.35">
      <c r="H14" s="280">
        <v>40175</v>
      </c>
      <c r="I14" s="281"/>
      <c r="J14" s="277"/>
      <c r="K14" s="280">
        <v>40266</v>
      </c>
      <c r="L14" s="282"/>
      <c r="M14" s="277"/>
      <c r="N14" s="280">
        <v>40180</v>
      </c>
      <c r="O14" s="277"/>
      <c r="P14" s="278" t="s">
        <v>876</v>
      </c>
      <c r="Q14" s="278" t="s">
        <v>877</v>
      </c>
      <c r="R14" s="278" t="s">
        <v>878</v>
      </c>
      <c r="S14" s="277"/>
      <c r="T14" s="280">
        <v>32172</v>
      </c>
      <c r="U14" s="280">
        <v>39931</v>
      </c>
      <c r="V14" s="283"/>
    </row>
    <row r="15" spans="1:22" ht="14.5" x14ac:dyDescent="0.35">
      <c r="H15" s="280">
        <v>40182</v>
      </c>
      <c r="I15" s="281"/>
      <c r="J15" s="277"/>
      <c r="K15" s="280">
        <v>40273</v>
      </c>
      <c r="L15" s="282"/>
      <c r="M15" s="277"/>
      <c r="N15" s="280">
        <v>40196</v>
      </c>
      <c r="O15" s="277"/>
      <c r="P15" s="280">
        <v>39975</v>
      </c>
      <c r="Q15" s="280">
        <v>60</v>
      </c>
      <c r="R15" s="282"/>
      <c r="S15" s="277"/>
      <c r="T15" s="280">
        <v>32757</v>
      </c>
      <c r="U15" s="280">
        <v>40190</v>
      </c>
      <c r="V15" s="283"/>
    </row>
    <row r="16" spans="1:22" ht="14.5" x14ac:dyDescent="0.35">
      <c r="H16" s="280">
        <v>40192</v>
      </c>
      <c r="I16" s="281"/>
      <c r="J16" s="277"/>
      <c r="K16" s="280">
        <v>40283</v>
      </c>
      <c r="L16" s="282"/>
      <c r="M16" s="277"/>
      <c r="N16" s="280">
        <v>40224</v>
      </c>
      <c r="O16" s="277"/>
      <c r="P16" s="280">
        <v>39975</v>
      </c>
      <c r="Q16" s="280">
        <v>60</v>
      </c>
      <c r="R16" s="282"/>
      <c r="S16" s="277"/>
      <c r="T16" s="280">
        <v>38796</v>
      </c>
      <c r="U16" s="280">
        <v>40013</v>
      </c>
      <c r="V16" s="283"/>
    </row>
    <row r="17" spans="8:22" ht="14.5" x14ac:dyDescent="0.35">
      <c r="H17" s="280">
        <v>40198</v>
      </c>
      <c r="I17" s="281"/>
      <c r="J17" s="277"/>
      <c r="K17" s="280">
        <v>40289</v>
      </c>
      <c r="L17" s="282"/>
      <c r="M17" s="277"/>
      <c r="N17" s="280">
        <v>40329</v>
      </c>
      <c r="O17" s="277"/>
      <c r="P17" s="280">
        <v>39975</v>
      </c>
      <c r="Q17" s="280">
        <v>60</v>
      </c>
      <c r="R17" s="282"/>
      <c r="S17" s="277"/>
      <c r="T17" s="280">
        <v>35831</v>
      </c>
      <c r="U17" s="280">
        <v>40010</v>
      </c>
      <c r="V17" s="283"/>
    </row>
    <row r="18" spans="8:22" ht="14.5" x14ac:dyDescent="0.35">
      <c r="H18" s="280">
        <v>40205</v>
      </c>
      <c r="I18" s="281"/>
      <c r="J18" s="277"/>
      <c r="K18" s="280">
        <v>40296</v>
      </c>
      <c r="L18" s="282"/>
      <c r="M18" s="277"/>
      <c r="N18" s="280">
        <v>40363</v>
      </c>
      <c r="O18" s="277"/>
      <c r="P18" s="280">
        <v>40023</v>
      </c>
      <c r="Q18" s="280">
        <v>45</v>
      </c>
      <c r="R18" s="282"/>
      <c r="S18" s="277"/>
      <c r="T18" s="280">
        <v>38437</v>
      </c>
      <c r="U18" s="280">
        <v>40011</v>
      </c>
      <c r="V18" s="283"/>
    </row>
    <row r="19" spans="8:22" ht="14.5" x14ac:dyDescent="0.35">
      <c r="H19" s="280">
        <v>40211</v>
      </c>
      <c r="I19" s="281"/>
      <c r="J19" s="277"/>
      <c r="K19" s="280">
        <v>40302</v>
      </c>
      <c r="L19" s="282"/>
      <c r="M19" s="277"/>
      <c r="N19" s="280">
        <v>40364</v>
      </c>
      <c r="O19" s="277"/>
      <c r="P19" s="280">
        <v>40134</v>
      </c>
      <c r="Q19" s="280">
        <v>80</v>
      </c>
      <c r="R19" s="282"/>
      <c r="S19" s="277"/>
      <c r="T19" s="277"/>
      <c r="U19" s="277"/>
      <c r="V19" s="277"/>
    </row>
  </sheetData>
  <hyperlinks>
    <hyperlink ref="H2" location="'Index'!$A$28" display="Return to Index Sheet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8"/>
  <dimension ref="A1:H21"/>
  <sheetViews>
    <sheetView showGridLines="0" workbookViewId="0">
      <pane ySplit="5" topLeftCell="A6" activePane="bottomLeft" state="frozen"/>
      <selection pane="bottomLeft" activeCell="H1" sqref="H1"/>
    </sheetView>
  </sheetViews>
  <sheetFormatPr defaultColWidth="9.1796875" defaultRowHeight="12.5" x14ac:dyDescent="0.25"/>
  <cols>
    <col min="1" max="1" width="27.26953125" style="59" bestFit="1" customWidth="1"/>
    <col min="2" max="2" width="39.1796875" style="59" bestFit="1" customWidth="1"/>
    <col min="3" max="3" width="15.7265625" style="59" customWidth="1"/>
    <col min="4" max="4" width="20.81640625" style="59" bestFit="1" customWidth="1"/>
    <col min="5" max="16384" width="9.1796875" style="59"/>
  </cols>
  <sheetData>
    <row r="1" spans="1:8" ht="16.5" x14ac:dyDescent="0.35">
      <c r="H1" s="377" t="s">
        <v>1365</v>
      </c>
    </row>
    <row r="7" spans="1:8" ht="13" x14ac:dyDescent="0.3">
      <c r="A7" s="58" t="s">
        <v>354</v>
      </c>
      <c r="B7" s="58" t="s">
        <v>355</v>
      </c>
      <c r="C7" s="58">
        <v>101</v>
      </c>
    </row>
    <row r="8" spans="1:8" ht="13" x14ac:dyDescent="0.3">
      <c r="A8" s="58" t="s">
        <v>354</v>
      </c>
    </row>
    <row r="9" spans="1:8" ht="20" x14ac:dyDescent="0.4">
      <c r="A9" s="60" t="s">
        <v>356</v>
      </c>
    </row>
    <row r="11" spans="1:8" ht="13" x14ac:dyDescent="0.3">
      <c r="A11" s="61" t="s">
        <v>210</v>
      </c>
      <c r="B11" s="61" t="s">
        <v>211</v>
      </c>
      <c r="C11" s="61" t="s">
        <v>212</v>
      </c>
    </row>
    <row r="12" spans="1:8" ht="13" x14ac:dyDescent="0.3">
      <c r="A12" s="62" t="s">
        <v>213</v>
      </c>
      <c r="B12" s="63" t="s">
        <v>214</v>
      </c>
      <c r="C12" s="64"/>
      <c r="D12" s="65"/>
    </row>
    <row r="13" spans="1:8" ht="13" x14ac:dyDescent="0.3">
      <c r="A13" s="62" t="s">
        <v>215</v>
      </c>
      <c r="B13" s="63" t="s">
        <v>216</v>
      </c>
      <c r="C13" s="64"/>
      <c r="D13" s="65"/>
    </row>
    <row r="14" spans="1:8" ht="13" x14ac:dyDescent="0.3">
      <c r="A14" s="62" t="s">
        <v>217</v>
      </c>
      <c r="B14" s="63" t="s">
        <v>218</v>
      </c>
      <c r="C14" s="64"/>
      <c r="D14" s="65"/>
    </row>
    <row r="15" spans="1:8" ht="13" x14ac:dyDescent="0.3">
      <c r="A15" s="62" t="s">
        <v>219</v>
      </c>
      <c r="B15" s="63" t="s">
        <v>220</v>
      </c>
      <c r="C15" s="64"/>
      <c r="D15" s="65"/>
    </row>
    <row r="16" spans="1:8" ht="13" x14ac:dyDescent="0.3">
      <c r="A16" s="62" t="s">
        <v>221</v>
      </c>
      <c r="B16" s="63" t="s">
        <v>222</v>
      </c>
      <c r="C16" s="64"/>
      <c r="D16" s="65"/>
    </row>
    <row r="17" spans="1:4" ht="13" x14ac:dyDescent="0.3">
      <c r="A17" s="62" t="s">
        <v>223</v>
      </c>
      <c r="B17" s="63" t="s">
        <v>224</v>
      </c>
      <c r="C17" s="64"/>
      <c r="D17" s="65"/>
    </row>
    <row r="18" spans="1:4" ht="13" x14ac:dyDescent="0.3">
      <c r="A18" s="62" t="s">
        <v>225</v>
      </c>
      <c r="B18" s="63" t="s">
        <v>226</v>
      </c>
      <c r="C18" s="64"/>
      <c r="D18" s="65"/>
    </row>
    <row r="19" spans="1:4" ht="13" x14ac:dyDescent="0.3">
      <c r="A19" s="62" t="s">
        <v>227</v>
      </c>
      <c r="B19" s="63" t="s">
        <v>228</v>
      </c>
      <c r="C19" s="64"/>
      <c r="D19" s="65"/>
    </row>
    <row r="20" spans="1:4" ht="13" x14ac:dyDescent="0.3">
      <c r="A20" s="62" t="s">
        <v>229</v>
      </c>
      <c r="B20" s="63" t="s">
        <v>230</v>
      </c>
      <c r="C20" s="64"/>
      <c r="D20" s="65"/>
    </row>
    <row r="21" spans="1:4" ht="13" x14ac:dyDescent="0.3">
      <c r="A21" s="62" t="s">
        <v>235</v>
      </c>
      <c r="B21" s="63" t="s">
        <v>236</v>
      </c>
      <c r="C21" s="64"/>
    </row>
  </sheetData>
  <hyperlinks>
    <hyperlink ref="H1" location="'Index'!$A$29" display="Return to Index Sheet" xr:uid="{00000000-0004-0000-1B00-000000000000}"/>
  </hyperlinks>
  <pageMargins left="0.75" right="0.75" top="1" bottom="1" header="0.5" footer="0.5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9"/>
  <dimension ref="A1:J44"/>
  <sheetViews>
    <sheetView showGridLines="0" workbookViewId="0">
      <pane ySplit="5" topLeftCell="A6" activePane="bottomLeft" state="frozen"/>
      <selection activeCell="H1" sqref="H1"/>
      <selection pane="bottomLeft" activeCell="H1" sqref="H1"/>
    </sheetView>
  </sheetViews>
  <sheetFormatPr defaultRowHeight="12.5" x14ac:dyDescent="0.25"/>
  <cols>
    <col min="1" max="1" width="16.453125" customWidth="1"/>
    <col min="2" max="2" width="12.26953125" bestFit="1" customWidth="1"/>
    <col min="8" max="8" width="10.26953125" bestFit="1" customWidth="1"/>
    <col min="9" max="9" width="8.7265625" bestFit="1" customWidth="1"/>
    <col min="10" max="10" width="10.26953125" bestFit="1" customWidth="1"/>
  </cols>
  <sheetData>
    <row r="1" spans="1:10" ht="16.5" x14ac:dyDescent="0.35">
      <c r="H1" s="377" t="s">
        <v>1365</v>
      </c>
    </row>
    <row r="7" spans="1:10" ht="17.5" x14ac:dyDescent="0.35">
      <c r="A7" s="28" t="s">
        <v>297</v>
      </c>
      <c r="B7" s="29"/>
      <c r="C7" s="29"/>
      <c r="D7" s="29"/>
    </row>
    <row r="8" spans="1:10" x14ac:dyDescent="0.25">
      <c r="G8" s="39" t="s">
        <v>302</v>
      </c>
      <c r="H8" s="39" t="s">
        <v>303</v>
      </c>
      <c r="I8" s="39" t="s">
        <v>304</v>
      </c>
      <c r="J8" s="39" t="s">
        <v>305</v>
      </c>
    </row>
    <row r="9" spans="1:10" ht="13" x14ac:dyDescent="0.3">
      <c r="G9" s="38">
        <v>1</v>
      </c>
      <c r="H9" s="52"/>
      <c r="I9" s="52"/>
      <c r="J9" s="52"/>
    </row>
    <row r="10" spans="1:10" ht="13" x14ac:dyDescent="0.3">
      <c r="A10" s="40" t="s">
        <v>299</v>
      </c>
      <c r="B10" s="32">
        <v>100000</v>
      </c>
      <c r="G10" s="38"/>
      <c r="H10" s="52"/>
      <c r="I10" s="52"/>
      <c r="J10" s="52"/>
    </row>
    <row r="11" spans="1:10" ht="13" x14ac:dyDescent="0.3">
      <c r="A11" s="40" t="s">
        <v>300</v>
      </c>
      <c r="B11" s="33">
        <v>0.105</v>
      </c>
      <c r="G11" s="38"/>
      <c r="H11" s="52"/>
      <c r="I11" s="52"/>
      <c r="J11" s="52"/>
    </row>
    <row r="12" spans="1:10" ht="13" x14ac:dyDescent="0.3">
      <c r="A12" s="40" t="s">
        <v>298</v>
      </c>
      <c r="B12" s="30">
        <v>36</v>
      </c>
      <c r="G12" s="38"/>
      <c r="H12" s="52"/>
      <c r="I12" s="52"/>
      <c r="J12" s="52"/>
    </row>
    <row r="13" spans="1:10" ht="13.5" thickBot="1" x14ac:dyDescent="0.35">
      <c r="A13" s="41" t="s">
        <v>301</v>
      </c>
      <c r="B13" s="31"/>
      <c r="C13" s="35">
        <v>100000</v>
      </c>
      <c r="D13" s="35">
        <v>150000</v>
      </c>
      <c r="E13" s="35">
        <v>200000</v>
      </c>
      <c r="G13" s="38"/>
      <c r="H13" s="52"/>
      <c r="I13" s="52"/>
      <c r="J13" s="52"/>
    </row>
    <row r="14" spans="1:10" ht="13.5" thickTop="1" x14ac:dyDescent="0.3">
      <c r="A14" s="486" t="s">
        <v>306</v>
      </c>
      <c r="B14" s="35">
        <v>12</v>
      </c>
      <c r="C14" s="34"/>
      <c r="D14" s="34"/>
      <c r="E14" s="34"/>
      <c r="G14" s="38"/>
      <c r="H14" s="52"/>
      <c r="I14" s="52"/>
      <c r="J14" s="52"/>
    </row>
    <row r="15" spans="1:10" ht="13" x14ac:dyDescent="0.3">
      <c r="A15" s="486"/>
      <c r="B15" s="35">
        <v>24</v>
      </c>
      <c r="C15" s="34"/>
      <c r="D15" s="34"/>
      <c r="E15" s="34"/>
      <c r="G15" s="38"/>
      <c r="H15" s="52"/>
      <c r="I15" s="52"/>
      <c r="J15" s="52"/>
    </row>
    <row r="16" spans="1:10" ht="13" x14ac:dyDescent="0.3">
      <c r="A16" s="486"/>
      <c r="B16" s="35">
        <v>36</v>
      </c>
      <c r="C16" s="34"/>
      <c r="D16" s="34"/>
      <c r="E16" s="34"/>
      <c r="G16" s="38"/>
      <c r="H16" s="52"/>
      <c r="I16" s="52"/>
      <c r="J16" s="52"/>
    </row>
    <row r="17" spans="1:10" ht="13" x14ac:dyDescent="0.3">
      <c r="A17" s="486"/>
      <c r="B17" s="35">
        <v>48</v>
      </c>
      <c r="C17" s="34"/>
      <c r="D17" s="34"/>
      <c r="E17" s="34"/>
      <c r="G17" s="38"/>
      <c r="H17" s="52"/>
      <c r="I17" s="52"/>
      <c r="J17" s="52"/>
    </row>
    <row r="18" spans="1:10" ht="13.5" thickBot="1" x14ac:dyDescent="0.35">
      <c r="A18" s="487"/>
      <c r="B18" s="36">
        <v>60</v>
      </c>
      <c r="C18" s="37"/>
      <c r="D18" s="37"/>
      <c r="E18" s="37"/>
      <c r="G18" s="38"/>
      <c r="H18" s="52"/>
      <c r="I18" s="52"/>
      <c r="J18" s="52"/>
    </row>
    <row r="19" spans="1:10" ht="13.5" thickTop="1" x14ac:dyDescent="0.3">
      <c r="G19" s="38"/>
      <c r="H19" s="52"/>
      <c r="I19" s="52"/>
      <c r="J19" s="52"/>
    </row>
    <row r="20" spans="1:10" ht="13" x14ac:dyDescent="0.3">
      <c r="G20" s="38"/>
      <c r="H20" s="52"/>
      <c r="I20" s="52"/>
      <c r="J20" s="52"/>
    </row>
    <row r="21" spans="1:10" ht="13" x14ac:dyDescent="0.3">
      <c r="G21" s="38"/>
      <c r="H21" s="52"/>
      <c r="I21" s="52"/>
      <c r="J21" s="52"/>
    </row>
    <row r="22" spans="1:10" ht="13" x14ac:dyDescent="0.3">
      <c r="G22" s="38"/>
      <c r="H22" s="52"/>
      <c r="I22" s="52"/>
      <c r="J22" s="52"/>
    </row>
    <row r="23" spans="1:10" ht="13" x14ac:dyDescent="0.3">
      <c r="G23" s="38"/>
      <c r="H23" s="52"/>
      <c r="I23" s="52"/>
      <c r="J23" s="52"/>
    </row>
    <row r="24" spans="1:10" ht="13" x14ac:dyDescent="0.3">
      <c r="G24" s="38"/>
      <c r="H24" s="52"/>
      <c r="I24" s="52"/>
      <c r="J24" s="52"/>
    </row>
    <row r="25" spans="1:10" ht="13" x14ac:dyDescent="0.3">
      <c r="G25" s="38"/>
      <c r="H25" s="52"/>
      <c r="I25" s="52"/>
      <c r="J25" s="52"/>
    </row>
    <row r="26" spans="1:10" ht="13" x14ac:dyDescent="0.3">
      <c r="G26" s="38"/>
      <c r="H26" s="52"/>
      <c r="I26" s="52"/>
      <c r="J26" s="52"/>
    </row>
    <row r="27" spans="1:10" ht="13" x14ac:dyDescent="0.3">
      <c r="G27" s="38"/>
      <c r="H27" s="52"/>
      <c r="I27" s="52"/>
      <c r="J27" s="52"/>
    </row>
    <row r="28" spans="1:10" ht="13" x14ac:dyDescent="0.3">
      <c r="G28" s="38"/>
      <c r="H28" s="52"/>
      <c r="I28" s="52"/>
      <c r="J28" s="52"/>
    </row>
    <row r="29" spans="1:10" ht="13" x14ac:dyDescent="0.3">
      <c r="G29" s="38"/>
      <c r="H29" s="52"/>
      <c r="I29" s="52"/>
      <c r="J29" s="52"/>
    </row>
    <row r="30" spans="1:10" ht="13" x14ac:dyDescent="0.3">
      <c r="G30" s="38"/>
      <c r="H30" s="52"/>
      <c r="I30" s="52"/>
      <c r="J30" s="52"/>
    </row>
    <row r="31" spans="1:10" ht="13" x14ac:dyDescent="0.3">
      <c r="G31" s="38"/>
      <c r="H31" s="52"/>
      <c r="I31" s="52"/>
      <c r="J31" s="52"/>
    </row>
    <row r="32" spans="1:10" ht="13" x14ac:dyDescent="0.3">
      <c r="G32" s="38"/>
      <c r="H32" s="52"/>
      <c r="I32" s="52"/>
      <c r="J32" s="52"/>
    </row>
    <row r="33" spans="7:10" ht="13" x14ac:dyDescent="0.3">
      <c r="G33" s="38"/>
      <c r="H33" s="52"/>
      <c r="I33" s="52"/>
      <c r="J33" s="52"/>
    </row>
    <row r="34" spans="7:10" ht="13" x14ac:dyDescent="0.3">
      <c r="G34" s="38"/>
      <c r="H34" s="52"/>
      <c r="I34" s="52"/>
      <c r="J34" s="52"/>
    </row>
    <row r="35" spans="7:10" ht="13" x14ac:dyDescent="0.3">
      <c r="G35" s="38"/>
      <c r="H35" s="52"/>
      <c r="I35" s="52"/>
      <c r="J35" s="52"/>
    </row>
    <row r="36" spans="7:10" ht="13" x14ac:dyDescent="0.3">
      <c r="G36" s="38"/>
      <c r="H36" s="52"/>
      <c r="I36" s="52"/>
      <c r="J36" s="52"/>
    </row>
    <row r="37" spans="7:10" ht="13" x14ac:dyDescent="0.3">
      <c r="G37" s="38"/>
      <c r="H37" s="52"/>
      <c r="I37" s="52"/>
      <c r="J37" s="52"/>
    </row>
    <row r="38" spans="7:10" ht="13" x14ac:dyDescent="0.3">
      <c r="G38" s="38"/>
      <c r="H38" s="52"/>
      <c r="I38" s="52"/>
      <c r="J38" s="52"/>
    </row>
    <row r="39" spans="7:10" ht="13" x14ac:dyDescent="0.3">
      <c r="G39" s="38"/>
      <c r="H39" s="52"/>
      <c r="I39" s="52"/>
      <c r="J39" s="52"/>
    </row>
    <row r="40" spans="7:10" ht="13" x14ac:dyDescent="0.3">
      <c r="G40" s="38"/>
      <c r="H40" s="52"/>
      <c r="I40" s="52"/>
      <c r="J40" s="52"/>
    </row>
    <row r="41" spans="7:10" ht="13" x14ac:dyDescent="0.3">
      <c r="G41" s="38"/>
      <c r="H41" s="52"/>
      <c r="I41" s="52"/>
      <c r="J41" s="52"/>
    </row>
    <row r="42" spans="7:10" ht="13" x14ac:dyDescent="0.3">
      <c r="G42" s="38"/>
      <c r="H42" s="52"/>
      <c r="I42" s="52"/>
      <c r="J42" s="52"/>
    </row>
    <row r="43" spans="7:10" ht="13" x14ac:dyDescent="0.3">
      <c r="G43" s="38"/>
      <c r="H43" s="52"/>
      <c r="I43" s="52"/>
      <c r="J43" s="52"/>
    </row>
    <row r="44" spans="7:10" ht="13" x14ac:dyDescent="0.3">
      <c r="G44" s="38"/>
      <c r="H44" s="52"/>
      <c r="I44" s="52"/>
      <c r="J44" s="52"/>
    </row>
  </sheetData>
  <dataConsolidate/>
  <mergeCells count="1">
    <mergeCell ref="A14:A18"/>
  </mergeCells>
  <phoneticPr fontId="0" type="noConversion"/>
  <hyperlinks>
    <hyperlink ref="H1" location="'Index'!$A$30" display="Return to Index Sheet" xr:uid="{00000000-0004-0000-1C00-000000000000}"/>
  </hyperlinks>
  <pageMargins left="0.75" right="0.75" top="1" bottom="1" header="0.5" footer="0.5"/>
  <pageSetup orientation="portrait" horizontalDpi="180" verticalDpi="180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8"/>
  <dimension ref="A1:I38"/>
  <sheetViews>
    <sheetView showGridLines="0" zoomScale="115" workbookViewId="0">
      <pane ySplit="5" topLeftCell="A6" activePane="bottomLeft" state="frozen"/>
      <selection activeCell="H1" sqref="H1"/>
      <selection pane="bottomLeft" activeCell="H1" sqref="H1"/>
    </sheetView>
  </sheetViews>
  <sheetFormatPr defaultColWidth="9.1796875" defaultRowHeight="12.5" x14ac:dyDescent="0.25"/>
  <cols>
    <col min="1" max="1" width="11.7265625" style="159" customWidth="1"/>
    <col min="2" max="2" width="10.453125" style="159" customWidth="1"/>
    <col min="3" max="3" width="12.26953125" style="159" customWidth="1"/>
    <col min="4" max="4" width="14.54296875" style="159" customWidth="1"/>
    <col min="5" max="6" width="13.1796875" style="159" customWidth="1"/>
    <col min="7" max="7" width="15.1796875" style="159" bestFit="1" customWidth="1"/>
    <col min="8" max="8" width="13.54296875" style="159" bestFit="1" customWidth="1"/>
    <col min="9" max="11" width="9.1796875" style="159"/>
    <col min="12" max="12" width="10.1796875" style="159" bestFit="1" customWidth="1"/>
    <col min="13" max="16384" width="9.1796875" style="159"/>
  </cols>
  <sheetData>
    <row r="1" spans="1:9" ht="16.5" x14ac:dyDescent="0.35">
      <c r="H1" s="377" t="s">
        <v>1365</v>
      </c>
    </row>
    <row r="6" spans="1:9" ht="13" thickBot="1" x14ac:dyDescent="0.3"/>
    <row r="7" spans="1:9" ht="15" customHeight="1" x14ac:dyDescent="0.25">
      <c r="A7" s="157"/>
      <c r="B7" s="158" t="s">
        <v>792</v>
      </c>
      <c r="C7" s="158" t="s">
        <v>793</v>
      </c>
      <c r="D7" s="158" t="s">
        <v>794</v>
      </c>
      <c r="E7" s="158" t="s">
        <v>795</v>
      </c>
      <c r="F7" s="158" t="s">
        <v>796</v>
      </c>
      <c r="G7" s="158" t="s">
        <v>797</v>
      </c>
      <c r="H7" s="158" t="s">
        <v>798</v>
      </c>
      <c r="I7" s="158" t="s">
        <v>799</v>
      </c>
    </row>
    <row r="8" spans="1:9" ht="13" x14ac:dyDescent="0.3">
      <c r="A8" s="160" t="s">
        <v>800</v>
      </c>
      <c r="B8" s="161">
        <v>5000</v>
      </c>
      <c r="C8" s="162">
        <v>26</v>
      </c>
      <c r="D8" s="163">
        <f>B8/$B$11*$D$11</f>
        <v>6944.4444444444443</v>
      </c>
      <c r="E8" s="163">
        <f>(B8*C8)+D8</f>
        <v>136944.44444444444</v>
      </c>
      <c r="F8" s="164">
        <f>E8/B8</f>
        <v>27.388888888888889</v>
      </c>
      <c r="G8" s="165">
        <v>31</v>
      </c>
      <c r="H8" s="164">
        <f>G8-F8</f>
        <v>3.6111111111111107</v>
      </c>
      <c r="I8" s="166">
        <f>H8*B8</f>
        <v>18055.555555555555</v>
      </c>
    </row>
    <row r="9" spans="1:9" ht="13" x14ac:dyDescent="0.3">
      <c r="A9" s="160" t="s">
        <v>801</v>
      </c>
      <c r="B9" s="161">
        <v>1000</v>
      </c>
      <c r="C9" s="162">
        <v>20</v>
      </c>
      <c r="D9" s="163">
        <f>B9/$B$11*$D$11</f>
        <v>1388.8888888888889</v>
      </c>
      <c r="E9" s="163">
        <f>(B9*C9)+D9</f>
        <v>21388.888888888891</v>
      </c>
      <c r="F9" s="164">
        <f>E9/B9</f>
        <v>21.388888888888889</v>
      </c>
      <c r="G9" s="165">
        <v>22</v>
      </c>
      <c r="H9" s="164">
        <f>G9-F9</f>
        <v>0.61111111111111072</v>
      </c>
      <c r="I9" s="166">
        <f>H9*B9</f>
        <v>611.11111111111074</v>
      </c>
    </row>
    <row r="10" spans="1:9" ht="13.5" thickBot="1" x14ac:dyDescent="0.35">
      <c r="A10" s="160" t="s">
        <v>802</v>
      </c>
      <c r="B10" s="167">
        <v>1200</v>
      </c>
      <c r="C10" s="168">
        <v>15</v>
      </c>
      <c r="D10" s="163">
        <f>B10/$B$11*$D$11</f>
        <v>1666.6666666666665</v>
      </c>
      <c r="E10" s="163">
        <f>(B10*C10)+D10</f>
        <v>19666.666666666668</v>
      </c>
      <c r="F10" s="164">
        <f>E10/B10</f>
        <v>16.388888888888889</v>
      </c>
      <c r="G10" s="169">
        <v>17</v>
      </c>
      <c r="H10" s="164">
        <f>G10-F10</f>
        <v>0.61111111111111072</v>
      </c>
      <c r="I10" s="166">
        <f>H10*B10</f>
        <v>733.3333333333328</v>
      </c>
    </row>
    <row r="11" spans="1:9" ht="13.5" thickBot="1" x14ac:dyDescent="0.35">
      <c r="A11" s="170" t="s">
        <v>803</v>
      </c>
      <c r="B11" s="171">
        <f>SUM(B8:B10)</f>
        <v>7200</v>
      </c>
      <c r="C11" s="172"/>
      <c r="D11" s="171">
        <v>10000</v>
      </c>
      <c r="E11" s="171">
        <f>SUM(E8:E10)</f>
        <v>177999.99999999997</v>
      </c>
      <c r="F11" s="172"/>
      <c r="G11" s="172"/>
      <c r="H11" s="172"/>
      <c r="I11" s="173">
        <f>SUM(I8:I10)</f>
        <v>19399.999999999996</v>
      </c>
    </row>
    <row r="12" spans="1:9" ht="13" x14ac:dyDescent="0.3">
      <c r="A12" s="163" t="s">
        <v>804</v>
      </c>
      <c r="B12" s="163"/>
      <c r="C12" s="164"/>
      <c r="D12" s="163"/>
      <c r="E12" s="163"/>
      <c r="F12" s="164"/>
      <c r="G12" s="164"/>
      <c r="H12" s="164"/>
      <c r="I12" s="163"/>
    </row>
    <row r="16" spans="1:9" ht="13" x14ac:dyDescent="0.3">
      <c r="A16" s="174"/>
      <c r="B16" s="174"/>
      <c r="C16" s="174"/>
      <c r="D16" s="174"/>
      <c r="E16" s="174"/>
    </row>
    <row r="17" spans="1:5" ht="13.5" thickBot="1" x14ac:dyDescent="0.35">
      <c r="A17" s="174"/>
      <c r="B17" s="174"/>
      <c r="C17" s="174"/>
      <c r="D17" s="174"/>
      <c r="E17" s="174"/>
    </row>
    <row r="18" spans="1:5" ht="13.5" thickBot="1" x14ac:dyDescent="0.35">
      <c r="A18" s="175" t="s">
        <v>805</v>
      </c>
    </row>
    <row r="19" spans="1:5" ht="13" x14ac:dyDescent="0.3">
      <c r="A19" s="176" t="s">
        <v>806</v>
      </c>
      <c r="B19" s="177"/>
      <c r="C19" s="177"/>
      <c r="D19" s="177"/>
      <c r="E19" s="178">
        <v>5500</v>
      </c>
    </row>
    <row r="20" spans="1:5" ht="13" x14ac:dyDescent="0.3">
      <c r="A20" s="179" t="s">
        <v>807</v>
      </c>
      <c r="B20" s="180"/>
      <c r="C20" s="180"/>
      <c r="D20" s="180"/>
      <c r="E20" s="181">
        <v>2500</v>
      </c>
    </row>
    <row r="21" spans="1:5" ht="13" x14ac:dyDescent="0.3">
      <c r="A21" s="179" t="s">
        <v>808</v>
      </c>
      <c r="B21" s="180"/>
      <c r="C21" s="180"/>
      <c r="D21" s="180"/>
      <c r="E21" s="181">
        <v>2500</v>
      </c>
    </row>
    <row r="22" spans="1:5" ht="13" x14ac:dyDescent="0.3">
      <c r="A22" s="182" t="s">
        <v>809</v>
      </c>
      <c r="B22" s="183"/>
      <c r="C22" s="183"/>
      <c r="D22" s="183"/>
      <c r="E22" s="184">
        <v>35</v>
      </c>
    </row>
    <row r="23" spans="1:5" ht="13" x14ac:dyDescent="0.3">
      <c r="A23" s="185" t="s">
        <v>810</v>
      </c>
      <c r="B23" s="186"/>
      <c r="C23" s="186"/>
      <c r="D23" s="186"/>
      <c r="E23" s="184">
        <v>23</v>
      </c>
    </row>
    <row r="24" spans="1:5" ht="13" x14ac:dyDescent="0.3">
      <c r="A24" s="187" t="s">
        <v>811</v>
      </c>
      <c r="B24" s="188"/>
      <c r="C24" s="188"/>
      <c r="D24" s="188"/>
      <c r="E24" s="184">
        <v>18</v>
      </c>
    </row>
    <row r="25" spans="1:5" ht="13" x14ac:dyDescent="0.3">
      <c r="A25" s="189" t="s">
        <v>812</v>
      </c>
      <c r="B25" s="190"/>
      <c r="C25" s="190"/>
      <c r="D25" s="190"/>
      <c r="E25" s="191">
        <v>25</v>
      </c>
    </row>
    <row r="26" spans="1:5" ht="13" x14ac:dyDescent="0.3">
      <c r="A26" s="189" t="s">
        <v>813</v>
      </c>
      <c r="B26" s="190"/>
      <c r="C26" s="190"/>
      <c r="D26" s="190"/>
      <c r="E26" s="191">
        <v>18</v>
      </c>
    </row>
    <row r="27" spans="1:5" ht="13.5" thickBot="1" x14ac:dyDescent="0.35">
      <c r="A27" s="192" t="s">
        <v>814</v>
      </c>
      <c r="B27" s="193"/>
      <c r="C27" s="193"/>
      <c r="D27" s="193"/>
      <c r="E27" s="194">
        <v>12</v>
      </c>
    </row>
    <row r="28" spans="1:5" ht="14.5" x14ac:dyDescent="0.35">
      <c r="A28" s="195"/>
    </row>
    <row r="29" spans="1:5" ht="14.5" x14ac:dyDescent="0.35">
      <c r="A29" s="195"/>
    </row>
    <row r="30" spans="1:5" ht="14.5" x14ac:dyDescent="0.35">
      <c r="A30" s="195"/>
    </row>
    <row r="31" spans="1:5" ht="14.5" x14ac:dyDescent="0.35">
      <c r="A31" s="195"/>
    </row>
    <row r="32" spans="1:5" ht="14.5" x14ac:dyDescent="0.35">
      <c r="A32" s="195"/>
    </row>
    <row r="33" spans="1:1" ht="14.5" x14ac:dyDescent="0.35">
      <c r="A33" s="195"/>
    </row>
    <row r="34" spans="1:1" ht="13" x14ac:dyDescent="0.3">
      <c r="A34" s="196"/>
    </row>
    <row r="35" spans="1:1" ht="13" x14ac:dyDescent="0.3">
      <c r="A35" s="196" t="s">
        <v>815</v>
      </c>
    </row>
    <row r="36" spans="1:1" ht="13" x14ac:dyDescent="0.3">
      <c r="A36" s="196" t="s">
        <v>816</v>
      </c>
    </row>
    <row r="37" spans="1:1" ht="13" x14ac:dyDescent="0.3">
      <c r="A37" s="196" t="s">
        <v>817</v>
      </c>
    </row>
    <row r="38" spans="1:1" ht="13" x14ac:dyDescent="0.3">
      <c r="A38" s="196" t="s">
        <v>818</v>
      </c>
    </row>
  </sheetData>
  <hyperlinks>
    <hyperlink ref="H1" location="'Index'!$A$31" display="Return to Index Sheet" xr:uid="{00000000-0004-0000-1D00-000000000000}"/>
  </hyperlinks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"/>
  <dimension ref="A1:H29"/>
  <sheetViews>
    <sheetView showGridLines="0" workbookViewId="0">
      <pane ySplit="5" topLeftCell="A6" activePane="bottomLeft" state="frozen"/>
      <selection activeCell="B14" sqref="B14"/>
      <selection pane="bottomLeft" activeCell="B14" sqref="B14"/>
    </sheetView>
  </sheetViews>
  <sheetFormatPr defaultColWidth="0" defaultRowHeight="12.75" customHeight="1" zeroHeight="1" x14ac:dyDescent="0.25"/>
  <cols>
    <col min="1" max="1" width="10.54296875" style="114" bestFit="1" customWidth="1"/>
    <col min="2" max="2" width="21.81640625" style="114" customWidth="1"/>
    <col min="3" max="4" width="9.1796875" style="114" customWidth="1"/>
    <col min="5" max="5" width="11.1796875" style="114" customWidth="1"/>
    <col min="6" max="16384" width="0" style="114" hidden="1"/>
  </cols>
  <sheetData>
    <row r="1" spans="1:8" ht="12.75" customHeight="1" x14ac:dyDescent="0.35">
      <c r="H1" s="379" t="s">
        <v>1365</v>
      </c>
    </row>
    <row r="2" spans="1:8" ht="12.75" customHeight="1" x14ac:dyDescent="0.25"/>
    <row r="3" spans="1:8" ht="12.75" customHeight="1" x14ac:dyDescent="0.25"/>
    <row r="4" spans="1:8" ht="12.75" customHeight="1" x14ac:dyDescent="0.25"/>
    <row r="5" spans="1:8" ht="12.75" customHeight="1" x14ac:dyDescent="0.25"/>
    <row r="6" spans="1:8" ht="12.75" customHeight="1" x14ac:dyDescent="0.25"/>
    <row r="7" spans="1:8" ht="12.5" x14ac:dyDescent="0.25">
      <c r="A7" s="490" t="s">
        <v>729</v>
      </c>
      <c r="B7" s="490"/>
      <c r="C7" s="490"/>
      <c r="D7" s="490"/>
      <c r="E7" s="490"/>
    </row>
    <row r="8" spans="1:8" ht="19" x14ac:dyDescent="0.3">
      <c r="A8" s="491" t="s">
        <v>728</v>
      </c>
      <c r="B8" s="491"/>
      <c r="C8" s="491"/>
      <c r="D8" s="491"/>
      <c r="E8" s="491"/>
    </row>
    <row r="9" spans="1:8" ht="12.5" x14ac:dyDescent="0.25">
      <c r="A9" s="492" t="s">
        <v>727</v>
      </c>
      <c r="B9" s="492"/>
      <c r="C9" s="492"/>
      <c r="D9" s="492"/>
      <c r="E9" s="492"/>
    </row>
    <row r="10" spans="1:8" ht="13" x14ac:dyDescent="0.3">
      <c r="A10" s="132" t="s">
        <v>726</v>
      </c>
      <c r="B10" s="131"/>
      <c r="C10" s="132" t="s">
        <v>715</v>
      </c>
      <c r="D10" s="493"/>
      <c r="E10" s="493"/>
    </row>
    <row r="11" spans="1:8" ht="13" x14ac:dyDescent="0.3">
      <c r="A11" s="132" t="s">
        <v>264</v>
      </c>
      <c r="B11" s="133"/>
      <c r="C11" s="117"/>
      <c r="D11" s="493"/>
      <c r="E11" s="493"/>
    </row>
    <row r="12" spans="1:8" ht="13" x14ac:dyDescent="0.3">
      <c r="A12" s="132" t="s">
        <v>725</v>
      </c>
      <c r="B12" s="131"/>
      <c r="C12" s="117"/>
      <c r="D12" s="494"/>
      <c r="E12" s="494"/>
    </row>
    <row r="13" spans="1:8" ht="13" x14ac:dyDescent="0.3">
      <c r="A13" s="130" t="s">
        <v>724</v>
      </c>
      <c r="B13" s="130" t="s">
        <v>1</v>
      </c>
      <c r="C13" s="130" t="s">
        <v>723</v>
      </c>
      <c r="D13" s="130" t="s">
        <v>687</v>
      </c>
      <c r="E13" s="130" t="s">
        <v>722</v>
      </c>
    </row>
    <row r="14" spans="1:8" ht="12.5" x14ac:dyDescent="0.25">
      <c r="A14" s="129"/>
      <c r="B14" s="128"/>
      <c r="C14" s="127"/>
      <c r="D14" s="126"/>
      <c r="E14" s="119"/>
    </row>
    <row r="15" spans="1:8" ht="12.5" x14ac:dyDescent="0.25">
      <c r="A15" s="123"/>
      <c r="B15" s="122"/>
      <c r="C15" s="125"/>
      <c r="D15" s="124"/>
      <c r="E15" s="119"/>
    </row>
    <row r="16" spans="1:8" ht="12.5" x14ac:dyDescent="0.25">
      <c r="A16" s="123"/>
      <c r="B16" s="122"/>
      <c r="C16" s="125"/>
      <c r="D16" s="124"/>
      <c r="E16" s="119"/>
    </row>
    <row r="17" spans="1:5" ht="12.5" x14ac:dyDescent="0.25">
      <c r="A17" s="123"/>
      <c r="B17" s="122"/>
      <c r="C17" s="125"/>
      <c r="D17" s="124"/>
      <c r="E17" s="119"/>
    </row>
    <row r="18" spans="1:5" ht="12.5" x14ac:dyDescent="0.25">
      <c r="A18" s="123"/>
      <c r="B18" s="122"/>
      <c r="C18" s="125"/>
      <c r="D18" s="124"/>
      <c r="E18" s="119"/>
    </row>
    <row r="19" spans="1:5" ht="12.5" x14ac:dyDescent="0.25">
      <c r="A19" s="123"/>
      <c r="B19" s="122"/>
      <c r="C19" s="125"/>
      <c r="D19" s="124"/>
      <c r="E19" s="119"/>
    </row>
    <row r="20" spans="1:5" ht="12.5" x14ac:dyDescent="0.25">
      <c r="A20" s="123"/>
      <c r="B20" s="122"/>
      <c r="C20" s="125"/>
      <c r="D20" s="124"/>
      <c r="E20" s="119"/>
    </row>
    <row r="21" spans="1:5" ht="12.5" x14ac:dyDescent="0.25">
      <c r="A21" s="123"/>
      <c r="B21" s="122"/>
      <c r="C21" s="125"/>
      <c r="D21" s="124"/>
      <c r="E21" s="119"/>
    </row>
    <row r="22" spans="1:5" ht="12.5" x14ac:dyDescent="0.25">
      <c r="A22" s="123"/>
      <c r="B22" s="122"/>
      <c r="C22" s="125"/>
      <c r="D22" s="124"/>
      <c r="E22" s="119"/>
    </row>
    <row r="23" spans="1:5" ht="12.5" x14ac:dyDescent="0.25">
      <c r="A23" s="123"/>
      <c r="B23" s="122"/>
      <c r="C23" s="125"/>
      <c r="D23" s="124"/>
      <c r="E23" s="119"/>
    </row>
    <row r="24" spans="1:5" ht="12.5" x14ac:dyDescent="0.25">
      <c r="A24" s="123"/>
      <c r="B24" s="122"/>
      <c r="C24" s="121"/>
      <c r="D24" s="120"/>
      <c r="E24" s="119"/>
    </row>
    <row r="25" spans="1:5" ht="13" x14ac:dyDescent="0.3">
      <c r="A25" s="117"/>
      <c r="B25" s="117"/>
      <c r="C25" s="488" t="s">
        <v>721</v>
      </c>
      <c r="D25" s="488"/>
      <c r="E25" s="118" t="str">
        <f>IF(SUM(E14:E24)=0,"",SUM(E14:E24))</f>
        <v/>
      </c>
    </row>
    <row r="26" spans="1:5" ht="13" x14ac:dyDescent="0.3">
      <c r="A26" s="117"/>
      <c r="B26" s="117"/>
      <c r="C26" s="488" t="s">
        <v>720</v>
      </c>
      <c r="D26" s="488"/>
      <c r="E26" s="118" t="str">
        <f>IFERROR(E25*14%,"")</f>
        <v/>
      </c>
    </row>
    <row r="27" spans="1:5" ht="13" x14ac:dyDescent="0.3">
      <c r="A27" s="117"/>
      <c r="B27" s="117"/>
      <c r="C27" s="488" t="s">
        <v>719</v>
      </c>
      <c r="D27" s="488"/>
      <c r="E27" s="118"/>
    </row>
    <row r="28" spans="1:5" ht="13" x14ac:dyDescent="0.3">
      <c r="A28" s="117"/>
      <c r="B28" s="117"/>
      <c r="C28" s="489" t="s">
        <v>718</v>
      </c>
      <c r="D28" s="489"/>
      <c r="E28" s="116" t="str">
        <f>IFERROR(E25+E26-E27,"")</f>
        <v/>
      </c>
    </row>
    <row r="29" spans="1:5" s="115" customFormat="1" ht="12.5" x14ac:dyDescent="0.25"/>
  </sheetData>
  <mergeCells count="8">
    <mergeCell ref="C27:D27"/>
    <mergeCell ref="C28:D28"/>
    <mergeCell ref="A7:E7"/>
    <mergeCell ref="A8:E8"/>
    <mergeCell ref="A9:E9"/>
    <mergeCell ref="D10:E12"/>
    <mergeCell ref="C25:D25"/>
    <mergeCell ref="C26:D26"/>
  </mergeCells>
  <dataValidations count="2">
    <dataValidation type="list" allowBlank="1" showInputMessage="1" showErrorMessage="1" sqref="B14:B24" xr:uid="{00000000-0002-0000-1E00-000000000000}">
      <formula1>Product</formula1>
    </dataValidation>
    <dataValidation type="list" allowBlank="1" showInputMessage="1" showErrorMessage="1" sqref="B12" xr:uid="{00000000-0002-0000-1E00-000001000000}">
      <formula1>Customer</formula1>
    </dataValidation>
  </dataValidations>
  <hyperlinks>
    <hyperlink ref="H1" location="'Index'!$A$32" display="Return to Index Sheet" xr:uid="{00000000-0004-0000-1E00-000000000000}"/>
  </hyperlinks>
  <pageMargins left="1.07" right="0.75" top="1" bottom="1" header="0.5" footer="0.5"/>
  <pageSetup scale="135" orientation="portrait" horizontalDpi="300" verticalDpi="300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1"/>
  <dimension ref="A1:H13"/>
  <sheetViews>
    <sheetView showGridLines="0" workbookViewId="0">
      <selection activeCell="H1" sqref="H1"/>
    </sheetView>
  </sheetViews>
  <sheetFormatPr defaultColWidth="9.1796875" defaultRowHeight="12.5" x14ac:dyDescent="0.25"/>
  <cols>
    <col min="1" max="1" width="11" style="93" customWidth="1"/>
    <col min="2" max="2" width="11.7265625" style="93" customWidth="1"/>
    <col min="3" max="3" width="21.7265625" style="93" bestFit="1" customWidth="1"/>
    <col min="4" max="16384" width="9.1796875" style="93"/>
  </cols>
  <sheetData>
    <row r="1" spans="1:8" ht="16.5" x14ac:dyDescent="0.35">
      <c r="A1" s="109" t="s">
        <v>732</v>
      </c>
      <c r="B1" s="108" t="s">
        <v>733</v>
      </c>
      <c r="C1" s="113" t="s">
        <v>734</v>
      </c>
      <c r="H1" s="377" t="s">
        <v>1365</v>
      </c>
    </row>
    <row r="2" spans="1:8" x14ac:dyDescent="0.25">
      <c r="A2" s="112" t="s">
        <v>714</v>
      </c>
      <c r="B2" s="111" t="s">
        <v>695</v>
      </c>
      <c r="C2" s="110" t="s">
        <v>713</v>
      </c>
    </row>
    <row r="3" spans="1:8" x14ac:dyDescent="0.25">
      <c r="A3" s="112" t="s">
        <v>712</v>
      </c>
      <c r="B3" s="111" t="s">
        <v>692</v>
      </c>
      <c r="C3" s="110" t="s">
        <v>711</v>
      </c>
    </row>
    <row r="4" spans="1:8" x14ac:dyDescent="0.25">
      <c r="A4" s="112" t="s">
        <v>710</v>
      </c>
      <c r="B4" s="111" t="s">
        <v>695</v>
      </c>
      <c r="C4" s="110" t="s">
        <v>709</v>
      </c>
    </row>
    <row r="5" spans="1:8" x14ac:dyDescent="0.25">
      <c r="A5" s="112" t="s">
        <v>708</v>
      </c>
      <c r="B5" s="111" t="s">
        <v>692</v>
      </c>
      <c r="C5" s="110" t="s">
        <v>707</v>
      </c>
    </row>
    <row r="6" spans="1:8" x14ac:dyDescent="0.25">
      <c r="A6" s="112" t="s">
        <v>706</v>
      </c>
      <c r="B6" s="111" t="s">
        <v>695</v>
      </c>
      <c r="C6" s="110" t="s">
        <v>705</v>
      </c>
    </row>
    <row r="7" spans="1:8" x14ac:dyDescent="0.25">
      <c r="A7" s="112" t="s">
        <v>704</v>
      </c>
      <c r="B7" s="111" t="s">
        <v>692</v>
      </c>
      <c r="C7" s="110" t="s">
        <v>703</v>
      </c>
    </row>
    <row r="8" spans="1:8" x14ac:dyDescent="0.25">
      <c r="A8" s="112" t="s">
        <v>702</v>
      </c>
      <c r="B8" s="111" t="s">
        <v>695</v>
      </c>
      <c r="C8" s="110" t="s">
        <v>701</v>
      </c>
    </row>
    <row r="9" spans="1:8" x14ac:dyDescent="0.25">
      <c r="A9" s="112" t="s">
        <v>700</v>
      </c>
      <c r="B9" s="111" t="s">
        <v>692</v>
      </c>
      <c r="C9" s="110" t="s">
        <v>699</v>
      </c>
    </row>
    <row r="10" spans="1:8" x14ac:dyDescent="0.25">
      <c r="A10" s="112" t="s">
        <v>698</v>
      </c>
      <c r="B10" s="111" t="s">
        <v>695</v>
      </c>
      <c r="C10" s="110" t="s">
        <v>697</v>
      </c>
    </row>
    <row r="11" spans="1:8" x14ac:dyDescent="0.25">
      <c r="A11" s="112" t="s">
        <v>696</v>
      </c>
      <c r="B11" s="111" t="s">
        <v>695</v>
      </c>
      <c r="C11" s="110" t="s">
        <v>694</v>
      </c>
    </row>
    <row r="12" spans="1:8" x14ac:dyDescent="0.25">
      <c r="A12" s="112" t="s">
        <v>693</v>
      </c>
      <c r="B12" s="111" t="s">
        <v>692</v>
      </c>
      <c r="C12" s="110" t="s">
        <v>691</v>
      </c>
    </row>
    <row r="13" spans="1:8" x14ac:dyDescent="0.25">
      <c r="A13" s="112" t="s">
        <v>690</v>
      </c>
      <c r="B13" s="111" t="s">
        <v>689</v>
      </c>
      <c r="C13" s="110" t="s">
        <v>688</v>
      </c>
    </row>
  </sheetData>
  <hyperlinks>
    <hyperlink ref="H1" location="'Index'!$A$33" display="Return to Index Sheet" xr:uid="{00000000-0004-0000-1F00-000000000000}"/>
  </hyperlinks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"/>
  <dimension ref="A1:H23"/>
  <sheetViews>
    <sheetView workbookViewId="0">
      <selection activeCell="B11" sqref="B11"/>
    </sheetView>
  </sheetViews>
  <sheetFormatPr defaultColWidth="0" defaultRowHeight="12.5" zeroHeight="1" x14ac:dyDescent="0.25"/>
  <cols>
    <col min="1" max="1" width="10.54296875" style="114" bestFit="1" customWidth="1"/>
    <col min="2" max="2" width="21.81640625" style="114" customWidth="1"/>
    <col min="3" max="4" width="9.1796875" style="114" customWidth="1"/>
    <col min="5" max="5" width="11.1796875" style="114" customWidth="1"/>
    <col min="6" max="16384" width="0" style="114" hidden="1"/>
  </cols>
  <sheetData>
    <row r="1" spans="1:8" ht="16.5" x14ac:dyDescent="0.35">
      <c r="A1" s="490" t="s">
        <v>729</v>
      </c>
      <c r="B1" s="490"/>
      <c r="C1" s="490"/>
      <c r="D1" s="490"/>
      <c r="E1" s="490"/>
      <c r="H1" s="379" t="s">
        <v>1365</v>
      </c>
    </row>
    <row r="2" spans="1:8" ht="19" x14ac:dyDescent="0.3">
      <c r="A2" s="491" t="s">
        <v>728</v>
      </c>
      <c r="B2" s="491"/>
      <c r="C2" s="491"/>
      <c r="D2" s="491"/>
      <c r="E2" s="491"/>
    </row>
    <row r="3" spans="1:8" x14ac:dyDescent="0.25">
      <c r="A3" s="492" t="s">
        <v>727</v>
      </c>
      <c r="B3" s="492"/>
      <c r="C3" s="492"/>
      <c r="D3" s="492"/>
      <c r="E3" s="492"/>
    </row>
    <row r="4" spans="1:8" ht="13" x14ac:dyDescent="0.3">
      <c r="A4" s="132" t="s">
        <v>726</v>
      </c>
      <c r="B4" s="131"/>
      <c r="C4" s="132" t="s">
        <v>715</v>
      </c>
      <c r="D4" s="493"/>
      <c r="E4" s="493"/>
    </row>
    <row r="5" spans="1:8" ht="13" x14ac:dyDescent="0.3">
      <c r="A5" s="132" t="s">
        <v>264</v>
      </c>
      <c r="B5" s="133"/>
      <c r="C5" s="117"/>
      <c r="D5" s="493"/>
      <c r="E5" s="493"/>
    </row>
    <row r="6" spans="1:8" ht="13" x14ac:dyDescent="0.3">
      <c r="A6" s="132" t="s">
        <v>725</v>
      </c>
      <c r="B6" s="131"/>
      <c r="C6" s="117"/>
      <c r="D6" s="494"/>
      <c r="E6" s="494"/>
    </row>
    <row r="7" spans="1:8" ht="13" x14ac:dyDescent="0.3">
      <c r="A7" s="130" t="s">
        <v>724</v>
      </c>
      <c r="B7" s="130" t="s">
        <v>1</v>
      </c>
      <c r="C7" s="130" t="s">
        <v>723</v>
      </c>
      <c r="D7" s="130" t="s">
        <v>687</v>
      </c>
      <c r="E7" s="130" t="s">
        <v>722</v>
      </c>
    </row>
    <row r="8" spans="1:8" x14ac:dyDescent="0.25">
      <c r="A8" s="127">
        <f>IF(ISBLANK(B8),"",1)</f>
        <v>1</v>
      </c>
      <c r="B8" s="128" t="s">
        <v>683</v>
      </c>
      <c r="C8" s="127"/>
      <c r="D8" s="134" t="str">
        <f>IFERROR(VLOOKUP(B8,Products2,2,0),"")</f>
        <v/>
      </c>
      <c r="E8" s="135" t="str">
        <f t="shared" ref="E8:E18" si="0">IFERROR((C8*D8),"")</f>
        <v/>
      </c>
    </row>
    <row r="9" spans="1:8" x14ac:dyDescent="0.25">
      <c r="A9" s="125" t="str">
        <f>IF(ISBLANK(B9),"",MAX($A$8:A8)+1)</f>
        <v/>
      </c>
      <c r="B9" s="122"/>
      <c r="C9" s="125"/>
      <c r="D9" s="134" t="str">
        <f>IFERROR(VLOOKUP(B9,Products2,2,0),"")</f>
        <v/>
      </c>
      <c r="E9" s="135" t="str">
        <f t="shared" si="0"/>
        <v/>
      </c>
    </row>
    <row r="10" spans="1:8" x14ac:dyDescent="0.25">
      <c r="A10" s="125" t="str">
        <f>IF(ISBLANK(B10),"",MAX($A$8:A9)+1)</f>
        <v/>
      </c>
      <c r="B10" s="122"/>
      <c r="C10" s="125"/>
      <c r="D10" s="134" t="str">
        <f>IFERROR(VLOOKUP(B10,Products2,2,0),"")</f>
        <v/>
      </c>
      <c r="E10" s="135" t="str">
        <f t="shared" si="0"/>
        <v/>
      </c>
    </row>
    <row r="11" spans="1:8" x14ac:dyDescent="0.25">
      <c r="A11" s="125" t="str">
        <f>IF(ISBLANK(B11),"",MAX($A$8:A10)+1)</f>
        <v/>
      </c>
      <c r="B11" s="122"/>
      <c r="C11" s="125"/>
      <c r="D11" s="134" t="str">
        <f>IFERROR(VLOOKUP(B11,Products2,2,0),"")</f>
        <v/>
      </c>
      <c r="E11" s="135" t="str">
        <f t="shared" si="0"/>
        <v/>
      </c>
    </row>
    <row r="12" spans="1:8" x14ac:dyDescent="0.25">
      <c r="A12" s="125" t="str">
        <f>IF(ISBLANK(B12),"",MAX($A$8:A11)+1)</f>
        <v/>
      </c>
      <c r="B12" s="122"/>
      <c r="C12" s="125"/>
      <c r="D12" s="134" t="str">
        <f>IFERROR(VLOOKUP(B12,Products2,2,0),"")</f>
        <v/>
      </c>
      <c r="E12" s="135" t="str">
        <f t="shared" si="0"/>
        <v/>
      </c>
    </row>
    <row r="13" spans="1:8" x14ac:dyDescent="0.25">
      <c r="A13" s="125" t="str">
        <f>IF(ISBLANK(B13),"",MAX($A$8:A12)+1)</f>
        <v/>
      </c>
      <c r="B13" s="122"/>
      <c r="C13" s="125"/>
      <c r="D13" s="134" t="str">
        <f>IFERROR(VLOOKUP(B13,Products2,2,0),"")</f>
        <v/>
      </c>
      <c r="E13" s="135" t="str">
        <f t="shared" si="0"/>
        <v/>
      </c>
    </row>
    <row r="14" spans="1:8" x14ac:dyDescent="0.25">
      <c r="A14" s="125" t="str">
        <f>IF(ISBLANK(B14),"",MAX($A$8:A13)+1)</f>
        <v/>
      </c>
      <c r="B14" s="122"/>
      <c r="C14" s="125"/>
      <c r="D14" s="134" t="str">
        <f>IFERROR(VLOOKUP(B14,Products2,2,0),"")</f>
        <v/>
      </c>
      <c r="E14" s="135" t="str">
        <f t="shared" si="0"/>
        <v/>
      </c>
    </row>
    <row r="15" spans="1:8" x14ac:dyDescent="0.25">
      <c r="A15" s="125" t="str">
        <f>IF(ISBLANK(B15),"",MAX($A$8:A14)+1)</f>
        <v/>
      </c>
      <c r="B15" s="122"/>
      <c r="C15" s="125"/>
      <c r="D15" s="134" t="str">
        <f>IFERROR(VLOOKUP(B15,Products2,2,0),"")</f>
        <v/>
      </c>
      <c r="E15" s="135" t="str">
        <f t="shared" si="0"/>
        <v/>
      </c>
    </row>
    <row r="16" spans="1:8" x14ac:dyDescent="0.25">
      <c r="A16" s="125" t="str">
        <f>IF(ISBLANK(B16),"",MAX($A$8:A15)+1)</f>
        <v/>
      </c>
      <c r="B16" s="122"/>
      <c r="C16" s="125"/>
      <c r="D16" s="134" t="str">
        <f>IFERROR(VLOOKUP(B16,Products2,2,0),"")</f>
        <v/>
      </c>
      <c r="E16" s="135" t="str">
        <f t="shared" si="0"/>
        <v/>
      </c>
    </row>
    <row r="17" spans="1:5" x14ac:dyDescent="0.25">
      <c r="A17" s="125" t="str">
        <f>IF(ISBLANK(B17),"",MAX($A$8:A16)+1)</f>
        <v/>
      </c>
      <c r="B17" s="122"/>
      <c r="C17" s="125"/>
      <c r="D17" s="134" t="str">
        <f>IFERROR(VLOOKUP(B17,Products2,2,0),"")</f>
        <v/>
      </c>
      <c r="E17" s="135" t="str">
        <f t="shared" si="0"/>
        <v/>
      </c>
    </row>
    <row r="18" spans="1:5" x14ac:dyDescent="0.25">
      <c r="A18" s="125" t="str">
        <f>IF(ISBLANK(B18),"",MAX($A$8:A17)+1)</f>
        <v/>
      </c>
      <c r="B18" s="122"/>
      <c r="C18" s="121"/>
      <c r="D18" s="134" t="str">
        <f>IFERROR(VLOOKUP(B18,Products2,2,0),"")</f>
        <v/>
      </c>
      <c r="E18" s="135" t="str">
        <f t="shared" si="0"/>
        <v/>
      </c>
    </row>
    <row r="19" spans="1:5" ht="13" x14ac:dyDescent="0.3">
      <c r="A19" s="117"/>
      <c r="B19" s="117"/>
      <c r="C19" s="488" t="s">
        <v>721</v>
      </c>
      <c r="D19" s="488"/>
      <c r="E19" s="136" t="str">
        <f>IF(SUM(E8:E18)=0,"",SUM(E8:E18))</f>
        <v/>
      </c>
    </row>
    <row r="20" spans="1:5" ht="13" x14ac:dyDescent="0.3">
      <c r="A20" s="117"/>
      <c r="B20" s="117"/>
      <c r="C20" s="488" t="s">
        <v>720</v>
      </c>
      <c r="D20" s="488"/>
      <c r="E20" s="136" t="str">
        <f>IFERROR(E19*14%,"")</f>
        <v/>
      </c>
    </row>
    <row r="21" spans="1:5" ht="13" x14ac:dyDescent="0.3">
      <c r="A21" s="117"/>
      <c r="B21" s="117"/>
      <c r="C21" s="488" t="s">
        <v>719</v>
      </c>
      <c r="D21" s="488"/>
      <c r="E21" s="136">
        <f>IFERROR(IF(ISBLANK(B6),0,IF(VLOOKUP(B6,cust_details,2,0)="retailer",E19*5%,IF(VLOOKUP(B6,cust_details,2,0)="wholeseller",E19*10%,0))),"")</f>
        <v>0</v>
      </c>
    </row>
    <row r="22" spans="1:5" ht="13" x14ac:dyDescent="0.3">
      <c r="A22" s="117"/>
      <c r="B22" s="117"/>
      <c r="C22" s="489" t="s">
        <v>718</v>
      </c>
      <c r="D22" s="489"/>
      <c r="E22" s="137" t="str">
        <f>IFERROR(E19+E20-E21,"")</f>
        <v/>
      </c>
    </row>
    <row r="23" spans="1:5" s="115" customFormat="1" x14ac:dyDescent="0.25"/>
  </sheetData>
  <sheetProtection password="CF7A" sheet="1" objects="1" scenarios="1"/>
  <mergeCells count="8">
    <mergeCell ref="C22:D22"/>
    <mergeCell ref="D4:E6"/>
    <mergeCell ref="A1:E1"/>
    <mergeCell ref="A2:E2"/>
    <mergeCell ref="A3:E3"/>
    <mergeCell ref="C19:D19"/>
    <mergeCell ref="C20:D20"/>
    <mergeCell ref="C21:D21"/>
  </mergeCells>
  <dataValidations count="2">
    <dataValidation type="list" allowBlank="1" showInputMessage="1" showErrorMessage="1" sqref="B6" xr:uid="{00000000-0002-0000-2000-000000000000}">
      <formula1>Customer</formula1>
    </dataValidation>
    <dataValidation type="list" allowBlank="1" showInputMessage="1" showErrorMessage="1" sqref="B8:B18" xr:uid="{00000000-0002-0000-2000-000001000000}">
      <formula1>Product2</formula1>
    </dataValidation>
  </dataValidations>
  <hyperlinks>
    <hyperlink ref="H1" location="'Index'!$A$34" display="Return to Index Sheet" xr:uid="{00000000-0004-0000-2000-000000000000}"/>
  </hyperlinks>
  <pageMargins left="1.07" right="0.75" top="1" bottom="1" header="0.5" footer="0.5"/>
  <pageSetup scale="135"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81"/>
  <dimension ref="A1:H6"/>
  <sheetViews>
    <sheetView showGridLines="0" workbookViewId="0">
      <selection activeCell="H1" sqref="H1"/>
    </sheetView>
  </sheetViews>
  <sheetFormatPr defaultColWidth="9.1796875" defaultRowHeight="12.5" x14ac:dyDescent="0.25"/>
  <cols>
    <col min="1" max="16384" width="9.1796875" style="93"/>
  </cols>
  <sheetData>
    <row r="1" spans="1:8" ht="16.5" x14ac:dyDescent="0.35">
      <c r="A1" s="109" t="s">
        <v>730</v>
      </c>
      <c r="B1" s="108" t="s">
        <v>731</v>
      </c>
      <c r="H1" s="377" t="s">
        <v>1365</v>
      </c>
    </row>
    <row r="2" spans="1:8" x14ac:dyDescent="0.25">
      <c r="A2" s="107" t="s">
        <v>686</v>
      </c>
      <c r="B2" s="106">
        <v>10</v>
      </c>
    </row>
    <row r="3" spans="1:8" x14ac:dyDescent="0.25">
      <c r="A3" s="107" t="s">
        <v>685</v>
      </c>
      <c r="B3" s="106">
        <v>14</v>
      </c>
    </row>
    <row r="4" spans="1:8" x14ac:dyDescent="0.25">
      <c r="A4" s="107" t="s">
        <v>684</v>
      </c>
      <c r="B4" s="106">
        <v>20</v>
      </c>
    </row>
    <row r="5" spans="1:8" x14ac:dyDescent="0.25">
      <c r="A5" s="107" t="s">
        <v>683</v>
      </c>
      <c r="B5" s="106">
        <v>15</v>
      </c>
    </row>
    <row r="6" spans="1:8" x14ac:dyDescent="0.25">
      <c r="A6" s="107" t="s">
        <v>682</v>
      </c>
      <c r="B6" s="106">
        <v>25</v>
      </c>
    </row>
  </sheetData>
  <hyperlinks>
    <hyperlink ref="H1" location="'Index'!$A$35" display="Return to Index Sheet" xr:uid="{00000000-0004-0000-2100-000000000000}"/>
  </hyperlinks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0"/>
  <dimension ref="A1:H6"/>
  <sheetViews>
    <sheetView showGridLines="0" workbookViewId="0">
      <selection activeCell="B14" sqref="B14"/>
    </sheetView>
  </sheetViews>
  <sheetFormatPr defaultColWidth="9.1796875" defaultRowHeight="12.5" x14ac:dyDescent="0.25"/>
  <cols>
    <col min="1" max="16384" width="9.1796875" style="93"/>
  </cols>
  <sheetData>
    <row r="1" spans="1:8" ht="16.5" x14ac:dyDescent="0.35">
      <c r="A1" s="109" t="s">
        <v>1</v>
      </c>
      <c r="B1" s="108" t="s">
        <v>687</v>
      </c>
      <c r="H1" s="377" t="s">
        <v>1365</v>
      </c>
    </row>
    <row r="2" spans="1:8" x14ac:dyDescent="0.25">
      <c r="A2" s="107" t="s">
        <v>686</v>
      </c>
      <c r="B2" s="106">
        <v>10</v>
      </c>
    </row>
    <row r="3" spans="1:8" x14ac:dyDescent="0.25">
      <c r="A3" s="107" t="s">
        <v>685</v>
      </c>
      <c r="B3" s="106">
        <v>14</v>
      </c>
    </row>
    <row r="4" spans="1:8" x14ac:dyDescent="0.25">
      <c r="A4" s="107" t="s">
        <v>684</v>
      </c>
      <c r="B4" s="106">
        <v>20</v>
      </c>
    </row>
    <row r="5" spans="1:8" x14ac:dyDescent="0.25">
      <c r="A5" s="107" t="s">
        <v>683</v>
      </c>
      <c r="B5" s="106">
        <v>15</v>
      </c>
    </row>
    <row r="6" spans="1:8" x14ac:dyDescent="0.25">
      <c r="A6" s="107" t="s">
        <v>682</v>
      </c>
      <c r="B6" s="106">
        <v>25</v>
      </c>
    </row>
  </sheetData>
  <hyperlinks>
    <hyperlink ref="H1" location="'Index'!$A$36" display="Return to Index Sheet" xr:uid="{00000000-0004-0000-2200-000000000000}"/>
  </hyperlinks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1"/>
  <dimension ref="A1:H13"/>
  <sheetViews>
    <sheetView showGridLines="0" workbookViewId="0">
      <selection activeCell="B14" sqref="B14"/>
    </sheetView>
  </sheetViews>
  <sheetFormatPr defaultColWidth="9.1796875" defaultRowHeight="12.5" x14ac:dyDescent="0.25"/>
  <cols>
    <col min="1" max="1" width="11" style="93" customWidth="1"/>
    <col min="2" max="2" width="11.7265625" style="93" customWidth="1"/>
    <col min="3" max="3" width="21.7265625" style="93" bestFit="1" customWidth="1"/>
    <col min="4" max="16384" width="9.1796875" style="93"/>
  </cols>
  <sheetData>
    <row r="1" spans="1:8" ht="16.5" x14ac:dyDescent="0.35">
      <c r="A1" s="109" t="s">
        <v>717</v>
      </c>
      <c r="B1" s="108" t="s">
        <v>716</v>
      </c>
      <c r="C1" s="113" t="s">
        <v>715</v>
      </c>
      <c r="H1" s="377" t="s">
        <v>1365</v>
      </c>
    </row>
    <row r="2" spans="1:8" x14ac:dyDescent="0.25">
      <c r="A2" s="112" t="s">
        <v>714</v>
      </c>
      <c r="B2" s="111" t="s">
        <v>695</v>
      </c>
      <c r="C2" s="110" t="s">
        <v>713</v>
      </c>
    </row>
    <row r="3" spans="1:8" x14ac:dyDescent="0.25">
      <c r="A3" s="112" t="s">
        <v>712</v>
      </c>
      <c r="B3" s="111" t="s">
        <v>692</v>
      </c>
      <c r="C3" s="110" t="s">
        <v>711</v>
      </c>
    </row>
    <row r="4" spans="1:8" x14ac:dyDescent="0.25">
      <c r="A4" s="112" t="s">
        <v>710</v>
      </c>
      <c r="B4" s="111" t="s">
        <v>695</v>
      </c>
      <c r="C4" s="110" t="s">
        <v>709</v>
      </c>
    </row>
    <row r="5" spans="1:8" x14ac:dyDescent="0.25">
      <c r="A5" s="112" t="s">
        <v>708</v>
      </c>
      <c r="B5" s="111" t="s">
        <v>692</v>
      </c>
      <c r="C5" s="110" t="s">
        <v>707</v>
      </c>
    </row>
    <row r="6" spans="1:8" x14ac:dyDescent="0.25">
      <c r="A6" s="112" t="s">
        <v>706</v>
      </c>
      <c r="B6" s="111" t="s">
        <v>695</v>
      </c>
      <c r="C6" s="110" t="s">
        <v>705</v>
      </c>
    </row>
    <row r="7" spans="1:8" x14ac:dyDescent="0.25">
      <c r="A7" s="112" t="s">
        <v>704</v>
      </c>
      <c r="B7" s="111" t="s">
        <v>692</v>
      </c>
      <c r="C7" s="110" t="s">
        <v>703</v>
      </c>
    </row>
    <row r="8" spans="1:8" x14ac:dyDescent="0.25">
      <c r="A8" s="112" t="s">
        <v>702</v>
      </c>
      <c r="B8" s="111" t="s">
        <v>695</v>
      </c>
      <c r="C8" s="110" t="s">
        <v>701</v>
      </c>
    </row>
    <row r="9" spans="1:8" x14ac:dyDescent="0.25">
      <c r="A9" s="112" t="s">
        <v>700</v>
      </c>
      <c r="B9" s="111" t="s">
        <v>692</v>
      </c>
      <c r="C9" s="110" t="s">
        <v>699</v>
      </c>
    </row>
    <row r="10" spans="1:8" x14ac:dyDescent="0.25">
      <c r="A10" s="112" t="s">
        <v>698</v>
      </c>
      <c r="B10" s="111" t="s">
        <v>695</v>
      </c>
      <c r="C10" s="110" t="s">
        <v>697</v>
      </c>
    </row>
    <row r="11" spans="1:8" x14ac:dyDescent="0.25">
      <c r="A11" s="112" t="s">
        <v>696</v>
      </c>
      <c r="B11" s="111" t="s">
        <v>695</v>
      </c>
      <c r="C11" s="110" t="s">
        <v>694</v>
      </c>
    </row>
    <row r="12" spans="1:8" x14ac:dyDescent="0.25">
      <c r="A12" s="112" t="s">
        <v>693</v>
      </c>
      <c r="B12" s="111" t="s">
        <v>692</v>
      </c>
      <c r="C12" s="110" t="s">
        <v>691</v>
      </c>
    </row>
    <row r="13" spans="1:8" x14ac:dyDescent="0.25">
      <c r="A13" s="112" t="s">
        <v>690</v>
      </c>
      <c r="B13" s="111" t="s">
        <v>689</v>
      </c>
      <c r="C13" s="110" t="s">
        <v>688</v>
      </c>
    </row>
  </sheetData>
  <hyperlinks>
    <hyperlink ref="H1" location="'Index'!$A$37" display="Return to Index Sheet" xr:uid="{00000000-0004-0000-2300-000000000000}"/>
  </hyperlinks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6"/>
  <dimension ref="A1:I26"/>
  <sheetViews>
    <sheetView showGridLines="0" workbookViewId="0">
      <pane ySplit="5" topLeftCell="A6" activePane="bottomLeft" state="frozen"/>
      <selection activeCell="B14" sqref="B14"/>
      <selection pane="bottomLeft" activeCell="B14" sqref="B14"/>
    </sheetView>
  </sheetViews>
  <sheetFormatPr defaultRowHeight="12.5" x14ac:dyDescent="0.25"/>
  <cols>
    <col min="1" max="1" width="14.453125" customWidth="1"/>
    <col min="2" max="7" width="11.7265625" customWidth="1"/>
    <col min="9" max="9" width="22.54296875" bestFit="1" customWidth="1"/>
  </cols>
  <sheetData>
    <row r="1" spans="1:8" ht="16.5" x14ac:dyDescent="0.35">
      <c r="H1" s="377" t="s">
        <v>1365</v>
      </c>
    </row>
    <row r="7" spans="1:8" ht="13" x14ac:dyDescent="0.3">
      <c r="A7" s="153"/>
      <c r="B7" s="155">
        <v>2006</v>
      </c>
      <c r="C7" s="155">
        <v>2007</v>
      </c>
      <c r="D7" s="155">
        <v>2008</v>
      </c>
      <c r="E7" s="155">
        <v>2009</v>
      </c>
      <c r="F7" s="155">
        <v>2010</v>
      </c>
      <c r="G7" s="155">
        <v>2011</v>
      </c>
    </row>
    <row r="8" spans="1:8" x14ac:dyDescent="0.25">
      <c r="A8" s="153" t="s">
        <v>13</v>
      </c>
      <c r="B8" s="152">
        <v>50000</v>
      </c>
      <c r="C8" s="152">
        <f t="shared" ref="C8:G9" si="0">B8+(B8*$D22)</f>
        <v>54500</v>
      </c>
      <c r="D8" s="152">
        <f t="shared" si="0"/>
        <v>59405</v>
      </c>
      <c r="E8" s="152">
        <f t="shared" si="0"/>
        <v>64751.45</v>
      </c>
      <c r="F8" s="152">
        <f t="shared" si="0"/>
        <v>70579.080499999996</v>
      </c>
      <c r="G8" s="152">
        <f t="shared" si="0"/>
        <v>76931.197744999998</v>
      </c>
    </row>
    <row r="9" spans="1:8" x14ac:dyDescent="0.25">
      <c r="A9" s="153" t="s">
        <v>775</v>
      </c>
      <c r="B9" s="152">
        <v>25000</v>
      </c>
      <c r="C9" s="152">
        <f t="shared" si="0"/>
        <v>28000</v>
      </c>
      <c r="D9" s="152">
        <f t="shared" si="0"/>
        <v>31360</v>
      </c>
      <c r="E9" s="152">
        <f t="shared" si="0"/>
        <v>35123.199999999997</v>
      </c>
      <c r="F9" s="152">
        <f t="shared" si="0"/>
        <v>39337.983999999997</v>
      </c>
      <c r="G9" s="152">
        <f t="shared" si="0"/>
        <v>44058.542079999999</v>
      </c>
    </row>
    <row r="10" spans="1:8" ht="13" x14ac:dyDescent="0.3">
      <c r="A10" s="153" t="s">
        <v>783</v>
      </c>
      <c r="B10" s="154">
        <f t="shared" ref="B10:G10" si="1">SUM(B8:B9)</f>
        <v>75000</v>
      </c>
      <c r="C10" s="154">
        <f t="shared" si="1"/>
        <v>82500</v>
      </c>
      <c r="D10" s="154">
        <f t="shared" si="1"/>
        <v>90765</v>
      </c>
      <c r="E10" s="154">
        <f t="shared" si="1"/>
        <v>99874.65</v>
      </c>
      <c r="F10" s="154">
        <f t="shared" si="1"/>
        <v>109917.06449999999</v>
      </c>
      <c r="G10" s="154">
        <f t="shared" si="1"/>
        <v>120989.739825</v>
      </c>
    </row>
    <row r="11" spans="1:8" ht="13" x14ac:dyDescent="0.3">
      <c r="A11" s="146" t="s">
        <v>782</v>
      </c>
      <c r="B11" s="152"/>
      <c r="C11" s="152"/>
      <c r="D11" s="152"/>
      <c r="E11" s="152"/>
      <c r="F11" s="152"/>
      <c r="G11" s="152"/>
    </row>
    <row r="12" spans="1:8" x14ac:dyDescent="0.25">
      <c r="A12" s="153" t="s">
        <v>774</v>
      </c>
      <c r="B12" s="152">
        <v>3200</v>
      </c>
      <c r="C12" s="152">
        <f t="shared" ref="C12:G14" si="2">B12+(B12*$D24)</f>
        <v>3264</v>
      </c>
      <c r="D12" s="152">
        <f t="shared" si="2"/>
        <v>3329.28</v>
      </c>
      <c r="E12" s="152">
        <f t="shared" si="2"/>
        <v>3395.8656000000001</v>
      </c>
      <c r="F12" s="152">
        <f t="shared" si="2"/>
        <v>3463.7829120000001</v>
      </c>
      <c r="G12" s="152">
        <f t="shared" si="2"/>
        <v>3533.0585702400003</v>
      </c>
    </row>
    <row r="13" spans="1:8" x14ac:dyDescent="0.25">
      <c r="A13" s="153" t="s">
        <v>773</v>
      </c>
      <c r="B13" s="152">
        <v>3500</v>
      </c>
      <c r="C13" s="152">
        <f t="shared" si="2"/>
        <v>3570</v>
      </c>
      <c r="D13" s="152">
        <f t="shared" si="2"/>
        <v>3641.4</v>
      </c>
      <c r="E13" s="152">
        <f t="shared" si="2"/>
        <v>3714.2280000000001</v>
      </c>
      <c r="F13" s="152">
        <f t="shared" si="2"/>
        <v>3788.5125600000001</v>
      </c>
      <c r="G13" s="152">
        <f t="shared" si="2"/>
        <v>3864.2828112000002</v>
      </c>
    </row>
    <row r="14" spans="1:8" x14ac:dyDescent="0.25">
      <c r="A14" s="153" t="s">
        <v>772</v>
      </c>
      <c r="B14" s="152">
        <v>2500</v>
      </c>
      <c r="C14" s="152">
        <f t="shared" si="2"/>
        <v>2537.5</v>
      </c>
      <c r="D14" s="152">
        <f t="shared" si="2"/>
        <v>2575.5625</v>
      </c>
      <c r="E14" s="152">
        <f t="shared" si="2"/>
        <v>2614.1959375000001</v>
      </c>
      <c r="F14" s="152">
        <f t="shared" si="2"/>
        <v>2653.4088765625002</v>
      </c>
      <c r="G14" s="152">
        <f t="shared" si="2"/>
        <v>2693.2100097109378</v>
      </c>
    </row>
    <row r="15" spans="1:8" ht="13" x14ac:dyDescent="0.3">
      <c r="A15" s="146" t="s">
        <v>781</v>
      </c>
      <c r="B15" s="154">
        <f t="shared" ref="B15:G15" si="3">SUM(B12:B14)</f>
        <v>9200</v>
      </c>
      <c r="C15" s="154">
        <f t="shared" si="3"/>
        <v>9371.5</v>
      </c>
      <c r="D15" s="154">
        <f t="shared" si="3"/>
        <v>9546.2425000000003</v>
      </c>
      <c r="E15" s="154">
        <f t="shared" si="3"/>
        <v>9724.2895375000007</v>
      </c>
      <c r="F15" s="154">
        <f t="shared" si="3"/>
        <v>9905.7043485624999</v>
      </c>
      <c r="G15" s="154">
        <f t="shared" si="3"/>
        <v>10090.551391150939</v>
      </c>
    </row>
    <row r="16" spans="1:8" x14ac:dyDescent="0.25">
      <c r="A16" s="153"/>
      <c r="B16" s="152"/>
      <c r="C16" s="152"/>
      <c r="D16" s="152"/>
      <c r="E16" s="152"/>
      <c r="F16" s="152"/>
      <c r="G16" s="152"/>
    </row>
    <row r="17" spans="1:9" ht="25" x14ac:dyDescent="0.5">
      <c r="A17" s="146" t="s">
        <v>780</v>
      </c>
      <c r="B17" s="151">
        <f t="shared" ref="B17:G17" si="4">B10-B15</f>
        <v>65800</v>
      </c>
      <c r="C17" s="151">
        <f t="shared" si="4"/>
        <v>73128.5</v>
      </c>
      <c r="D17" s="151">
        <f t="shared" si="4"/>
        <v>81218.757500000007</v>
      </c>
      <c r="E17" s="151">
        <f t="shared" si="4"/>
        <v>90150.360462499986</v>
      </c>
      <c r="F17" s="151">
        <f t="shared" si="4"/>
        <v>100011.36015143749</v>
      </c>
      <c r="G17" s="151">
        <f t="shared" si="4"/>
        <v>110899.18843384906</v>
      </c>
      <c r="I17" s="150">
        <f>SUM(B17:G17)</f>
        <v>521208.1665477865</v>
      </c>
    </row>
    <row r="20" spans="1:9" ht="18" x14ac:dyDescent="0.4">
      <c r="C20" s="495" t="s">
        <v>779</v>
      </c>
      <c r="D20" s="496"/>
      <c r="E20" s="496"/>
      <c r="F20" s="497"/>
    </row>
    <row r="21" spans="1:9" ht="13" x14ac:dyDescent="0.3">
      <c r="C21" s="149"/>
      <c r="D21" s="148" t="s">
        <v>778</v>
      </c>
      <c r="E21" s="148" t="s">
        <v>777</v>
      </c>
      <c r="F21" s="148" t="s">
        <v>776</v>
      </c>
    </row>
    <row r="22" spans="1:9" ht="13" x14ac:dyDescent="0.3">
      <c r="C22" s="146" t="s">
        <v>13</v>
      </c>
      <c r="D22" s="147">
        <v>0.09</v>
      </c>
      <c r="E22" s="147">
        <v>0.13</v>
      </c>
      <c r="F22" s="147">
        <v>0.05</v>
      </c>
    </row>
    <row r="23" spans="1:9" ht="13" x14ac:dyDescent="0.3">
      <c r="C23" s="146" t="s">
        <v>775</v>
      </c>
      <c r="D23" s="147">
        <v>0.12</v>
      </c>
      <c r="E23" s="147">
        <v>0.18</v>
      </c>
      <c r="F23" s="147">
        <v>0.08</v>
      </c>
    </row>
    <row r="24" spans="1:9" ht="13" x14ac:dyDescent="0.3">
      <c r="C24" s="146" t="s">
        <v>774</v>
      </c>
      <c r="D24" s="147">
        <v>0.02</v>
      </c>
      <c r="E24" s="147">
        <v>0.03</v>
      </c>
      <c r="F24" s="147">
        <v>0.05</v>
      </c>
    </row>
    <row r="25" spans="1:9" ht="13" x14ac:dyDescent="0.3">
      <c r="C25" s="146" t="s">
        <v>773</v>
      </c>
      <c r="D25" s="147">
        <v>0.02</v>
      </c>
      <c r="E25" s="147">
        <v>0.04</v>
      </c>
      <c r="F25" s="147">
        <v>0.05</v>
      </c>
    </row>
    <row r="26" spans="1:9" ht="13" x14ac:dyDescent="0.3">
      <c r="C26" s="146" t="s">
        <v>772</v>
      </c>
      <c r="D26" s="145">
        <v>1.4999999999999999E-2</v>
      </c>
      <c r="E26" s="145">
        <v>1.4999999999999999E-2</v>
      </c>
      <c r="F26" s="145">
        <v>1.4999999999999999E-2</v>
      </c>
    </row>
  </sheetData>
  <scenarios current="2" sqref="I11">
    <scenario name="Current" locked="1" count="5" user="viraj" comment="Created by viraj on 3/18/2007">
      <inputCells r="D22" val="0.09" numFmtId="9"/>
      <inputCells r="D23" val="0.12" numFmtId="9"/>
      <inputCells r="D24" val="0.02" numFmtId="9"/>
      <inputCells r="D25" val="0.02" numFmtId="9"/>
      <inputCells r="D26" val="0.015" numFmtId="10"/>
    </scenario>
    <scenario name="Best" locked="1" count="5" user="viraj" comment="Created by viraj on 3/18/2007">
      <inputCells r="E22" val="0.13" numFmtId="9"/>
      <inputCells r="E23" val="0.18" numFmtId="9"/>
      <inputCells r="E24" val="0.03" numFmtId="9"/>
      <inputCells r="E25" val="0.04" numFmtId="9"/>
      <inputCells r="E26" val="0.015" numFmtId="10"/>
    </scenario>
    <scenario name="Worst" locked="1" count="5" user="viraj" comment="Created by viraj on 3/18/2007">
      <inputCells r="F22" val="0.05" numFmtId="9"/>
      <inputCells r="F23" val="0.08" numFmtId="9"/>
      <inputCells r="F24" val="0.05" numFmtId="9"/>
      <inputCells r="F25" val="0.05" numFmtId="9"/>
      <inputCells r="F26" val="0.015" numFmtId="10"/>
    </scenario>
  </scenarios>
  <mergeCells count="1">
    <mergeCell ref="C20:F20"/>
  </mergeCells>
  <hyperlinks>
    <hyperlink ref="H1" location="'Index'!$A$38" display="Return to Index Sheet" xr:uid="{00000000-0004-0000-2400-000000000000}"/>
  </hyperlinks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&amp;L&amp;A&amp;C&amp;"Arial,Bold"Pragati Software Pvt. Ltd. &amp;RPage &amp;P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"/>
  <dimension ref="A2:K16"/>
  <sheetViews>
    <sheetView showGridLines="0" workbookViewId="0"/>
  </sheetViews>
  <sheetFormatPr defaultRowHeight="12.5" x14ac:dyDescent="0.25"/>
  <cols>
    <col min="1" max="1" width="13.54296875" customWidth="1"/>
  </cols>
  <sheetData>
    <row r="2" spans="1:11" ht="13" x14ac:dyDescent="0.3">
      <c r="A2" s="9" t="s">
        <v>1</v>
      </c>
      <c r="B2" s="9" t="s">
        <v>2</v>
      </c>
      <c r="C2" s="9"/>
      <c r="D2" s="9" t="s">
        <v>3</v>
      </c>
      <c r="E2" s="9"/>
      <c r="F2" s="9" t="s">
        <v>4</v>
      </c>
      <c r="G2" s="9"/>
      <c r="H2" s="9" t="s">
        <v>5</v>
      </c>
      <c r="I2" s="9"/>
      <c r="J2" s="9" t="s">
        <v>6</v>
      </c>
      <c r="K2" s="10"/>
    </row>
    <row r="3" spans="1:11" ht="13" x14ac:dyDescent="0.3">
      <c r="A3" s="9"/>
      <c r="B3" s="9" t="s">
        <v>7</v>
      </c>
      <c r="C3" s="9" t="s">
        <v>8</v>
      </c>
      <c r="D3" s="9" t="s">
        <v>7</v>
      </c>
      <c r="E3" s="9" t="s">
        <v>8</v>
      </c>
      <c r="F3" s="9" t="s">
        <v>7</v>
      </c>
      <c r="G3" s="9" t="s">
        <v>8</v>
      </c>
      <c r="H3" s="9" t="s">
        <v>7</v>
      </c>
      <c r="I3" s="9" t="s">
        <v>8</v>
      </c>
      <c r="J3" s="9" t="s">
        <v>7</v>
      </c>
      <c r="K3" s="9" t="s">
        <v>8</v>
      </c>
    </row>
    <row r="4" spans="1:11" ht="13" x14ac:dyDescent="0.3">
      <c r="A4" s="11" t="s">
        <v>9</v>
      </c>
      <c r="B4" s="12">
        <v>2.66</v>
      </c>
      <c r="C4" s="13"/>
      <c r="D4" s="12">
        <v>1.24</v>
      </c>
      <c r="E4" s="13"/>
      <c r="F4" s="12">
        <v>1.1200000000000001</v>
      </c>
      <c r="G4" s="13"/>
      <c r="H4" s="12">
        <v>1.69</v>
      </c>
      <c r="I4" s="13"/>
      <c r="J4" s="12">
        <f>SUM(B4,D4,F4,H4)</f>
        <v>6.7100000000000009</v>
      </c>
      <c r="K4" s="14"/>
    </row>
    <row r="5" spans="1:11" ht="13" x14ac:dyDescent="0.3">
      <c r="A5" s="11" t="s">
        <v>10</v>
      </c>
      <c r="B5" s="12">
        <v>13.11</v>
      </c>
      <c r="C5" s="13"/>
      <c r="D5" s="12">
        <v>9.74</v>
      </c>
      <c r="E5" s="13"/>
      <c r="F5" s="12">
        <v>13.28</v>
      </c>
      <c r="G5" s="13"/>
      <c r="H5" s="12">
        <v>19.23</v>
      </c>
      <c r="I5" s="13"/>
      <c r="J5" s="12">
        <f>SUM(B5,D5,F5,H5)</f>
        <v>55.36</v>
      </c>
      <c r="K5" s="14"/>
    </row>
    <row r="6" spans="1:11" ht="13" x14ac:dyDescent="0.3">
      <c r="A6" s="11" t="s">
        <v>11</v>
      </c>
      <c r="B6" s="12">
        <v>10.4</v>
      </c>
      <c r="C6" s="13"/>
      <c r="D6" s="12">
        <v>11.13</v>
      </c>
      <c r="E6" s="13"/>
      <c r="F6" s="12">
        <v>12.44</v>
      </c>
      <c r="G6" s="13"/>
      <c r="H6" s="12">
        <v>14.92</v>
      </c>
      <c r="I6" s="13"/>
      <c r="J6" s="12">
        <f>SUM(B6,D6,F6,H6)</f>
        <v>48.89</v>
      </c>
      <c r="K6" s="14"/>
    </row>
    <row r="7" spans="1:11" ht="13" x14ac:dyDescent="0.3">
      <c r="A7" s="11" t="s">
        <v>12</v>
      </c>
      <c r="B7" s="12">
        <v>171.68</v>
      </c>
      <c r="C7" s="13"/>
      <c r="D7" s="12">
        <v>115.89</v>
      </c>
      <c r="E7" s="13"/>
      <c r="F7" s="12">
        <v>187.29</v>
      </c>
      <c r="G7" s="13"/>
      <c r="H7" s="12">
        <v>135.05000000000001</v>
      </c>
      <c r="I7" s="13"/>
      <c r="J7" s="12">
        <f>SUM(B7,D7,F7,H7)</f>
        <v>609.91000000000008</v>
      </c>
      <c r="K7" s="14"/>
    </row>
    <row r="8" spans="1:11" ht="13" x14ac:dyDescent="0.3">
      <c r="A8" s="15" t="s">
        <v>6</v>
      </c>
      <c r="B8" s="16"/>
      <c r="C8" s="16"/>
      <c r="D8" s="16"/>
      <c r="E8" s="17"/>
      <c r="F8" s="16"/>
      <c r="G8" s="17"/>
      <c r="H8" s="16"/>
      <c r="I8" s="17"/>
      <c r="J8" s="16"/>
      <c r="K8" s="18"/>
    </row>
    <row r="9" spans="1:11" x14ac:dyDescent="0.25">
      <c r="C9" s="1"/>
    </row>
    <row r="13" spans="1:11" x14ac:dyDescent="0.25">
      <c r="D13" s="2"/>
    </row>
    <row r="14" spans="1:11" x14ac:dyDescent="0.25">
      <c r="D14" s="2"/>
    </row>
    <row r="15" spans="1:11" x14ac:dyDescent="0.25">
      <c r="D15" s="2"/>
    </row>
    <row r="16" spans="1:11" x14ac:dyDescent="0.25">
      <c r="D16" s="2"/>
    </row>
  </sheetData>
  <phoneticPr fontId="0" type="noConversion"/>
  <printOptions headings="1" gridLines="1"/>
  <pageMargins left="0.75" right="0.75" top="1" bottom="1" header="0.5" footer="0.5"/>
  <pageSetup orientation="landscape" horizontalDpi="300" verticalDpi="300" r:id="rId1"/>
  <headerFooter alignWithMargins="0">
    <oddFooter>&amp;L&amp;A&amp;C&amp;"Arial,Bold"Pragati Software Pvt. Ltd. &amp;RPage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"/>
  <dimension ref="A2:F56"/>
  <sheetViews>
    <sheetView showGridLines="0" workbookViewId="0"/>
  </sheetViews>
  <sheetFormatPr defaultRowHeight="12.5" x14ac:dyDescent="0.25"/>
  <cols>
    <col min="1" max="1" width="21" customWidth="1"/>
    <col min="2" max="2" width="41.1796875" customWidth="1"/>
    <col min="3" max="3" width="20.7265625" customWidth="1"/>
    <col min="4" max="4" width="8.1796875" bestFit="1" customWidth="1"/>
    <col min="5" max="5" width="8.54296875" customWidth="1"/>
    <col min="6" max="6" width="6.1796875" customWidth="1"/>
  </cols>
  <sheetData>
    <row r="2" spans="1:3" ht="20.25" customHeight="1" x14ac:dyDescent="0.3">
      <c r="A2" s="20" t="s">
        <v>207</v>
      </c>
      <c r="B2" s="20" t="s">
        <v>208</v>
      </c>
      <c r="C2" s="20">
        <v>101</v>
      </c>
    </row>
    <row r="4" spans="1:3" ht="20" x14ac:dyDescent="0.4">
      <c r="A4" s="21" t="s">
        <v>209</v>
      </c>
    </row>
    <row r="6" spans="1:3" ht="13" x14ac:dyDescent="0.3">
      <c r="A6" s="19" t="s">
        <v>210</v>
      </c>
      <c r="B6" s="19" t="s">
        <v>211</v>
      </c>
      <c r="C6" s="19" t="s">
        <v>212</v>
      </c>
    </row>
    <row r="7" spans="1:3" ht="13" x14ac:dyDescent="0.3">
      <c r="A7" s="22" t="s">
        <v>213</v>
      </c>
      <c r="B7" s="6" t="s">
        <v>214</v>
      </c>
      <c r="C7" s="23" t="str">
        <f>UPPER(A2)</f>
        <v>RAJESH</v>
      </c>
    </row>
    <row r="8" spans="1:3" ht="13" x14ac:dyDescent="0.3">
      <c r="A8" s="22" t="s">
        <v>215</v>
      </c>
      <c r="B8" s="6" t="s">
        <v>216</v>
      </c>
      <c r="C8" s="23" t="str">
        <f>LOWER(A2)</f>
        <v>rajesh</v>
      </c>
    </row>
    <row r="9" spans="1:3" ht="13" x14ac:dyDescent="0.3">
      <c r="A9" s="22" t="s">
        <v>217</v>
      </c>
      <c r="B9" s="6" t="s">
        <v>218</v>
      </c>
      <c r="C9" s="23" t="str">
        <f>PROPER(A2)</f>
        <v>Rajesh</v>
      </c>
    </row>
    <row r="10" spans="1:3" ht="13" x14ac:dyDescent="0.3">
      <c r="A10" s="22" t="s">
        <v>219</v>
      </c>
      <c r="B10" s="6" t="s">
        <v>220</v>
      </c>
      <c r="C10" s="23" t="str">
        <f>LEFT(A2,3)</f>
        <v>RAj</v>
      </c>
    </row>
    <row r="11" spans="1:3" ht="13" x14ac:dyDescent="0.3">
      <c r="A11" s="22" t="s">
        <v>221</v>
      </c>
      <c r="B11" s="6" t="s">
        <v>222</v>
      </c>
      <c r="C11" s="23" t="str">
        <f>RIGHT(A2,3)</f>
        <v>esh</v>
      </c>
    </row>
    <row r="12" spans="1:3" ht="13" x14ac:dyDescent="0.3">
      <c r="A12" s="22" t="s">
        <v>223</v>
      </c>
      <c r="B12" s="6" t="s">
        <v>224</v>
      </c>
      <c r="C12" s="23" t="str">
        <f>MID(A2,3,3)</f>
        <v>jes</v>
      </c>
    </row>
    <row r="13" spans="1:3" ht="13" x14ac:dyDescent="0.3">
      <c r="A13" s="22" t="s">
        <v>225</v>
      </c>
      <c r="B13" s="6" t="s">
        <v>226</v>
      </c>
      <c r="C13" s="23" t="str">
        <f>CONCATENATE("Hello ",A2,B2)</f>
        <v>Hello RAjeshDeshmukh</v>
      </c>
    </row>
    <row r="14" spans="1:3" ht="13" x14ac:dyDescent="0.3">
      <c r="A14" s="22" t="s">
        <v>227</v>
      </c>
      <c r="B14" s="6" t="s">
        <v>228</v>
      </c>
      <c r="C14" s="23">
        <f>LEN(A2)</f>
        <v>6</v>
      </c>
    </row>
    <row r="15" spans="1:3" ht="13" x14ac:dyDescent="0.3">
      <c r="A15" s="22" t="s">
        <v>229</v>
      </c>
      <c r="B15" s="6" t="s">
        <v>230</v>
      </c>
      <c r="C15" s="23" t="b">
        <f>EXACT(A2,A2)</f>
        <v>1</v>
      </c>
    </row>
    <row r="16" spans="1:3" ht="13" x14ac:dyDescent="0.3">
      <c r="A16" s="22" t="s">
        <v>231</v>
      </c>
      <c r="B16" s="6" t="s">
        <v>232</v>
      </c>
      <c r="C16" s="23">
        <f>SEARCH("is","India is my country",1)</f>
        <v>7</v>
      </c>
    </row>
    <row r="17" spans="1:6" ht="13" x14ac:dyDescent="0.3">
      <c r="A17" s="22" t="s">
        <v>233</v>
      </c>
      <c r="B17" s="6" t="s">
        <v>234</v>
      </c>
      <c r="C17" s="23" t="str">
        <f>REPLACE("India is my country",C16,2,"was")</f>
        <v>India was my country</v>
      </c>
    </row>
    <row r="18" spans="1:6" ht="13" x14ac:dyDescent="0.3">
      <c r="A18" s="22" t="s">
        <v>235</v>
      </c>
      <c r="B18" s="6" t="s">
        <v>236</v>
      </c>
      <c r="C18" s="23" t="str">
        <f>TEXT(C2,"$###.00")</f>
        <v>$101.00</v>
      </c>
    </row>
    <row r="21" spans="1:6" ht="13" x14ac:dyDescent="0.3">
      <c r="A21" s="19" t="s">
        <v>237</v>
      </c>
      <c r="B21" s="19" t="s">
        <v>211</v>
      </c>
      <c r="C21" s="19" t="s">
        <v>212</v>
      </c>
    </row>
    <row r="22" spans="1:6" ht="13" x14ac:dyDescent="0.3">
      <c r="A22" s="22" t="s">
        <v>238</v>
      </c>
      <c r="B22" s="6" t="s">
        <v>239</v>
      </c>
      <c r="C22" s="23">
        <f>ABS(-25)</f>
        <v>25</v>
      </c>
    </row>
    <row r="23" spans="1:6" ht="13" x14ac:dyDescent="0.3">
      <c r="A23" s="22" t="s">
        <v>240</v>
      </c>
      <c r="B23" s="6" t="s">
        <v>241</v>
      </c>
      <c r="C23" s="23">
        <f>INT(1236.76)</f>
        <v>1236</v>
      </c>
    </row>
    <row r="24" spans="1:6" ht="13" x14ac:dyDescent="0.3">
      <c r="A24" s="22" t="s">
        <v>242</v>
      </c>
      <c r="B24" s="6" t="s">
        <v>243</v>
      </c>
      <c r="C24" s="23">
        <f>MOD(15,4)</f>
        <v>3</v>
      </c>
    </row>
    <row r="25" spans="1:6" ht="13" x14ac:dyDescent="0.3">
      <c r="A25" s="22" t="s">
        <v>244</v>
      </c>
      <c r="B25" s="6" t="s">
        <v>245</v>
      </c>
      <c r="C25" s="23">
        <f>SQRT(81)</f>
        <v>9</v>
      </c>
    </row>
    <row r="26" spans="1:6" ht="13" x14ac:dyDescent="0.3">
      <c r="A26" s="22" t="s">
        <v>246</v>
      </c>
      <c r="B26" s="6" t="s">
        <v>247</v>
      </c>
      <c r="C26" s="23">
        <f>POWER(2,3)</f>
        <v>8</v>
      </c>
    </row>
    <row r="27" spans="1:6" ht="13" x14ac:dyDescent="0.3">
      <c r="A27" s="22" t="s">
        <v>248</v>
      </c>
      <c r="B27" s="6" t="s">
        <v>249</v>
      </c>
      <c r="C27" s="23">
        <f>ROUND(1236.5678,2)</f>
        <v>1236.57</v>
      </c>
    </row>
    <row r="28" spans="1:6" ht="13" x14ac:dyDescent="0.3">
      <c r="A28" s="22" t="s">
        <v>250</v>
      </c>
      <c r="B28" s="6" t="s">
        <v>251</v>
      </c>
      <c r="C28" s="23">
        <f>TRUNC(1236.5678,2)</f>
        <v>1236.56</v>
      </c>
    </row>
    <row r="31" spans="1:6" ht="13" x14ac:dyDescent="0.3">
      <c r="A31" s="19" t="s">
        <v>252</v>
      </c>
      <c r="B31" s="19" t="s">
        <v>211</v>
      </c>
      <c r="C31" s="19" t="s">
        <v>212</v>
      </c>
    </row>
    <row r="32" spans="1:6" ht="13" x14ac:dyDescent="0.3">
      <c r="A32" s="22" t="s">
        <v>253</v>
      </c>
      <c r="B32" s="6" t="s">
        <v>254</v>
      </c>
      <c r="C32" s="23">
        <f>COUNTA(E32:E35)</f>
        <v>3</v>
      </c>
      <c r="E32" s="24">
        <v>12</v>
      </c>
      <c r="F32" s="24">
        <v>10</v>
      </c>
    </row>
    <row r="33" spans="1:6" ht="13" x14ac:dyDescent="0.3">
      <c r="A33" s="22" t="s">
        <v>255</v>
      </c>
      <c r="B33" s="6" t="s">
        <v>256</v>
      </c>
      <c r="C33" s="23">
        <f>COUNTBLANK(E32:E35)</f>
        <v>1</v>
      </c>
      <c r="E33" s="24" t="s">
        <v>257</v>
      </c>
      <c r="F33" s="24">
        <v>20</v>
      </c>
    </row>
    <row r="34" spans="1:6" ht="13" x14ac:dyDescent="0.3">
      <c r="A34" s="22" t="s">
        <v>258</v>
      </c>
      <c r="B34" s="6" t="s">
        <v>259</v>
      </c>
      <c r="C34" s="23">
        <f>SMALL(F32:F36,2)</f>
        <v>20</v>
      </c>
      <c r="E34" s="24" t="s">
        <v>260</v>
      </c>
      <c r="F34" s="24">
        <v>30</v>
      </c>
    </row>
    <row r="35" spans="1:6" ht="13" x14ac:dyDescent="0.3">
      <c r="A35" s="22" t="s">
        <v>261</v>
      </c>
      <c r="B35" s="6" t="s">
        <v>262</v>
      </c>
      <c r="C35" s="23">
        <f>LARGE(F32:F36,2)</f>
        <v>40</v>
      </c>
      <c r="E35" s="24"/>
      <c r="F35" s="24">
        <v>40</v>
      </c>
    </row>
    <row r="36" spans="1:6" x14ac:dyDescent="0.25">
      <c r="E36" s="24"/>
      <c r="F36" s="24">
        <v>50</v>
      </c>
    </row>
    <row r="38" spans="1:6" ht="13" x14ac:dyDescent="0.3">
      <c r="A38" s="19" t="s">
        <v>263</v>
      </c>
      <c r="B38" s="19" t="s">
        <v>211</v>
      </c>
      <c r="C38" s="19" t="s">
        <v>212</v>
      </c>
    </row>
    <row r="39" spans="1:6" ht="13" x14ac:dyDescent="0.3">
      <c r="A39" s="22" t="s">
        <v>264</v>
      </c>
      <c r="B39" s="6" t="s">
        <v>265</v>
      </c>
      <c r="C39" s="25">
        <f>DATE(2004,1,14)</f>
        <v>38000</v>
      </c>
    </row>
    <row r="40" spans="1:6" ht="13" x14ac:dyDescent="0.3">
      <c r="A40" s="22" t="s">
        <v>266</v>
      </c>
      <c r="B40" s="6" t="s">
        <v>267</v>
      </c>
      <c r="C40" s="25">
        <f ca="1">TODAY()</f>
        <v>44604</v>
      </c>
    </row>
    <row r="41" spans="1:6" ht="13" x14ac:dyDescent="0.3">
      <c r="A41" s="22" t="s">
        <v>268</v>
      </c>
      <c r="B41" s="6" t="s">
        <v>269</v>
      </c>
      <c r="C41" s="26">
        <f ca="1">NOW()</f>
        <v>44604.6802306713</v>
      </c>
    </row>
    <row r="42" spans="1:6" ht="13" x14ac:dyDescent="0.3">
      <c r="A42" s="22" t="s">
        <v>270</v>
      </c>
      <c r="B42" s="6" t="s">
        <v>271</v>
      </c>
      <c r="C42" s="23">
        <f ca="1">DAY(TODAY())</f>
        <v>12</v>
      </c>
    </row>
    <row r="43" spans="1:6" ht="13" x14ac:dyDescent="0.3">
      <c r="A43" s="22" t="s">
        <v>272</v>
      </c>
      <c r="B43" s="6" t="s">
        <v>273</v>
      </c>
      <c r="C43" s="23">
        <f ca="1">MONTH(TODAY())</f>
        <v>2</v>
      </c>
    </row>
    <row r="44" spans="1:6" ht="13" x14ac:dyDescent="0.3">
      <c r="A44" s="22" t="s">
        <v>274</v>
      </c>
      <c r="B44" s="6" t="s">
        <v>275</v>
      </c>
      <c r="C44" s="23">
        <f ca="1">YEAR(TODAY())</f>
        <v>2022</v>
      </c>
    </row>
    <row r="45" spans="1:6" ht="13" x14ac:dyDescent="0.3">
      <c r="A45" s="22" t="s">
        <v>276</v>
      </c>
      <c r="B45" s="6" t="s">
        <v>277</v>
      </c>
      <c r="C45" s="26">
        <f ca="1">NOW()</f>
        <v>44604.6802306713</v>
      </c>
    </row>
    <row r="46" spans="1:6" ht="13" x14ac:dyDescent="0.3">
      <c r="A46" s="22" t="s">
        <v>278</v>
      </c>
      <c r="B46" s="6" t="s">
        <v>279</v>
      </c>
      <c r="C46" s="23">
        <f ca="1">HOUR(C45)</f>
        <v>16</v>
      </c>
    </row>
    <row r="47" spans="1:6" ht="13" x14ac:dyDescent="0.3">
      <c r="A47" s="22" t="s">
        <v>280</v>
      </c>
      <c r="B47" s="6" t="s">
        <v>281</v>
      </c>
      <c r="C47" s="23">
        <f ca="1">MINUTE(C45)</f>
        <v>19</v>
      </c>
    </row>
    <row r="48" spans="1:6" ht="13" x14ac:dyDescent="0.3">
      <c r="A48" s="22" t="s">
        <v>282</v>
      </c>
      <c r="B48" s="6" t="s">
        <v>283</v>
      </c>
      <c r="C48" s="23">
        <f ca="1">SECOND(C45)</f>
        <v>32</v>
      </c>
      <c r="D48" s="208">
        <v>40414</v>
      </c>
    </row>
    <row r="51" spans="1:5" ht="13" x14ac:dyDescent="0.3">
      <c r="A51" s="19" t="s">
        <v>284</v>
      </c>
      <c r="B51" s="19" t="s">
        <v>211</v>
      </c>
      <c r="C51" s="19" t="s">
        <v>212</v>
      </c>
      <c r="E51" s="27"/>
    </row>
    <row r="52" spans="1:5" ht="13" x14ac:dyDescent="0.3">
      <c r="A52" s="22" t="s">
        <v>285</v>
      </c>
      <c r="B52" s="6" t="s">
        <v>286</v>
      </c>
      <c r="C52" s="23" t="str">
        <f>IF(ISBLANK(D52),"Blank cell", D52)</f>
        <v>Blank cell</v>
      </c>
      <c r="E52" s="24" t="s">
        <v>287</v>
      </c>
    </row>
    <row r="53" spans="1:5" ht="13" x14ac:dyDescent="0.3">
      <c r="A53" s="22" t="s">
        <v>288</v>
      </c>
      <c r="B53" s="6" t="s">
        <v>289</v>
      </c>
      <c r="C53" s="23" t="str">
        <f>IF(ISERROR(E55),"Error data",E55)</f>
        <v>#NA</v>
      </c>
      <c r="E53" s="24" t="s">
        <v>290</v>
      </c>
    </row>
    <row r="54" spans="1:5" ht="13" x14ac:dyDescent="0.3">
      <c r="A54" s="22" t="s">
        <v>291</v>
      </c>
      <c r="B54" s="6" t="s">
        <v>292</v>
      </c>
      <c r="C54" s="23">
        <f>IF(ISNUMBER(E56),E56,"Not a number")</f>
        <v>450.75</v>
      </c>
      <c r="E54" s="24" t="s">
        <v>293</v>
      </c>
    </row>
    <row r="55" spans="1:5" ht="13" x14ac:dyDescent="0.3">
      <c r="A55" s="22" t="s">
        <v>294</v>
      </c>
      <c r="B55" s="6" t="s">
        <v>295</v>
      </c>
      <c r="C55" s="23" t="str">
        <f>IF(ISTEXT(E52),E52,"Not text data")</f>
        <v>apple</v>
      </c>
      <c r="E55" s="24" t="s">
        <v>296</v>
      </c>
    </row>
    <row r="56" spans="1:5" x14ac:dyDescent="0.25">
      <c r="E56" s="24">
        <v>450.75</v>
      </c>
    </row>
  </sheetData>
  <phoneticPr fontId="0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51"/>
  <dimension ref="A2:B153"/>
  <sheetViews>
    <sheetView showGridLines="0" workbookViewId="0"/>
  </sheetViews>
  <sheetFormatPr defaultColWidth="9.1796875" defaultRowHeight="12.5" x14ac:dyDescent="0.25"/>
  <cols>
    <col min="1" max="1" width="64.1796875" style="75" customWidth="1"/>
    <col min="2" max="2" width="25.453125" style="76" bestFit="1" customWidth="1"/>
    <col min="3" max="16384" width="9.1796875" style="74"/>
  </cols>
  <sheetData>
    <row r="2" spans="1:2" ht="25" x14ac:dyDescent="0.5">
      <c r="A2" s="498" t="s">
        <v>392</v>
      </c>
      <c r="B2" s="498"/>
    </row>
    <row r="3" spans="1:2" ht="12.75" customHeight="1" x14ac:dyDescent="0.25">
      <c r="A3" s="498"/>
      <c r="B3" s="498"/>
    </row>
    <row r="4" spans="1:2" ht="12.75" customHeight="1" x14ac:dyDescent="0.25">
      <c r="A4" s="498"/>
      <c r="B4" s="498"/>
    </row>
    <row r="5" spans="1:2" x14ac:dyDescent="0.25">
      <c r="A5" s="498"/>
      <c r="B5" s="498"/>
    </row>
    <row r="6" spans="1:2" ht="13" x14ac:dyDescent="0.3">
      <c r="A6" s="77" t="s">
        <v>393</v>
      </c>
      <c r="B6" s="78"/>
    </row>
    <row r="7" spans="1:2" x14ac:dyDescent="0.25">
      <c r="A7" s="79"/>
      <c r="B7" s="80"/>
    </row>
    <row r="8" spans="1:2" ht="25" x14ac:dyDescent="0.25">
      <c r="A8" s="79" t="s">
        <v>394</v>
      </c>
      <c r="B8" s="80" t="s">
        <v>395</v>
      </c>
    </row>
    <row r="9" spans="1:2" x14ac:dyDescent="0.25">
      <c r="A9" s="79" t="s">
        <v>396</v>
      </c>
      <c r="B9" s="80" t="s">
        <v>397</v>
      </c>
    </row>
    <row r="10" spans="1:2" ht="25" x14ac:dyDescent="0.25">
      <c r="A10" s="79" t="s">
        <v>398</v>
      </c>
      <c r="B10" s="80" t="s">
        <v>399</v>
      </c>
    </row>
    <row r="11" spans="1:2" x14ac:dyDescent="0.25">
      <c r="A11" s="79" t="s">
        <v>400</v>
      </c>
      <c r="B11" s="80" t="s">
        <v>401</v>
      </c>
    </row>
    <row r="12" spans="1:2" x14ac:dyDescent="0.25">
      <c r="A12" s="79" t="s">
        <v>402</v>
      </c>
      <c r="B12" s="80" t="s">
        <v>403</v>
      </c>
    </row>
    <row r="13" spans="1:2" x14ac:dyDescent="0.25">
      <c r="A13" s="79" t="s">
        <v>404</v>
      </c>
      <c r="B13" s="80" t="s">
        <v>405</v>
      </c>
    </row>
    <row r="14" spans="1:2" x14ac:dyDescent="0.25">
      <c r="A14" s="79" t="s">
        <v>406</v>
      </c>
      <c r="B14" s="80" t="s">
        <v>407</v>
      </c>
    </row>
    <row r="15" spans="1:2" x14ac:dyDescent="0.25">
      <c r="A15" s="79" t="s">
        <v>408</v>
      </c>
      <c r="B15" s="80" t="s">
        <v>409</v>
      </c>
    </row>
    <row r="16" spans="1:2" x14ac:dyDescent="0.25">
      <c r="A16" s="79" t="s">
        <v>410</v>
      </c>
      <c r="B16" s="80" t="s">
        <v>411</v>
      </c>
    </row>
    <row r="17" spans="1:2" x14ac:dyDescent="0.25">
      <c r="A17" s="79" t="s">
        <v>412</v>
      </c>
      <c r="B17" s="80" t="s">
        <v>413</v>
      </c>
    </row>
    <row r="18" spans="1:2" x14ac:dyDescent="0.25">
      <c r="A18" s="79" t="s">
        <v>414</v>
      </c>
      <c r="B18" s="80" t="s">
        <v>415</v>
      </c>
    </row>
    <row r="19" spans="1:2" x14ac:dyDescent="0.25">
      <c r="A19" s="79" t="s">
        <v>416</v>
      </c>
      <c r="B19" s="80" t="s">
        <v>417</v>
      </c>
    </row>
    <row r="20" spans="1:2" x14ac:dyDescent="0.25">
      <c r="A20" s="79" t="s">
        <v>418</v>
      </c>
      <c r="B20" s="80" t="s">
        <v>419</v>
      </c>
    </row>
    <row r="21" spans="1:2" ht="25" x14ac:dyDescent="0.25">
      <c r="A21" s="79" t="s">
        <v>420</v>
      </c>
      <c r="B21" s="80" t="s">
        <v>421</v>
      </c>
    </row>
    <row r="22" spans="1:2" x14ac:dyDescent="0.25">
      <c r="A22" s="79" t="s">
        <v>422</v>
      </c>
      <c r="B22" s="80" t="s">
        <v>423</v>
      </c>
    </row>
    <row r="23" spans="1:2" x14ac:dyDescent="0.25">
      <c r="A23" s="79" t="s">
        <v>424</v>
      </c>
      <c r="B23" s="80" t="s">
        <v>425</v>
      </c>
    </row>
    <row r="24" spans="1:2" x14ac:dyDescent="0.25">
      <c r="A24" s="79" t="s">
        <v>426</v>
      </c>
      <c r="B24" s="80" t="s">
        <v>427</v>
      </c>
    </row>
    <row r="25" spans="1:2" ht="25" x14ac:dyDescent="0.25">
      <c r="A25" s="79" t="s">
        <v>398</v>
      </c>
      <c r="B25" s="80" t="s">
        <v>428</v>
      </c>
    </row>
    <row r="26" spans="1:2" x14ac:dyDescent="0.25">
      <c r="A26" s="79" t="s">
        <v>404</v>
      </c>
      <c r="B26" s="80" t="s">
        <v>429</v>
      </c>
    </row>
    <row r="27" spans="1:2" ht="37.5" x14ac:dyDescent="0.25">
      <c r="A27" s="79" t="s">
        <v>430</v>
      </c>
      <c r="B27" s="80" t="s">
        <v>431</v>
      </c>
    </row>
    <row r="28" spans="1:2" x14ac:dyDescent="0.25">
      <c r="A28" s="79" t="s">
        <v>432</v>
      </c>
      <c r="B28" s="80" t="s">
        <v>425</v>
      </c>
    </row>
    <row r="29" spans="1:2" x14ac:dyDescent="0.25">
      <c r="A29" s="79" t="s">
        <v>433</v>
      </c>
      <c r="B29" s="80" t="s">
        <v>434</v>
      </c>
    </row>
    <row r="30" spans="1:2" x14ac:dyDescent="0.25">
      <c r="A30" s="79" t="s">
        <v>435</v>
      </c>
      <c r="B30" s="80" t="s">
        <v>436</v>
      </c>
    </row>
    <row r="31" spans="1:2" x14ac:dyDescent="0.25">
      <c r="A31" s="79" t="s">
        <v>437</v>
      </c>
      <c r="B31" s="80" t="s">
        <v>438</v>
      </c>
    </row>
    <row r="32" spans="1:2" x14ac:dyDescent="0.25">
      <c r="A32" s="79" t="s">
        <v>439</v>
      </c>
      <c r="B32" s="80" t="s">
        <v>401</v>
      </c>
    </row>
    <row r="33" spans="1:2" x14ac:dyDescent="0.25">
      <c r="A33" s="81" t="s">
        <v>440</v>
      </c>
      <c r="B33" s="82" t="s">
        <v>441</v>
      </c>
    </row>
    <row r="34" spans="1:2" x14ac:dyDescent="0.25">
      <c r="A34" s="83"/>
      <c r="B34" s="84"/>
    </row>
    <row r="35" spans="1:2" x14ac:dyDescent="0.25">
      <c r="A35" s="85"/>
      <c r="B35" s="86"/>
    </row>
    <row r="36" spans="1:2" ht="13" x14ac:dyDescent="0.3">
      <c r="A36" s="87" t="s">
        <v>442</v>
      </c>
      <c r="B36" s="88"/>
    </row>
    <row r="37" spans="1:2" x14ac:dyDescent="0.25">
      <c r="A37" s="79"/>
      <c r="B37" s="80"/>
    </row>
    <row r="38" spans="1:2" ht="25" x14ac:dyDescent="0.25">
      <c r="A38" s="79" t="s">
        <v>394</v>
      </c>
      <c r="B38" s="80" t="s">
        <v>395</v>
      </c>
    </row>
    <row r="39" spans="1:2" x14ac:dyDescent="0.25">
      <c r="A39" s="79" t="s">
        <v>443</v>
      </c>
      <c r="B39" s="80" t="s">
        <v>444</v>
      </c>
    </row>
    <row r="40" spans="1:2" x14ac:dyDescent="0.25">
      <c r="A40" s="79" t="s">
        <v>445</v>
      </c>
      <c r="B40" s="80" t="s">
        <v>446</v>
      </c>
    </row>
    <row r="41" spans="1:2" ht="25" x14ac:dyDescent="0.25">
      <c r="A41" s="79" t="s">
        <v>447</v>
      </c>
      <c r="B41" s="80" t="s">
        <v>448</v>
      </c>
    </row>
    <row r="42" spans="1:2" ht="37.5" x14ac:dyDescent="0.25">
      <c r="A42" s="79" t="s">
        <v>449</v>
      </c>
      <c r="B42" s="80" t="s">
        <v>450</v>
      </c>
    </row>
    <row r="43" spans="1:2" x14ac:dyDescent="0.25">
      <c r="A43" s="79" t="s">
        <v>451</v>
      </c>
      <c r="B43" s="80" t="s">
        <v>452</v>
      </c>
    </row>
    <row r="44" spans="1:2" ht="25" x14ac:dyDescent="0.25">
      <c r="A44" s="79" t="s">
        <v>453</v>
      </c>
      <c r="B44" s="80" t="s">
        <v>454</v>
      </c>
    </row>
    <row r="45" spans="1:2" x14ac:dyDescent="0.25">
      <c r="A45" s="79" t="s">
        <v>455</v>
      </c>
      <c r="B45" s="80" t="s">
        <v>456</v>
      </c>
    </row>
    <row r="46" spans="1:2" x14ac:dyDescent="0.25">
      <c r="A46" s="79" t="s">
        <v>457</v>
      </c>
      <c r="B46" s="80" t="s">
        <v>458</v>
      </c>
    </row>
    <row r="47" spans="1:2" x14ac:dyDescent="0.25">
      <c r="A47" s="81" t="s">
        <v>459</v>
      </c>
      <c r="B47" s="82" t="s">
        <v>460</v>
      </c>
    </row>
    <row r="48" spans="1:2" x14ac:dyDescent="0.25">
      <c r="A48" s="83"/>
      <c r="B48" s="84"/>
    </row>
    <row r="49" spans="1:2" x14ac:dyDescent="0.25">
      <c r="A49" s="85"/>
      <c r="B49" s="86"/>
    </row>
    <row r="50" spans="1:2" ht="13" x14ac:dyDescent="0.3">
      <c r="A50" s="87" t="s">
        <v>461</v>
      </c>
      <c r="B50" s="88"/>
    </row>
    <row r="51" spans="1:2" x14ac:dyDescent="0.25">
      <c r="A51" s="79"/>
      <c r="B51" s="80"/>
    </row>
    <row r="52" spans="1:2" x14ac:dyDescent="0.25">
      <c r="A52" s="79" t="s">
        <v>462</v>
      </c>
      <c r="B52" s="80" t="s">
        <v>463</v>
      </c>
    </row>
    <row r="53" spans="1:2" x14ac:dyDescent="0.25">
      <c r="A53" s="79" t="s">
        <v>464</v>
      </c>
      <c r="B53" s="80" t="s">
        <v>465</v>
      </c>
    </row>
    <row r="54" spans="1:2" x14ac:dyDescent="0.25">
      <c r="A54" s="79" t="s">
        <v>466</v>
      </c>
      <c r="B54" s="80" t="s">
        <v>467</v>
      </c>
    </row>
    <row r="55" spans="1:2" x14ac:dyDescent="0.25">
      <c r="A55" s="79" t="s">
        <v>468</v>
      </c>
      <c r="B55" s="80" t="s">
        <v>469</v>
      </c>
    </row>
    <row r="56" spans="1:2" x14ac:dyDescent="0.25">
      <c r="A56" s="79" t="s">
        <v>470</v>
      </c>
      <c r="B56" s="80" t="s">
        <v>471</v>
      </c>
    </row>
    <row r="57" spans="1:2" x14ac:dyDescent="0.25">
      <c r="A57" s="79" t="s">
        <v>472</v>
      </c>
      <c r="B57" s="80" t="s">
        <v>473</v>
      </c>
    </row>
    <row r="58" spans="1:2" x14ac:dyDescent="0.25">
      <c r="A58" s="79" t="s">
        <v>474</v>
      </c>
      <c r="B58" s="80" t="s">
        <v>475</v>
      </c>
    </row>
    <row r="59" spans="1:2" x14ac:dyDescent="0.25">
      <c r="A59" s="79" t="s">
        <v>476</v>
      </c>
      <c r="B59" s="80" t="s">
        <v>477</v>
      </c>
    </row>
    <row r="60" spans="1:2" x14ac:dyDescent="0.25">
      <c r="A60" s="79" t="s">
        <v>478</v>
      </c>
      <c r="B60" s="80" t="s">
        <v>479</v>
      </c>
    </row>
    <row r="61" spans="1:2" x14ac:dyDescent="0.25">
      <c r="A61" s="79" t="s">
        <v>480</v>
      </c>
      <c r="B61" s="80" t="s">
        <v>481</v>
      </c>
    </row>
    <row r="62" spans="1:2" x14ac:dyDescent="0.25">
      <c r="A62" s="79" t="s">
        <v>482</v>
      </c>
      <c r="B62" s="80" t="s">
        <v>483</v>
      </c>
    </row>
    <row r="63" spans="1:2" x14ac:dyDescent="0.25">
      <c r="A63" s="79" t="s">
        <v>484</v>
      </c>
      <c r="B63" s="80" t="s">
        <v>485</v>
      </c>
    </row>
    <row r="64" spans="1:2" x14ac:dyDescent="0.25">
      <c r="A64" s="79" t="s">
        <v>486</v>
      </c>
      <c r="B64" s="80" t="s">
        <v>487</v>
      </c>
    </row>
    <row r="65" spans="1:2" x14ac:dyDescent="0.25">
      <c r="A65" s="79" t="s">
        <v>488</v>
      </c>
      <c r="B65" s="80" t="s">
        <v>489</v>
      </c>
    </row>
    <row r="66" spans="1:2" x14ac:dyDescent="0.25">
      <c r="A66" s="79" t="s">
        <v>490</v>
      </c>
      <c r="B66" s="80" t="s">
        <v>491</v>
      </c>
    </row>
    <row r="67" spans="1:2" x14ac:dyDescent="0.25">
      <c r="A67" s="79" t="s">
        <v>492</v>
      </c>
      <c r="B67" s="80" t="s">
        <v>493</v>
      </c>
    </row>
    <row r="68" spans="1:2" x14ac:dyDescent="0.25">
      <c r="A68" s="79" t="s">
        <v>494</v>
      </c>
      <c r="B68" s="80" t="s">
        <v>495</v>
      </c>
    </row>
    <row r="69" spans="1:2" x14ac:dyDescent="0.25">
      <c r="A69" s="79" t="s">
        <v>424</v>
      </c>
      <c r="B69" s="80" t="s">
        <v>425</v>
      </c>
    </row>
    <row r="70" spans="1:2" x14ac:dyDescent="0.25">
      <c r="A70" s="79" t="s">
        <v>426</v>
      </c>
      <c r="B70" s="80" t="s">
        <v>427</v>
      </c>
    </row>
    <row r="71" spans="1:2" x14ac:dyDescent="0.25">
      <c r="A71" s="79" t="s">
        <v>496</v>
      </c>
      <c r="B71" s="80" t="s">
        <v>497</v>
      </c>
    </row>
    <row r="72" spans="1:2" x14ac:dyDescent="0.25">
      <c r="A72" s="79" t="s">
        <v>472</v>
      </c>
      <c r="B72" s="80" t="s">
        <v>498</v>
      </c>
    </row>
    <row r="73" spans="1:2" x14ac:dyDescent="0.25">
      <c r="A73" s="79" t="s">
        <v>499</v>
      </c>
      <c r="B73" s="80" t="s">
        <v>500</v>
      </c>
    </row>
    <row r="74" spans="1:2" x14ac:dyDescent="0.25">
      <c r="A74" s="79" t="s">
        <v>501</v>
      </c>
      <c r="B74" s="80" t="s">
        <v>425</v>
      </c>
    </row>
    <row r="75" spans="1:2" x14ac:dyDescent="0.25">
      <c r="A75" s="79" t="s">
        <v>433</v>
      </c>
      <c r="B75" s="80" t="s">
        <v>434</v>
      </c>
    </row>
    <row r="76" spans="1:2" x14ac:dyDescent="0.25">
      <c r="A76" s="79" t="s">
        <v>502</v>
      </c>
      <c r="B76" s="80" t="s">
        <v>469</v>
      </c>
    </row>
    <row r="77" spans="1:2" x14ac:dyDescent="0.25">
      <c r="A77" s="79" t="s">
        <v>503</v>
      </c>
      <c r="B77" s="80" t="s">
        <v>427</v>
      </c>
    </row>
    <row r="78" spans="1:2" x14ac:dyDescent="0.25">
      <c r="A78" s="79" t="s">
        <v>504</v>
      </c>
      <c r="B78" s="80" t="s">
        <v>505</v>
      </c>
    </row>
    <row r="79" spans="1:2" x14ac:dyDescent="0.25">
      <c r="A79" s="81" t="s">
        <v>506</v>
      </c>
      <c r="B79" s="82" t="s">
        <v>507</v>
      </c>
    </row>
    <row r="80" spans="1:2" x14ac:dyDescent="0.25">
      <c r="A80" s="89"/>
      <c r="B80" s="90"/>
    </row>
    <row r="81" spans="1:2" ht="13" x14ac:dyDescent="0.3">
      <c r="A81" s="87" t="s">
        <v>508</v>
      </c>
      <c r="B81" s="88"/>
    </row>
    <row r="82" spans="1:2" x14ac:dyDescent="0.25">
      <c r="A82" s="79"/>
      <c r="B82" s="80"/>
    </row>
    <row r="83" spans="1:2" x14ac:dyDescent="0.25">
      <c r="A83" s="79" t="s">
        <v>509</v>
      </c>
      <c r="B83" s="80" t="s">
        <v>510</v>
      </c>
    </row>
    <row r="84" spans="1:2" x14ac:dyDescent="0.25">
      <c r="A84" s="79" t="s">
        <v>511</v>
      </c>
      <c r="B84" s="80" t="s">
        <v>512</v>
      </c>
    </row>
    <row r="85" spans="1:2" x14ac:dyDescent="0.25">
      <c r="A85" s="79" t="s">
        <v>513</v>
      </c>
      <c r="B85" s="80" t="s">
        <v>514</v>
      </c>
    </row>
    <row r="86" spans="1:2" ht="25" x14ac:dyDescent="0.25">
      <c r="A86" s="79" t="s">
        <v>515</v>
      </c>
      <c r="B86" s="80" t="s">
        <v>516</v>
      </c>
    </row>
    <row r="87" spans="1:2" x14ac:dyDescent="0.25">
      <c r="A87" s="79" t="s">
        <v>517</v>
      </c>
      <c r="B87" s="80" t="s">
        <v>518</v>
      </c>
    </row>
    <row r="88" spans="1:2" x14ac:dyDescent="0.25">
      <c r="A88" s="79" t="s">
        <v>519</v>
      </c>
      <c r="B88" s="80" t="s">
        <v>520</v>
      </c>
    </row>
    <row r="89" spans="1:2" x14ac:dyDescent="0.25">
      <c r="A89" s="79" t="s">
        <v>521</v>
      </c>
      <c r="B89" s="80" t="s">
        <v>522</v>
      </c>
    </row>
    <row r="90" spans="1:2" x14ac:dyDescent="0.25">
      <c r="A90" s="79" t="s">
        <v>523</v>
      </c>
      <c r="B90" s="80" t="s">
        <v>524</v>
      </c>
    </row>
    <row r="91" spans="1:2" ht="25" x14ac:dyDescent="0.25">
      <c r="A91" s="79" t="s">
        <v>525</v>
      </c>
      <c r="B91" s="80" t="s">
        <v>526</v>
      </c>
    </row>
    <row r="92" spans="1:2" x14ac:dyDescent="0.25">
      <c r="A92" s="79" t="s">
        <v>527</v>
      </c>
      <c r="B92" s="80" t="s">
        <v>528</v>
      </c>
    </row>
    <row r="93" spans="1:2" x14ac:dyDescent="0.25">
      <c r="A93" s="79" t="s">
        <v>529</v>
      </c>
      <c r="B93" s="80" t="s">
        <v>530</v>
      </c>
    </row>
    <row r="94" spans="1:2" x14ac:dyDescent="0.25">
      <c r="A94" s="79" t="s">
        <v>531</v>
      </c>
      <c r="B94" s="80" t="s">
        <v>532</v>
      </c>
    </row>
    <row r="95" spans="1:2" x14ac:dyDescent="0.25">
      <c r="A95" s="79" t="s">
        <v>533</v>
      </c>
      <c r="B95" s="80" t="s">
        <v>534</v>
      </c>
    </row>
    <row r="96" spans="1:2" x14ac:dyDescent="0.25">
      <c r="A96" s="79" t="s">
        <v>535</v>
      </c>
      <c r="B96" s="80" t="s">
        <v>536</v>
      </c>
    </row>
    <row r="97" spans="1:2" x14ac:dyDescent="0.25">
      <c r="A97" s="79" t="s">
        <v>537</v>
      </c>
      <c r="B97" s="80" t="s">
        <v>538</v>
      </c>
    </row>
    <row r="98" spans="1:2" x14ac:dyDescent="0.25">
      <c r="A98" s="79" t="s">
        <v>539</v>
      </c>
      <c r="B98" s="80" t="s">
        <v>540</v>
      </c>
    </row>
    <row r="99" spans="1:2" x14ac:dyDescent="0.25">
      <c r="A99" s="79" t="s">
        <v>541</v>
      </c>
      <c r="B99" s="80" t="s">
        <v>542</v>
      </c>
    </row>
    <row r="100" spans="1:2" x14ac:dyDescent="0.25">
      <c r="A100" s="79" t="s">
        <v>543</v>
      </c>
      <c r="B100" s="80" t="s">
        <v>544</v>
      </c>
    </row>
    <row r="101" spans="1:2" x14ac:dyDescent="0.25">
      <c r="A101" s="81" t="s">
        <v>545</v>
      </c>
      <c r="B101" s="82" t="s">
        <v>546</v>
      </c>
    </row>
    <row r="102" spans="1:2" x14ac:dyDescent="0.25">
      <c r="A102" s="83"/>
      <c r="B102" s="84"/>
    </row>
    <row r="103" spans="1:2" x14ac:dyDescent="0.25">
      <c r="A103" s="85"/>
      <c r="B103" s="86"/>
    </row>
    <row r="104" spans="1:2" ht="13" x14ac:dyDescent="0.3">
      <c r="A104" s="87" t="s">
        <v>547</v>
      </c>
      <c r="B104" s="88"/>
    </row>
    <row r="105" spans="1:2" x14ac:dyDescent="0.25">
      <c r="A105" s="79"/>
      <c r="B105" s="80"/>
    </row>
    <row r="106" spans="1:2" x14ac:dyDescent="0.25">
      <c r="A106" s="79" t="s">
        <v>548</v>
      </c>
      <c r="B106" s="80" t="s">
        <v>549</v>
      </c>
    </row>
    <row r="107" spans="1:2" x14ac:dyDescent="0.25">
      <c r="A107" s="79" t="s">
        <v>550</v>
      </c>
      <c r="B107" s="80" t="s">
        <v>551</v>
      </c>
    </row>
    <row r="108" spans="1:2" x14ac:dyDescent="0.25">
      <c r="A108" s="79" t="s">
        <v>552</v>
      </c>
      <c r="B108" s="80" t="s">
        <v>553</v>
      </c>
    </row>
    <row r="109" spans="1:2" x14ac:dyDescent="0.25">
      <c r="A109" s="79" t="s">
        <v>554</v>
      </c>
      <c r="B109" s="80" t="s">
        <v>555</v>
      </c>
    </row>
    <row r="110" spans="1:2" x14ac:dyDescent="0.25">
      <c r="A110" s="81" t="s">
        <v>556</v>
      </c>
      <c r="B110" s="82" t="s">
        <v>557</v>
      </c>
    </row>
    <row r="111" spans="1:2" x14ac:dyDescent="0.25">
      <c r="A111" s="83"/>
      <c r="B111" s="84"/>
    </row>
    <row r="112" spans="1:2" x14ac:dyDescent="0.25">
      <c r="A112" s="85"/>
      <c r="B112" s="86"/>
    </row>
    <row r="113" spans="1:2" ht="13" x14ac:dyDescent="0.3">
      <c r="A113" s="87" t="s">
        <v>558</v>
      </c>
      <c r="B113" s="88"/>
    </row>
    <row r="114" spans="1:2" x14ac:dyDescent="0.25">
      <c r="A114" s="79"/>
      <c r="B114" s="80"/>
    </row>
    <row r="115" spans="1:2" x14ac:dyDescent="0.25">
      <c r="A115" s="79" t="s">
        <v>559</v>
      </c>
      <c r="B115" s="80" t="s">
        <v>560</v>
      </c>
    </row>
    <row r="116" spans="1:2" x14ac:dyDescent="0.25">
      <c r="A116" s="79" t="s">
        <v>561</v>
      </c>
      <c r="B116" s="80" t="s">
        <v>562</v>
      </c>
    </row>
    <row r="117" spans="1:2" x14ac:dyDescent="0.25">
      <c r="A117" s="79" t="s">
        <v>563</v>
      </c>
      <c r="B117" s="80" t="s">
        <v>564</v>
      </c>
    </row>
    <row r="118" spans="1:2" x14ac:dyDescent="0.25">
      <c r="A118" s="79" t="s">
        <v>565</v>
      </c>
      <c r="B118" s="80" t="s">
        <v>566</v>
      </c>
    </row>
    <row r="119" spans="1:2" ht="25" x14ac:dyDescent="0.25">
      <c r="A119" s="79" t="s">
        <v>567</v>
      </c>
      <c r="B119" s="80" t="s">
        <v>568</v>
      </c>
    </row>
    <row r="120" spans="1:2" x14ac:dyDescent="0.25">
      <c r="A120" s="79" t="s">
        <v>569</v>
      </c>
      <c r="B120" s="80" t="s">
        <v>570</v>
      </c>
    </row>
    <row r="121" spans="1:2" x14ac:dyDescent="0.25">
      <c r="A121" s="79" t="s">
        <v>571</v>
      </c>
      <c r="B121" s="80" t="s">
        <v>572</v>
      </c>
    </row>
    <row r="122" spans="1:2" x14ac:dyDescent="0.25">
      <c r="A122" s="81" t="s">
        <v>573</v>
      </c>
      <c r="B122" s="82" t="s">
        <v>574</v>
      </c>
    </row>
    <row r="123" spans="1:2" x14ac:dyDescent="0.25">
      <c r="A123" s="89"/>
      <c r="B123" s="90"/>
    </row>
    <row r="124" spans="1:2" ht="13" x14ac:dyDescent="0.3">
      <c r="A124" s="87" t="s">
        <v>575</v>
      </c>
      <c r="B124" s="88"/>
    </row>
    <row r="125" spans="1:2" x14ac:dyDescent="0.25">
      <c r="A125" s="79"/>
      <c r="B125" s="80"/>
    </row>
    <row r="126" spans="1:2" x14ac:dyDescent="0.25">
      <c r="A126" s="79" t="s">
        <v>576</v>
      </c>
      <c r="B126" s="80" t="s">
        <v>577</v>
      </c>
    </row>
    <row r="127" spans="1:2" x14ac:dyDescent="0.25">
      <c r="A127" s="79" t="s">
        <v>578</v>
      </c>
      <c r="B127" s="80" t="s">
        <v>574</v>
      </c>
    </row>
    <row r="128" spans="1:2" ht="25" x14ac:dyDescent="0.25">
      <c r="A128" s="79" t="s">
        <v>579</v>
      </c>
      <c r="B128" s="80" t="s">
        <v>580</v>
      </c>
    </row>
    <row r="129" spans="1:2" x14ac:dyDescent="0.25">
      <c r="A129" s="79" t="s">
        <v>581</v>
      </c>
      <c r="B129" s="80" t="s">
        <v>582</v>
      </c>
    </row>
    <row r="130" spans="1:2" x14ac:dyDescent="0.25">
      <c r="A130" s="79" t="s">
        <v>583</v>
      </c>
      <c r="B130" s="80" t="s">
        <v>584</v>
      </c>
    </row>
    <row r="131" spans="1:2" x14ac:dyDescent="0.25">
      <c r="A131" s="79" t="s">
        <v>585</v>
      </c>
      <c r="B131" s="80" t="s">
        <v>411</v>
      </c>
    </row>
    <row r="132" spans="1:2" ht="25" x14ac:dyDescent="0.25">
      <c r="A132" s="81" t="s">
        <v>586</v>
      </c>
      <c r="B132" s="82" t="s">
        <v>587</v>
      </c>
    </row>
    <row r="133" spans="1:2" x14ac:dyDescent="0.25">
      <c r="A133" s="83"/>
      <c r="B133" s="84"/>
    </row>
    <row r="134" spans="1:2" x14ac:dyDescent="0.25">
      <c r="A134" s="85"/>
      <c r="B134" s="86"/>
    </row>
    <row r="135" spans="1:2" ht="13" x14ac:dyDescent="0.3">
      <c r="A135" s="87" t="s">
        <v>588</v>
      </c>
      <c r="B135" s="88"/>
    </row>
    <row r="136" spans="1:2" x14ac:dyDescent="0.25">
      <c r="A136" s="79"/>
      <c r="B136" s="80"/>
    </row>
    <row r="137" spans="1:2" x14ac:dyDescent="0.25">
      <c r="A137" s="79" t="s">
        <v>589</v>
      </c>
      <c r="B137" s="80" t="s">
        <v>590</v>
      </c>
    </row>
    <row r="138" spans="1:2" x14ac:dyDescent="0.25">
      <c r="A138" s="79" t="s">
        <v>591</v>
      </c>
      <c r="B138" s="80" t="s">
        <v>592</v>
      </c>
    </row>
    <row r="139" spans="1:2" x14ac:dyDescent="0.25">
      <c r="A139" s="79" t="s">
        <v>593</v>
      </c>
      <c r="B139" s="80" t="s">
        <v>594</v>
      </c>
    </row>
    <row r="140" spans="1:2" x14ac:dyDescent="0.25">
      <c r="A140" s="79" t="s">
        <v>595</v>
      </c>
      <c r="B140" s="80" t="s">
        <v>596</v>
      </c>
    </row>
    <row r="141" spans="1:2" x14ac:dyDescent="0.25">
      <c r="A141" s="79" t="s">
        <v>597</v>
      </c>
      <c r="B141" s="80" t="s">
        <v>598</v>
      </c>
    </row>
    <row r="142" spans="1:2" x14ac:dyDescent="0.25">
      <c r="A142" s="79" t="s">
        <v>599</v>
      </c>
      <c r="B142" s="80" t="s">
        <v>600</v>
      </c>
    </row>
    <row r="143" spans="1:2" x14ac:dyDescent="0.25">
      <c r="A143" s="81" t="s">
        <v>601</v>
      </c>
      <c r="B143" s="82" t="s">
        <v>602</v>
      </c>
    </row>
    <row r="144" spans="1:2" x14ac:dyDescent="0.25">
      <c r="A144" s="89"/>
      <c r="B144" s="90"/>
    </row>
    <row r="145" spans="1:2" ht="13" x14ac:dyDescent="0.3">
      <c r="A145" s="87" t="s">
        <v>603</v>
      </c>
      <c r="B145" s="88"/>
    </row>
    <row r="146" spans="1:2" x14ac:dyDescent="0.25">
      <c r="A146" s="79"/>
      <c r="B146" s="80"/>
    </row>
    <row r="147" spans="1:2" ht="25" x14ac:dyDescent="0.25">
      <c r="A147" s="79" t="s">
        <v>604</v>
      </c>
      <c r="B147" s="80" t="s">
        <v>605</v>
      </c>
    </row>
    <row r="148" spans="1:2" ht="25" x14ac:dyDescent="0.25">
      <c r="A148" s="79" t="s">
        <v>606</v>
      </c>
      <c r="B148" s="80" t="s">
        <v>607</v>
      </c>
    </row>
    <row r="149" spans="1:2" ht="25" x14ac:dyDescent="0.25">
      <c r="A149" s="79" t="s">
        <v>608</v>
      </c>
      <c r="B149" s="80" t="s">
        <v>467</v>
      </c>
    </row>
    <row r="150" spans="1:2" ht="25" x14ac:dyDescent="0.25">
      <c r="A150" s="79" t="s">
        <v>609</v>
      </c>
      <c r="B150" s="80" t="s">
        <v>610</v>
      </c>
    </row>
    <row r="151" spans="1:2" x14ac:dyDescent="0.25">
      <c r="A151" s="79" t="s">
        <v>611</v>
      </c>
      <c r="B151" s="80" t="s">
        <v>612</v>
      </c>
    </row>
    <row r="152" spans="1:2" x14ac:dyDescent="0.25">
      <c r="A152" s="79" t="s">
        <v>613</v>
      </c>
      <c r="B152" s="80" t="s">
        <v>614</v>
      </c>
    </row>
    <row r="153" spans="1:2" x14ac:dyDescent="0.25">
      <c r="A153" s="81" t="s">
        <v>615</v>
      </c>
      <c r="B153" s="82" t="s">
        <v>616</v>
      </c>
    </row>
  </sheetData>
  <mergeCells count="2">
    <mergeCell ref="A2:B2"/>
    <mergeCell ref="A3:B5"/>
  </mergeCells>
  <printOptions horizontalCentered="1"/>
  <pageMargins left="0.75" right="0.75" top="1" bottom="1" header="0.5" footer="0.5"/>
  <pageSetup orientation="portrait" horizontalDpi="300" verticalDpi="300" copies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Index</vt:lpstr>
      <vt:lpstr>Fill Series</vt:lpstr>
      <vt:lpstr>Blanks</vt:lpstr>
      <vt:lpstr>Mark Sheet</vt:lpstr>
      <vt:lpstr>Referencing</vt:lpstr>
      <vt:lpstr>Salary Calculation</vt:lpstr>
      <vt:lpstr>Logical functions</vt:lpstr>
      <vt:lpstr>Lookup</vt:lpstr>
      <vt:lpstr>Emp Inf</vt:lpstr>
      <vt:lpstr>TabArray</vt:lpstr>
      <vt:lpstr>Lookup TechNique</vt:lpstr>
      <vt:lpstr>Count</vt:lpstr>
      <vt:lpstr>Conditional formatting</vt:lpstr>
      <vt:lpstr>Sort &amp; filter</vt:lpstr>
      <vt:lpstr>DB function</vt:lpstr>
      <vt:lpstr>Subtotal</vt:lpstr>
      <vt:lpstr>Pivot</vt:lpstr>
      <vt:lpstr>South</vt:lpstr>
      <vt:lpstr>North</vt:lpstr>
      <vt:lpstr>East</vt:lpstr>
      <vt:lpstr>West</vt:lpstr>
      <vt:lpstr>Consolidation</vt:lpstr>
      <vt:lpstr>Validation</vt:lpstr>
      <vt:lpstr>Region Detail</vt:lpstr>
      <vt:lpstr>Number formatting</vt:lpstr>
      <vt:lpstr>Date function</vt:lpstr>
      <vt:lpstr>Date and Time calc</vt:lpstr>
      <vt:lpstr>text function</vt:lpstr>
      <vt:lpstr>Financial Functions</vt:lpstr>
      <vt:lpstr>Solver</vt:lpstr>
      <vt:lpstr>Invoice</vt:lpstr>
      <vt:lpstr>Product</vt:lpstr>
      <vt:lpstr>Customers</vt:lpstr>
      <vt:lpstr>Scenarios</vt:lpstr>
      <vt:lpstr>Mixed cell</vt:lpstr>
      <vt:lpstr>Functions</vt:lpstr>
      <vt:lpstr>Shortcuts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Arnob</cp:lastModifiedBy>
  <cp:lastPrinted>2002-02-04T07:08:23Z</cp:lastPrinted>
  <dcterms:created xsi:type="dcterms:W3CDTF">2000-10-14T00:24:35Z</dcterms:created>
  <dcterms:modified xsi:type="dcterms:W3CDTF">2022-02-12T10:51:53Z</dcterms:modified>
</cp:coreProperties>
</file>