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2C196AF0-425E-4606-8A74-E3297E1F90A5}" xr6:coauthVersionLast="47" xr6:coauthVersionMax="47" xr10:uidLastSave="{00000000-0000-0000-0000-000000000000}"/>
  <bookViews>
    <workbookView xWindow="-110" yWindow="-110" windowWidth="19420" windowHeight="10420" activeTab="3" xr2:uid="{112797AB-B162-4C1F-9432-D0A301332D8E}"/>
  </bookViews>
  <sheets>
    <sheet name="PERT-CPM-1" sheetId="1" r:id="rId1"/>
    <sheet name="PERT-CPM-2" sheetId="2" r:id="rId2"/>
    <sheet name="Correlation &amp; Regression-1" sheetId="3" r:id="rId3"/>
    <sheet name="Correlation &amp; Regression-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4" i="4"/>
  <c r="G5" i="4"/>
  <c r="G6" i="4"/>
  <c r="G7" i="4"/>
  <c r="G3" i="4"/>
  <c r="F4" i="4"/>
  <c r="F5" i="4"/>
  <c r="F6" i="4"/>
  <c r="F7" i="4"/>
  <c r="F3" i="4"/>
  <c r="E11" i="4"/>
  <c r="E12" i="4"/>
  <c r="E10" i="4"/>
  <c r="C20" i="3" l="1"/>
  <c r="F18" i="3"/>
  <c r="F19" i="3"/>
  <c r="F17" i="3"/>
  <c r="C19" i="3"/>
  <c r="C18" i="3"/>
  <c r="C17" i="3"/>
  <c r="C16" i="3"/>
  <c r="C15" i="3"/>
  <c r="C14" i="3"/>
  <c r="C13" i="3"/>
  <c r="C12" i="3"/>
  <c r="C10" i="3"/>
  <c r="D10" i="3"/>
  <c r="E10" i="3"/>
  <c r="F10" i="3"/>
  <c r="G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G3" i="3"/>
  <c r="F3" i="3"/>
  <c r="E3" i="3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K6" i="1"/>
  <c r="K7" i="1" s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<sst xmlns="http://schemas.openxmlformats.org/spreadsheetml/2006/main" count="130" uniqueCount="75">
  <si>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</si>
  <si>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</si>
  <si>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</si>
  <si>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</si>
  <si>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</si>
  <si>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</si>
  <si>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</si>
  <si>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</si>
  <si>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</si>
  <si>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</si>
  <si>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</si>
  <si>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</si>
  <si>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</si>
  <si>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</si>
  <si>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</si>
  <si>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START</t>
  </si>
  <si>
    <t>FINISH</t>
  </si>
  <si>
    <t>O</t>
  </si>
  <si>
    <t>P</t>
  </si>
  <si>
    <t>Time Estimates</t>
  </si>
  <si>
    <t>PERT</t>
  </si>
  <si>
    <t>VARIANCE</t>
  </si>
  <si>
    <t>CP</t>
  </si>
  <si>
    <t>*</t>
  </si>
  <si>
    <t>VAR</t>
  </si>
  <si>
    <t>DEADLINE</t>
  </si>
  <si>
    <t>PROBABILITY</t>
  </si>
  <si>
    <t>Start</t>
  </si>
  <si>
    <t>Finish</t>
  </si>
  <si>
    <t>Estimated Durations</t>
  </si>
  <si>
    <t>PERT-Copy</t>
  </si>
  <si>
    <t>PERT_Round</t>
  </si>
  <si>
    <t>PERT-Ceil</t>
  </si>
  <si>
    <t>PERT-Floor</t>
  </si>
  <si>
    <t>Variance</t>
  </si>
  <si>
    <t>Student</t>
  </si>
  <si>
    <t>x</t>
  </si>
  <si>
    <t>y</t>
  </si>
  <si>
    <t>x*y</t>
  </si>
  <si>
    <t>x^2</t>
  </si>
  <si>
    <t>y^2</t>
  </si>
  <si>
    <t>n =</t>
  </si>
  <si>
    <t>r =</t>
  </si>
  <si>
    <t>a =</t>
  </si>
  <si>
    <t>Intercept</t>
  </si>
  <si>
    <t>Slope</t>
  </si>
  <si>
    <t>b =</t>
  </si>
  <si>
    <t>y'</t>
  </si>
  <si>
    <t>r^2 =</t>
  </si>
  <si>
    <t>GPA x1</t>
  </si>
  <si>
    <t>Age x2</t>
  </si>
  <si>
    <t>State Board 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</si>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</sst>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1" fillId="0" borderId="26" xfId="0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3" xfId="0" applyFill="1" applyBorder="1" applyAlignment="1"/>
    <xf numFmtId="0" fontId="2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Fill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1" fillId="0" borderId="36" xfId="0" applyFont="1" applyBorder="1" applyAlignment="1">
      <alignment horizontal="center"/>
    </xf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1"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104-A294-FD0C17FE0D0C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A-4104-A294-FD0C17FE0D0C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A-4104-A294-FD0C17FE0D0C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A-4104-A294-FD0C17FE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33453725529691"/>
                  <c:y val="-0.496279966056429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4E54-B211-A5681EA0C1A2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4E54-B211-A5681EA0C1A2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6-4E54-B211-A5681EA0C1A2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6-4E54-B211-A5681EA0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9679161949369"/>
          <c:y val="0.27107217303267667"/>
          <c:w val="0.31172256019873978"/>
          <c:h val="0.6992469208993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55933</xdr:colOff>
      <xdr:row>1</xdr:row>
      <xdr:rowOff>25400</xdr:rowOff>
    </xdr:from>
    <xdr:to>
      <xdr:col>16</xdr:col>
      <xdr:colOff>485279</xdr:colOff>
      <xdr:row>23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9A7B9-9092-E247-8213-FC5B58F0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083" y="215900"/>
          <a:ext cx="2867746" cy="409186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23</xdr:row>
      <xdr:rowOff>161897</xdr:rowOff>
    </xdr:from>
    <xdr:to>
      <xdr:col>16</xdr:col>
      <xdr:colOff>489869</xdr:colOff>
      <xdr:row>36</xdr:row>
      <xdr:rowOff>59607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D503E-E02D-286A-FD08-1AF0A15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4422747"/>
          <a:ext cx="7201819" cy="22916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222250</xdr:colOff>
      <xdr:row>36</xdr:row>
      <xdr:rowOff>148198</xdr:rowOff>
    </xdr:from>
    <xdr:to>
      <xdr:col>16</xdr:col>
      <xdr:colOff>508110</xdr:colOff>
      <xdr:row>46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A2BF2-CE7E-8925-12F0-62029AA6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0" y="6802998"/>
          <a:ext cx="7226410" cy="177585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46</xdr:row>
      <xdr:rowOff>163512</xdr:rowOff>
    </xdr:from>
    <xdr:to>
      <xdr:col>16</xdr:col>
      <xdr:colOff>522816</xdr:colOff>
      <xdr:row>61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E6C9-FEC1-2295-EFCE-6110B046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8666162"/>
          <a:ext cx="7234766" cy="271303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0</xdr:row>
      <xdr:rowOff>112842</xdr:rowOff>
    </xdr:from>
    <xdr:to>
      <xdr:col>19</xdr:col>
      <xdr:colOff>11088</xdr:colOff>
      <xdr:row>14</xdr:row>
      <xdr:rowOff>78512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1ADBE-54AC-109A-D469-708DDC43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2842"/>
          <a:ext cx="4786288" cy="256282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107951</xdr:colOff>
      <xdr:row>15</xdr:row>
      <xdr:rowOff>8151</xdr:rowOff>
    </xdr:from>
    <xdr:to>
      <xdr:col>19</xdr:col>
      <xdr:colOff>19051</xdr:colOff>
      <xdr:row>28</xdr:row>
      <xdr:rowOff>110873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9F40C-D877-8D4C-9F5C-5BF031F5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1" y="2770401"/>
          <a:ext cx="4787900" cy="249667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14705</xdr:rowOff>
    </xdr:from>
    <xdr:to>
      <xdr:col>11</xdr:col>
      <xdr:colOff>532631</xdr:colOff>
      <xdr:row>3</xdr:row>
      <xdr:rowOff>58084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E7550-7EAC-FBBD-5697-9388E9B3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98855"/>
          <a:ext cx="2590031" cy="41697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144096</xdr:colOff>
      <xdr:row>3</xdr:row>
      <xdr:rowOff>180730</xdr:rowOff>
    </xdr:from>
    <xdr:to>
      <xdr:col>13</xdr:col>
      <xdr:colOff>595923</xdr:colOff>
      <xdr:row>17</xdr:row>
      <xdr:rowOff>102575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04E6D-2C56-5523-BD52-06DB7875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43962</xdr:colOff>
      <xdr:row>10</xdr:row>
      <xdr:rowOff>68384</xdr:rowOff>
    </xdr:from>
    <xdr:to>
      <xdr:col>6</xdr:col>
      <xdr:colOff>600291</xdr:colOff>
      <xdr:row>11</xdr:row>
      <xdr:rowOff>131885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03269-BBD6-746E-1D9E-951E341B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6847" y="1924538"/>
          <a:ext cx="1166906" cy="249115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48846</xdr:colOff>
      <xdr:row>12</xdr:row>
      <xdr:rowOff>19539</xdr:rowOff>
    </xdr:from>
    <xdr:to>
      <xdr:col>6</xdr:col>
      <xdr:colOff>600807</xdr:colOff>
      <xdr:row>13</xdr:row>
      <xdr:rowOff>141654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274A15-EC7A-1158-3520-5FE478EA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1731" y="2246924"/>
          <a:ext cx="1162538" cy="30773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149386</xdr:colOff>
      <xdr:row>17</xdr:row>
      <xdr:rowOff>170961</xdr:rowOff>
    </xdr:from>
    <xdr:to>
      <xdr:col>13</xdr:col>
      <xdr:colOff>599177</xdr:colOff>
      <xdr:row>31</xdr:row>
      <xdr:rowOff>92807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28E3C-172D-43CD-8A82-993DE435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5DE-9FC3-4DAE-830D-6C406FD1E4A6}">
  <dimension ref="B1:K19"/>
  <sheetViews>
    <sheetView zoomScaleNormal="100" workbookViewId="0">
      <selection activeCell="K6" sqref="K6"/>
    </sheetView>
  </sheetViews>
  <sheetFormatPr defaultRowHeight="14.5" x14ac:dyDescent="0.35"/>
  <cols>
    <col min="7" max="7" width="9.26953125" bestFit="1" customWidth="1"/>
    <col min="10" max="10" width="11.54296875" bestFit="1" customWidth="1"/>
  </cols>
  <sheetData>
    <row r="1" spans="2:11" ht="15" thickBot="1" x14ac:dyDescent="0.4"/>
    <row r="2" spans="2:11" ht="15" thickBot="1" x14ac:dyDescent="0.4">
      <c r="C2" s="45" t="s">
        <v>19</v>
      </c>
      <c r="D2" s="46"/>
      <c r="E2" s="47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11" t="s">
        <v>20</v>
      </c>
      <c r="G3" s="37" t="s">
        <v>21</v>
      </c>
      <c r="H3" s="41" t="s">
        <v>22</v>
      </c>
      <c r="J3" s="4" t="s">
        <v>20</v>
      </c>
      <c r="K3" s="2">
        <f>SUMIF(H4:H19,"*",F4:F19)</f>
        <v>44</v>
      </c>
    </row>
    <row r="4" spans="2:11" x14ac:dyDescent="0.35">
      <c r="B4" s="12" t="s">
        <v>15</v>
      </c>
      <c r="C4" s="15">
        <v>0</v>
      </c>
      <c r="D4" s="16">
        <v>0</v>
      </c>
      <c r="E4" s="17">
        <v>0</v>
      </c>
      <c r="F4" s="24">
        <f>(C4+4*D4+E4)/6</f>
        <v>0</v>
      </c>
      <c r="G4" s="38">
        <f>((E4-C4)/6)^2</f>
        <v>0</v>
      </c>
      <c r="H4" s="42" t="s">
        <v>23</v>
      </c>
      <c r="J4" s="4" t="s">
        <v>24</v>
      </c>
      <c r="K4" s="2">
        <f>SUMIF(H4:H19,"*",G4:G19)</f>
        <v>9</v>
      </c>
    </row>
    <row r="5" spans="2:11" x14ac:dyDescent="0.35">
      <c r="B5" s="13" t="s">
        <v>1</v>
      </c>
      <c r="C5" s="18">
        <v>1</v>
      </c>
      <c r="D5" s="19">
        <v>2</v>
      </c>
      <c r="E5" s="20">
        <v>3</v>
      </c>
      <c r="F5" s="25">
        <f t="shared" ref="F5:F19" si="0">(C5+4*D5+E5)/6</f>
        <v>2</v>
      </c>
      <c r="G5" s="39">
        <f t="shared" ref="G5:G19" si="1">((E5-C5)/6)^2</f>
        <v>0.1111111111111111</v>
      </c>
      <c r="H5" s="43" t="s">
        <v>23</v>
      </c>
      <c r="J5" s="4" t="s">
        <v>25</v>
      </c>
      <c r="K5" s="2">
        <v>47</v>
      </c>
    </row>
    <row r="6" spans="2:11" x14ac:dyDescent="0.35">
      <c r="B6" s="13" t="s">
        <v>2</v>
      </c>
      <c r="C6" s="18">
        <v>2</v>
      </c>
      <c r="D6" s="19">
        <v>3.5</v>
      </c>
      <c r="E6" s="20">
        <v>8</v>
      </c>
      <c r="F6" s="25">
        <f t="shared" si="0"/>
        <v>4</v>
      </c>
      <c r="G6" s="39">
        <f t="shared" si="1"/>
        <v>1</v>
      </c>
      <c r="H6" s="43" t="s">
        <v>23</v>
      </c>
      <c r="J6" s="4" t="s">
        <v>26</v>
      </c>
      <c r="K6" s="2">
        <f>NORMDIST(K5,K3,SQRT(K4),TRUE)</f>
        <v>0.84134474606854304</v>
      </c>
    </row>
    <row r="7" spans="2:11" x14ac:dyDescent="0.35">
      <c r="B7" s="13" t="s">
        <v>3</v>
      </c>
      <c r="C7" s="18">
        <v>6</v>
      </c>
      <c r="D7" s="19">
        <v>9</v>
      </c>
      <c r="E7" s="20">
        <v>18</v>
      </c>
      <c r="F7" s="25">
        <f t="shared" si="0"/>
        <v>10</v>
      </c>
      <c r="G7" s="39">
        <f t="shared" si="1"/>
        <v>4</v>
      </c>
      <c r="H7" s="43" t="s">
        <v>23</v>
      </c>
      <c r="K7" s="1">
        <f>K6</f>
        <v>0.84134474606854304</v>
      </c>
    </row>
    <row r="8" spans="2:11" x14ac:dyDescent="0.35">
      <c r="B8" s="13" t="s">
        <v>4</v>
      </c>
      <c r="C8" s="18">
        <v>4</v>
      </c>
      <c r="D8" s="19">
        <v>5.5</v>
      </c>
      <c r="E8" s="20">
        <v>10</v>
      </c>
      <c r="F8" s="25">
        <f t="shared" si="0"/>
        <v>6</v>
      </c>
      <c r="G8" s="39">
        <f t="shared" si="1"/>
        <v>1</v>
      </c>
      <c r="H8" s="43"/>
    </row>
    <row r="9" spans="2:11" x14ac:dyDescent="0.35">
      <c r="B9" s="13" t="s">
        <v>5</v>
      </c>
      <c r="C9" s="18">
        <v>1</v>
      </c>
      <c r="D9" s="19">
        <v>4.5</v>
      </c>
      <c r="E9" s="20">
        <v>5</v>
      </c>
      <c r="F9" s="25">
        <f t="shared" si="0"/>
        <v>4</v>
      </c>
      <c r="G9" s="39">
        <f t="shared" si="1"/>
        <v>0.44444444444444442</v>
      </c>
      <c r="H9" s="43" t="s">
        <v>23</v>
      </c>
    </row>
    <row r="10" spans="2:11" x14ac:dyDescent="0.35">
      <c r="B10" s="13" t="s">
        <v>6</v>
      </c>
      <c r="C10" s="18">
        <v>4</v>
      </c>
      <c r="D10" s="19">
        <v>4</v>
      </c>
      <c r="E10" s="20">
        <v>10</v>
      </c>
      <c r="F10" s="25">
        <f t="shared" si="0"/>
        <v>5</v>
      </c>
      <c r="G10" s="39">
        <f t="shared" si="1"/>
        <v>1</v>
      </c>
      <c r="H10" s="43" t="s">
        <v>23</v>
      </c>
    </row>
    <row r="11" spans="2:11" x14ac:dyDescent="0.35">
      <c r="B11" s="13" t="s">
        <v>7</v>
      </c>
      <c r="C11" s="18">
        <v>5</v>
      </c>
      <c r="D11" s="19">
        <v>6.5</v>
      </c>
      <c r="E11" s="20">
        <v>11</v>
      </c>
      <c r="F11" s="25">
        <f t="shared" si="0"/>
        <v>7</v>
      </c>
      <c r="G11" s="39">
        <f t="shared" si="1"/>
        <v>1</v>
      </c>
      <c r="H11" s="43"/>
    </row>
    <row r="12" spans="2:11" x14ac:dyDescent="0.35">
      <c r="B12" s="13" t="s">
        <v>8</v>
      </c>
      <c r="C12" s="18">
        <v>5</v>
      </c>
      <c r="D12" s="19">
        <v>8</v>
      </c>
      <c r="E12" s="20">
        <v>17</v>
      </c>
      <c r="F12" s="25">
        <f t="shared" si="0"/>
        <v>9</v>
      </c>
      <c r="G12" s="39">
        <f t="shared" si="1"/>
        <v>4</v>
      </c>
      <c r="H12" s="43"/>
    </row>
    <row r="13" spans="2:11" x14ac:dyDescent="0.35">
      <c r="B13" s="13" t="s">
        <v>9</v>
      </c>
      <c r="C13" s="18">
        <v>3</v>
      </c>
      <c r="D13" s="19">
        <v>7.5</v>
      </c>
      <c r="E13" s="20">
        <v>9</v>
      </c>
      <c r="F13" s="25">
        <f t="shared" si="0"/>
        <v>7</v>
      </c>
      <c r="G13" s="39">
        <f t="shared" si="1"/>
        <v>1</v>
      </c>
      <c r="H13" s="43"/>
    </row>
    <row r="14" spans="2:11" x14ac:dyDescent="0.35">
      <c r="B14" s="13" t="s">
        <v>10</v>
      </c>
      <c r="C14" s="18">
        <v>3</v>
      </c>
      <c r="D14" s="19">
        <v>9</v>
      </c>
      <c r="E14" s="20">
        <v>9</v>
      </c>
      <c r="F14" s="25">
        <f t="shared" si="0"/>
        <v>8</v>
      </c>
      <c r="G14" s="39">
        <f t="shared" si="1"/>
        <v>1</v>
      </c>
      <c r="H14" s="43" t="s">
        <v>23</v>
      </c>
    </row>
    <row r="15" spans="2:11" x14ac:dyDescent="0.35">
      <c r="B15" s="13" t="s">
        <v>11</v>
      </c>
      <c r="C15" s="18">
        <v>4</v>
      </c>
      <c r="D15" s="19">
        <v>4</v>
      </c>
      <c r="E15" s="20">
        <v>4</v>
      </c>
      <c r="F15" s="25">
        <f t="shared" si="0"/>
        <v>4</v>
      </c>
      <c r="G15" s="39">
        <f t="shared" si="1"/>
        <v>0</v>
      </c>
      <c r="H15" s="43"/>
    </row>
    <row r="16" spans="2:11" x14ac:dyDescent="0.35">
      <c r="B16" s="13" t="s">
        <v>12</v>
      </c>
      <c r="C16" s="18">
        <v>1</v>
      </c>
      <c r="D16" s="19">
        <v>5.5</v>
      </c>
      <c r="E16" s="20">
        <v>7</v>
      </c>
      <c r="F16" s="25">
        <f t="shared" si="0"/>
        <v>5</v>
      </c>
      <c r="G16" s="39">
        <f t="shared" si="1"/>
        <v>1</v>
      </c>
      <c r="H16" s="43" t="s">
        <v>23</v>
      </c>
    </row>
    <row r="17" spans="2:8" x14ac:dyDescent="0.35">
      <c r="B17" s="13" t="s">
        <v>13</v>
      </c>
      <c r="C17" s="18">
        <v>1</v>
      </c>
      <c r="D17" s="19">
        <v>2</v>
      </c>
      <c r="E17" s="20">
        <v>3</v>
      </c>
      <c r="F17" s="25">
        <f t="shared" si="0"/>
        <v>2</v>
      </c>
      <c r="G17" s="39">
        <f t="shared" si="1"/>
        <v>0.1111111111111111</v>
      </c>
      <c r="H17" s="43"/>
    </row>
    <row r="18" spans="2:8" x14ac:dyDescent="0.35">
      <c r="B18" s="13" t="s">
        <v>14</v>
      </c>
      <c r="C18" s="18">
        <v>5</v>
      </c>
      <c r="D18" s="19">
        <v>5.5</v>
      </c>
      <c r="E18" s="20">
        <v>9</v>
      </c>
      <c r="F18" s="25">
        <f t="shared" si="0"/>
        <v>6</v>
      </c>
      <c r="G18" s="39">
        <f t="shared" si="1"/>
        <v>0.44444444444444442</v>
      </c>
      <c r="H18" s="43" t="s">
        <v>23</v>
      </c>
    </row>
    <row r="19" spans="2:8" ht="15" thickBot="1" x14ac:dyDescent="0.4">
      <c r="B19" s="14" t="s">
        <v>16</v>
      </c>
      <c r="C19" s="21">
        <v>0</v>
      </c>
      <c r="D19" s="22">
        <v>0</v>
      </c>
      <c r="E19" s="23">
        <v>0</v>
      </c>
      <c r="F19" s="26">
        <f t="shared" si="0"/>
        <v>0</v>
      </c>
      <c r="G19" s="40">
        <f t="shared" si="1"/>
        <v>0</v>
      </c>
      <c r="H19" s="44" t="s">
        <v>23</v>
      </c>
    </row>
  </sheetData>
  <mergeCells count="1">
    <mergeCell ref="C2:E2"/>
  </mergeCells>
  <conditionalFormatting sqref="B4:H19">
    <cfRule type="expression" dxfId="0" priority="3">
      <formula>$H4="*"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9588-1064-4D82-8A00-8511AFC56299}">
  <dimension ref="B1:K15"/>
  <sheetViews>
    <sheetView zoomScaleNormal="100" workbookViewId="0"/>
  </sheetViews>
  <sheetFormatPr defaultRowHeight="14.5" x14ac:dyDescent="0.35"/>
  <cols>
    <col min="7" max="7" width="9.26953125" bestFit="1" customWidth="1"/>
    <col min="8" max="8" width="11.36328125" bestFit="1" customWidth="1"/>
    <col min="10" max="10" width="9.81640625" bestFit="1" customWidth="1"/>
  </cols>
  <sheetData>
    <row r="1" spans="2:11" ht="15" thickBot="1" x14ac:dyDescent="0.4"/>
    <row r="2" spans="2:11" ht="15" thickBot="1" x14ac:dyDescent="0.4">
      <c r="C2" s="45" t="s">
        <v>29</v>
      </c>
      <c r="D2" s="46"/>
      <c r="E2" s="47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7" t="s">
        <v>20</v>
      </c>
      <c r="G3" s="8" t="s">
        <v>30</v>
      </c>
      <c r="H3" s="8" t="s">
        <v>31</v>
      </c>
      <c r="I3" s="8" t="s">
        <v>32</v>
      </c>
      <c r="J3" s="9" t="s">
        <v>33</v>
      </c>
      <c r="K3" s="30" t="s">
        <v>34</v>
      </c>
    </row>
    <row r="4" spans="2:11" x14ac:dyDescent="0.35">
      <c r="B4" s="12" t="s">
        <v>27</v>
      </c>
      <c r="C4" s="15">
        <v>0</v>
      </c>
      <c r="D4" s="16">
        <v>0</v>
      </c>
      <c r="E4" s="17">
        <v>0</v>
      </c>
      <c r="F4" s="34">
        <f>(C4+4*D4+E4)/6</f>
        <v>0</v>
      </c>
      <c r="G4" s="6">
        <v>0</v>
      </c>
      <c r="H4" s="29">
        <f>ROUND(G4,0)</f>
        <v>0</v>
      </c>
      <c r="I4" s="16">
        <f>CEILING(G4,1)</f>
        <v>0</v>
      </c>
      <c r="J4" s="17">
        <f>FLOOR(G4,1)</f>
        <v>0</v>
      </c>
      <c r="K4" s="31">
        <f>((E4-C4)/6)^2</f>
        <v>0</v>
      </c>
    </row>
    <row r="5" spans="2:11" x14ac:dyDescent="0.35">
      <c r="B5" s="13" t="s">
        <v>1</v>
      </c>
      <c r="C5" s="18">
        <v>1.5</v>
      </c>
      <c r="D5" s="19">
        <v>2</v>
      </c>
      <c r="E5" s="20">
        <v>15</v>
      </c>
      <c r="F5" s="35">
        <f t="shared" ref="F5:F15" si="0">(C5+4*D5+E5)/6</f>
        <v>4.083333333333333</v>
      </c>
      <c r="G5" s="3">
        <v>4.083333333333333</v>
      </c>
      <c r="H5" s="27">
        <f t="shared" ref="H5:H15" si="1">ROUND(G5,0)</f>
        <v>4</v>
      </c>
      <c r="I5" s="19">
        <f t="shared" ref="I5:I15" si="2">CEILING(G5,1)</f>
        <v>5</v>
      </c>
      <c r="J5" s="20">
        <f t="shared" ref="J5:J15" si="3">FLOOR(G5,1)</f>
        <v>4</v>
      </c>
      <c r="K5" s="32">
        <f t="shared" ref="K5:K15" si="4">((E5-C5)/6)^2</f>
        <v>5.0625</v>
      </c>
    </row>
    <row r="6" spans="2:11" x14ac:dyDescent="0.35">
      <c r="B6" s="13" t="s">
        <v>2</v>
      </c>
      <c r="C6" s="18">
        <v>2</v>
      </c>
      <c r="D6" s="19">
        <v>3.5</v>
      </c>
      <c r="E6" s="20">
        <v>21</v>
      </c>
      <c r="F6" s="35">
        <f t="shared" si="0"/>
        <v>6.166666666666667</v>
      </c>
      <c r="G6" s="3">
        <v>6.166666666666667</v>
      </c>
      <c r="H6" s="27">
        <f t="shared" si="1"/>
        <v>6</v>
      </c>
      <c r="I6" s="19">
        <f t="shared" si="2"/>
        <v>7</v>
      </c>
      <c r="J6" s="20">
        <f t="shared" si="3"/>
        <v>6</v>
      </c>
      <c r="K6" s="32">
        <f t="shared" si="4"/>
        <v>10.027777777777777</v>
      </c>
    </row>
    <row r="7" spans="2:11" x14ac:dyDescent="0.35">
      <c r="B7" s="13" t="s">
        <v>3</v>
      </c>
      <c r="C7" s="18">
        <v>1</v>
      </c>
      <c r="D7" s="19">
        <v>1.5</v>
      </c>
      <c r="E7" s="20">
        <v>18</v>
      </c>
      <c r="F7" s="35">
        <f t="shared" si="0"/>
        <v>4.166666666666667</v>
      </c>
      <c r="G7" s="3">
        <v>4.166666666666667</v>
      </c>
      <c r="H7" s="27">
        <f t="shared" si="1"/>
        <v>4</v>
      </c>
      <c r="I7" s="19">
        <f t="shared" si="2"/>
        <v>5</v>
      </c>
      <c r="J7" s="20">
        <f t="shared" si="3"/>
        <v>4</v>
      </c>
      <c r="K7" s="32">
        <f t="shared" si="4"/>
        <v>8.0277777777777786</v>
      </c>
    </row>
    <row r="8" spans="2:11" x14ac:dyDescent="0.35">
      <c r="B8" s="13" t="s">
        <v>4</v>
      </c>
      <c r="C8" s="18">
        <v>0.5</v>
      </c>
      <c r="D8" s="19">
        <v>1</v>
      </c>
      <c r="E8" s="20">
        <v>15</v>
      </c>
      <c r="F8" s="35">
        <f t="shared" si="0"/>
        <v>3.25</v>
      </c>
      <c r="G8" s="3">
        <v>3.25</v>
      </c>
      <c r="H8" s="27">
        <f t="shared" si="1"/>
        <v>3</v>
      </c>
      <c r="I8" s="19">
        <f t="shared" si="2"/>
        <v>4</v>
      </c>
      <c r="J8" s="20">
        <f t="shared" si="3"/>
        <v>3</v>
      </c>
      <c r="K8" s="32">
        <f t="shared" si="4"/>
        <v>5.8402777777777768</v>
      </c>
    </row>
    <row r="9" spans="2:11" x14ac:dyDescent="0.35">
      <c r="B9" s="13" t="s">
        <v>5</v>
      </c>
      <c r="C9" s="18">
        <v>3</v>
      </c>
      <c r="D9" s="19">
        <v>5</v>
      </c>
      <c r="E9" s="20">
        <v>24</v>
      </c>
      <c r="F9" s="35">
        <f t="shared" si="0"/>
        <v>7.833333333333333</v>
      </c>
      <c r="G9" s="3">
        <v>7.833333333333333</v>
      </c>
      <c r="H9" s="27">
        <f t="shared" si="1"/>
        <v>8</v>
      </c>
      <c r="I9" s="19">
        <f t="shared" si="2"/>
        <v>8</v>
      </c>
      <c r="J9" s="20">
        <f t="shared" si="3"/>
        <v>7</v>
      </c>
      <c r="K9" s="32">
        <f t="shared" si="4"/>
        <v>12.25</v>
      </c>
    </row>
    <row r="10" spans="2:11" x14ac:dyDescent="0.35">
      <c r="B10" s="13" t="s">
        <v>6</v>
      </c>
      <c r="C10" s="18">
        <v>1</v>
      </c>
      <c r="D10" s="19">
        <v>2</v>
      </c>
      <c r="E10" s="20">
        <v>16</v>
      </c>
      <c r="F10" s="35">
        <f t="shared" si="0"/>
        <v>4.166666666666667</v>
      </c>
      <c r="G10" s="3">
        <v>4.166666666666667</v>
      </c>
      <c r="H10" s="27">
        <f t="shared" si="1"/>
        <v>4</v>
      </c>
      <c r="I10" s="19">
        <f t="shared" si="2"/>
        <v>5</v>
      </c>
      <c r="J10" s="20">
        <f t="shared" si="3"/>
        <v>4</v>
      </c>
      <c r="K10" s="32">
        <f t="shared" si="4"/>
        <v>6.25</v>
      </c>
    </row>
    <row r="11" spans="2:11" x14ac:dyDescent="0.35">
      <c r="B11" s="13" t="s">
        <v>7</v>
      </c>
      <c r="C11" s="18">
        <v>0.5</v>
      </c>
      <c r="D11" s="19">
        <v>1</v>
      </c>
      <c r="E11" s="20">
        <v>14</v>
      </c>
      <c r="F11" s="35">
        <f t="shared" si="0"/>
        <v>3.0833333333333335</v>
      </c>
      <c r="G11" s="3">
        <v>3.0833333333333335</v>
      </c>
      <c r="H11" s="27">
        <f t="shared" si="1"/>
        <v>3</v>
      </c>
      <c r="I11" s="19">
        <f t="shared" si="2"/>
        <v>4</v>
      </c>
      <c r="J11" s="20">
        <f t="shared" si="3"/>
        <v>3</v>
      </c>
      <c r="K11" s="32">
        <f t="shared" si="4"/>
        <v>5.0625</v>
      </c>
    </row>
    <row r="12" spans="2:11" x14ac:dyDescent="0.35">
      <c r="B12" s="13" t="s">
        <v>8</v>
      </c>
      <c r="C12" s="18">
        <v>2.5</v>
      </c>
      <c r="D12" s="19">
        <v>3.5</v>
      </c>
      <c r="E12" s="20">
        <v>25</v>
      </c>
      <c r="F12" s="35">
        <f t="shared" si="0"/>
        <v>6.916666666666667</v>
      </c>
      <c r="G12" s="3">
        <v>6.916666666666667</v>
      </c>
      <c r="H12" s="27">
        <f t="shared" si="1"/>
        <v>7</v>
      </c>
      <c r="I12" s="19">
        <f t="shared" si="2"/>
        <v>7</v>
      </c>
      <c r="J12" s="20">
        <f t="shared" si="3"/>
        <v>6</v>
      </c>
      <c r="K12" s="32">
        <f t="shared" si="4"/>
        <v>14.0625</v>
      </c>
    </row>
    <row r="13" spans="2:11" x14ac:dyDescent="0.35">
      <c r="B13" s="13" t="s">
        <v>9</v>
      </c>
      <c r="C13" s="18">
        <v>1</v>
      </c>
      <c r="D13" s="19">
        <v>3</v>
      </c>
      <c r="E13" s="20">
        <v>18</v>
      </c>
      <c r="F13" s="35">
        <f t="shared" si="0"/>
        <v>5.166666666666667</v>
      </c>
      <c r="G13" s="3">
        <v>5.166666666666667</v>
      </c>
      <c r="H13" s="27">
        <f t="shared" si="1"/>
        <v>5</v>
      </c>
      <c r="I13" s="19">
        <f t="shared" si="2"/>
        <v>6</v>
      </c>
      <c r="J13" s="20">
        <f t="shared" si="3"/>
        <v>5</v>
      </c>
      <c r="K13" s="32">
        <f t="shared" si="4"/>
        <v>8.0277777777777786</v>
      </c>
    </row>
    <row r="14" spans="2:11" x14ac:dyDescent="0.35">
      <c r="B14" s="13" t="s">
        <v>10</v>
      </c>
      <c r="C14" s="18">
        <v>2</v>
      </c>
      <c r="D14" s="19">
        <v>3</v>
      </c>
      <c r="E14" s="20">
        <v>18</v>
      </c>
      <c r="F14" s="35">
        <f t="shared" si="0"/>
        <v>5.333333333333333</v>
      </c>
      <c r="G14" s="3">
        <v>5.333333333333333</v>
      </c>
      <c r="H14" s="27">
        <f t="shared" si="1"/>
        <v>5</v>
      </c>
      <c r="I14" s="19">
        <f t="shared" si="2"/>
        <v>6</v>
      </c>
      <c r="J14" s="20">
        <f t="shared" si="3"/>
        <v>5</v>
      </c>
      <c r="K14" s="32">
        <f t="shared" si="4"/>
        <v>7.1111111111111107</v>
      </c>
    </row>
    <row r="15" spans="2:11" ht="15" thickBot="1" x14ac:dyDescent="0.4">
      <c r="B15" s="14" t="s">
        <v>28</v>
      </c>
      <c r="C15" s="21">
        <v>0</v>
      </c>
      <c r="D15" s="22">
        <v>0</v>
      </c>
      <c r="E15" s="23">
        <v>0</v>
      </c>
      <c r="F15" s="36">
        <f t="shared" si="0"/>
        <v>0</v>
      </c>
      <c r="G15" s="5">
        <v>0</v>
      </c>
      <c r="H15" s="28">
        <f t="shared" si="1"/>
        <v>0</v>
      </c>
      <c r="I15" s="22">
        <f t="shared" si="2"/>
        <v>0</v>
      </c>
      <c r="J15" s="23">
        <f t="shared" si="3"/>
        <v>0</v>
      </c>
      <c r="K15" s="33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11E8-56A7-4FF3-A74D-D37F4C3D7A39}">
  <dimension ref="A1:G20"/>
  <sheetViews>
    <sheetView zoomScale="120" zoomScaleNormal="120" workbookViewId="0"/>
  </sheetViews>
  <sheetFormatPr defaultRowHeight="14.5" x14ac:dyDescent="0.35"/>
  <sheetData>
    <row r="1" spans="1:7" ht="15" thickBot="1" x14ac:dyDescent="0.4"/>
    <row r="2" spans="1:7" ht="15" thickBot="1" x14ac:dyDescent="0.4">
      <c r="B2" s="7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9" t="s">
        <v>40</v>
      </c>
    </row>
    <row r="3" spans="1:7" x14ac:dyDescent="0.35">
      <c r="B3" s="15" t="s">
        <v>1</v>
      </c>
      <c r="C3" s="58">
        <v>6</v>
      </c>
      <c r="D3" s="58">
        <v>82</v>
      </c>
      <c r="E3" s="58">
        <f>C3*D3</f>
        <v>492</v>
      </c>
      <c r="F3" s="58">
        <f>C3^2</f>
        <v>36</v>
      </c>
      <c r="G3" s="59">
        <f>D3^2</f>
        <v>6724</v>
      </c>
    </row>
    <row r="4" spans="1:7" x14ac:dyDescent="0.35">
      <c r="B4" s="18" t="s">
        <v>2</v>
      </c>
      <c r="C4" s="2">
        <v>2</v>
      </c>
      <c r="D4" s="2">
        <v>86</v>
      </c>
      <c r="E4" s="2">
        <f t="shared" ref="E4:E9" si="0">C4*D4</f>
        <v>172</v>
      </c>
      <c r="F4" s="2">
        <f t="shared" ref="F4:F9" si="1">C4^2</f>
        <v>4</v>
      </c>
      <c r="G4" s="55">
        <f t="shared" ref="G4:G9" si="2">D4^2</f>
        <v>7396</v>
      </c>
    </row>
    <row r="5" spans="1:7" x14ac:dyDescent="0.35">
      <c r="B5" s="18" t="s">
        <v>3</v>
      </c>
      <c r="C5" s="2">
        <v>15</v>
      </c>
      <c r="D5" s="2">
        <v>43</v>
      </c>
      <c r="E5" s="2">
        <f t="shared" si="0"/>
        <v>645</v>
      </c>
      <c r="F5" s="2">
        <f t="shared" si="1"/>
        <v>225</v>
      </c>
      <c r="G5" s="55">
        <f t="shared" si="2"/>
        <v>1849</v>
      </c>
    </row>
    <row r="6" spans="1:7" x14ac:dyDescent="0.35">
      <c r="B6" s="18" t="s">
        <v>4</v>
      </c>
      <c r="C6" s="2">
        <v>9</v>
      </c>
      <c r="D6" s="2">
        <v>74</v>
      </c>
      <c r="E6" s="2">
        <f t="shared" si="0"/>
        <v>666</v>
      </c>
      <c r="F6" s="2">
        <f t="shared" si="1"/>
        <v>81</v>
      </c>
      <c r="G6" s="55">
        <f t="shared" si="2"/>
        <v>5476</v>
      </c>
    </row>
    <row r="7" spans="1:7" x14ac:dyDescent="0.35">
      <c r="B7" s="18" t="s">
        <v>5</v>
      </c>
      <c r="C7" s="2">
        <v>12</v>
      </c>
      <c r="D7" s="2">
        <v>58</v>
      </c>
      <c r="E7" s="2">
        <f t="shared" si="0"/>
        <v>696</v>
      </c>
      <c r="F7" s="2">
        <f t="shared" si="1"/>
        <v>144</v>
      </c>
      <c r="G7" s="55">
        <f t="shared" si="2"/>
        <v>3364</v>
      </c>
    </row>
    <row r="8" spans="1:7" x14ac:dyDescent="0.35">
      <c r="B8" s="18" t="s">
        <v>6</v>
      </c>
      <c r="C8" s="2">
        <v>5</v>
      </c>
      <c r="D8" s="2">
        <v>90</v>
      </c>
      <c r="E8" s="2">
        <f t="shared" si="0"/>
        <v>450</v>
      </c>
      <c r="F8" s="2">
        <f t="shared" si="1"/>
        <v>25</v>
      </c>
      <c r="G8" s="55">
        <f t="shared" si="2"/>
        <v>8100</v>
      </c>
    </row>
    <row r="9" spans="1:7" ht="15" thickBot="1" x14ac:dyDescent="0.4">
      <c r="B9" s="21" t="s">
        <v>7</v>
      </c>
      <c r="C9" s="56">
        <v>8</v>
      </c>
      <c r="D9" s="56">
        <v>78</v>
      </c>
      <c r="E9" s="56">
        <f t="shared" si="0"/>
        <v>624</v>
      </c>
      <c r="F9" s="56">
        <f t="shared" si="1"/>
        <v>64</v>
      </c>
      <c r="G9" s="57">
        <f t="shared" si="2"/>
        <v>6084</v>
      </c>
    </row>
    <row r="10" spans="1:7" ht="15" thickBot="1" x14ac:dyDescent="0.4">
      <c r="C10" s="74">
        <f t="shared" ref="C10:G10" si="3">SUM(C3:C9)</f>
        <v>57</v>
      </c>
      <c r="D10" s="75">
        <f t="shared" si="3"/>
        <v>511</v>
      </c>
      <c r="E10" s="75">
        <f t="shared" si="3"/>
        <v>3745</v>
      </c>
      <c r="F10" s="75">
        <f t="shared" si="3"/>
        <v>579</v>
      </c>
      <c r="G10" s="76">
        <f t="shared" si="3"/>
        <v>38993</v>
      </c>
    </row>
    <row r="12" spans="1:7" x14ac:dyDescent="0.35">
      <c r="B12" s="48" t="s">
        <v>41</v>
      </c>
      <c r="C12">
        <f>COUNTA(B3:B9)</f>
        <v>7</v>
      </c>
    </row>
    <row r="13" spans="1:7" x14ac:dyDescent="0.35">
      <c r="B13" s="48" t="s">
        <v>42</v>
      </c>
      <c r="C13">
        <f>(C12*E10 - C10*D10)/SQRT((C12*F10-C10^2)*(C12*G10-D10^2))</f>
        <v>-0.94421517068791783</v>
      </c>
    </row>
    <row r="14" spans="1:7" x14ac:dyDescent="0.35">
      <c r="B14" s="48" t="s">
        <v>42</v>
      </c>
      <c r="C14">
        <f>CORREL(C3:C9,D3:D9)</f>
        <v>-0.94421517068791805</v>
      </c>
    </row>
    <row r="15" spans="1:7" ht="15" thickBot="1" x14ac:dyDescent="0.4">
      <c r="B15" s="48" t="s">
        <v>42</v>
      </c>
      <c r="C15">
        <f>CORREL(D3:D9,C3:C9)</f>
        <v>-0.94421517068791805</v>
      </c>
    </row>
    <row r="16" spans="1:7" ht="15" thickBot="1" x14ac:dyDescent="0.4">
      <c r="A16" t="s">
        <v>44</v>
      </c>
      <c r="B16" s="48" t="s">
        <v>43</v>
      </c>
      <c r="C16">
        <f>(D10*F10-C10*E10)/(C12*F10-C10^2)</f>
        <v>102.49253731343283</v>
      </c>
      <c r="E16" s="7" t="s">
        <v>36</v>
      </c>
      <c r="F16" s="9" t="s">
        <v>47</v>
      </c>
    </row>
    <row r="17" spans="1:6" x14ac:dyDescent="0.35">
      <c r="A17" t="s">
        <v>45</v>
      </c>
      <c r="B17" s="48" t="s">
        <v>46</v>
      </c>
      <c r="C17">
        <f>(C12*E10-C10*D10)/(C12*F10-C10^2)</f>
        <v>-3.6218905472636815</v>
      </c>
      <c r="E17" s="61">
        <v>11</v>
      </c>
      <c r="F17" s="59">
        <f>$C$18+$C$19*E17</f>
        <v>62.651741293532332</v>
      </c>
    </row>
    <row r="18" spans="1:6" x14ac:dyDescent="0.35">
      <c r="A18" t="s">
        <v>44</v>
      </c>
      <c r="B18" s="48" t="s">
        <v>43</v>
      </c>
      <c r="C18">
        <f>INTERCEPT(D3:D9,C3:C9)</f>
        <v>102.49253731343283</v>
      </c>
      <c r="E18" s="62">
        <v>7</v>
      </c>
      <c r="F18" s="55">
        <f t="shared" ref="F18:F19" si="4">$C$18+$C$19*E18</f>
        <v>77.139303482587053</v>
      </c>
    </row>
    <row r="19" spans="1:6" ht="15" thickBot="1" x14ac:dyDescent="0.4">
      <c r="A19" t="s">
        <v>45</v>
      </c>
      <c r="B19" s="48" t="s">
        <v>46</v>
      </c>
      <c r="C19">
        <f>SLOPE(D3:D9,C3:C9)</f>
        <v>-3.621890547263682</v>
      </c>
      <c r="E19" s="63">
        <v>14</v>
      </c>
      <c r="F19" s="57">
        <f t="shared" si="4"/>
        <v>51.786069651741286</v>
      </c>
    </row>
    <row r="20" spans="1:6" x14ac:dyDescent="0.35">
      <c r="B20" s="48" t="s">
        <v>48</v>
      </c>
      <c r="C20">
        <f>C13^2</f>
        <v>0.89154228855721385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BA6-4E8F-4C0A-B11A-7E2E47111252}">
  <dimension ref="B1:Q20"/>
  <sheetViews>
    <sheetView tabSelected="1" workbookViewId="0"/>
  </sheetViews>
  <sheetFormatPr defaultRowHeight="14.5" x14ac:dyDescent="0.35"/>
  <cols>
    <col min="5" max="5" width="17" bestFit="1" customWidth="1"/>
    <col min="6" max="7" width="9.7265625" customWidth="1"/>
    <col min="9" max="9" width="17.26953125" bestFit="1" customWidth="1"/>
    <col min="10" max="10" width="12.453125" bestFit="1" customWidth="1"/>
    <col min="11" max="11" width="13.5429687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1.81640625" bestFit="1" customWidth="1"/>
    <col min="16" max="16" width="12.453125" bestFit="1" customWidth="1"/>
    <col min="17" max="17" width="12" bestFit="1" customWidth="1"/>
  </cols>
  <sheetData>
    <row r="1" spans="2:14" ht="15" thickBot="1" x14ac:dyDescent="0.4"/>
    <row r="2" spans="2:14" ht="15" thickBot="1" x14ac:dyDescent="0.4">
      <c r="B2" s="10" t="s">
        <v>35</v>
      </c>
      <c r="C2" s="7" t="s">
        <v>49</v>
      </c>
      <c r="D2" s="8" t="s">
        <v>50</v>
      </c>
      <c r="E2" s="9" t="s">
        <v>51</v>
      </c>
      <c r="F2" s="64" t="s">
        <v>47</v>
      </c>
      <c r="G2" s="41" t="s">
        <v>74</v>
      </c>
      <c r="I2" t="s">
        <v>52</v>
      </c>
    </row>
    <row r="3" spans="2:14" ht="15" thickBot="1" x14ac:dyDescent="0.4">
      <c r="B3" s="12" t="s">
        <v>1</v>
      </c>
      <c r="C3" s="61">
        <v>3.2</v>
      </c>
      <c r="D3" s="58">
        <v>22</v>
      </c>
      <c r="E3" s="59">
        <v>550</v>
      </c>
      <c r="F3" s="65">
        <f>$J$18+$J$19*C3+$J$20*D3</f>
        <v>555.36373267414149</v>
      </c>
      <c r="G3" s="68">
        <f>(E3-F3)^2</f>
        <v>28.769628199652999</v>
      </c>
    </row>
    <row r="4" spans="2:14" x14ac:dyDescent="0.35">
      <c r="B4" s="13" t="s">
        <v>2</v>
      </c>
      <c r="C4" s="62">
        <v>2.7</v>
      </c>
      <c r="D4" s="2">
        <v>27</v>
      </c>
      <c r="E4" s="55">
        <v>570</v>
      </c>
      <c r="F4" s="66">
        <f t="shared" ref="F4:F7" si="0">$J$18+$J$19*C4+$J$20*D4</f>
        <v>584.20852829522391</v>
      </c>
      <c r="G4" s="69">
        <f t="shared" ref="G4:G7" si="1">(E4-F4)^2</f>
        <v>201.88227631617858</v>
      </c>
      <c r="I4" s="52" t="s">
        <v>53</v>
      </c>
      <c r="J4" s="52"/>
    </row>
    <row r="5" spans="2:14" x14ac:dyDescent="0.35">
      <c r="B5" s="13" t="s">
        <v>3</v>
      </c>
      <c r="C5" s="62">
        <v>2.5</v>
      </c>
      <c r="D5" s="2">
        <v>24</v>
      </c>
      <c r="E5" s="55">
        <v>525</v>
      </c>
      <c r="F5" s="66">
        <f t="shared" si="0"/>
        <v>523.08157499779293</v>
      </c>
      <c r="G5" s="69">
        <f t="shared" si="1"/>
        <v>3.6803544890932072</v>
      </c>
      <c r="I5" s="49" t="s">
        <v>54</v>
      </c>
      <c r="J5" s="49">
        <v>0.98928820282730667</v>
      </c>
    </row>
    <row r="6" spans="2:14" x14ac:dyDescent="0.35">
      <c r="B6" s="13" t="s">
        <v>4</v>
      </c>
      <c r="C6" s="62">
        <v>3.4</v>
      </c>
      <c r="D6" s="2">
        <v>28</v>
      </c>
      <c r="E6" s="55">
        <v>670</v>
      </c>
      <c r="F6" s="66">
        <f t="shared" si="0"/>
        <v>660.08960889909076</v>
      </c>
      <c r="G6" s="69">
        <f t="shared" si="1"/>
        <v>98.215851772980997</v>
      </c>
      <c r="I6" s="49" t="s">
        <v>55</v>
      </c>
      <c r="J6" s="49">
        <v>0.97869114825328229</v>
      </c>
    </row>
    <row r="7" spans="2:14" ht="15" thickBot="1" x14ac:dyDescent="0.4">
      <c r="B7" s="14" t="s">
        <v>5</v>
      </c>
      <c r="C7" s="63">
        <v>2.2000000000000002</v>
      </c>
      <c r="D7" s="56">
        <v>23</v>
      </c>
      <c r="E7" s="57">
        <v>490</v>
      </c>
      <c r="F7" s="67">
        <f t="shared" si="0"/>
        <v>482.25655513375125</v>
      </c>
      <c r="G7" s="70">
        <f t="shared" si="1"/>
        <v>59.960938396634141</v>
      </c>
      <c r="I7" s="49" t="s">
        <v>56</v>
      </c>
      <c r="J7" s="49">
        <v>0.95738229650656459</v>
      </c>
    </row>
    <row r="8" spans="2:14" ht="15" thickBot="1" x14ac:dyDescent="0.4">
      <c r="G8" s="60">
        <f>SUM(G3:G7)</f>
        <v>392.50904917453994</v>
      </c>
      <c r="I8" s="49" t="s">
        <v>57</v>
      </c>
      <c r="J8" s="49">
        <v>14.009087214635695</v>
      </c>
    </row>
    <row r="9" spans="2:14" ht="15" thickBot="1" x14ac:dyDescent="0.4">
      <c r="C9" s="7" t="s">
        <v>49</v>
      </c>
      <c r="D9" s="9" t="s">
        <v>50</v>
      </c>
      <c r="E9" s="30" t="s">
        <v>51</v>
      </c>
      <c r="F9" s="53"/>
      <c r="G9" s="53"/>
      <c r="I9" s="50" t="s">
        <v>58</v>
      </c>
      <c r="J9" s="50">
        <v>5</v>
      </c>
    </row>
    <row r="10" spans="2:14" x14ac:dyDescent="0.35">
      <c r="C10" s="61">
        <v>3</v>
      </c>
      <c r="D10" s="59">
        <v>25</v>
      </c>
      <c r="E10" s="71">
        <f>$J$18+$J$19*C10+$J$20*D10</f>
        <v>581.43462523174719</v>
      </c>
      <c r="F10" s="54"/>
      <c r="G10" s="54"/>
    </row>
    <row r="11" spans="2:14" ht="15" thickBot="1" x14ac:dyDescent="0.4">
      <c r="C11" s="62">
        <v>2.8</v>
      </c>
      <c r="D11" s="55">
        <v>21</v>
      </c>
      <c r="E11" s="72">
        <f t="shared" ref="E11:E12" si="2">$J$18+$J$19*C11+$J$20*D11</f>
        <v>505.77469762514352</v>
      </c>
      <c r="F11" s="54"/>
      <c r="G11" s="54"/>
      <c r="I11" t="s">
        <v>59</v>
      </c>
    </row>
    <row r="12" spans="2:14" ht="15" thickBot="1" x14ac:dyDescent="0.4">
      <c r="C12" s="63">
        <v>2.4</v>
      </c>
      <c r="D12" s="57">
        <v>25</v>
      </c>
      <c r="E12" s="73">
        <f t="shared" si="2"/>
        <v>528.85053412200932</v>
      </c>
      <c r="F12" s="54"/>
      <c r="G12" s="54"/>
      <c r="I12" s="51"/>
      <c r="J12" s="51" t="s">
        <v>63</v>
      </c>
      <c r="K12" s="51" t="s">
        <v>64</v>
      </c>
      <c r="L12" s="51" t="s">
        <v>65</v>
      </c>
      <c r="M12" s="51" t="s">
        <v>6</v>
      </c>
      <c r="N12" s="51" t="s">
        <v>66</v>
      </c>
    </row>
    <row r="13" spans="2:14" x14ac:dyDescent="0.35">
      <c r="I13" s="49" t="s">
        <v>60</v>
      </c>
      <c r="J13" s="49">
        <v>2</v>
      </c>
      <c r="K13" s="49">
        <v>18027.49095082546</v>
      </c>
      <c r="L13" s="49">
        <v>9013.7454754127302</v>
      </c>
      <c r="M13" s="49">
        <v>45.928854350588743</v>
      </c>
      <c r="N13" s="49">
        <v>2.1308851746717622E-2</v>
      </c>
    </row>
    <row r="14" spans="2:14" x14ac:dyDescent="0.35">
      <c r="I14" s="49" t="s">
        <v>61</v>
      </c>
      <c r="J14" s="49">
        <v>2</v>
      </c>
      <c r="K14" s="49">
        <v>392.50904917453863</v>
      </c>
      <c r="L14" s="49">
        <v>196.25452458726932</v>
      </c>
      <c r="M14" s="49"/>
      <c r="N14" s="49"/>
    </row>
    <row r="15" spans="2:14" ht="15" thickBot="1" x14ac:dyDescent="0.4">
      <c r="I15" s="50" t="s">
        <v>62</v>
      </c>
      <c r="J15" s="50">
        <v>4</v>
      </c>
      <c r="K15" s="50">
        <v>18420</v>
      </c>
      <c r="L15" s="50"/>
      <c r="M15" s="50"/>
      <c r="N15" s="50"/>
    </row>
    <row r="16" spans="2:14" ht="15" thickBot="1" x14ac:dyDescent="0.4"/>
    <row r="17" spans="9:17" x14ac:dyDescent="0.35">
      <c r="I17" s="51"/>
      <c r="J17" s="51" t="s">
        <v>67</v>
      </c>
      <c r="K17" s="51" t="s">
        <v>57</v>
      </c>
      <c r="L17" s="51" t="s">
        <v>68</v>
      </c>
      <c r="M17" s="51" t="s">
        <v>69</v>
      </c>
      <c r="N17" s="51" t="s">
        <v>70</v>
      </c>
      <c r="O17" s="51" t="s">
        <v>71</v>
      </c>
      <c r="P17" s="51" t="s">
        <v>72</v>
      </c>
      <c r="Q17" s="51" t="s">
        <v>73</v>
      </c>
    </row>
    <row r="18" spans="9:17" x14ac:dyDescent="0.35">
      <c r="I18" s="49" t="s">
        <v>44</v>
      </c>
      <c r="J18" s="49">
        <v>-44.81018804626126</v>
      </c>
      <c r="K18" s="49">
        <v>69.246866630890381</v>
      </c>
      <c r="L18" s="49">
        <v>-0.64710780756499753</v>
      </c>
      <c r="M18" s="49">
        <v>0.58391574508017841</v>
      </c>
      <c r="N18" s="49">
        <v>-342.75540778225883</v>
      </c>
      <c r="O18" s="49">
        <v>253.13503168973631</v>
      </c>
      <c r="P18" s="49">
        <v>-342.75540778225883</v>
      </c>
      <c r="Q18" s="49">
        <v>253.13503168973631</v>
      </c>
    </row>
    <row r="19" spans="9:17" x14ac:dyDescent="0.35">
      <c r="I19" s="49" t="s">
        <v>49</v>
      </c>
      <c r="J19" s="49">
        <v>87.640151849563026</v>
      </c>
      <c r="K19" s="49">
        <v>15.237186664924886</v>
      </c>
      <c r="L19" s="49">
        <v>5.7517279125618073</v>
      </c>
      <c r="M19" s="49">
        <v>2.8922600815111749E-2</v>
      </c>
      <c r="N19" s="49">
        <v>22.079829052021836</v>
      </c>
      <c r="O19" s="49">
        <v>153.20047464710422</v>
      </c>
      <c r="P19" s="49">
        <v>22.079829052021836</v>
      </c>
      <c r="Q19" s="49">
        <v>153.20047464710422</v>
      </c>
    </row>
    <row r="20" spans="9:17" ht="15" thickBot="1" x14ac:dyDescent="0.4">
      <c r="I20" s="50" t="s">
        <v>50</v>
      </c>
      <c r="J20" s="50">
        <v>14.532974309172776</v>
      </c>
      <c r="K20" s="50">
        <v>2.9137375361504319</v>
      </c>
      <c r="L20" s="50">
        <v>4.9877431061870565</v>
      </c>
      <c r="M20" s="50">
        <v>3.7924876930238542E-2</v>
      </c>
      <c r="N20" s="50">
        <v>1.9961735454816427</v>
      </c>
      <c r="O20" s="50">
        <v>27.069775072863909</v>
      </c>
      <c r="P20" s="50">
        <v>1.9961735454816427</v>
      </c>
      <c r="Q20" s="50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PERT-CPM-1</vt:lpstr>
      <vt:lpstr>PERT-CPM-2</vt:lpstr>
      <vt:lpstr>Correlation &amp; Regression-1</vt:lpstr>
      <vt:lpstr>Correlation &amp;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2023-03-03T08:45:12Z</dcterms:created>
  <dcterms:modified xsi:type="dcterms:W3CDTF">2023-03-04T06:46:58Z</dcterms:modified>
</cp:coreProperties>
</file>