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ADEC515A-5BCF-49AE-97EF-80E1B42D9706}" xr6:coauthVersionLast="47" xr6:coauthVersionMax="47" xr10:uidLastSave="{00000000-0000-0000-0000-000000000000}"/>
  <bookViews>
    <workbookView xWindow="-110" yWindow="-110" windowWidth="19420" windowHeight="10420" firstSheet="3" activeTab="5" xr2:uid="{112797AB-B162-4C1F-9432-D0A301332D8E}"/>
  </bookViews>
  <sheets>
    <sheet name="PERT-CPM-1" sheetId="1" r:id="rId1"/>
    <sheet name="PERT-CPM-2" sheetId="2" r:id="rId2"/>
    <sheet name="Correlation &amp; Regression-1" sheetId="3" r:id="rId3"/>
    <sheet name="Correlation &amp; Regression-2" sheetId="4" r:id="rId4"/>
    <sheet name="Descriptive Statistics" sheetId="5" r:id="rId5"/>
    <sheet name="SQC-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F32" i="6"/>
  <c r="F36" i="6"/>
  <c r="F38" i="6" s="1"/>
  <c r="F33" i="6"/>
  <c r="J30" i="6"/>
  <c r="K30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5" i="6"/>
  <c r="F37" i="6" l="1"/>
  <c r="G8" i="4"/>
  <c r="G4" i="4"/>
  <c r="G5" i="4"/>
  <c r="G6" i="4"/>
  <c r="G7" i="4"/>
  <c r="G3" i="4"/>
  <c r="F4" i="4"/>
  <c r="F5" i="4"/>
  <c r="F6" i="4"/>
  <c r="F7" i="4"/>
  <c r="F3" i="4"/>
  <c r="E11" i="4"/>
  <c r="E12" i="4"/>
  <c r="E10" i="4"/>
  <c r="C20" i="3" l="1"/>
  <c r="F18" i="3"/>
  <c r="F19" i="3"/>
  <c r="F17" i="3"/>
  <c r="C19" i="3"/>
  <c r="C18" i="3"/>
  <c r="C17" i="3"/>
  <c r="C16" i="3"/>
  <c r="C15" i="3"/>
  <c r="C14" i="3"/>
  <c r="C13" i="3"/>
  <c r="C12" i="3"/>
  <c r="C10" i="3"/>
  <c r="D10" i="3"/>
  <c r="E10" i="3"/>
  <c r="F10" i="3"/>
  <c r="G10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G3" i="3"/>
  <c r="F3" i="3"/>
  <c r="E3" i="3"/>
  <c r="K5" i="2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I5" i="2"/>
  <c r="I6" i="2"/>
  <c r="I7" i="2"/>
  <c r="I8" i="2"/>
  <c r="I9" i="2"/>
  <c r="I10" i="2"/>
  <c r="I11" i="2"/>
  <c r="I12" i="2"/>
  <c r="I13" i="2"/>
  <c r="I14" i="2"/>
  <c r="I15" i="2"/>
  <c r="I4" i="2"/>
  <c r="H5" i="2"/>
  <c r="H6" i="2"/>
  <c r="H7" i="2"/>
  <c r="H8" i="2"/>
  <c r="H9" i="2"/>
  <c r="H10" i="2"/>
  <c r="H11" i="2"/>
  <c r="H12" i="2"/>
  <c r="H13" i="2"/>
  <c r="H14" i="2"/>
  <c r="H15" i="2"/>
  <c r="H4" i="2"/>
  <c r="F5" i="2"/>
  <c r="F6" i="2"/>
  <c r="F7" i="2"/>
  <c r="F8" i="2"/>
  <c r="F9" i="2"/>
  <c r="F10" i="2"/>
  <c r="F11" i="2"/>
  <c r="F12" i="2"/>
  <c r="F13" i="2"/>
  <c r="F14" i="2"/>
  <c r="F15" i="2"/>
  <c r="F4" i="2"/>
  <c r="K6" i="1"/>
  <c r="K7" i="1" s="1"/>
  <c r="K4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<sst xmlns="http://schemas.openxmlformats.org/spreadsheetml/2006/main" count="237" uniqueCount="133">
  <si>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</si>
  <si>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</si>
  <si>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</si>
  <si>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</si>
  <si>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</si>
  <si>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</si>
  <si>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</si>
  <si>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</si>
  <si>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</si>
  <si>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</si>
  <si>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</si>
  <si>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</si>
  <si>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</si>
  <si>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</si>
  <si>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</si>
  <si>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START</t>
  </si>
  <si>
    <t>FINISH</t>
  </si>
  <si>
    <t>O</t>
  </si>
  <si>
    <t>P</t>
  </si>
  <si>
    <t>Time Estimates</t>
  </si>
  <si>
    <t>PERT</t>
  </si>
  <si>
    <t>VARIANCE</t>
  </si>
  <si>
    <t>CP</t>
  </si>
  <si>
    <t>*</t>
  </si>
  <si>
    <t>VAR</t>
  </si>
  <si>
    <t>DEADLINE</t>
  </si>
  <si>
    <t>PROBABILITY</t>
  </si>
  <si>
    <t>Start</t>
  </si>
  <si>
    <t>Finish</t>
  </si>
  <si>
    <t>Estimated Durations</t>
  </si>
  <si>
    <t>PERT-Copy</t>
  </si>
  <si>
    <t>PERT_Round</t>
  </si>
  <si>
    <t>PERT-Ceil</t>
  </si>
  <si>
    <t>PERT-Floor</t>
  </si>
  <si>
    <t>Variance</t>
  </si>
  <si>
    <t>Student</t>
  </si>
  <si>
    <t>x</t>
  </si>
  <si>
    <t>y</t>
  </si>
  <si>
    <t>x*y</t>
  </si>
  <si>
    <t>x^2</t>
  </si>
  <si>
    <t>y^2</t>
  </si>
  <si>
    <t>n =</t>
  </si>
  <si>
    <t>r =</t>
  </si>
  <si>
    <t>a =</t>
  </si>
  <si>
    <t>Intercept</t>
  </si>
  <si>
    <t>Slope</t>
  </si>
  <si>
    <t>b =</t>
  </si>
  <si>
    <t>y'</t>
  </si>
  <si>
    <t>r^2 =</t>
  </si>
  <si>
    <t>GPA x1</t>
  </si>
  <si>
    <t>Age x2</t>
  </si>
  <si>
    <t>State Board Score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</si>
  <si>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</si>
  <si>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</si>
  <si>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</si>
  <si>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</si>
  <si>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</si>
  <si>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</si>
  <si>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</si>
  <si>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</si>
  <si>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</si>
  <si>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</si>
  <si>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</si>
  <si>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</si>
  <si>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</si>
  <si>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</si>
  <si>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</si>
  <si>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</si>
  <si>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</si>
  <si>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</si>
  <si>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</si>
  <si>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</si>
  <si>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</si>
  <si>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</si>
  <si>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(y - y')^2</t>
  </si>
  <si>
    <t>Column1</t>
  </si>
  <si>
    <t>Column2</t>
  </si>
  <si>
    <t>Column3</t>
  </si>
  <si>
    <t>Column4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</si>
  <si>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</si>
  <si>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</si>
  <si>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</si>
  <si>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</si>
  <si>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</si>
  <si>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</si>
  <si>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</si>
  <si>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</si>
  <si>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</si>
  <si>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</si>
  <si>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</si>
  <si>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</si>
  <si>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Largest(3)</t>
  </si>
  <si>
    <t>Smallest(3)</t>
  </si>
  <si>
    <t>1 15.85 16.02 15.83 15.93 15.91 0.19</t>
  </si>
  <si>
    <t>2 16.12 16.00 15.85 16.01 15.99 0.27</t>
  </si>
  <si>
    <t>3 16.00 15.91 15.94 15.83 15.92 0.17</t>
  </si>
  <si>
    <t>4 16.20 15.85 15.74 15.93 15.93 0.46</t>
  </si>
  <si>
    <t>5 15.74 15.86 16.21 16.10 15.98 0.47</t>
  </si>
  <si>
    <t>6 15.94 16.01 16.14 16.03 16.03 0.20</t>
  </si>
  <si>
    <t>7 15.75 16.21 16.01 15.86 15.96 0.46</t>
  </si>
  <si>
    <t>8 15.82 15.94 16.02 15.94 15.93 0.20</t>
  </si>
  <si>
    <t>9 16.04 15.98 15.83 15.98 15.96 0.21</t>
  </si>
  <si>
    <t>10 15.64 15.86 15.94 15.89 15.83 0.30</t>
  </si>
  <si>
    <t>11 16.11 16.00 16.01 15.82 15.99 0.29</t>
  </si>
  <si>
    <t>12 15.72 15.85 16.12 16.15 15.96 0.43</t>
  </si>
  <si>
    <t>13 15.85 15.76 15.74 15.98 15.83 0.24</t>
  </si>
  <si>
    <t>14 15.73 15.84 15.96 16.10 15.91 0.37</t>
  </si>
  <si>
    <t>15 16.20 16.01 16.10 15.89 16.05 0.31</t>
  </si>
  <si>
    <t>16 16.12 16.08 15.83 15.94 15.99 0.29</t>
  </si>
  <si>
    <t>17 16.01 15.93 15.81 15.68 15.86 0.33</t>
  </si>
  <si>
    <t>18 15.78 16.04 16.11 16.12 16.01 0.34</t>
  </si>
  <si>
    <t>19 15.84 15.92 16.05 16.12 15.98 0.28</t>
  </si>
  <si>
    <t>20 15.92 16.09 16.12 15.93 16.02 0.20</t>
  </si>
  <si>
    <t>21 16.11 16.02 16.00 15.88 16.00 0.23</t>
  </si>
  <si>
    <t>22 15.98 15.82 15.89 15.89 15.90 0.16</t>
  </si>
  <si>
    <t>23 16.05 15.73 15.73 15.93 15.86 0.32</t>
  </si>
  <si>
    <t>24 16.01 16.01 15.89 15.86 15.94 0.15</t>
  </si>
  <si>
    <t>25 16.08 15.78 15.92 15.98 15.94 0.30</t>
  </si>
  <si>
    <t>Sample
Number</t>
  </si>
  <si>
    <t>(Bottle Volume in Ounces)</t>
  </si>
  <si>
    <t>Average</t>
  </si>
  <si>
    <t>x-bar</t>
  </si>
  <si>
    <t>R</t>
  </si>
  <si>
    <t>x-bar-bar =</t>
  </si>
  <si>
    <t>z =</t>
  </si>
  <si>
    <t>sigma =</t>
  </si>
  <si>
    <t>sigma-x-bar =</t>
  </si>
  <si>
    <t>UCL =</t>
  </si>
  <si>
    <t>LCL =</t>
  </si>
  <si>
    <t>(#observations)</t>
  </si>
  <si>
    <t>x-bar-bar</t>
  </si>
  <si>
    <t>UCL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</si>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</sst>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Minion-Regular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0" fillId="0" borderId="6" xfId="0" applyNumberFormat="1" applyBorder="1"/>
    <xf numFmtId="164" fontId="0" fillId="0" borderId="9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1" fillId="0" borderId="26" xfId="0" applyFont="1" applyBorder="1" applyAlignment="1">
      <alignment horizontal="center"/>
    </xf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1" fillId="0" borderId="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3" xfId="0" applyFill="1" applyBorder="1" applyAlignment="1"/>
    <xf numFmtId="0" fontId="2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Fill="1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1" fillId="0" borderId="38" xfId="0" applyFont="1" applyBorder="1" applyAlignment="1">
      <alignment horizontal="center"/>
    </xf>
    <xf numFmtId="0" fontId="0" fillId="0" borderId="39" xfId="0" applyBorder="1"/>
    <xf numFmtId="0" fontId="0" fillId="0" borderId="34" xfId="0" applyBorder="1"/>
    <xf numFmtId="0" fontId="0" fillId="0" borderId="40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9" xfId="0" applyNumberFormat="1" applyBorder="1"/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Students' Absent Count Vs. Exam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A-4104-A294-FD0C17FE0D0C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&amp; Regression-1'!$E$17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Regression-1'!$F$17</c:f>
              <c:numCache>
                <c:formatCode>General</c:formatCode>
                <c:ptCount val="1"/>
                <c:pt idx="0">
                  <c:v>62.651741293532332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A-4104-A294-FD0C17FE0D0C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&amp; Regression-1'!$E$18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Regression-1'!$F$18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A-4104-A294-FD0C17FE0D0C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&amp; Regression-1'!$E$19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Regression-1'!$F$19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FA-4104-A294-FD0C17FE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53968"/>
        <c:axId val="1156649808"/>
      </c:scatterChart>
      <c:valAx>
        <c:axId val="11566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Students' Absent Count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9808"/>
        <c:crosses val="autoZero"/>
        <c:crossBetween val="midCat"/>
      </c:valAx>
      <c:valAx>
        <c:axId val="1156649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Exam Marks Out of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Students' Absent Count Vs. Exam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33453725529691"/>
                  <c:y val="-0.496279966056429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6-4E54-B211-A5681EA0C1A2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Regression-1'!$F$17</c:f>
              <c:numCache>
                <c:formatCode>General</c:formatCode>
                <c:ptCount val="1"/>
                <c:pt idx="0">
                  <c:v>62.651741293532332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6-4E54-B211-A5681EA0C1A2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Regression-1'!$F$18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6-4E54-B211-A5681EA0C1A2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Regression-1'!$F$19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6-4E54-B211-A5681EA0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53968"/>
        <c:axId val="1156649808"/>
      </c:scatterChart>
      <c:valAx>
        <c:axId val="11566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Students' Absent Count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9808"/>
        <c:crosses val="autoZero"/>
        <c:crossBetween val="midCat"/>
      </c:valAx>
      <c:valAx>
        <c:axId val="1156649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Exam Marks Out of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9679161949369"/>
          <c:y val="0.27107217303267667"/>
          <c:w val="0.31172256019873978"/>
          <c:h val="0.69924692089931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x-bar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x-bar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'SQC-1'!$J$5:$J$29</c:f>
              <c:numCache>
                <c:formatCode>0.00</c:formatCode>
                <c:ptCount val="25"/>
                <c:pt idx="0">
                  <c:v>15.907499999999999</c:v>
                </c:pt>
                <c:pt idx="1">
                  <c:v>15.995000000000001</c:v>
                </c:pt>
                <c:pt idx="2">
                  <c:v>15.92</c:v>
                </c:pt>
                <c:pt idx="3">
                  <c:v>15.93</c:v>
                </c:pt>
                <c:pt idx="4">
                  <c:v>15.977500000000001</c:v>
                </c:pt>
                <c:pt idx="5">
                  <c:v>16.03</c:v>
                </c:pt>
                <c:pt idx="6">
                  <c:v>15.9575</c:v>
                </c:pt>
                <c:pt idx="7">
                  <c:v>15.93</c:v>
                </c:pt>
                <c:pt idx="8">
                  <c:v>15.9575</c:v>
                </c:pt>
                <c:pt idx="9">
                  <c:v>15.8325</c:v>
                </c:pt>
                <c:pt idx="10">
                  <c:v>15.985000000000001</c:v>
                </c:pt>
                <c:pt idx="11">
                  <c:v>15.959999999999999</c:v>
                </c:pt>
                <c:pt idx="12">
                  <c:v>15.8325</c:v>
                </c:pt>
                <c:pt idx="13">
                  <c:v>15.907500000000001</c:v>
                </c:pt>
                <c:pt idx="14">
                  <c:v>16.05</c:v>
                </c:pt>
                <c:pt idx="15">
                  <c:v>15.9925</c:v>
                </c:pt>
                <c:pt idx="16">
                  <c:v>15.8575</c:v>
                </c:pt>
                <c:pt idx="17">
                  <c:v>16.012499999999999</c:v>
                </c:pt>
                <c:pt idx="18">
                  <c:v>15.982500000000002</c:v>
                </c:pt>
                <c:pt idx="19">
                  <c:v>16.015000000000001</c:v>
                </c:pt>
                <c:pt idx="20">
                  <c:v>16.002499999999998</c:v>
                </c:pt>
                <c:pt idx="21">
                  <c:v>15.895</c:v>
                </c:pt>
                <c:pt idx="22">
                  <c:v>15.860000000000001</c:v>
                </c:pt>
                <c:pt idx="23">
                  <c:v>15.942500000000001</c:v>
                </c:pt>
                <c:pt idx="24">
                  <c:v>15.940000000000001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B-4A97-B839-48861382647D}"/>
            </c:ext>
          </c:extLst>
        </c:ser>
        <c:ser>
          <c:idx val="1"/>
          <c:order val="1"/>
          <c:tx>
            <c:v>x-bar-bar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'SQC-1'!$L$5:$L$29</c:f>
              <c:numCache>
                <c:formatCode>0.00</c:formatCode>
                <c:ptCount val="25"/>
                <c:pt idx="0">
                  <c:v>15.946900000000003</c:v>
                </c:pt>
                <c:pt idx="1">
                  <c:v>15.946900000000003</c:v>
                </c:pt>
                <c:pt idx="2">
                  <c:v>15.946900000000003</c:v>
                </c:pt>
                <c:pt idx="3">
                  <c:v>15.946900000000003</c:v>
                </c:pt>
                <c:pt idx="4">
                  <c:v>15.946900000000003</c:v>
                </c:pt>
                <c:pt idx="5">
                  <c:v>15.946900000000003</c:v>
                </c:pt>
                <c:pt idx="6">
                  <c:v>15.946900000000003</c:v>
                </c:pt>
                <c:pt idx="7">
                  <c:v>15.946900000000003</c:v>
                </c:pt>
                <c:pt idx="8">
                  <c:v>15.946900000000003</c:v>
                </c:pt>
                <c:pt idx="9">
                  <c:v>15.946900000000003</c:v>
                </c:pt>
                <c:pt idx="10">
                  <c:v>15.946900000000003</c:v>
                </c:pt>
                <c:pt idx="11">
                  <c:v>15.946900000000003</c:v>
                </c:pt>
                <c:pt idx="12">
                  <c:v>15.946900000000003</c:v>
                </c:pt>
                <c:pt idx="13">
                  <c:v>15.946900000000003</c:v>
                </c:pt>
                <c:pt idx="14">
                  <c:v>15.946900000000003</c:v>
                </c:pt>
                <c:pt idx="15">
                  <c:v>15.946900000000003</c:v>
                </c:pt>
                <c:pt idx="16">
                  <c:v>15.946900000000003</c:v>
                </c:pt>
                <c:pt idx="17">
                  <c:v>15.946900000000003</c:v>
                </c:pt>
                <c:pt idx="18">
                  <c:v>15.946900000000003</c:v>
                </c:pt>
                <c:pt idx="19">
                  <c:v>15.946900000000003</c:v>
                </c:pt>
                <c:pt idx="20">
                  <c:v>15.946900000000003</c:v>
                </c:pt>
                <c:pt idx="21">
                  <c:v>15.946900000000003</c:v>
                </c:pt>
                <c:pt idx="22">
                  <c:v>15.946900000000003</c:v>
                </c:pt>
                <c:pt idx="23">
                  <c:v>15.946900000000003</c:v>
                </c:pt>
                <c:pt idx="24">
                  <c:v>15.946900000000003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B-4A97-B839-48861382647D}"/>
            </c:ext>
          </c:extLst>
        </c:ser>
        <c:ser>
          <c:idx val="2"/>
          <c:order val="2"/>
          <c:tx>
            <c:v>UCL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'SQC-1'!$M$5:$M$29</c:f>
              <c:numCache>
                <c:formatCode>0.00</c:formatCode>
                <c:ptCount val="25"/>
                <c:pt idx="0">
                  <c:v>16.156900000000004</c:v>
                </c:pt>
                <c:pt idx="1">
                  <c:v>16.156900000000004</c:v>
                </c:pt>
                <c:pt idx="2">
                  <c:v>16.156900000000004</c:v>
                </c:pt>
                <c:pt idx="3">
                  <c:v>16.156900000000004</c:v>
                </c:pt>
                <c:pt idx="4">
                  <c:v>16.156900000000004</c:v>
                </c:pt>
                <c:pt idx="5">
                  <c:v>16.156900000000004</c:v>
                </c:pt>
                <c:pt idx="6">
                  <c:v>16.156900000000004</c:v>
                </c:pt>
                <c:pt idx="7">
                  <c:v>16.156900000000004</c:v>
                </c:pt>
                <c:pt idx="8">
                  <c:v>16.156900000000004</c:v>
                </c:pt>
                <c:pt idx="9">
                  <c:v>16.156900000000004</c:v>
                </c:pt>
                <c:pt idx="10">
                  <c:v>16.156900000000004</c:v>
                </c:pt>
                <c:pt idx="11">
                  <c:v>16.156900000000004</c:v>
                </c:pt>
                <c:pt idx="12">
                  <c:v>16.156900000000004</c:v>
                </c:pt>
                <c:pt idx="13">
                  <c:v>16.156900000000004</c:v>
                </c:pt>
                <c:pt idx="14">
                  <c:v>16.156900000000004</c:v>
                </c:pt>
                <c:pt idx="15">
                  <c:v>16.156900000000004</c:v>
                </c:pt>
                <c:pt idx="16">
                  <c:v>16.156900000000004</c:v>
                </c:pt>
                <c:pt idx="17">
                  <c:v>16.156900000000004</c:v>
                </c:pt>
                <c:pt idx="18">
                  <c:v>16.156900000000004</c:v>
                </c:pt>
                <c:pt idx="19">
                  <c:v>16.156900000000004</c:v>
                </c:pt>
                <c:pt idx="20">
                  <c:v>16.156900000000004</c:v>
                </c:pt>
                <c:pt idx="21">
                  <c:v>16.156900000000004</c:v>
                </c:pt>
                <c:pt idx="22">
                  <c:v>16.156900000000004</c:v>
                </c:pt>
                <c:pt idx="23">
                  <c:v>16.156900000000004</c:v>
                </c:pt>
                <c:pt idx="24">
                  <c:v>16.156900000000004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B-4A97-B839-48861382647D}"/>
            </c:ext>
          </c:extLst>
        </c:ser>
        <c:ser>
          <c:idx val="3"/>
          <c:order val="3"/>
          <c:tx>
            <c:v>LCL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'SQC-1'!$N$5:$N$29</c:f>
              <c:numCache>
                <c:formatCode>0.00</c:formatCode>
                <c:ptCount val="25"/>
                <c:pt idx="0">
                  <c:v>15.736900000000002</c:v>
                </c:pt>
                <c:pt idx="1">
                  <c:v>15.736900000000002</c:v>
                </c:pt>
                <c:pt idx="2">
                  <c:v>15.736900000000002</c:v>
                </c:pt>
                <c:pt idx="3">
                  <c:v>15.736900000000002</c:v>
                </c:pt>
                <c:pt idx="4">
                  <c:v>15.736900000000002</c:v>
                </c:pt>
                <c:pt idx="5">
                  <c:v>15.736900000000002</c:v>
                </c:pt>
                <c:pt idx="6">
                  <c:v>15.736900000000002</c:v>
                </c:pt>
                <c:pt idx="7">
                  <c:v>15.736900000000002</c:v>
                </c:pt>
                <c:pt idx="8">
                  <c:v>15.736900000000002</c:v>
                </c:pt>
                <c:pt idx="9">
                  <c:v>15.736900000000002</c:v>
                </c:pt>
                <c:pt idx="10">
                  <c:v>15.736900000000002</c:v>
                </c:pt>
                <c:pt idx="11">
                  <c:v>15.736900000000002</c:v>
                </c:pt>
                <c:pt idx="12">
                  <c:v>15.736900000000002</c:v>
                </c:pt>
                <c:pt idx="13">
                  <c:v>15.736900000000002</c:v>
                </c:pt>
                <c:pt idx="14">
                  <c:v>15.736900000000002</c:v>
                </c:pt>
                <c:pt idx="15">
                  <c:v>15.736900000000002</c:v>
                </c:pt>
                <c:pt idx="16">
                  <c:v>15.736900000000002</c:v>
                </c:pt>
                <c:pt idx="17">
                  <c:v>15.736900000000002</c:v>
                </c:pt>
                <c:pt idx="18">
                  <c:v>15.736900000000002</c:v>
                </c:pt>
                <c:pt idx="19">
                  <c:v>15.736900000000002</c:v>
                </c:pt>
                <c:pt idx="20">
                  <c:v>15.736900000000002</c:v>
                </c:pt>
                <c:pt idx="21">
                  <c:v>15.736900000000002</c:v>
                </c:pt>
                <c:pt idx="22">
                  <c:v>15.736900000000002</c:v>
                </c:pt>
                <c:pt idx="23">
                  <c:v>15.736900000000002</c:v>
                </c:pt>
                <c:pt idx="24">
                  <c:v>15.736900000000002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B-4A97-B839-48861382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818672"/>
        <c:axId val="755826160"/>
      </c:lineChart>
      <c:catAx>
        <c:axId val="75581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26160"/>
        <c:crosses val="autoZero"/>
        <c:auto val="1"/>
        <c:lblAlgn val="ctr"/>
        <c:lblOffset val="100"/>
        <c:noMultiLvlLbl val="0"/>
      </c:catAx>
      <c:valAx>
        <c:axId val="7558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5" Type="http://schemas.openxmlformats.org/officeDocument/2006/relationships/chart" Target="../charts/chart2.xml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55933</xdr:colOff>
      <xdr:row>1</xdr:row>
      <xdr:rowOff>25400</xdr:rowOff>
    </xdr:from>
    <xdr:to>
      <xdr:col>16</xdr:col>
      <xdr:colOff>485279</xdr:colOff>
      <xdr:row>23</xdr:row>
      <xdr:rowOff>46917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29A7B9-9092-E247-8213-FC5B58F0A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6083" y="215900"/>
          <a:ext cx="2867746" cy="409186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23</xdr:row>
      <xdr:rowOff>161897</xdr:rowOff>
    </xdr:from>
    <xdr:to>
      <xdr:col>16</xdr:col>
      <xdr:colOff>489869</xdr:colOff>
      <xdr:row>36</xdr:row>
      <xdr:rowOff>59607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CD503E-E02D-286A-FD08-1AF0A157D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4422747"/>
          <a:ext cx="7201819" cy="229166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222250</xdr:colOff>
      <xdr:row>36</xdr:row>
      <xdr:rowOff>148198</xdr:rowOff>
    </xdr:from>
    <xdr:to>
      <xdr:col>16</xdr:col>
      <xdr:colOff>508110</xdr:colOff>
      <xdr:row>46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BA2BF2-CE7E-8925-12F0-62029AA6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0250" y="6802998"/>
          <a:ext cx="7226410" cy="177585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46</xdr:row>
      <xdr:rowOff>163512</xdr:rowOff>
    </xdr:from>
    <xdr:to>
      <xdr:col>16</xdr:col>
      <xdr:colOff>522816</xdr:colOff>
      <xdr:row>61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9FE6C9-FEC1-2295-EFCE-6110B0469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8666162"/>
          <a:ext cx="7234766" cy="271303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101600</xdr:colOff>
      <xdr:row>0</xdr:row>
      <xdr:rowOff>112842</xdr:rowOff>
    </xdr:from>
    <xdr:to>
      <xdr:col>19</xdr:col>
      <xdr:colOff>11088</xdr:colOff>
      <xdr:row>14</xdr:row>
      <xdr:rowOff>78512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1ADBE-54AC-109A-D469-708DDC437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112842"/>
          <a:ext cx="4786288" cy="256282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107951</xdr:colOff>
      <xdr:row>15</xdr:row>
      <xdr:rowOff>8151</xdr:rowOff>
    </xdr:from>
    <xdr:to>
      <xdr:col>19</xdr:col>
      <xdr:colOff>19051</xdr:colOff>
      <xdr:row>28</xdr:row>
      <xdr:rowOff>110873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59F40C-D877-8D4C-9F5C-5BF031F54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2001" y="2770401"/>
          <a:ext cx="4787900" cy="249667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1</xdr:row>
      <xdr:rowOff>14705</xdr:rowOff>
    </xdr:from>
    <xdr:to>
      <xdr:col>11</xdr:col>
      <xdr:colOff>532631</xdr:colOff>
      <xdr:row>3</xdr:row>
      <xdr:rowOff>58084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E7550-7EAC-FBBD-5697-9388E9B3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198855"/>
          <a:ext cx="2590031" cy="416970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>
    <xdr:from>
      <xdr:col>7</xdr:col>
      <xdr:colOff>144096</xdr:colOff>
      <xdr:row>3</xdr:row>
      <xdr:rowOff>180730</xdr:rowOff>
    </xdr:from>
    <xdr:to>
      <xdr:col>13</xdr:col>
      <xdr:colOff>595923</xdr:colOff>
      <xdr:row>17</xdr:row>
      <xdr:rowOff>102575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04E6D-2C56-5523-BD52-06DB7875A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43962</xdr:colOff>
      <xdr:row>10</xdr:row>
      <xdr:rowOff>68384</xdr:rowOff>
    </xdr:from>
    <xdr:to>
      <xdr:col>6</xdr:col>
      <xdr:colOff>600291</xdr:colOff>
      <xdr:row>11</xdr:row>
      <xdr:rowOff>131885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203269-BBD6-746E-1D9E-951E341B2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6847" y="1924538"/>
          <a:ext cx="1166906" cy="249115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48846</xdr:colOff>
      <xdr:row>12</xdr:row>
      <xdr:rowOff>19539</xdr:rowOff>
    </xdr:from>
    <xdr:to>
      <xdr:col>6</xdr:col>
      <xdr:colOff>600807</xdr:colOff>
      <xdr:row>13</xdr:row>
      <xdr:rowOff>141654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274A15-EC7A-1158-3520-5FE478EA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1731" y="2246924"/>
          <a:ext cx="1162538" cy="307730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>
    <xdr:from>
      <xdr:col>7</xdr:col>
      <xdr:colOff>149386</xdr:colOff>
      <xdr:row>17</xdr:row>
      <xdr:rowOff>170961</xdr:rowOff>
    </xdr:from>
    <xdr:to>
      <xdr:col>13</xdr:col>
      <xdr:colOff>599177</xdr:colOff>
      <xdr:row>31</xdr:row>
      <xdr:rowOff>92807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28E3C-172D-43CD-8A82-993DE4359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92075</xdr:colOff>
      <xdr:row>0</xdr:row>
      <xdr:rowOff>165100</xdr:rowOff>
    </xdr:from>
    <xdr:to>
      <xdr:col>21</xdr:col>
      <xdr:colOff>396875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027E1-D449-B47F-1518-5C952E97E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E5DE-9FC3-4DAE-830D-6C406FD1E4A6}">
  <dimension ref="B1:K19"/>
  <sheetViews>
    <sheetView zoomScaleNormal="100" workbookViewId="0">
      <selection activeCell="K6" sqref="K6"/>
    </sheetView>
  </sheetViews>
  <sheetFormatPr defaultRowHeight="14.5"/>
  <cols>
    <col min="7" max="7" width="9.26953125" bestFit="1" customWidth="1"/>
    <col min="10" max="10" width="11.54296875" bestFit="1" customWidth="1"/>
  </cols>
  <sheetData>
    <row r="1" spans="2:11" ht="15" thickBot="1"/>
    <row r="2" spans="2:11" ht="15" thickBot="1">
      <c r="C2" s="45" t="s">
        <v>19</v>
      </c>
      <c r="D2" s="46"/>
      <c r="E2" s="47"/>
    </row>
    <row r="3" spans="2:11" ht="15" thickBot="1">
      <c r="B3" s="10" t="s">
        <v>0</v>
      </c>
      <c r="C3" s="7" t="s">
        <v>17</v>
      </c>
      <c r="D3" s="8" t="s">
        <v>13</v>
      </c>
      <c r="E3" s="9" t="s">
        <v>18</v>
      </c>
      <c r="F3" s="11" t="s">
        <v>20</v>
      </c>
      <c r="G3" s="37" t="s">
        <v>21</v>
      </c>
      <c r="H3" s="41" t="s">
        <v>22</v>
      </c>
      <c r="J3" s="4" t="s">
        <v>20</v>
      </c>
      <c r="K3" s="2">
        <f>SUMIF(H4:H19,"*",F4:F19)</f>
        <v>44</v>
      </c>
    </row>
    <row r="4" spans="2:11">
      <c r="B4" s="12" t="s">
        <v>15</v>
      </c>
      <c r="C4" s="15">
        <v>0</v>
      </c>
      <c r="D4" s="16">
        <v>0</v>
      </c>
      <c r="E4" s="17">
        <v>0</v>
      </c>
      <c r="F4" s="24">
        <f>(C4+4*D4+E4)/6</f>
        <v>0</v>
      </c>
      <c r="G4" s="38">
        <f>((E4-C4)/6)^2</f>
        <v>0</v>
      </c>
      <c r="H4" s="42" t="s">
        <v>23</v>
      </c>
      <c r="J4" s="4" t="s">
        <v>24</v>
      </c>
      <c r="K4" s="2">
        <f>SUMIF(H4:H19,"*",G4:G19)</f>
        <v>9</v>
      </c>
    </row>
    <row r="5" spans="2:11">
      <c r="B5" s="13" t="s">
        <v>1</v>
      </c>
      <c r="C5" s="18">
        <v>1</v>
      </c>
      <c r="D5" s="19">
        <v>2</v>
      </c>
      <c r="E5" s="20">
        <v>3</v>
      </c>
      <c r="F5" s="25">
        <f t="shared" ref="F5:F19" si="0">(C5+4*D5+E5)/6</f>
        <v>2</v>
      </c>
      <c r="G5" s="39">
        <f t="shared" ref="G5:G19" si="1">((E5-C5)/6)^2</f>
        <v>0.1111111111111111</v>
      </c>
      <c r="H5" s="43" t="s">
        <v>23</v>
      </c>
      <c r="J5" s="4" t="s">
        <v>25</v>
      </c>
      <c r="K5" s="2">
        <v>47</v>
      </c>
    </row>
    <row r="6" spans="2:11">
      <c r="B6" s="13" t="s">
        <v>2</v>
      </c>
      <c r="C6" s="18">
        <v>2</v>
      </c>
      <c r="D6" s="19">
        <v>3.5</v>
      </c>
      <c r="E6" s="20">
        <v>8</v>
      </c>
      <c r="F6" s="25">
        <f t="shared" si="0"/>
        <v>4</v>
      </c>
      <c r="G6" s="39">
        <f t="shared" si="1"/>
        <v>1</v>
      </c>
      <c r="H6" s="43" t="s">
        <v>23</v>
      </c>
      <c r="J6" s="4" t="s">
        <v>26</v>
      </c>
      <c r="K6" s="2">
        <f>NORMDIST(K5,K3,SQRT(K4),TRUE)</f>
        <v>0.84134474606854304</v>
      </c>
    </row>
    <row r="7" spans="2:11">
      <c r="B7" s="13" t="s">
        <v>3</v>
      </c>
      <c r="C7" s="18">
        <v>6</v>
      </c>
      <c r="D7" s="19">
        <v>9</v>
      </c>
      <c r="E7" s="20">
        <v>18</v>
      </c>
      <c r="F7" s="25">
        <f t="shared" si="0"/>
        <v>10</v>
      </c>
      <c r="G7" s="39">
        <f t="shared" si="1"/>
        <v>4</v>
      </c>
      <c r="H7" s="43" t="s">
        <v>23</v>
      </c>
      <c r="K7" s="1">
        <f>K6</f>
        <v>0.84134474606854304</v>
      </c>
    </row>
    <row r="8" spans="2:11">
      <c r="B8" s="13" t="s">
        <v>4</v>
      </c>
      <c r="C8" s="18">
        <v>4</v>
      </c>
      <c r="D8" s="19">
        <v>5.5</v>
      </c>
      <c r="E8" s="20">
        <v>10</v>
      </c>
      <c r="F8" s="25">
        <f t="shared" si="0"/>
        <v>6</v>
      </c>
      <c r="G8" s="39">
        <f t="shared" si="1"/>
        <v>1</v>
      </c>
      <c r="H8" s="43"/>
    </row>
    <row r="9" spans="2:11">
      <c r="B9" s="13" t="s">
        <v>5</v>
      </c>
      <c r="C9" s="18">
        <v>1</v>
      </c>
      <c r="D9" s="19">
        <v>4.5</v>
      </c>
      <c r="E9" s="20">
        <v>5</v>
      </c>
      <c r="F9" s="25">
        <f t="shared" si="0"/>
        <v>4</v>
      </c>
      <c r="G9" s="39">
        <f t="shared" si="1"/>
        <v>0.44444444444444442</v>
      </c>
      <c r="H9" s="43" t="s">
        <v>23</v>
      </c>
    </row>
    <row r="10" spans="2:11">
      <c r="B10" s="13" t="s">
        <v>6</v>
      </c>
      <c r="C10" s="18">
        <v>4</v>
      </c>
      <c r="D10" s="19">
        <v>4</v>
      </c>
      <c r="E10" s="20">
        <v>10</v>
      </c>
      <c r="F10" s="25">
        <f t="shared" si="0"/>
        <v>5</v>
      </c>
      <c r="G10" s="39">
        <f t="shared" si="1"/>
        <v>1</v>
      </c>
      <c r="H10" s="43" t="s">
        <v>23</v>
      </c>
    </row>
    <row r="11" spans="2:11">
      <c r="B11" s="13" t="s">
        <v>7</v>
      </c>
      <c r="C11" s="18">
        <v>5</v>
      </c>
      <c r="D11" s="19">
        <v>6.5</v>
      </c>
      <c r="E11" s="20">
        <v>11</v>
      </c>
      <c r="F11" s="25">
        <f t="shared" si="0"/>
        <v>7</v>
      </c>
      <c r="G11" s="39">
        <f t="shared" si="1"/>
        <v>1</v>
      </c>
      <c r="H11" s="43"/>
    </row>
    <row r="12" spans="2:11">
      <c r="B12" s="13" t="s">
        <v>8</v>
      </c>
      <c r="C12" s="18">
        <v>5</v>
      </c>
      <c r="D12" s="19">
        <v>8</v>
      </c>
      <c r="E12" s="20">
        <v>17</v>
      </c>
      <c r="F12" s="25">
        <f t="shared" si="0"/>
        <v>9</v>
      </c>
      <c r="G12" s="39">
        <f t="shared" si="1"/>
        <v>4</v>
      </c>
      <c r="H12" s="43"/>
    </row>
    <row r="13" spans="2:11">
      <c r="B13" s="13" t="s">
        <v>9</v>
      </c>
      <c r="C13" s="18">
        <v>3</v>
      </c>
      <c r="D13" s="19">
        <v>7.5</v>
      </c>
      <c r="E13" s="20">
        <v>9</v>
      </c>
      <c r="F13" s="25">
        <f t="shared" si="0"/>
        <v>7</v>
      </c>
      <c r="G13" s="39">
        <f t="shared" si="1"/>
        <v>1</v>
      </c>
      <c r="H13" s="43"/>
    </row>
    <row r="14" spans="2:11">
      <c r="B14" s="13" t="s">
        <v>10</v>
      </c>
      <c r="C14" s="18">
        <v>3</v>
      </c>
      <c r="D14" s="19">
        <v>9</v>
      </c>
      <c r="E14" s="20">
        <v>9</v>
      </c>
      <c r="F14" s="25">
        <f t="shared" si="0"/>
        <v>8</v>
      </c>
      <c r="G14" s="39">
        <f t="shared" si="1"/>
        <v>1</v>
      </c>
      <c r="H14" s="43" t="s">
        <v>23</v>
      </c>
    </row>
    <row r="15" spans="2:11">
      <c r="B15" s="13" t="s">
        <v>11</v>
      </c>
      <c r="C15" s="18">
        <v>4</v>
      </c>
      <c r="D15" s="19">
        <v>4</v>
      </c>
      <c r="E15" s="20">
        <v>4</v>
      </c>
      <c r="F15" s="25">
        <f t="shared" si="0"/>
        <v>4</v>
      </c>
      <c r="G15" s="39">
        <f t="shared" si="1"/>
        <v>0</v>
      </c>
      <c r="H15" s="43"/>
    </row>
    <row r="16" spans="2:11">
      <c r="B16" s="13" t="s">
        <v>12</v>
      </c>
      <c r="C16" s="18">
        <v>1</v>
      </c>
      <c r="D16" s="19">
        <v>5.5</v>
      </c>
      <c r="E16" s="20">
        <v>7</v>
      </c>
      <c r="F16" s="25">
        <f t="shared" si="0"/>
        <v>5</v>
      </c>
      <c r="G16" s="39">
        <f t="shared" si="1"/>
        <v>1</v>
      </c>
      <c r="H16" s="43" t="s">
        <v>23</v>
      </c>
    </row>
    <row r="17" spans="2:8">
      <c r="B17" s="13" t="s">
        <v>13</v>
      </c>
      <c r="C17" s="18">
        <v>1</v>
      </c>
      <c r="D17" s="19">
        <v>2</v>
      </c>
      <c r="E17" s="20">
        <v>3</v>
      </c>
      <c r="F17" s="25">
        <f t="shared" si="0"/>
        <v>2</v>
      </c>
      <c r="G17" s="39">
        <f t="shared" si="1"/>
        <v>0.1111111111111111</v>
      </c>
      <c r="H17" s="43"/>
    </row>
    <row r="18" spans="2:8">
      <c r="B18" s="13" t="s">
        <v>14</v>
      </c>
      <c r="C18" s="18">
        <v>5</v>
      </c>
      <c r="D18" s="19">
        <v>5.5</v>
      </c>
      <c r="E18" s="20">
        <v>9</v>
      </c>
      <c r="F18" s="25">
        <f t="shared" si="0"/>
        <v>6</v>
      </c>
      <c r="G18" s="39">
        <f t="shared" si="1"/>
        <v>0.44444444444444442</v>
      </c>
      <c r="H18" s="43" t="s">
        <v>23</v>
      </c>
    </row>
    <row r="19" spans="2:8" ht="15" thickBot="1">
      <c r="B19" s="14" t="s">
        <v>16</v>
      </c>
      <c r="C19" s="21">
        <v>0</v>
      </c>
      <c r="D19" s="22">
        <v>0</v>
      </c>
      <c r="E19" s="23">
        <v>0</v>
      </c>
      <c r="F19" s="26">
        <f t="shared" si="0"/>
        <v>0</v>
      </c>
      <c r="G19" s="40">
        <f t="shared" si="1"/>
        <v>0</v>
      </c>
      <c r="H19" s="44" t="s">
        <v>23</v>
      </c>
    </row>
  </sheetData>
  <mergeCells count="1">
    <mergeCell ref="C2:E2"/>
  </mergeCells>
  <conditionalFormatting sqref="B4:H19">
    <cfRule type="expression" dxfId="0" priority="3">
      <formula>$H4="*"</formula>
    </cfRule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9588-1064-4D82-8A00-8511AFC56299}">
  <dimension ref="B1:K15"/>
  <sheetViews>
    <sheetView zoomScaleNormal="100" workbookViewId="0"/>
  </sheetViews>
  <sheetFormatPr defaultRowHeight="14.5"/>
  <cols>
    <col min="7" max="7" width="9.26953125" bestFit="1" customWidth="1"/>
    <col min="8" max="8" width="11.36328125" bestFit="1" customWidth="1"/>
    <col min="10" max="10" width="9.81640625" bestFit="1" customWidth="1"/>
  </cols>
  <sheetData>
    <row r="1" spans="2:11" ht="15" thickBot="1"/>
    <row r="2" spans="2:11" ht="15" thickBot="1">
      <c r="C2" s="45" t="s">
        <v>29</v>
      </c>
      <c r="D2" s="46"/>
      <c r="E2" s="47"/>
    </row>
    <row r="3" spans="2:11" ht="15" thickBot="1">
      <c r="B3" s="10" t="s">
        <v>0</v>
      </c>
      <c r="C3" s="7" t="s">
        <v>17</v>
      </c>
      <c r="D3" s="8" t="s">
        <v>13</v>
      </c>
      <c r="E3" s="9" t="s">
        <v>18</v>
      </c>
      <c r="F3" s="7" t="s">
        <v>20</v>
      </c>
      <c r="G3" s="8" t="s">
        <v>30</v>
      </c>
      <c r="H3" s="8" t="s">
        <v>31</v>
      </c>
      <c r="I3" s="8" t="s">
        <v>32</v>
      </c>
      <c r="J3" s="9" t="s">
        <v>33</v>
      </c>
      <c r="K3" s="30" t="s">
        <v>34</v>
      </c>
    </row>
    <row r="4" spans="2:11">
      <c r="B4" s="12" t="s">
        <v>27</v>
      </c>
      <c r="C4" s="15">
        <v>0</v>
      </c>
      <c r="D4" s="16">
        <v>0</v>
      </c>
      <c r="E4" s="17">
        <v>0</v>
      </c>
      <c r="F4" s="34">
        <f>(C4+4*D4+E4)/6</f>
        <v>0</v>
      </c>
      <c r="G4" s="6">
        <v>0</v>
      </c>
      <c r="H4" s="29">
        <f>ROUND(G4,0)</f>
        <v>0</v>
      </c>
      <c r="I4" s="16">
        <f>CEILING(G4,1)</f>
        <v>0</v>
      </c>
      <c r="J4" s="17">
        <f>FLOOR(G4,1)</f>
        <v>0</v>
      </c>
      <c r="K4" s="31">
        <f>((E4-C4)/6)^2</f>
        <v>0</v>
      </c>
    </row>
    <row r="5" spans="2:11">
      <c r="B5" s="13" t="s">
        <v>1</v>
      </c>
      <c r="C5" s="18">
        <v>1.5</v>
      </c>
      <c r="D5" s="19">
        <v>2</v>
      </c>
      <c r="E5" s="20">
        <v>15</v>
      </c>
      <c r="F5" s="35">
        <f t="shared" ref="F5:F15" si="0">(C5+4*D5+E5)/6</f>
        <v>4.083333333333333</v>
      </c>
      <c r="G5" s="3">
        <v>4.083333333333333</v>
      </c>
      <c r="H5" s="27">
        <f t="shared" ref="H5:H15" si="1">ROUND(G5,0)</f>
        <v>4</v>
      </c>
      <c r="I5" s="19">
        <f t="shared" ref="I5:I15" si="2">CEILING(G5,1)</f>
        <v>5</v>
      </c>
      <c r="J5" s="20">
        <f t="shared" ref="J5:J15" si="3">FLOOR(G5,1)</f>
        <v>4</v>
      </c>
      <c r="K5" s="32">
        <f t="shared" ref="K5:K15" si="4">((E5-C5)/6)^2</f>
        <v>5.0625</v>
      </c>
    </row>
    <row r="6" spans="2:11">
      <c r="B6" s="13" t="s">
        <v>2</v>
      </c>
      <c r="C6" s="18">
        <v>2</v>
      </c>
      <c r="D6" s="19">
        <v>3.5</v>
      </c>
      <c r="E6" s="20">
        <v>21</v>
      </c>
      <c r="F6" s="35">
        <f t="shared" si="0"/>
        <v>6.166666666666667</v>
      </c>
      <c r="G6" s="3">
        <v>6.166666666666667</v>
      </c>
      <c r="H6" s="27">
        <f t="shared" si="1"/>
        <v>6</v>
      </c>
      <c r="I6" s="19">
        <f t="shared" si="2"/>
        <v>7</v>
      </c>
      <c r="J6" s="20">
        <f t="shared" si="3"/>
        <v>6</v>
      </c>
      <c r="K6" s="32">
        <f t="shared" si="4"/>
        <v>10.027777777777777</v>
      </c>
    </row>
    <row r="7" spans="2:11">
      <c r="B7" s="13" t="s">
        <v>3</v>
      </c>
      <c r="C7" s="18">
        <v>1</v>
      </c>
      <c r="D7" s="19">
        <v>1.5</v>
      </c>
      <c r="E7" s="20">
        <v>18</v>
      </c>
      <c r="F7" s="35">
        <f t="shared" si="0"/>
        <v>4.166666666666667</v>
      </c>
      <c r="G7" s="3">
        <v>4.166666666666667</v>
      </c>
      <c r="H7" s="27">
        <f t="shared" si="1"/>
        <v>4</v>
      </c>
      <c r="I7" s="19">
        <f t="shared" si="2"/>
        <v>5</v>
      </c>
      <c r="J7" s="20">
        <f t="shared" si="3"/>
        <v>4</v>
      </c>
      <c r="K7" s="32">
        <f t="shared" si="4"/>
        <v>8.0277777777777786</v>
      </c>
    </row>
    <row r="8" spans="2:11">
      <c r="B8" s="13" t="s">
        <v>4</v>
      </c>
      <c r="C8" s="18">
        <v>0.5</v>
      </c>
      <c r="D8" s="19">
        <v>1</v>
      </c>
      <c r="E8" s="20">
        <v>15</v>
      </c>
      <c r="F8" s="35">
        <f t="shared" si="0"/>
        <v>3.25</v>
      </c>
      <c r="G8" s="3">
        <v>3.25</v>
      </c>
      <c r="H8" s="27">
        <f t="shared" si="1"/>
        <v>3</v>
      </c>
      <c r="I8" s="19">
        <f t="shared" si="2"/>
        <v>4</v>
      </c>
      <c r="J8" s="20">
        <f t="shared" si="3"/>
        <v>3</v>
      </c>
      <c r="K8" s="32">
        <f t="shared" si="4"/>
        <v>5.8402777777777768</v>
      </c>
    </row>
    <row r="9" spans="2:11">
      <c r="B9" s="13" t="s">
        <v>5</v>
      </c>
      <c r="C9" s="18">
        <v>3</v>
      </c>
      <c r="D9" s="19">
        <v>5</v>
      </c>
      <c r="E9" s="20">
        <v>24</v>
      </c>
      <c r="F9" s="35">
        <f t="shared" si="0"/>
        <v>7.833333333333333</v>
      </c>
      <c r="G9" s="3">
        <v>7.833333333333333</v>
      </c>
      <c r="H9" s="27">
        <f t="shared" si="1"/>
        <v>8</v>
      </c>
      <c r="I9" s="19">
        <f t="shared" si="2"/>
        <v>8</v>
      </c>
      <c r="J9" s="20">
        <f t="shared" si="3"/>
        <v>7</v>
      </c>
      <c r="K9" s="32">
        <f t="shared" si="4"/>
        <v>12.25</v>
      </c>
    </row>
    <row r="10" spans="2:11">
      <c r="B10" s="13" t="s">
        <v>6</v>
      </c>
      <c r="C10" s="18">
        <v>1</v>
      </c>
      <c r="D10" s="19">
        <v>2</v>
      </c>
      <c r="E10" s="20">
        <v>16</v>
      </c>
      <c r="F10" s="35">
        <f t="shared" si="0"/>
        <v>4.166666666666667</v>
      </c>
      <c r="G10" s="3">
        <v>4.166666666666667</v>
      </c>
      <c r="H10" s="27">
        <f t="shared" si="1"/>
        <v>4</v>
      </c>
      <c r="I10" s="19">
        <f t="shared" si="2"/>
        <v>5</v>
      </c>
      <c r="J10" s="20">
        <f t="shared" si="3"/>
        <v>4</v>
      </c>
      <c r="K10" s="32">
        <f t="shared" si="4"/>
        <v>6.25</v>
      </c>
    </row>
    <row r="11" spans="2:11">
      <c r="B11" s="13" t="s">
        <v>7</v>
      </c>
      <c r="C11" s="18">
        <v>0.5</v>
      </c>
      <c r="D11" s="19">
        <v>1</v>
      </c>
      <c r="E11" s="20">
        <v>14</v>
      </c>
      <c r="F11" s="35">
        <f t="shared" si="0"/>
        <v>3.0833333333333335</v>
      </c>
      <c r="G11" s="3">
        <v>3.0833333333333335</v>
      </c>
      <c r="H11" s="27">
        <f t="shared" si="1"/>
        <v>3</v>
      </c>
      <c r="I11" s="19">
        <f t="shared" si="2"/>
        <v>4</v>
      </c>
      <c r="J11" s="20">
        <f t="shared" si="3"/>
        <v>3</v>
      </c>
      <c r="K11" s="32">
        <f t="shared" si="4"/>
        <v>5.0625</v>
      </c>
    </row>
    <row r="12" spans="2:11">
      <c r="B12" s="13" t="s">
        <v>8</v>
      </c>
      <c r="C12" s="18">
        <v>2.5</v>
      </c>
      <c r="D12" s="19">
        <v>3.5</v>
      </c>
      <c r="E12" s="20">
        <v>25</v>
      </c>
      <c r="F12" s="35">
        <f t="shared" si="0"/>
        <v>6.916666666666667</v>
      </c>
      <c r="G12" s="3">
        <v>6.916666666666667</v>
      </c>
      <c r="H12" s="27">
        <f t="shared" si="1"/>
        <v>7</v>
      </c>
      <c r="I12" s="19">
        <f t="shared" si="2"/>
        <v>7</v>
      </c>
      <c r="J12" s="20">
        <f t="shared" si="3"/>
        <v>6</v>
      </c>
      <c r="K12" s="32">
        <f t="shared" si="4"/>
        <v>14.0625</v>
      </c>
    </row>
    <row r="13" spans="2:11">
      <c r="B13" s="13" t="s">
        <v>9</v>
      </c>
      <c r="C13" s="18">
        <v>1</v>
      </c>
      <c r="D13" s="19">
        <v>3</v>
      </c>
      <c r="E13" s="20">
        <v>18</v>
      </c>
      <c r="F13" s="35">
        <f t="shared" si="0"/>
        <v>5.166666666666667</v>
      </c>
      <c r="G13" s="3">
        <v>5.166666666666667</v>
      </c>
      <c r="H13" s="27">
        <f t="shared" si="1"/>
        <v>5</v>
      </c>
      <c r="I13" s="19">
        <f t="shared" si="2"/>
        <v>6</v>
      </c>
      <c r="J13" s="20">
        <f t="shared" si="3"/>
        <v>5</v>
      </c>
      <c r="K13" s="32">
        <f t="shared" si="4"/>
        <v>8.0277777777777786</v>
      </c>
    </row>
    <row r="14" spans="2:11">
      <c r="B14" s="13" t="s">
        <v>10</v>
      </c>
      <c r="C14" s="18">
        <v>2</v>
      </c>
      <c r="D14" s="19">
        <v>3</v>
      </c>
      <c r="E14" s="20">
        <v>18</v>
      </c>
      <c r="F14" s="35">
        <f t="shared" si="0"/>
        <v>5.333333333333333</v>
      </c>
      <c r="G14" s="3">
        <v>5.333333333333333</v>
      </c>
      <c r="H14" s="27">
        <f t="shared" si="1"/>
        <v>5</v>
      </c>
      <c r="I14" s="19">
        <f t="shared" si="2"/>
        <v>6</v>
      </c>
      <c r="J14" s="20">
        <f t="shared" si="3"/>
        <v>5</v>
      </c>
      <c r="K14" s="32">
        <f t="shared" si="4"/>
        <v>7.1111111111111107</v>
      </c>
    </row>
    <row r="15" spans="2:11" ht="15" thickBot="1">
      <c r="B15" s="14" t="s">
        <v>28</v>
      </c>
      <c r="C15" s="21">
        <v>0</v>
      </c>
      <c r="D15" s="22">
        <v>0</v>
      </c>
      <c r="E15" s="23">
        <v>0</v>
      </c>
      <c r="F15" s="36">
        <f t="shared" si="0"/>
        <v>0</v>
      </c>
      <c r="G15" s="5">
        <v>0</v>
      </c>
      <c r="H15" s="28">
        <f t="shared" si="1"/>
        <v>0</v>
      </c>
      <c r="I15" s="22">
        <f t="shared" si="2"/>
        <v>0</v>
      </c>
      <c r="J15" s="23">
        <f t="shared" si="3"/>
        <v>0</v>
      </c>
      <c r="K15" s="33">
        <f t="shared" si="4"/>
        <v>0</v>
      </c>
    </row>
  </sheetData>
  <mergeCells count="1">
    <mergeCell ref="C2:E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11E8-56A7-4FF3-A74D-D37F4C3D7A39}">
  <dimension ref="A1:G20"/>
  <sheetViews>
    <sheetView zoomScale="120" zoomScaleNormal="120" workbookViewId="0"/>
  </sheetViews>
  <sheetFormatPr defaultRowHeight="14.5"/>
  <sheetData>
    <row r="1" spans="1:7" ht="15" thickBot="1"/>
    <row r="2" spans="1:7" ht="15" thickBot="1">
      <c r="B2" s="7" t="s">
        <v>35</v>
      </c>
      <c r="C2" s="8" t="s">
        <v>36</v>
      </c>
      <c r="D2" s="8" t="s">
        <v>37</v>
      </c>
      <c r="E2" s="8" t="s">
        <v>38</v>
      </c>
      <c r="F2" s="8" t="s">
        <v>39</v>
      </c>
      <c r="G2" s="9" t="s">
        <v>40</v>
      </c>
    </row>
    <row r="3" spans="1:7">
      <c r="B3" s="15" t="s">
        <v>1</v>
      </c>
      <c r="C3" s="58">
        <v>6</v>
      </c>
      <c r="D3" s="58">
        <v>82</v>
      </c>
      <c r="E3" s="58">
        <f>C3*D3</f>
        <v>492</v>
      </c>
      <c r="F3" s="58">
        <f>C3^2</f>
        <v>36</v>
      </c>
      <c r="G3" s="59">
        <f>D3^2</f>
        <v>6724</v>
      </c>
    </row>
    <row r="4" spans="1:7">
      <c r="B4" s="18" t="s">
        <v>2</v>
      </c>
      <c r="C4" s="2">
        <v>2</v>
      </c>
      <c r="D4" s="2">
        <v>86</v>
      </c>
      <c r="E4" s="2">
        <f t="shared" ref="E4:E9" si="0">C4*D4</f>
        <v>172</v>
      </c>
      <c r="F4" s="2">
        <f t="shared" ref="F4:F9" si="1">C4^2</f>
        <v>4</v>
      </c>
      <c r="G4" s="55">
        <f t="shared" ref="G4:G9" si="2">D4^2</f>
        <v>7396</v>
      </c>
    </row>
    <row r="5" spans="1:7">
      <c r="B5" s="18" t="s">
        <v>3</v>
      </c>
      <c r="C5" s="2">
        <v>15</v>
      </c>
      <c r="D5" s="2">
        <v>43</v>
      </c>
      <c r="E5" s="2">
        <f t="shared" si="0"/>
        <v>645</v>
      </c>
      <c r="F5" s="2">
        <f t="shared" si="1"/>
        <v>225</v>
      </c>
      <c r="G5" s="55">
        <f t="shared" si="2"/>
        <v>1849</v>
      </c>
    </row>
    <row r="6" spans="1:7">
      <c r="B6" s="18" t="s">
        <v>4</v>
      </c>
      <c r="C6" s="2">
        <v>9</v>
      </c>
      <c r="D6" s="2">
        <v>74</v>
      </c>
      <c r="E6" s="2">
        <f t="shared" si="0"/>
        <v>666</v>
      </c>
      <c r="F6" s="2">
        <f t="shared" si="1"/>
        <v>81</v>
      </c>
      <c r="G6" s="55">
        <f t="shared" si="2"/>
        <v>5476</v>
      </c>
    </row>
    <row r="7" spans="1:7">
      <c r="B7" s="18" t="s">
        <v>5</v>
      </c>
      <c r="C7" s="2">
        <v>12</v>
      </c>
      <c r="D7" s="2">
        <v>58</v>
      </c>
      <c r="E7" s="2">
        <f t="shared" si="0"/>
        <v>696</v>
      </c>
      <c r="F7" s="2">
        <f t="shared" si="1"/>
        <v>144</v>
      </c>
      <c r="G7" s="55">
        <f t="shared" si="2"/>
        <v>3364</v>
      </c>
    </row>
    <row r="8" spans="1:7">
      <c r="B8" s="18" t="s">
        <v>6</v>
      </c>
      <c r="C8" s="2">
        <v>5</v>
      </c>
      <c r="D8" s="2">
        <v>90</v>
      </c>
      <c r="E8" s="2">
        <f t="shared" si="0"/>
        <v>450</v>
      </c>
      <c r="F8" s="2">
        <f t="shared" si="1"/>
        <v>25</v>
      </c>
      <c r="G8" s="55">
        <f t="shared" si="2"/>
        <v>8100</v>
      </c>
    </row>
    <row r="9" spans="1:7" ht="15" thickBot="1">
      <c r="B9" s="21" t="s">
        <v>7</v>
      </c>
      <c r="C9" s="56">
        <v>8</v>
      </c>
      <c r="D9" s="56">
        <v>78</v>
      </c>
      <c r="E9" s="56">
        <f t="shared" si="0"/>
        <v>624</v>
      </c>
      <c r="F9" s="56">
        <f t="shared" si="1"/>
        <v>64</v>
      </c>
      <c r="G9" s="57">
        <f t="shared" si="2"/>
        <v>6084</v>
      </c>
    </row>
    <row r="10" spans="1:7" ht="15" thickBot="1">
      <c r="C10" s="77">
        <f t="shared" ref="C10:G10" si="3">SUM(C3:C9)</f>
        <v>57</v>
      </c>
      <c r="D10" s="78">
        <f t="shared" si="3"/>
        <v>511</v>
      </c>
      <c r="E10" s="78">
        <f t="shared" si="3"/>
        <v>3745</v>
      </c>
      <c r="F10" s="78">
        <f t="shared" si="3"/>
        <v>579</v>
      </c>
      <c r="G10" s="79">
        <f t="shared" si="3"/>
        <v>38993</v>
      </c>
    </row>
    <row r="12" spans="1:7">
      <c r="B12" s="48" t="s">
        <v>41</v>
      </c>
      <c r="C12">
        <f>COUNTA(B3:B9)</f>
        <v>7</v>
      </c>
    </row>
    <row r="13" spans="1:7">
      <c r="B13" s="48" t="s">
        <v>42</v>
      </c>
      <c r="C13">
        <f>(C12*E10 - C10*D10)/SQRT((C12*F10-C10^2)*(C12*G10-D10^2))</f>
        <v>-0.94421517068791783</v>
      </c>
    </row>
    <row r="14" spans="1:7">
      <c r="B14" s="48" t="s">
        <v>42</v>
      </c>
      <c r="C14">
        <f>CORREL(C3:C9,D3:D9)</f>
        <v>-0.94421517068791805</v>
      </c>
    </row>
    <row r="15" spans="1:7" ht="15" thickBot="1">
      <c r="B15" s="48" t="s">
        <v>42</v>
      </c>
      <c r="C15">
        <f>CORREL(D3:D9,C3:C9)</f>
        <v>-0.94421517068791805</v>
      </c>
    </row>
    <row r="16" spans="1:7" ht="15" thickBot="1">
      <c r="A16" t="s">
        <v>44</v>
      </c>
      <c r="B16" s="48" t="s">
        <v>43</v>
      </c>
      <c r="C16">
        <f>(D10*F10-C10*E10)/(C12*F10-C10^2)</f>
        <v>102.49253731343283</v>
      </c>
      <c r="E16" s="7" t="s">
        <v>36</v>
      </c>
      <c r="F16" s="9" t="s">
        <v>47</v>
      </c>
    </row>
    <row r="17" spans="1:6">
      <c r="A17" t="s">
        <v>45</v>
      </c>
      <c r="B17" s="48" t="s">
        <v>46</v>
      </c>
      <c r="C17">
        <f>(C12*E10-C10*D10)/(C12*F10-C10^2)</f>
        <v>-3.6218905472636815</v>
      </c>
      <c r="E17" s="61">
        <v>11</v>
      </c>
      <c r="F17" s="59">
        <f>$C$18+$C$19*E17</f>
        <v>62.651741293532332</v>
      </c>
    </row>
    <row r="18" spans="1:6">
      <c r="A18" t="s">
        <v>44</v>
      </c>
      <c r="B18" s="48" t="s">
        <v>43</v>
      </c>
      <c r="C18">
        <f>INTERCEPT(D3:D9,C3:C9)</f>
        <v>102.49253731343283</v>
      </c>
      <c r="E18" s="62">
        <v>7</v>
      </c>
      <c r="F18" s="55">
        <f t="shared" ref="F18:F19" si="4">$C$18+$C$19*E18</f>
        <v>77.139303482587053</v>
      </c>
    </row>
    <row r="19" spans="1:6" ht="15" thickBot="1">
      <c r="A19" t="s">
        <v>45</v>
      </c>
      <c r="B19" s="48" t="s">
        <v>46</v>
      </c>
      <c r="C19">
        <f>SLOPE(D3:D9,C3:C9)</f>
        <v>-3.621890547263682</v>
      </c>
      <c r="E19" s="63">
        <v>14</v>
      </c>
      <c r="F19" s="57">
        <f t="shared" si="4"/>
        <v>51.786069651741286</v>
      </c>
    </row>
    <row r="20" spans="1:6">
      <c r="B20" s="48" t="s">
        <v>48</v>
      </c>
      <c r="C20">
        <f>C13^2</f>
        <v>0.89154228855721385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9BA6-4E8F-4C0A-B11A-7E2E47111252}">
  <dimension ref="B1:Q20"/>
  <sheetViews>
    <sheetView workbookViewId="0">
      <selection activeCell="E17" sqref="E17"/>
    </sheetView>
  </sheetViews>
  <sheetFormatPr defaultRowHeight="14.5"/>
  <cols>
    <col min="5" max="5" width="17" bestFit="1" customWidth="1"/>
    <col min="6" max="7" width="9.7265625" customWidth="1"/>
    <col min="9" max="9" width="17.26953125" bestFit="1" customWidth="1"/>
    <col min="10" max="10" width="12.453125" bestFit="1" customWidth="1"/>
    <col min="11" max="11" width="13.54296875" bestFit="1" customWidth="1"/>
    <col min="12" max="12" width="12.453125" bestFit="1" customWidth="1"/>
    <col min="13" max="13" width="11.81640625" bestFit="1" customWidth="1"/>
    <col min="14" max="14" width="12.453125" bestFit="1" customWidth="1"/>
    <col min="15" max="15" width="11.81640625" bestFit="1" customWidth="1"/>
    <col min="16" max="16" width="12.453125" bestFit="1" customWidth="1"/>
    <col min="17" max="17" width="12" bestFit="1" customWidth="1"/>
  </cols>
  <sheetData>
    <row r="1" spans="2:14" ht="15" thickBot="1"/>
    <row r="2" spans="2:14" ht="15" thickBot="1">
      <c r="B2" s="10" t="s">
        <v>35</v>
      </c>
      <c r="C2" s="7" t="s">
        <v>49</v>
      </c>
      <c r="D2" s="8" t="s">
        <v>50</v>
      </c>
      <c r="E2" s="9" t="s">
        <v>51</v>
      </c>
      <c r="F2" s="64" t="s">
        <v>47</v>
      </c>
      <c r="G2" s="41" t="s">
        <v>74</v>
      </c>
      <c r="I2" t="s">
        <v>52</v>
      </c>
    </row>
    <row r="3" spans="2:14" ht="15" thickBot="1">
      <c r="B3" s="12" t="s">
        <v>1</v>
      </c>
      <c r="C3" s="61">
        <v>3.2</v>
      </c>
      <c r="D3" s="58">
        <v>22</v>
      </c>
      <c r="E3" s="59">
        <v>550</v>
      </c>
      <c r="F3" s="65">
        <f>$J$18+$J$19*C3+$J$20*D3</f>
        <v>555.36373267414149</v>
      </c>
      <c r="G3" s="68">
        <f>(E3-F3)^2</f>
        <v>28.769628199652999</v>
      </c>
    </row>
    <row r="4" spans="2:14">
      <c r="B4" s="13" t="s">
        <v>2</v>
      </c>
      <c r="C4" s="62">
        <v>2.7</v>
      </c>
      <c r="D4" s="2">
        <v>27</v>
      </c>
      <c r="E4" s="55">
        <v>570</v>
      </c>
      <c r="F4" s="66">
        <f t="shared" ref="F4:F7" si="0">$J$18+$J$19*C4+$J$20*D4</f>
        <v>584.20852829522391</v>
      </c>
      <c r="G4" s="69">
        <f t="shared" ref="G4:G7" si="1">(E4-F4)^2</f>
        <v>201.88227631617858</v>
      </c>
      <c r="I4" s="52" t="s">
        <v>53</v>
      </c>
      <c r="J4" s="52"/>
    </row>
    <row r="5" spans="2:14">
      <c r="B5" s="13" t="s">
        <v>3</v>
      </c>
      <c r="C5" s="62">
        <v>2.5</v>
      </c>
      <c r="D5" s="2">
        <v>24</v>
      </c>
      <c r="E5" s="55">
        <v>525</v>
      </c>
      <c r="F5" s="66">
        <f t="shared" si="0"/>
        <v>523.08157499779293</v>
      </c>
      <c r="G5" s="69">
        <f t="shared" si="1"/>
        <v>3.6803544890932072</v>
      </c>
      <c r="I5" s="49" t="s">
        <v>54</v>
      </c>
      <c r="J5" s="49">
        <v>0.98928820282730667</v>
      </c>
    </row>
    <row r="6" spans="2:14">
      <c r="B6" s="13" t="s">
        <v>4</v>
      </c>
      <c r="C6" s="62">
        <v>3.4</v>
      </c>
      <c r="D6" s="2">
        <v>28</v>
      </c>
      <c r="E6" s="55">
        <v>670</v>
      </c>
      <c r="F6" s="66">
        <f t="shared" si="0"/>
        <v>660.08960889909076</v>
      </c>
      <c r="G6" s="69">
        <f t="shared" si="1"/>
        <v>98.215851772980997</v>
      </c>
      <c r="I6" s="49" t="s">
        <v>55</v>
      </c>
      <c r="J6" s="49">
        <v>0.97869114825328229</v>
      </c>
    </row>
    <row r="7" spans="2:14" ht="15" thickBot="1">
      <c r="B7" s="14" t="s">
        <v>5</v>
      </c>
      <c r="C7" s="63">
        <v>2.2000000000000002</v>
      </c>
      <c r="D7" s="56">
        <v>23</v>
      </c>
      <c r="E7" s="57">
        <v>490</v>
      </c>
      <c r="F7" s="67">
        <f t="shared" si="0"/>
        <v>482.25655513375125</v>
      </c>
      <c r="G7" s="70">
        <f t="shared" si="1"/>
        <v>59.960938396634141</v>
      </c>
      <c r="I7" s="49" t="s">
        <v>56</v>
      </c>
      <c r="J7" s="49">
        <v>0.95738229650656459</v>
      </c>
    </row>
    <row r="8" spans="2:14" ht="15" thickBot="1">
      <c r="G8" s="60">
        <f>SUM(G3:G7)</f>
        <v>392.50904917453994</v>
      </c>
      <c r="I8" s="49" t="s">
        <v>57</v>
      </c>
      <c r="J8" s="49">
        <v>14.009087214635695</v>
      </c>
    </row>
    <row r="9" spans="2:14" ht="15" thickBot="1">
      <c r="C9" s="7" t="s">
        <v>49</v>
      </c>
      <c r="D9" s="9" t="s">
        <v>50</v>
      </c>
      <c r="E9" s="30" t="s">
        <v>51</v>
      </c>
      <c r="F9" s="53"/>
      <c r="G9" s="53"/>
      <c r="I9" s="50" t="s">
        <v>58</v>
      </c>
      <c r="J9" s="50">
        <v>5</v>
      </c>
    </row>
    <row r="10" spans="2:14">
      <c r="C10" s="61">
        <v>3</v>
      </c>
      <c r="D10" s="59">
        <v>25</v>
      </c>
      <c r="E10" s="74">
        <f>$J$18+$J$19*C10+$J$20*D10</f>
        <v>581.43462523174719</v>
      </c>
      <c r="F10" s="54"/>
      <c r="G10" s="54"/>
    </row>
    <row r="11" spans="2:14" ht="15" thickBot="1">
      <c r="C11" s="62">
        <v>2.8</v>
      </c>
      <c r="D11" s="55">
        <v>21</v>
      </c>
      <c r="E11" s="75">
        <f t="shared" ref="E11:E12" si="2">$J$18+$J$19*C11+$J$20*D11</f>
        <v>505.77469762514352</v>
      </c>
      <c r="F11" s="54"/>
      <c r="G11" s="54"/>
      <c r="I11" t="s">
        <v>59</v>
      </c>
    </row>
    <row r="12" spans="2:14" ht="15" thickBot="1">
      <c r="C12" s="63">
        <v>2.4</v>
      </c>
      <c r="D12" s="57">
        <v>25</v>
      </c>
      <c r="E12" s="76">
        <f t="shared" si="2"/>
        <v>528.85053412200932</v>
      </c>
      <c r="F12" s="54"/>
      <c r="G12" s="54"/>
      <c r="I12" s="51"/>
      <c r="J12" s="51" t="s">
        <v>63</v>
      </c>
      <c r="K12" s="51" t="s">
        <v>64</v>
      </c>
      <c r="L12" s="51" t="s">
        <v>65</v>
      </c>
      <c r="M12" s="51" t="s">
        <v>6</v>
      </c>
      <c r="N12" s="51" t="s">
        <v>66</v>
      </c>
    </row>
    <row r="13" spans="2:14">
      <c r="I13" s="49" t="s">
        <v>60</v>
      </c>
      <c r="J13" s="49">
        <v>2</v>
      </c>
      <c r="K13" s="49">
        <v>18027.49095082546</v>
      </c>
      <c r="L13" s="49">
        <v>9013.7454754127302</v>
      </c>
      <c r="M13" s="49">
        <v>45.928854350588743</v>
      </c>
      <c r="N13" s="49">
        <v>2.1308851746717622E-2</v>
      </c>
    </row>
    <row r="14" spans="2:14">
      <c r="I14" s="49" t="s">
        <v>61</v>
      </c>
      <c r="J14" s="49">
        <v>2</v>
      </c>
      <c r="K14" s="49">
        <v>392.50904917453863</v>
      </c>
      <c r="L14" s="49">
        <v>196.25452458726932</v>
      </c>
      <c r="M14" s="49"/>
      <c r="N14" s="49"/>
    </row>
    <row r="15" spans="2:14" ht="15" thickBot="1">
      <c r="I15" s="50" t="s">
        <v>62</v>
      </c>
      <c r="J15" s="50">
        <v>4</v>
      </c>
      <c r="K15" s="50">
        <v>18420</v>
      </c>
      <c r="L15" s="50"/>
      <c r="M15" s="50"/>
      <c r="N15" s="50"/>
    </row>
    <row r="16" spans="2:14" ht="15" thickBot="1"/>
    <row r="17" spans="9:17">
      <c r="I17" s="51"/>
      <c r="J17" s="51" t="s">
        <v>67</v>
      </c>
      <c r="K17" s="51" t="s">
        <v>57</v>
      </c>
      <c r="L17" s="51" t="s">
        <v>68</v>
      </c>
      <c r="M17" s="51" t="s">
        <v>69</v>
      </c>
      <c r="N17" s="51" t="s">
        <v>70</v>
      </c>
      <c r="O17" s="51" t="s">
        <v>71</v>
      </c>
      <c r="P17" s="51" t="s">
        <v>72</v>
      </c>
      <c r="Q17" s="51" t="s">
        <v>73</v>
      </c>
    </row>
    <row r="18" spans="9:17">
      <c r="I18" s="49" t="s">
        <v>44</v>
      </c>
      <c r="J18" s="49">
        <v>-44.81018804626126</v>
      </c>
      <c r="K18" s="49">
        <v>69.246866630890381</v>
      </c>
      <c r="L18" s="49">
        <v>-0.64710780756499753</v>
      </c>
      <c r="M18" s="49">
        <v>0.58391574508017841</v>
      </c>
      <c r="N18" s="49">
        <v>-342.75540778225883</v>
      </c>
      <c r="O18" s="49">
        <v>253.13503168973631</v>
      </c>
      <c r="P18" s="49">
        <v>-342.75540778225883</v>
      </c>
      <c r="Q18" s="49">
        <v>253.13503168973631</v>
      </c>
    </row>
    <row r="19" spans="9:17">
      <c r="I19" s="49" t="s">
        <v>49</v>
      </c>
      <c r="J19" s="49">
        <v>87.640151849563026</v>
      </c>
      <c r="K19" s="49">
        <v>15.237186664924886</v>
      </c>
      <c r="L19" s="49">
        <v>5.7517279125618073</v>
      </c>
      <c r="M19" s="49">
        <v>2.8922600815111749E-2</v>
      </c>
      <c r="N19" s="49">
        <v>22.079829052021836</v>
      </c>
      <c r="O19" s="49">
        <v>153.20047464710422</v>
      </c>
      <c r="P19" s="49">
        <v>22.079829052021836</v>
      </c>
      <c r="Q19" s="49">
        <v>153.20047464710422</v>
      </c>
    </row>
    <row r="20" spans="9:17" ht="15" thickBot="1">
      <c r="I20" s="50" t="s">
        <v>50</v>
      </c>
      <c r="J20" s="50">
        <v>14.532974309172776</v>
      </c>
      <c r="K20" s="50">
        <v>2.9137375361504319</v>
      </c>
      <c r="L20" s="50">
        <v>4.9877431061870565</v>
      </c>
      <c r="M20" s="50">
        <v>3.7924876930238542E-2</v>
      </c>
      <c r="N20" s="50">
        <v>1.9961735454816427</v>
      </c>
      <c r="O20" s="50">
        <v>27.069775072863909</v>
      </c>
      <c r="P20" s="50">
        <v>1.9961735454816427</v>
      </c>
      <c r="Q20" s="50">
        <v>27.069775072863909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1E61-1CCB-4A74-A051-4EBEFBF33E6F}">
  <dimension ref="B1:N18"/>
  <sheetViews>
    <sheetView workbookViewId="0">
      <selection activeCell="H12" sqref="H12"/>
    </sheetView>
  </sheetViews>
  <sheetFormatPr defaultRowHeight="14.5"/>
  <cols>
    <col min="7" max="7" width="16.81640625" bestFit="1" customWidth="1"/>
    <col min="8" max="8" width="12.4531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2.453125" bestFit="1" customWidth="1"/>
    <col min="13" max="13" width="16.81640625" bestFit="1" customWidth="1"/>
    <col min="14" max="14" width="12.453125" bestFit="1" customWidth="1"/>
  </cols>
  <sheetData>
    <row r="1" spans="2:14" ht="15" thickBot="1"/>
    <row r="2" spans="2:14">
      <c r="B2">
        <v>144</v>
      </c>
      <c r="C2">
        <v>213</v>
      </c>
      <c r="D2">
        <v>191</v>
      </c>
      <c r="E2">
        <v>347</v>
      </c>
      <c r="G2" s="51" t="s">
        <v>75</v>
      </c>
      <c r="H2" s="51"/>
      <c r="I2" s="51" t="s">
        <v>76</v>
      </c>
      <c r="J2" s="51"/>
      <c r="K2" s="51" t="s">
        <v>77</v>
      </c>
      <c r="L2" s="51"/>
      <c r="M2" s="51" t="s">
        <v>78</v>
      </c>
      <c r="N2" s="51"/>
    </row>
    <row r="3" spans="2:14">
      <c r="B3">
        <v>227</v>
      </c>
      <c r="C3">
        <v>361</v>
      </c>
      <c r="D3">
        <v>185</v>
      </c>
      <c r="E3">
        <v>366</v>
      </c>
      <c r="G3" s="49"/>
      <c r="H3" s="49"/>
      <c r="I3" s="49"/>
      <c r="J3" s="49"/>
      <c r="K3" s="49"/>
      <c r="L3" s="49"/>
      <c r="M3" s="49"/>
      <c r="N3" s="49"/>
    </row>
    <row r="4" spans="2:14">
      <c r="B4">
        <v>165</v>
      </c>
      <c r="C4">
        <v>469</v>
      </c>
      <c r="D4">
        <v>373</v>
      </c>
      <c r="E4">
        <v>361</v>
      </c>
      <c r="G4" s="49" t="s">
        <v>79</v>
      </c>
      <c r="H4" s="49">
        <v>238.53333333333333</v>
      </c>
      <c r="I4" s="49" t="s">
        <v>79</v>
      </c>
      <c r="J4" s="49">
        <v>317.46666666666664</v>
      </c>
      <c r="K4" s="49" t="s">
        <v>79</v>
      </c>
      <c r="L4" s="49">
        <v>261.13333333333333</v>
      </c>
      <c r="M4" s="49" t="s">
        <v>79</v>
      </c>
      <c r="N4" s="49">
        <v>306.13333333333333</v>
      </c>
    </row>
    <row r="5" spans="2:14">
      <c r="B5">
        <v>179</v>
      </c>
      <c r="C5">
        <v>215</v>
      </c>
      <c r="D5">
        <v>106</v>
      </c>
      <c r="E5">
        <v>104</v>
      </c>
      <c r="G5" s="49" t="s">
        <v>57</v>
      </c>
      <c r="H5" s="49">
        <v>22.381937161718394</v>
      </c>
      <c r="I5" s="49" t="s">
        <v>57</v>
      </c>
      <c r="J5" s="49">
        <v>30.780461747622073</v>
      </c>
      <c r="K5" s="49" t="s">
        <v>57</v>
      </c>
      <c r="L5" s="49">
        <v>28.951826435792505</v>
      </c>
      <c r="M5" s="49" t="s">
        <v>57</v>
      </c>
      <c r="N5" s="49">
        <v>30.853704981916053</v>
      </c>
    </row>
    <row r="6" spans="2:14">
      <c r="B6">
        <v>356</v>
      </c>
      <c r="C6">
        <v>135</v>
      </c>
      <c r="D6">
        <v>381</v>
      </c>
      <c r="E6">
        <v>285</v>
      </c>
      <c r="G6" s="49" t="s">
        <v>80</v>
      </c>
      <c r="H6" s="49">
        <v>225</v>
      </c>
      <c r="I6" s="49" t="s">
        <v>80</v>
      </c>
      <c r="J6" s="49">
        <v>329</v>
      </c>
      <c r="K6" s="49" t="s">
        <v>80</v>
      </c>
      <c r="L6" s="49">
        <v>267</v>
      </c>
      <c r="M6" s="49" t="s">
        <v>80</v>
      </c>
      <c r="N6" s="49">
        <v>347</v>
      </c>
    </row>
    <row r="7" spans="2:14">
      <c r="B7">
        <v>298</v>
      </c>
      <c r="C7">
        <v>337</v>
      </c>
      <c r="D7">
        <v>470</v>
      </c>
      <c r="E7">
        <v>264</v>
      </c>
      <c r="G7" s="49" t="s">
        <v>81</v>
      </c>
      <c r="H7" s="49" t="e">
        <v>#N/A</v>
      </c>
      <c r="I7" s="49" t="s">
        <v>81</v>
      </c>
      <c r="J7" s="49" t="e">
        <v>#N/A</v>
      </c>
      <c r="K7" s="49" t="s">
        <v>81</v>
      </c>
      <c r="L7" s="49" t="e">
        <v>#N/A</v>
      </c>
      <c r="M7" s="49" t="s">
        <v>81</v>
      </c>
      <c r="N7" s="49" t="e">
        <v>#N/A</v>
      </c>
    </row>
    <row r="8" spans="2:14">
      <c r="B8">
        <v>274</v>
      </c>
      <c r="C8">
        <v>292</v>
      </c>
      <c r="D8">
        <v>130</v>
      </c>
      <c r="E8">
        <v>394</v>
      </c>
      <c r="G8" s="49" t="s">
        <v>82</v>
      </c>
      <c r="H8" s="49">
        <v>86.684869883196242</v>
      </c>
      <c r="I8" s="49" t="s">
        <v>82</v>
      </c>
      <c r="J8" s="49">
        <v>119.21221573711473</v>
      </c>
      <c r="K8" s="49" t="s">
        <v>82</v>
      </c>
      <c r="L8" s="49">
        <v>112.12994162811201</v>
      </c>
      <c r="M8" s="49" t="s">
        <v>82</v>
      </c>
      <c r="N8" s="49">
        <v>119.49588556375768</v>
      </c>
    </row>
    <row r="9" spans="2:14">
      <c r="B9">
        <v>297</v>
      </c>
      <c r="C9">
        <v>487</v>
      </c>
      <c r="D9">
        <v>342</v>
      </c>
      <c r="E9">
        <v>223</v>
      </c>
      <c r="G9" s="49" t="s">
        <v>83</v>
      </c>
      <c r="H9" s="49">
        <v>7514.2666666666628</v>
      </c>
      <c r="I9" s="49" t="s">
        <v>83</v>
      </c>
      <c r="J9" s="49">
        <v>14211.552380952386</v>
      </c>
      <c r="K9" s="49" t="s">
        <v>83</v>
      </c>
      <c r="L9" s="49">
        <v>12573.123809523806</v>
      </c>
      <c r="M9" s="49" t="s">
        <v>83</v>
      </c>
      <c r="N9" s="49">
        <v>14279.266666666672</v>
      </c>
    </row>
    <row r="10" spans="2:14">
      <c r="B10">
        <v>225</v>
      </c>
      <c r="C10">
        <v>440</v>
      </c>
      <c r="D10">
        <v>267</v>
      </c>
      <c r="E10">
        <v>471</v>
      </c>
      <c r="G10" s="49" t="s">
        <v>84</v>
      </c>
      <c r="H10" s="49">
        <v>-0.7899378376174071</v>
      </c>
      <c r="I10" s="49" t="s">
        <v>84</v>
      </c>
      <c r="J10" s="49">
        <v>-1.2527535054557899</v>
      </c>
      <c r="K10" s="49" t="s">
        <v>84</v>
      </c>
      <c r="L10" s="49">
        <v>-1.056473138973657</v>
      </c>
      <c r="M10" s="49" t="s">
        <v>84</v>
      </c>
      <c r="N10" s="49">
        <v>-1.1032291324610117</v>
      </c>
    </row>
    <row r="11" spans="2:14">
      <c r="B11">
        <v>204</v>
      </c>
      <c r="C11">
        <v>169</v>
      </c>
      <c r="D11">
        <v>188</v>
      </c>
      <c r="E11">
        <v>160</v>
      </c>
      <c r="G11" s="49" t="s">
        <v>85</v>
      </c>
      <c r="H11" s="49">
        <v>0.45513888860300877</v>
      </c>
      <c r="I11" s="49" t="s">
        <v>85</v>
      </c>
      <c r="J11" s="49">
        <v>0.15120606401412007</v>
      </c>
      <c r="K11" s="49" t="s">
        <v>85</v>
      </c>
      <c r="L11" s="49">
        <v>0.1967323736627021</v>
      </c>
      <c r="M11" s="49" t="s">
        <v>85</v>
      </c>
      <c r="N11" s="49">
        <v>-0.19681787278714319</v>
      </c>
    </row>
    <row r="12" spans="2:14">
      <c r="B12">
        <v>157</v>
      </c>
      <c r="C12">
        <v>498</v>
      </c>
      <c r="D12">
        <v>304</v>
      </c>
      <c r="E12">
        <v>435</v>
      </c>
      <c r="G12" s="49" t="s">
        <v>86</v>
      </c>
      <c r="H12" s="49">
        <v>293</v>
      </c>
      <c r="I12" s="49" t="s">
        <v>86</v>
      </c>
      <c r="J12" s="49">
        <v>363</v>
      </c>
      <c r="K12" s="49" t="s">
        <v>86</v>
      </c>
      <c r="L12" s="49">
        <v>364</v>
      </c>
      <c r="M12" s="49" t="s">
        <v>86</v>
      </c>
      <c r="N12" s="49">
        <v>376</v>
      </c>
    </row>
    <row r="13" spans="2:14">
      <c r="B13">
        <v>111</v>
      </c>
      <c r="C13">
        <v>223</v>
      </c>
      <c r="D13">
        <v>113</v>
      </c>
      <c r="E13">
        <v>480</v>
      </c>
      <c r="G13" s="49" t="s">
        <v>87</v>
      </c>
      <c r="H13" s="49">
        <v>111</v>
      </c>
      <c r="I13" s="49" t="s">
        <v>87</v>
      </c>
      <c r="J13" s="49">
        <v>135</v>
      </c>
      <c r="K13" s="49" t="s">
        <v>87</v>
      </c>
      <c r="L13" s="49">
        <v>106</v>
      </c>
      <c r="M13" s="49" t="s">
        <v>87</v>
      </c>
      <c r="N13" s="49">
        <v>104</v>
      </c>
    </row>
    <row r="14" spans="2:14">
      <c r="B14">
        <v>192</v>
      </c>
      <c r="C14">
        <v>368</v>
      </c>
      <c r="D14">
        <v>193</v>
      </c>
      <c r="E14">
        <v>200</v>
      </c>
      <c r="G14" s="49" t="s">
        <v>88</v>
      </c>
      <c r="H14" s="49">
        <v>404</v>
      </c>
      <c r="I14" s="49" t="s">
        <v>88</v>
      </c>
      <c r="J14" s="49">
        <v>498</v>
      </c>
      <c r="K14" s="49" t="s">
        <v>88</v>
      </c>
      <c r="L14" s="49">
        <v>470</v>
      </c>
      <c r="M14" s="49" t="s">
        <v>88</v>
      </c>
      <c r="N14" s="49">
        <v>480</v>
      </c>
    </row>
    <row r="15" spans="2:14">
      <c r="B15">
        <v>345</v>
      </c>
      <c r="C15">
        <v>226</v>
      </c>
      <c r="D15">
        <v>366</v>
      </c>
      <c r="E15">
        <v>354</v>
      </c>
      <c r="G15" s="49" t="s">
        <v>89</v>
      </c>
      <c r="H15" s="49">
        <v>3578</v>
      </c>
      <c r="I15" s="49" t="s">
        <v>89</v>
      </c>
      <c r="J15" s="49">
        <v>4762</v>
      </c>
      <c r="K15" s="49" t="s">
        <v>89</v>
      </c>
      <c r="L15" s="49">
        <v>3917</v>
      </c>
      <c r="M15" s="49" t="s">
        <v>89</v>
      </c>
      <c r="N15" s="49">
        <v>4592</v>
      </c>
    </row>
    <row r="16" spans="2:14">
      <c r="B16">
        <v>404</v>
      </c>
      <c r="C16">
        <v>329</v>
      </c>
      <c r="D16">
        <v>308</v>
      </c>
      <c r="E16">
        <v>148</v>
      </c>
      <c r="G16" s="49" t="s">
        <v>90</v>
      </c>
      <c r="H16" s="49">
        <v>15</v>
      </c>
      <c r="I16" s="49" t="s">
        <v>90</v>
      </c>
      <c r="J16" s="49">
        <v>15</v>
      </c>
      <c r="K16" s="49" t="s">
        <v>90</v>
      </c>
      <c r="L16" s="49">
        <v>15</v>
      </c>
      <c r="M16" s="49" t="s">
        <v>90</v>
      </c>
      <c r="N16" s="49">
        <v>15</v>
      </c>
    </row>
    <row r="17" spans="7:14">
      <c r="G17" s="49" t="s">
        <v>91</v>
      </c>
      <c r="H17" s="49">
        <v>345</v>
      </c>
      <c r="I17" s="49" t="s">
        <v>91</v>
      </c>
      <c r="J17" s="49">
        <v>469</v>
      </c>
      <c r="K17" s="49" t="s">
        <v>91</v>
      </c>
      <c r="L17" s="49">
        <v>373</v>
      </c>
      <c r="M17" s="49" t="s">
        <v>91</v>
      </c>
      <c r="N17" s="49">
        <v>435</v>
      </c>
    </row>
    <row r="18" spans="7:14" ht="15" thickBot="1">
      <c r="G18" s="50" t="s">
        <v>92</v>
      </c>
      <c r="H18" s="50">
        <v>157</v>
      </c>
      <c r="I18" s="50" t="s">
        <v>92</v>
      </c>
      <c r="J18" s="50">
        <v>213</v>
      </c>
      <c r="K18" s="50" t="s">
        <v>92</v>
      </c>
      <c r="L18" s="50">
        <v>130</v>
      </c>
      <c r="M18" s="50" t="s">
        <v>92</v>
      </c>
      <c r="N18" s="50">
        <v>160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4437-619C-46DD-BB4E-DEAAB352BBDB}">
  <dimension ref="C1:N38"/>
  <sheetViews>
    <sheetView tabSelected="1" topLeftCell="D1" zoomScaleNormal="100" workbookViewId="0">
      <selection activeCell="I8" sqref="I8"/>
    </sheetView>
  </sheetViews>
  <sheetFormatPr defaultRowHeight="14.5"/>
  <cols>
    <col min="3" max="3" width="29.453125" bestFit="1" customWidth="1"/>
    <col min="5" max="5" width="12.08984375" bestFit="1" customWidth="1"/>
  </cols>
  <sheetData>
    <row r="1" spans="3:14" ht="15" thickBot="1"/>
    <row r="2" spans="3:14" ht="15" thickBot="1">
      <c r="E2" s="90" t="s">
        <v>118</v>
      </c>
      <c r="F2" s="107" t="s">
        <v>58</v>
      </c>
      <c r="G2" s="84"/>
      <c r="H2" s="84"/>
      <c r="I2" s="85"/>
      <c r="J2" s="99" t="s">
        <v>120</v>
      </c>
      <c r="K2" s="100" t="s">
        <v>86</v>
      </c>
      <c r="L2" s="116" t="s">
        <v>130</v>
      </c>
      <c r="M2" s="107" t="s">
        <v>131</v>
      </c>
      <c r="N2" s="85" t="s">
        <v>132</v>
      </c>
    </row>
    <row r="3" spans="3:14" ht="14.5" customHeight="1" thickBot="1">
      <c r="E3" s="91"/>
      <c r="F3" s="122" t="s">
        <v>119</v>
      </c>
      <c r="G3" s="123"/>
      <c r="H3" s="123"/>
      <c r="I3" s="124"/>
      <c r="J3" s="127"/>
      <c r="K3" s="128"/>
      <c r="L3" s="117"/>
      <c r="M3" s="108"/>
      <c r="N3" s="86"/>
    </row>
    <row r="4" spans="3:14" ht="15" thickBot="1">
      <c r="E4" s="92"/>
      <c r="F4" s="129">
        <v>1</v>
      </c>
      <c r="G4" s="130">
        <v>2</v>
      </c>
      <c r="H4" s="130">
        <v>3</v>
      </c>
      <c r="I4" s="131">
        <v>4</v>
      </c>
      <c r="J4" s="125" t="s">
        <v>121</v>
      </c>
      <c r="K4" s="126" t="s">
        <v>122</v>
      </c>
      <c r="L4" s="118"/>
      <c r="M4" s="109"/>
      <c r="N4" s="89"/>
    </row>
    <row r="5" spans="3:14">
      <c r="C5" s="80" t="s">
        <v>93</v>
      </c>
      <c r="E5" s="93">
        <v>1</v>
      </c>
      <c r="F5" s="101">
        <v>15.85</v>
      </c>
      <c r="G5" s="88">
        <v>16.02</v>
      </c>
      <c r="H5" s="88">
        <v>15.83</v>
      </c>
      <c r="I5" s="102">
        <v>15.93</v>
      </c>
      <c r="J5" s="96">
        <f>AVERAGE(F5:I5)</f>
        <v>15.907499999999999</v>
      </c>
      <c r="K5" s="113">
        <f>MAX(F5:I5)-MIN(F5:I5)</f>
        <v>0.1899999999999995</v>
      </c>
      <c r="L5" s="119">
        <f t="shared" ref="L5:L29" si="0">$F$33</f>
        <v>15.946900000000003</v>
      </c>
      <c r="M5" s="110">
        <f t="shared" ref="M5:M29" si="1">$F$37</f>
        <v>16.156900000000004</v>
      </c>
      <c r="N5" s="73">
        <f t="shared" ref="N5:N29" si="2">$F$38</f>
        <v>15.736900000000002</v>
      </c>
    </row>
    <row r="6" spans="3:14">
      <c r="C6" s="80" t="s">
        <v>94</v>
      </c>
      <c r="E6" s="94">
        <v>2</v>
      </c>
      <c r="F6" s="103">
        <v>16.12</v>
      </c>
      <c r="G6" s="81">
        <v>16</v>
      </c>
      <c r="H6" s="81">
        <v>15.85</v>
      </c>
      <c r="I6" s="104">
        <v>16.010000000000002</v>
      </c>
      <c r="J6" s="97">
        <f t="shared" ref="J6:J29" si="3">AVERAGE(F6:I6)</f>
        <v>15.995000000000001</v>
      </c>
      <c r="K6" s="114">
        <f t="shared" ref="K6:K29" si="4">MAX(F6:I6)-MIN(F6:I6)</f>
        <v>0.27000000000000135</v>
      </c>
      <c r="L6" s="120">
        <f t="shared" si="0"/>
        <v>15.946900000000003</v>
      </c>
      <c r="M6" s="111">
        <f t="shared" si="1"/>
        <v>16.156900000000004</v>
      </c>
      <c r="N6" s="71">
        <f t="shared" si="2"/>
        <v>15.736900000000002</v>
      </c>
    </row>
    <row r="7" spans="3:14">
      <c r="C7" s="80" t="s">
        <v>95</v>
      </c>
      <c r="E7" s="94">
        <v>3</v>
      </c>
      <c r="F7" s="103">
        <v>16</v>
      </c>
      <c r="G7" s="81">
        <v>15.91</v>
      </c>
      <c r="H7" s="81">
        <v>15.94</v>
      </c>
      <c r="I7" s="104">
        <v>15.83</v>
      </c>
      <c r="J7" s="97">
        <f t="shared" si="3"/>
        <v>15.92</v>
      </c>
      <c r="K7" s="114">
        <f t="shared" si="4"/>
        <v>0.16999999999999993</v>
      </c>
      <c r="L7" s="120">
        <f t="shared" si="0"/>
        <v>15.946900000000003</v>
      </c>
      <c r="M7" s="111">
        <f t="shared" si="1"/>
        <v>16.156900000000004</v>
      </c>
      <c r="N7" s="71">
        <f t="shared" si="2"/>
        <v>15.736900000000002</v>
      </c>
    </row>
    <row r="8" spans="3:14">
      <c r="C8" s="80" t="s">
        <v>96</v>
      </c>
      <c r="E8" s="94">
        <v>4</v>
      </c>
      <c r="F8" s="103">
        <v>16.2</v>
      </c>
      <c r="G8" s="81">
        <v>15.85</v>
      </c>
      <c r="H8" s="81">
        <v>15.74</v>
      </c>
      <c r="I8" s="104">
        <v>15.93</v>
      </c>
      <c r="J8" s="97">
        <f t="shared" si="3"/>
        <v>15.93</v>
      </c>
      <c r="K8" s="114">
        <f t="shared" si="4"/>
        <v>0.45999999999999908</v>
      </c>
      <c r="L8" s="120">
        <f t="shared" si="0"/>
        <v>15.946900000000003</v>
      </c>
      <c r="M8" s="111">
        <f t="shared" si="1"/>
        <v>16.156900000000004</v>
      </c>
      <c r="N8" s="71">
        <f t="shared" si="2"/>
        <v>15.736900000000002</v>
      </c>
    </row>
    <row r="9" spans="3:14">
      <c r="C9" s="80" t="s">
        <v>97</v>
      </c>
      <c r="E9" s="94">
        <v>5</v>
      </c>
      <c r="F9" s="103">
        <v>15.74</v>
      </c>
      <c r="G9" s="81">
        <v>15.86</v>
      </c>
      <c r="H9" s="81">
        <v>16.21</v>
      </c>
      <c r="I9" s="104">
        <v>16.100000000000001</v>
      </c>
      <c r="J9" s="97">
        <f t="shared" si="3"/>
        <v>15.977500000000001</v>
      </c>
      <c r="K9" s="114">
        <f t="shared" si="4"/>
        <v>0.47000000000000064</v>
      </c>
      <c r="L9" s="120">
        <f t="shared" si="0"/>
        <v>15.946900000000003</v>
      </c>
      <c r="M9" s="111">
        <f t="shared" si="1"/>
        <v>16.156900000000004</v>
      </c>
      <c r="N9" s="71">
        <f t="shared" si="2"/>
        <v>15.736900000000002</v>
      </c>
    </row>
    <row r="10" spans="3:14">
      <c r="C10" s="80" t="s">
        <v>98</v>
      </c>
      <c r="E10" s="94">
        <v>6</v>
      </c>
      <c r="F10" s="103">
        <v>15.94</v>
      </c>
      <c r="G10" s="81">
        <v>16.010000000000002</v>
      </c>
      <c r="H10" s="81">
        <v>16.14</v>
      </c>
      <c r="I10" s="104">
        <v>16.03</v>
      </c>
      <c r="J10" s="97">
        <f t="shared" si="3"/>
        <v>16.03</v>
      </c>
      <c r="K10" s="114">
        <f t="shared" si="4"/>
        <v>0.20000000000000107</v>
      </c>
      <c r="L10" s="120">
        <f t="shared" si="0"/>
        <v>15.946900000000003</v>
      </c>
      <c r="M10" s="111">
        <f t="shared" si="1"/>
        <v>16.156900000000004</v>
      </c>
      <c r="N10" s="71">
        <f t="shared" si="2"/>
        <v>15.736900000000002</v>
      </c>
    </row>
    <row r="11" spans="3:14">
      <c r="C11" s="80" t="s">
        <v>99</v>
      </c>
      <c r="E11" s="94">
        <v>7</v>
      </c>
      <c r="F11" s="103">
        <v>15.75</v>
      </c>
      <c r="G11" s="81">
        <v>16.21</v>
      </c>
      <c r="H11" s="81">
        <v>16.010000000000002</v>
      </c>
      <c r="I11" s="104">
        <v>15.86</v>
      </c>
      <c r="J11" s="97">
        <f t="shared" si="3"/>
        <v>15.9575</v>
      </c>
      <c r="K11" s="114">
        <f t="shared" si="4"/>
        <v>0.46000000000000085</v>
      </c>
      <c r="L11" s="120">
        <f t="shared" si="0"/>
        <v>15.946900000000003</v>
      </c>
      <c r="M11" s="111">
        <f t="shared" si="1"/>
        <v>16.156900000000004</v>
      </c>
      <c r="N11" s="71">
        <f t="shared" si="2"/>
        <v>15.736900000000002</v>
      </c>
    </row>
    <row r="12" spans="3:14">
      <c r="C12" s="80" t="s">
        <v>100</v>
      </c>
      <c r="E12" s="94">
        <v>8</v>
      </c>
      <c r="F12" s="103">
        <v>15.82</v>
      </c>
      <c r="G12" s="81">
        <v>15.94</v>
      </c>
      <c r="H12" s="81">
        <v>16.02</v>
      </c>
      <c r="I12" s="104">
        <v>15.94</v>
      </c>
      <c r="J12" s="97">
        <f t="shared" si="3"/>
        <v>15.93</v>
      </c>
      <c r="K12" s="114">
        <f t="shared" si="4"/>
        <v>0.19999999999999929</v>
      </c>
      <c r="L12" s="120">
        <f t="shared" si="0"/>
        <v>15.946900000000003</v>
      </c>
      <c r="M12" s="111">
        <f t="shared" si="1"/>
        <v>16.156900000000004</v>
      </c>
      <c r="N12" s="71">
        <f t="shared" si="2"/>
        <v>15.736900000000002</v>
      </c>
    </row>
    <row r="13" spans="3:14">
      <c r="C13" s="80" t="s">
        <v>101</v>
      </c>
      <c r="E13" s="94">
        <v>9</v>
      </c>
      <c r="F13" s="103">
        <v>16.04</v>
      </c>
      <c r="G13" s="81">
        <v>15.98</v>
      </c>
      <c r="H13" s="81">
        <v>15.83</v>
      </c>
      <c r="I13" s="104">
        <v>15.98</v>
      </c>
      <c r="J13" s="97">
        <f t="shared" si="3"/>
        <v>15.9575</v>
      </c>
      <c r="K13" s="114">
        <f t="shared" si="4"/>
        <v>0.20999999999999908</v>
      </c>
      <c r="L13" s="120">
        <f t="shared" si="0"/>
        <v>15.946900000000003</v>
      </c>
      <c r="M13" s="111">
        <f t="shared" si="1"/>
        <v>16.156900000000004</v>
      </c>
      <c r="N13" s="71">
        <f t="shared" si="2"/>
        <v>15.736900000000002</v>
      </c>
    </row>
    <row r="14" spans="3:14">
      <c r="C14" s="80" t="s">
        <v>102</v>
      </c>
      <c r="E14" s="94">
        <v>10</v>
      </c>
      <c r="F14" s="103">
        <v>15.64</v>
      </c>
      <c r="G14" s="81">
        <v>15.86</v>
      </c>
      <c r="H14" s="81">
        <v>15.94</v>
      </c>
      <c r="I14" s="104">
        <v>15.89</v>
      </c>
      <c r="J14" s="97">
        <f t="shared" si="3"/>
        <v>15.8325</v>
      </c>
      <c r="K14" s="114">
        <f t="shared" si="4"/>
        <v>0.29999999999999893</v>
      </c>
      <c r="L14" s="120">
        <f t="shared" si="0"/>
        <v>15.946900000000003</v>
      </c>
      <c r="M14" s="111">
        <f t="shared" si="1"/>
        <v>16.156900000000004</v>
      </c>
      <c r="N14" s="71">
        <f t="shared" si="2"/>
        <v>15.736900000000002</v>
      </c>
    </row>
    <row r="15" spans="3:14">
      <c r="C15" s="80" t="s">
        <v>103</v>
      </c>
      <c r="E15" s="94">
        <v>11</v>
      </c>
      <c r="F15" s="103">
        <v>16.11</v>
      </c>
      <c r="G15" s="81">
        <v>16</v>
      </c>
      <c r="H15" s="81">
        <v>16.010000000000002</v>
      </c>
      <c r="I15" s="104">
        <v>15.82</v>
      </c>
      <c r="J15" s="97">
        <f t="shared" si="3"/>
        <v>15.985000000000001</v>
      </c>
      <c r="K15" s="114">
        <f t="shared" si="4"/>
        <v>0.28999999999999915</v>
      </c>
      <c r="L15" s="120">
        <f t="shared" si="0"/>
        <v>15.946900000000003</v>
      </c>
      <c r="M15" s="111">
        <f t="shared" si="1"/>
        <v>16.156900000000004</v>
      </c>
      <c r="N15" s="71">
        <f t="shared" si="2"/>
        <v>15.736900000000002</v>
      </c>
    </row>
    <row r="16" spans="3:14">
      <c r="C16" s="80" t="s">
        <v>104</v>
      </c>
      <c r="E16" s="94">
        <v>12</v>
      </c>
      <c r="F16" s="103">
        <v>15.72</v>
      </c>
      <c r="G16" s="81">
        <v>15.85</v>
      </c>
      <c r="H16" s="81">
        <v>16.12</v>
      </c>
      <c r="I16" s="104">
        <v>16.149999999999999</v>
      </c>
      <c r="J16" s="97">
        <f t="shared" si="3"/>
        <v>15.959999999999999</v>
      </c>
      <c r="K16" s="114">
        <f t="shared" si="4"/>
        <v>0.42999999999999794</v>
      </c>
      <c r="L16" s="120">
        <f t="shared" si="0"/>
        <v>15.946900000000003</v>
      </c>
      <c r="M16" s="111">
        <f t="shared" si="1"/>
        <v>16.156900000000004</v>
      </c>
      <c r="N16" s="71">
        <f t="shared" si="2"/>
        <v>15.736900000000002</v>
      </c>
    </row>
    <row r="17" spans="3:14">
      <c r="C17" s="80" t="s">
        <v>105</v>
      </c>
      <c r="E17" s="94">
        <v>13</v>
      </c>
      <c r="F17" s="103">
        <v>15.85</v>
      </c>
      <c r="G17" s="81">
        <v>15.76</v>
      </c>
      <c r="H17" s="81">
        <v>15.74</v>
      </c>
      <c r="I17" s="104">
        <v>15.98</v>
      </c>
      <c r="J17" s="97">
        <f t="shared" si="3"/>
        <v>15.8325</v>
      </c>
      <c r="K17" s="114">
        <f t="shared" si="4"/>
        <v>0.24000000000000021</v>
      </c>
      <c r="L17" s="120">
        <f t="shared" si="0"/>
        <v>15.946900000000003</v>
      </c>
      <c r="M17" s="111">
        <f t="shared" si="1"/>
        <v>16.156900000000004</v>
      </c>
      <c r="N17" s="71">
        <f t="shared" si="2"/>
        <v>15.736900000000002</v>
      </c>
    </row>
    <row r="18" spans="3:14">
      <c r="C18" s="80" t="s">
        <v>106</v>
      </c>
      <c r="E18" s="94">
        <v>14</v>
      </c>
      <c r="F18" s="103">
        <v>15.73</v>
      </c>
      <c r="G18" s="81">
        <v>15.84</v>
      </c>
      <c r="H18" s="81">
        <v>15.96</v>
      </c>
      <c r="I18" s="104">
        <v>16.100000000000001</v>
      </c>
      <c r="J18" s="97">
        <f t="shared" si="3"/>
        <v>15.907500000000001</v>
      </c>
      <c r="K18" s="114">
        <f t="shared" si="4"/>
        <v>0.37000000000000099</v>
      </c>
      <c r="L18" s="120">
        <f t="shared" si="0"/>
        <v>15.946900000000003</v>
      </c>
      <c r="M18" s="111">
        <f t="shared" si="1"/>
        <v>16.156900000000004</v>
      </c>
      <c r="N18" s="71">
        <f t="shared" si="2"/>
        <v>15.736900000000002</v>
      </c>
    </row>
    <row r="19" spans="3:14">
      <c r="C19" s="80" t="s">
        <v>107</v>
      </c>
      <c r="E19" s="94">
        <v>15</v>
      </c>
      <c r="F19" s="103">
        <v>16.2</v>
      </c>
      <c r="G19" s="81">
        <v>16.010000000000002</v>
      </c>
      <c r="H19" s="81">
        <v>16.100000000000001</v>
      </c>
      <c r="I19" s="104">
        <v>15.89</v>
      </c>
      <c r="J19" s="97">
        <f t="shared" si="3"/>
        <v>16.05</v>
      </c>
      <c r="K19" s="114">
        <f t="shared" si="4"/>
        <v>0.30999999999999872</v>
      </c>
      <c r="L19" s="120">
        <f t="shared" si="0"/>
        <v>15.946900000000003</v>
      </c>
      <c r="M19" s="111">
        <f t="shared" si="1"/>
        <v>16.156900000000004</v>
      </c>
      <c r="N19" s="71">
        <f t="shared" si="2"/>
        <v>15.736900000000002</v>
      </c>
    </row>
    <row r="20" spans="3:14">
      <c r="C20" s="80" t="s">
        <v>108</v>
      </c>
      <c r="E20" s="94">
        <v>16</v>
      </c>
      <c r="F20" s="103">
        <v>16.12</v>
      </c>
      <c r="G20" s="81">
        <v>16.079999999999998</v>
      </c>
      <c r="H20" s="81">
        <v>15.83</v>
      </c>
      <c r="I20" s="104">
        <v>15.94</v>
      </c>
      <c r="J20" s="97">
        <f t="shared" si="3"/>
        <v>15.9925</v>
      </c>
      <c r="K20" s="114">
        <f t="shared" si="4"/>
        <v>0.29000000000000092</v>
      </c>
      <c r="L20" s="120">
        <f t="shared" si="0"/>
        <v>15.946900000000003</v>
      </c>
      <c r="M20" s="111">
        <f t="shared" si="1"/>
        <v>16.156900000000004</v>
      </c>
      <c r="N20" s="71">
        <f t="shared" si="2"/>
        <v>15.736900000000002</v>
      </c>
    </row>
    <row r="21" spans="3:14">
      <c r="C21" s="80" t="s">
        <v>109</v>
      </c>
      <c r="E21" s="94">
        <v>17</v>
      </c>
      <c r="F21" s="103">
        <v>16.010000000000002</v>
      </c>
      <c r="G21" s="81">
        <v>15.93</v>
      </c>
      <c r="H21" s="81">
        <v>15.81</v>
      </c>
      <c r="I21" s="104">
        <v>15.68</v>
      </c>
      <c r="J21" s="97">
        <f t="shared" si="3"/>
        <v>15.8575</v>
      </c>
      <c r="K21" s="114">
        <f t="shared" si="4"/>
        <v>0.33000000000000185</v>
      </c>
      <c r="L21" s="120">
        <f t="shared" si="0"/>
        <v>15.946900000000003</v>
      </c>
      <c r="M21" s="111">
        <f t="shared" si="1"/>
        <v>16.156900000000004</v>
      </c>
      <c r="N21" s="71">
        <f t="shared" si="2"/>
        <v>15.736900000000002</v>
      </c>
    </row>
    <row r="22" spans="3:14">
      <c r="C22" s="80" t="s">
        <v>110</v>
      </c>
      <c r="E22" s="94">
        <v>18</v>
      </c>
      <c r="F22" s="103">
        <v>15.78</v>
      </c>
      <c r="G22" s="81">
        <v>16.04</v>
      </c>
      <c r="H22" s="81">
        <v>16.11</v>
      </c>
      <c r="I22" s="104">
        <v>16.12</v>
      </c>
      <c r="J22" s="97">
        <f t="shared" si="3"/>
        <v>16.012499999999999</v>
      </c>
      <c r="K22" s="114">
        <f t="shared" si="4"/>
        <v>0.34000000000000163</v>
      </c>
      <c r="L22" s="120">
        <f t="shared" si="0"/>
        <v>15.946900000000003</v>
      </c>
      <c r="M22" s="111">
        <f t="shared" si="1"/>
        <v>16.156900000000004</v>
      </c>
      <c r="N22" s="71">
        <f t="shared" si="2"/>
        <v>15.736900000000002</v>
      </c>
    </row>
    <row r="23" spans="3:14">
      <c r="C23" s="80" t="s">
        <v>111</v>
      </c>
      <c r="E23" s="94">
        <v>19</v>
      </c>
      <c r="F23" s="103">
        <v>15.84</v>
      </c>
      <c r="G23" s="81">
        <v>15.92</v>
      </c>
      <c r="H23" s="81">
        <v>16.05</v>
      </c>
      <c r="I23" s="104">
        <v>16.12</v>
      </c>
      <c r="J23" s="97">
        <f t="shared" si="3"/>
        <v>15.982500000000002</v>
      </c>
      <c r="K23" s="114">
        <f t="shared" si="4"/>
        <v>0.28000000000000114</v>
      </c>
      <c r="L23" s="120">
        <f t="shared" si="0"/>
        <v>15.946900000000003</v>
      </c>
      <c r="M23" s="111">
        <f t="shared" si="1"/>
        <v>16.156900000000004</v>
      </c>
      <c r="N23" s="71">
        <f t="shared" si="2"/>
        <v>15.736900000000002</v>
      </c>
    </row>
    <row r="24" spans="3:14">
      <c r="C24" s="80" t="s">
        <v>112</v>
      </c>
      <c r="E24" s="94">
        <v>20</v>
      </c>
      <c r="F24" s="103">
        <v>15.92</v>
      </c>
      <c r="G24" s="81">
        <v>16.09</v>
      </c>
      <c r="H24" s="81">
        <v>16.12</v>
      </c>
      <c r="I24" s="104">
        <v>15.93</v>
      </c>
      <c r="J24" s="97">
        <f t="shared" si="3"/>
        <v>16.015000000000001</v>
      </c>
      <c r="K24" s="114">
        <f t="shared" si="4"/>
        <v>0.20000000000000107</v>
      </c>
      <c r="L24" s="120">
        <f t="shared" si="0"/>
        <v>15.946900000000003</v>
      </c>
      <c r="M24" s="111">
        <f t="shared" si="1"/>
        <v>16.156900000000004</v>
      </c>
      <c r="N24" s="71">
        <f t="shared" si="2"/>
        <v>15.736900000000002</v>
      </c>
    </row>
    <row r="25" spans="3:14">
      <c r="C25" s="80" t="s">
        <v>113</v>
      </c>
      <c r="E25" s="94">
        <v>21</v>
      </c>
      <c r="F25" s="103">
        <v>16.11</v>
      </c>
      <c r="G25" s="81">
        <v>16.02</v>
      </c>
      <c r="H25" s="81">
        <v>16</v>
      </c>
      <c r="I25" s="104">
        <v>15.88</v>
      </c>
      <c r="J25" s="97">
        <f t="shared" si="3"/>
        <v>16.002499999999998</v>
      </c>
      <c r="K25" s="114">
        <f t="shared" si="4"/>
        <v>0.22999999999999865</v>
      </c>
      <c r="L25" s="120">
        <f t="shared" si="0"/>
        <v>15.946900000000003</v>
      </c>
      <c r="M25" s="111">
        <f t="shared" si="1"/>
        <v>16.156900000000004</v>
      </c>
      <c r="N25" s="71">
        <f t="shared" si="2"/>
        <v>15.736900000000002</v>
      </c>
    </row>
    <row r="26" spans="3:14">
      <c r="C26" s="80" t="s">
        <v>114</v>
      </c>
      <c r="E26" s="94">
        <v>22</v>
      </c>
      <c r="F26" s="103">
        <v>15.98</v>
      </c>
      <c r="G26" s="81">
        <v>15.82</v>
      </c>
      <c r="H26" s="81">
        <v>15.89</v>
      </c>
      <c r="I26" s="104">
        <v>15.89</v>
      </c>
      <c r="J26" s="97">
        <f t="shared" si="3"/>
        <v>15.895</v>
      </c>
      <c r="K26" s="114">
        <f t="shared" si="4"/>
        <v>0.16000000000000014</v>
      </c>
      <c r="L26" s="120">
        <f t="shared" si="0"/>
        <v>15.946900000000003</v>
      </c>
      <c r="M26" s="111">
        <f t="shared" si="1"/>
        <v>16.156900000000004</v>
      </c>
      <c r="N26" s="71">
        <f t="shared" si="2"/>
        <v>15.736900000000002</v>
      </c>
    </row>
    <row r="27" spans="3:14">
      <c r="C27" s="80" t="s">
        <v>115</v>
      </c>
      <c r="E27" s="94">
        <v>23</v>
      </c>
      <c r="F27" s="103">
        <v>16.05</v>
      </c>
      <c r="G27" s="81">
        <v>15.73</v>
      </c>
      <c r="H27" s="81">
        <v>15.73</v>
      </c>
      <c r="I27" s="104">
        <v>15.93</v>
      </c>
      <c r="J27" s="97">
        <f t="shared" si="3"/>
        <v>15.860000000000001</v>
      </c>
      <c r="K27" s="114">
        <f t="shared" si="4"/>
        <v>0.32000000000000028</v>
      </c>
      <c r="L27" s="120">
        <f t="shared" si="0"/>
        <v>15.946900000000003</v>
      </c>
      <c r="M27" s="111">
        <f t="shared" si="1"/>
        <v>16.156900000000004</v>
      </c>
      <c r="N27" s="71">
        <f t="shared" si="2"/>
        <v>15.736900000000002</v>
      </c>
    </row>
    <row r="28" spans="3:14">
      <c r="C28" s="80" t="s">
        <v>116</v>
      </c>
      <c r="E28" s="94">
        <v>24</v>
      </c>
      <c r="F28" s="103">
        <v>16.010000000000002</v>
      </c>
      <c r="G28" s="81">
        <v>16.010000000000002</v>
      </c>
      <c r="H28" s="81">
        <v>15.89</v>
      </c>
      <c r="I28" s="104">
        <v>15.86</v>
      </c>
      <c r="J28" s="97">
        <f t="shared" si="3"/>
        <v>15.942500000000001</v>
      </c>
      <c r="K28" s="114">
        <f t="shared" si="4"/>
        <v>0.15000000000000213</v>
      </c>
      <c r="L28" s="120">
        <f t="shared" si="0"/>
        <v>15.946900000000003</v>
      </c>
      <c r="M28" s="111">
        <f t="shared" si="1"/>
        <v>16.156900000000004</v>
      </c>
      <c r="N28" s="71">
        <f t="shared" si="2"/>
        <v>15.736900000000002</v>
      </c>
    </row>
    <row r="29" spans="3:14" ht="15" thickBot="1">
      <c r="C29" s="80" t="s">
        <v>117</v>
      </c>
      <c r="E29" s="95">
        <v>25</v>
      </c>
      <c r="F29" s="105">
        <v>16.079999999999998</v>
      </c>
      <c r="G29" s="87">
        <v>15.78</v>
      </c>
      <c r="H29" s="87">
        <v>15.92</v>
      </c>
      <c r="I29" s="106">
        <v>15.98</v>
      </c>
      <c r="J29" s="98">
        <f t="shared" si="3"/>
        <v>15.940000000000001</v>
      </c>
      <c r="K29" s="115">
        <f t="shared" si="4"/>
        <v>0.29999999999999893</v>
      </c>
      <c r="L29" s="121">
        <f t="shared" si="0"/>
        <v>15.946900000000003</v>
      </c>
      <c r="M29" s="112">
        <f t="shared" si="1"/>
        <v>16.156900000000004</v>
      </c>
      <c r="N29" s="72">
        <f t="shared" si="2"/>
        <v>15.736900000000002</v>
      </c>
    </row>
    <row r="30" spans="3:14">
      <c r="J30" s="83">
        <f t="shared" ref="J30:K30" si="5">SUM(J5:J29)</f>
        <v>398.67250000000007</v>
      </c>
      <c r="K30" s="83">
        <f t="shared" si="5"/>
        <v>7.1700000000000035</v>
      </c>
    </row>
    <row r="32" spans="3:14">
      <c r="E32" t="s">
        <v>41</v>
      </c>
      <c r="F32">
        <f>COUNTA(F5:I5)</f>
        <v>4</v>
      </c>
      <c r="G32" t="s">
        <v>129</v>
      </c>
    </row>
    <row r="33" spans="5:6">
      <c r="E33" t="s">
        <v>123</v>
      </c>
      <c r="F33" s="82">
        <f>AVERAGE(J5:J29)</f>
        <v>15.946900000000003</v>
      </c>
    </row>
    <row r="34" spans="5:6">
      <c r="E34" t="s">
        <v>124</v>
      </c>
      <c r="F34">
        <v>3</v>
      </c>
    </row>
    <row r="35" spans="5:6">
      <c r="E35" t="s">
        <v>125</v>
      </c>
      <c r="F35">
        <v>0.14000000000000001</v>
      </c>
    </row>
    <row r="36" spans="5:6">
      <c r="E36" t="s">
        <v>126</v>
      </c>
      <c r="F36">
        <f>F35/SQRT(F32)</f>
        <v>7.0000000000000007E-2</v>
      </c>
    </row>
    <row r="37" spans="5:6">
      <c r="E37" t="s">
        <v>127</v>
      </c>
      <c r="F37" s="82">
        <f>F33+F34*F36</f>
        <v>16.156900000000004</v>
      </c>
    </row>
    <row r="38" spans="5:6">
      <c r="E38" t="s">
        <v>128</v>
      </c>
      <c r="F38" s="82">
        <f>F33-F34*F36</f>
        <v>15.736900000000002</v>
      </c>
    </row>
  </sheetData>
  <mergeCells count="8">
    <mergeCell ref="L2:L4"/>
    <mergeCell ref="M2:M4"/>
    <mergeCell ref="N2:N4"/>
    <mergeCell ref="F3:I3"/>
    <mergeCell ref="F2:I2"/>
    <mergeCell ref="E2:E4"/>
    <mergeCell ref="J2:J3"/>
    <mergeCell ref="K2:K3"/>
  </mergeCells>
  <pageMargins left="0.7" right="0.7" top="0.75" bottom="0.75" header="0.3" footer="0.3"/>
  <pageSetup paperSize="9" orientation="portrait" horizontalDpi="300" verticalDpi="0" r:id="rId1"/>
  <ignoredErrors>
    <ignoredError sqref="J5 J6:J29 K5:K29 F3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PERT-CPM-1</vt:lpstr>
      <vt:lpstr>PERT-CPM-2</vt:lpstr>
      <vt:lpstr>Correlation &amp; Regression-1</vt:lpstr>
      <vt:lpstr>Correlation &amp; Regression-2</vt:lpstr>
      <vt:lpstr>Descriptive Statistics</vt:lpstr>
      <vt:lpstr>SQC-1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2023-03-03T08:45:12Z</dcterms:created>
  <dcterms:modified xsi:type="dcterms:W3CDTF">2023-03-04T09:47:13Z</dcterms:modified>
</cp:coreProperties>
</file>