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Corporate Training\Six Sigma JT\"/>
    </mc:Choice>
  </mc:AlternateContent>
  <xr:revisionPtr revIDLastSave="0" documentId="13_ncr:1_{97652C98-6A59-4EE1-ACCA-EEDEE041A419}" xr6:coauthVersionLast="47" xr6:coauthVersionMax="47" xr10:uidLastSave="{00000000-0000-0000-0000-000000000000}"/>
  <bookViews>
    <workbookView xWindow="-110" yWindow="-110" windowWidth="19420" windowHeight="10420" firstSheet="3" activeTab="7" xr2:uid="{112797AB-B162-4C1F-9432-D0A301332D8E}"/>
  </bookViews>
  <sheets>
    <sheet name="PERT-CPM-1" sheetId="1" r:id="rId1"/>
    <sheet name="PERT-CPM-2" sheetId="2" r:id="rId2"/>
    <sheet name="Correlation &amp; Regression-1" sheetId="3" r:id="rId3"/>
    <sheet name="Correlation &amp; Regression-2" sheetId="4" r:id="rId4"/>
    <sheet name="Descriptive Statistics" sheetId="5" r:id="rId5"/>
    <sheet name="SQC-1" sheetId="6" r:id="rId6"/>
    <sheet name="MiniTab Data-1" sheetId="7" r:id="rId7"/>
    <sheet name="MiniTab Data-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3" i="8"/>
  <c r="N6" i="7"/>
  <c r="N8" i="7" s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3" i="7"/>
  <c r="N4" i="7"/>
  <c r="N5" i="7"/>
  <c r="N3" i="7"/>
  <c r="K5" i="7"/>
  <c r="K4" i="7"/>
  <c r="K3" i="7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F32" i="6"/>
  <c r="F36" i="6"/>
  <c r="F38" i="6" s="1"/>
  <c r="F33" i="6"/>
  <c r="J30" i="6"/>
  <c r="K30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5" i="6"/>
  <c r="F37" i="6" l="1"/>
  <c r="G8" i="4"/>
  <c r="G4" i="4"/>
  <c r="G5" i="4"/>
  <c r="G6" i="4"/>
  <c r="G7" i="4"/>
  <c r="G3" i="4"/>
  <c r="F4" i="4"/>
  <c r="F5" i="4"/>
  <c r="F6" i="4"/>
  <c r="F7" i="4"/>
  <c r="F3" i="4"/>
  <c r="E11" i="4"/>
  <c r="E12" i="4"/>
  <c r="E10" i="4"/>
  <c r="C20" i="3" l="1"/>
  <c r="F18" i="3"/>
  <c r="F19" i="3"/>
  <c r="F17" i="3"/>
  <c r="C19" i="3"/>
  <c r="C18" i="3"/>
  <c r="C17" i="3"/>
  <c r="C16" i="3"/>
  <c r="C15" i="3"/>
  <c r="C14" i="3"/>
  <c r="C13" i="3"/>
  <c r="C12" i="3"/>
  <c r="C10" i="3"/>
  <c r="D10" i="3"/>
  <c r="E10" i="3"/>
  <c r="F10" i="3"/>
  <c r="G10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G3" i="3"/>
  <c r="F3" i="3"/>
  <c r="E3" i="3"/>
  <c r="K5" i="2"/>
  <c r="K6" i="2"/>
  <c r="K7" i="2"/>
  <c r="K8" i="2"/>
  <c r="K9" i="2"/>
  <c r="K10" i="2"/>
  <c r="K11" i="2"/>
  <c r="K12" i="2"/>
  <c r="K13" i="2"/>
  <c r="K14" i="2"/>
  <c r="K15" i="2"/>
  <c r="K4" i="2"/>
  <c r="J5" i="2"/>
  <c r="J6" i="2"/>
  <c r="J7" i="2"/>
  <c r="J8" i="2"/>
  <c r="J9" i="2"/>
  <c r="J10" i="2"/>
  <c r="J11" i="2"/>
  <c r="J12" i="2"/>
  <c r="J13" i="2"/>
  <c r="J14" i="2"/>
  <c r="J15" i="2"/>
  <c r="J4" i="2"/>
  <c r="I5" i="2"/>
  <c r="I6" i="2"/>
  <c r="I7" i="2"/>
  <c r="I8" i="2"/>
  <c r="I9" i="2"/>
  <c r="I10" i="2"/>
  <c r="I11" i="2"/>
  <c r="I12" i="2"/>
  <c r="I13" i="2"/>
  <c r="I14" i="2"/>
  <c r="I15" i="2"/>
  <c r="I4" i="2"/>
  <c r="H5" i="2"/>
  <c r="H6" i="2"/>
  <c r="H7" i="2"/>
  <c r="H8" i="2"/>
  <c r="H9" i="2"/>
  <c r="H10" i="2"/>
  <c r="H11" i="2"/>
  <c r="H12" i="2"/>
  <c r="H13" i="2"/>
  <c r="H14" i="2"/>
  <c r="H15" i="2"/>
  <c r="H4" i="2"/>
  <c r="F5" i="2"/>
  <c r="F6" i="2"/>
  <c r="F7" i="2"/>
  <c r="F8" i="2"/>
  <c r="F9" i="2"/>
  <c r="F10" i="2"/>
  <c r="F11" i="2"/>
  <c r="F12" i="2"/>
  <c r="F13" i="2"/>
  <c r="F14" i="2"/>
  <c r="F15" i="2"/>
  <c r="F4" i="2"/>
  <c r="K6" i="1"/>
  <c r="K7" i="1" s="1"/>
  <c r="K4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</calcChain>
</file>

<file path=xl/sharedStrings.xml><?xml version="1.0" encoding="utf-8"?>
<sst xmlns="http://schemas.openxmlformats.org/spreadsheetml/2006/main" count="899" uniqueCount="149">
  <si>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</si>
  <si>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</si>
  <si>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</si>
  <si>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</si>
  <si>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</si>
  <si>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</si>
  <si>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</si>
  <si>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</si>
  <si>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</si>
  <si>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</si>
  <si>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</si>
  <si>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</si>
  <si>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</si>
  <si>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</si>
  <si>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</si>
  <si>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START</t>
  </si>
  <si>
    <t>FINISH</t>
  </si>
  <si>
    <t>O</t>
  </si>
  <si>
    <t>P</t>
  </si>
  <si>
    <t>Time Estimates</t>
  </si>
  <si>
    <t>PERT</t>
  </si>
  <si>
    <t>VARIANCE</t>
  </si>
  <si>
    <t>CP</t>
  </si>
  <si>
    <t>*</t>
  </si>
  <si>
    <t>VAR</t>
  </si>
  <si>
    <t>DEADLINE</t>
  </si>
  <si>
    <t>PROBABILITY</t>
  </si>
  <si>
    <t>Start</t>
  </si>
  <si>
    <t>Finish</t>
  </si>
  <si>
    <t>Estimated Durations</t>
  </si>
  <si>
    <t>PERT-Copy</t>
  </si>
  <si>
    <t>PERT_Round</t>
  </si>
  <si>
    <t>PERT-Ceil</t>
  </si>
  <si>
    <t>PERT-Floor</t>
  </si>
  <si>
    <t>Variance</t>
  </si>
  <si>
    <t>Student</t>
  </si>
  <si>
    <t>x</t>
  </si>
  <si>
    <t>y</t>
  </si>
  <si>
    <t>x*y</t>
  </si>
  <si>
    <t>x^2</t>
  </si>
  <si>
    <t>y^2</t>
  </si>
  <si>
    <t>n =</t>
  </si>
  <si>
    <t>r =</t>
  </si>
  <si>
    <t>a =</t>
  </si>
  <si>
    <t>Intercept</t>
  </si>
  <si>
    <t>Slope</t>
  </si>
  <si>
    <t>b =</t>
  </si>
  <si>
    <t>y'</t>
  </si>
  <si>
    <t>r^2 =</t>
  </si>
  <si>
    <t>GPA x1</t>
  </si>
  <si>
    <t>Age x2</t>
  </si>
  <si>
    <t>State Board Score 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</si>
  <si>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</si>
  <si>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</si>
  <si>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</si>
  <si>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</si>
  <si>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</si>
  <si>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</si>
  <si>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</si>
  <si>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</si>
  <si>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</si>
  <si>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</si>
  <si>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</si>
  <si>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</si>
  <si>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</si>
  <si>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</si>
  <si>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</si>
  <si>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</si>
  <si>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</si>
  <si>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</si>
  <si>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</si>
  <si>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</si>
  <si>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</si>
  <si>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</si>
  <si>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(y - y')^2</t>
  </si>
  <si>
    <t>Column1</t>
  </si>
  <si>
    <t>Column2</t>
  </si>
  <si>
    <t>Column3</t>
  </si>
  <si>
    <t>Column4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</si>
  <si>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</si>
  <si>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</si>
  <si>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</si>
  <si>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</si>
  <si>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</si>
  <si>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</si>
  <si>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</si>
  <si>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</si>
  <si>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</si>
  <si>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</si>
  <si>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</si>
  <si>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</si>
  <si>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Largest(3)</t>
  </si>
  <si>
    <t>Smallest(3)</t>
  </si>
  <si>
    <t>1 15.85 16.02 15.83 15.93 15.91 0.19</t>
  </si>
  <si>
    <t>2 16.12 16.00 15.85 16.01 15.99 0.27</t>
  </si>
  <si>
    <t>3 16.00 15.91 15.94 15.83 15.92 0.17</t>
  </si>
  <si>
    <t>4 16.20 15.85 15.74 15.93 15.93 0.46</t>
  </si>
  <si>
    <t>5 15.74 15.86 16.21 16.10 15.98 0.47</t>
  </si>
  <si>
    <t>6 15.94 16.01 16.14 16.03 16.03 0.20</t>
  </si>
  <si>
    <t>7 15.75 16.21 16.01 15.86 15.96 0.46</t>
  </si>
  <si>
    <t>8 15.82 15.94 16.02 15.94 15.93 0.20</t>
  </si>
  <si>
    <t>9 16.04 15.98 15.83 15.98 15.96 0.21</t>
  </si>
  <si>
    <t>10 15.64 15.86 15.94 15.89 15.83 0.30</t>
  </si>
  <si>
    <t>11 16.11 16.00 16.01 15.82 15.99 0.29</t>
  </si>
  <si>
    <t>12 15.72 15.85 16.12 16.15 15.96 0.43</t>
  </si>
  <si>
    <t>13 15.85 15.76 15.74 15.98 15.83 0.24</t>
  </si>
  <si>
    <t>14 15.73 15.84 15.96 16.10 15.91 0.37</t>
  </si>
  <si>
    <t>15 16.20 16.01 16.10 15.89 16.05 0.31</t>
  </si>
  <si>
    <t>16 16.12 16.08 15.83 15.94 15.99 0.29</t>
  </si>
  <si>
    <t>17 16.01 15.93 15.81 15.68 15.86 0.33</t>
  </si>
  <si>
    <t>18 15.78 16.04 16.11 16.12 16.01 0.34</t>
  </si>
  <si>
    <t>19 15.84 15.92 16.05 16.12 15.98 0.28</t>
  </si>
  <si>
    <t>20 15.92 16.09 16.12 15.93 16.02 0.20</t>
  </si>
  <si>
    <t>21 16.11 16.02 16.00 15.88 16.00 0.23</t>
  </si>
  <si>
    <t>22 15.98 15.82 15.89 15.89 15.90 0.16</t>
  </si>
  <si>
    <t>23 16.05 15.73 15.73 15.93 15.86 0.32</t>
  </si>
  <si>
    <t>24 16.01 16.01 15.89 15.86 15.94 0.15</t>
  </si>
  <si>
    <t>25 16.08 15.78 15.92 15.98 15.94 0.30</t>
  </si>
  <si>
    <t>Sample
Number</t>
  </si>
  <si>
    <t>(Bottle Volume in Ounces)</t>
  </si>
  <si>
    <t>Average</t>
  </si>
  <si>
    <t>x-bar</t>
  </si>
  <si>
    <t>R</t>
  </si>
  <si>
    <t>x-bar-bar =</t>
  </si>
  <si>
    <t>z =</t>
  </si>
  <si>
    <t>sigma =</t>
  </si>
  <si>
    <t>sigma-x-bar =</t>
  </si>
  <si>
    <t>UCL =</t>
  </si>
  <si>
    <t>LCL =</t>
  </si>
  <si>
    <t>(#observations)</t>
  </si>
  <si>
    <t>x-bar-bar</t>
  </si>
  <si>
    <t>UCL</t>
  </si>
  <si>
    <t>LCL</t>
  </si>
  <si>
    <t>Unsplitted Data</t>
  </si>
  <si>
    <t>Eastern</t>
  </si>
  <si>
    <t>On time</t>
  </si>
  <si>
    <t>Back order</t>
  </si>
  <si>
    <t>Late</t>
  </si>
  <si>
    <t>Central</t>
  </si>
  <si>
    <t>Western</t>
  </si>
  <si>
    <t>Center</t>
  </si>
  <si>
    <t>Order</t>
  </si>
  <si>
    <t>Arrival</t>
  </si>
  <si>
    <t>Days</t>
  </si>
  <si>
    <t>Status</t>
  </si>
  <si>
    <t>Distance</t>
  </si>
  <si>
    <t>#Count</t>
  </si>
  <si>
    <t>Date</t>
  </si>
  <si>
    <t>#Date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</si>
</sst>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72" formatCode="m/d/yyyy\ h:mm"/>
    <numFmt numFmtId="173" formatCode="mmm\-dd\-yyyy\ h:mm"/>
    <numFmt numFmtId="175" formatCode="mmm\-dd\-yyyy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000000"/>
      <name val="Minion-Regular"/>
    </font>
    <font>
      <sz val="9"/>
      <color rgb="FF595959"/>
      <name val="FEF1C1F3BAB-Roman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10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164" fontId="0" fillId="0" borderId="6" xfId="0" applyNumberFormat="1" applyBorder="1"/>
    <xf numFmtId="164" fontId="0" fillId="0" borderId="9" xfId="0" applyNumberForma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0" borderId="22" xfId="0" applyFont="1" applyBorder="1" applyAlignment="1">
      <alignment horizontal="center"/>
    </xf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8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1" fillId="0" borderId="26" xfId="0" applyFont="1" applyBorder="1" applyAlignment="1">
      <alignment horizontal="center"/>
    </xf>
    <xf numFmtId="164" fontId="0" fillId="0" borderId="27" xfId="0" applyNumberFormat="1" applyBorder="1"/>
    <xf numFmtId="164" fontId="0" fillId="0" borderId="28" xfId="0" applyNumberFormat="1" applyBorder="1"/>
    <xf numFmtId="164" fontId="0" fillId="0" borderId="29" xfId="0" applyNumberFormat="1" applyBorder="1"/>
    <xf numFmtId="0" fontId="1" fillId="0" borderId="2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33" xfId="0" applyFill="1" applyBorder="1" applyAlignment="1"/>
    <xf numFmtId="0" fontId="3" fillId="0" borderId="35" xfId="0" applyFont="1" applyFill="1" applyBorder="1" applyAlignment="1">
      <alignment horizontal="center"/>
    </xf>
    <xf numFmtId="0" fontId="3" fillId="0" borderId="35" xfId="0" applyFont="1" applyFill="1" applyBorder="1" applyAlignment="1">
      <alignment horizontal="centerContinuous"/>
    </xf>
    <xf numFmtId="0" fontId="1" fillId="0" borderId="0" xfId="0" applyFont="1" applyBorder="1" applyAlignment="1">
      <alignment horizontal="center"/>
    </xf>
    <xf numFmtId="2" fontId="0" fillId="0" borderId="0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2" xfId="0" applyFill="1" applyBorder="1"/>
    <xf numFmtId="0" fontId="0" fillId="0" borderId="8" xfId="0" applyBorder="1"/>
    <xf numFmtId="0" fontId="0" fillId="0" borderId="3" xfId="0" applyBorder="1"/>
    <xf numFmtId="0" fontId="0" fillId="0" borderId="5" xfId="0" applyBorder="1"/>
    <xf numFmtId="0" fontId="1" fillId="0" borderId="36" xfId="0" applyFont="1" applyBorder="1" applyAlignment="1">
      <alignment horizontal="center"/>
    </xf>
    <xf numFmtId="0" fontId="0" fillId="0" borderId="37" xfId="0" applyBorder="1"/>
    <xf numFmtId="0" fontId="0" fillId="0" borderId="34" xfId="0" applyBorder="1"/>
    <xf numFmtId="0" fontId="0" fillId="0" borderId="38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1" xfId="0" applyNumberForma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2" fontId="0" fillId="0" borderId="3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1" fillId="0" borderId="4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53" xfId="0" applyBorder="1"/>
    <xf numFmtId="0" fontId="0" fillId="0" borderId="24" xfId="0" applyBorder="1"/>
    <xf numFmtId="0" fontId="0" fillId="0" borderId="52" xfId="0" applyBorder="1"/>
    <xf numFmtId="0" fontId="4" fillId="0" borderId="52" xfId="0" applyFont="1" applyBorder="1"/>
    <xf numFmtId="0" fontId="4" fillId="0" borderId="31" xfId="0" applyFont="1" applyBorder="1"/>
    <xf numFmtId="0" fontId="4" fillId="0" borderId="32" xfId="0" applyFont="1" applyBorder="1"/>
    <xf numFmtId="0" fontId="2" fillId="0" borderId="0" xfId="0" applyFont="1"/>
    <xf numFmtId="172" fontId="2" fillId="0" borderId="0" xfId="0" applyNumberFormat="1" applyFont="1"/>
    <xf numFmtId="173" fontId="2" fillId="0" borderId="0" xfId="0" applyNumberFormat="1" applyFont="1"/>
    <xf numFmtId="175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1">
    <dxf>
      <font>
        <b/>
        <i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Students' Absent Count Vs. Exam 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vs.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'Correlation &amp; Regression-1'!$C$3:$C$9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&amp; Regression-1'!$D$3:$D$9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A-4104-A294-FD0C17FE0D0C}"/>
            </c:ext>
          </c:extLst>
        </c:ser>
        <c:ser>
          <c:idx val="1"/>
          <c:order val="1"/>
          <c:tx>
            <c:v>Test Data Point-1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'Correlation &amp; Regression-1'!$E$17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'Correlation &amp; Regression-1'!$F$17</c:f>
              <c:numCache>
                <c:formatCode>General</c:formatCode>
                <c:ptCount val="1"/>
                <c:pt idx="0">
                  <c:v>62.651741293532332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FA-4104-A294-FD0C17FE0D0C}"/>
            </c:ext>
          </c:extLst>
        </c:ser>
        <c:ser>
          <c:idx val="2"/>
          <c:order val="2"/>
          <c:tx>
            <c:v>Test Data Point-2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'Correlation &amp; Regression-1'!$E$18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'Correlation &amp; Regression-1'!$F$18</c:f>
              <c:numCache>
                <c:formatCode>General</c:formatCode>
                <c:ptCount val="1"/>
                <c:pt idx="0">
                  <c:v>77.139303482587053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FA-4104-A294-FD0C17FE0D0C}"/>
            </c:ext>
          </c:extLst>
        </c:ser>
        <c:ser>
          <c:idx val="3"/>
          <c:order val="3"/>
          <c:tx>
            <c:v>Test Data Point-3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'Correlation &amp; Regression-1'!$E$19</c:f>
              <c:numCache>
                <c:formatCode>General</c:formatCode>
                <c:ptCount val="1"/>
                <c:pt idx="0">
                  <c:v>14</c:v>
                </c:pt>
              </c:numCache>
            </c:numRef>
          </c:xVal>
          <c:yVal>
            <c:numRef>
              <c:f>'Correlation &amp; Regression-1'!$F$19</c:f>
              <c:numCache>
                <c:formatCode>General</c:formatCode>
                <c:ptCount val="1"/>
                <c:pt idx="0">
                  <c:v>51.786069651741286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FA-4104-A294-FD0C17FE0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53968"/>
        <c:axId val="1156649808"/>
      </c:scatterChart>
      <c:valAx>
        <c:axId val="115665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Students' Absent Count in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49808"/>
        <c:crosses val="autoZero"/>
        <c:crossBetween val="midCat"/>
      </c:valAx>
      <c:valAx>
        <c:axId val="115664980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Final Exam Marks Out of 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5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Students' Absent Count Vs. Exam 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vs.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933453725529691"/>
                  <c:y val="-0.49627996605642999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&amp; Regression-1'!$C$3:$C$9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&amp; Regression-1'!$D$3:$D$9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6-4E54-B211-A5681EA0C1A2}"/>
            </c:ext>
          </c:extLst>
        </c:ser>
        <c:ser>
          <c:idx val="1"/>
          <c:order val="1"/>
          <c:tx>
            <c:v>Test Data Point-1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Regression-1'!$E$17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'Correlation &amp; Regression-1'!$F$17</c:f>
              <c:numCache>
                <c:formatCode>General</c:formatCode>
                <c:ptCount val="1"/>
                <c:pt idx="0">
                  <c:v>62.651741293532332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6-4E54-B211-A5681EA0C1A2}"/>
            </c:ext>
          </c:extLst>
        </c:ser>
        <c:ser>
          <c:idx val="2"/>
          <c:order val="2"/>
          <c:tx>
            <c:v>Test Data Point-2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Regression-1'!$E$18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'Correlation &amp; Regression-1'!$F$18</c:f>
              <c:numCache>
                <c:formatCode>General</c:formatCode>
                <c:ptCount val="1"/>
                <c:pt idx="0">
                  <c:v>77.139303482587053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F6-4E54-B211-A5681EA0C1A2}"/>
            </c:ext>
          </c:extLst>
        </c:ser>
        <c:ser>
          <c:idx val="3"/>
          <c:order val="3"/>
          <c:tx>
            <c:v>Test Data Point-3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Regression-1'!$E$19</c:f>
              <c:numCache>
                <c:formatCode>General</c:formatCode>
                <c:ptCount val="1"/>
                <c:pt idx="0">
                  <c:v>14</c:v>
                </c:pt>
              </c:numCache>
            </c:numRef>
          </c:xVal>
          <c:yVal>
            <c:numRef>
              <c:f>'Correlation &amp; Regression-1'!$F$19</c:f>
              <c:numCache>
                <c:formatCode>General</c:formatCode>
                <c:ptCount val="1"/>
                <c:pt idx="0">
                  <c:v>51.786069651741286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F6-4E54-B211-A5681EA0C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53968"/>
        <c:axId val="1156649808"/>
      </c:scatterChart>
      <c:valAx>
        <c:axId val="115665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Students' Absent Count in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49808"/>
        <c:crosses val="autoZero"/>
        <c:crossBetween val="midCat"/>
      </c:valAx>
      <c:valAx>
        <c:axId val="115664980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Final Exam Marks Out of 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5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69679161949369"/>
          <c:y val="0.27107217303267667"/>
          <c:w val="0.31172256019873978"/>
          <c:h val="0.699246920899314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x-bar Control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x-bar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'SQC-1'!$J$5:$J$29</c:f>
              <c:numCache>
                <c:formatCode>0.00</c:formatCode>
                <c:ptCount val="25"/>
                <c:pt idx="0">
                  <c:v>15.907499999999999</c:v>
                </c:pt>
                <c:pt idx="1">
                  <c:v>15.995000000000001</c:v>
                </c:pt>
                <c:pt idx="2">
                  <c:v>15.92</c:v>
                </c:pt>
                <c:pt idx="3">
                  <c:v>15.93</c:v>
                </c:pt>
                <c:pt idx="4">
                  <c:v>15.977500000000001</c:v>
                </c:pt>
                <c:pt idx="5">
                  <c:v>16.03</c:v>
                </c:pt>
                <c:pt idx="6">
                  <c:v>15.9575</c:v>
                </c:pt>
                <c:pt idx="7">
                  <c:v>15.93</c:v>
                </c:pt>
                <c:pt idx="8">
                  <c:v>15.9575</c:v>
                </c:pt>
                <c:pt idx="9">
                  <c:v>15.8325</c:v>
                </c:pt>
                <c:pt idx="10">
                  <c:v>15.985000000000001</c:v>
                </c:pt>
                <c:pt idx="11">
                  <c:v>15.959999999999999</c:v>
                </c:pt>
                <c:pt idx="12">
                  <c:v>15.8325</c:v>
                </c:pt>
                <c:pt idx="13">
                  <c:v>15.907500000000001</c:v>
                </c:pt>
                <c:pt idx="14">
                  <c:v>16.05</c:v>
                </c:pt>
                <c:pt idx="15">
                  <c:v>15.9925</c:v>
                </c:pt>
                <c:pt idx="16">
                  <c:v>15.8575</c:v>
                </c:pt>
                <c:pt idx="17">
                  <c:v>16.012499999999999</c:v>
                </c:pt>
                <c:pt idx="18">
                  <c:v>15.982500000000002</c:v>
                </c:pt>
                <c:pt idx="19">
                  <c:v>16.015000000000001</c:v>
                </c:pt>
                <c:pt idx="20">
                  <c:v>16.002499999999998</c:v>
                </c:pt>
                <c:pt idx="21">
                  <c:v>15.895</c:v>
                </c:pt>
                <c:pt idx="22">
                  <c:v>15.860000000000001</c:v>
                </c:pt>
                <c:pt idx="23">
                  <c:v>15.942500000000001</c:v>
                </c:pt>
                <c:pt idx="24">
                  <c:v>15.940000000000001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B-4A97-B839-48861382647D}"/>
            </c:ext>
          </c:extLst>
        </c:ser>
        <c:ser>
          <c:idx val="1"/>
          <c:order val="1"/>
          <c:tx>
            <c:v>x-bar-bar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'SQC-1'!$L$5:$L$29</c:f>
              <c:numCache>
                <c:formatCode>0.00</c:formatCode>
                <c:ptCount val="25"/>
                <c:pt idx="0">
                  <c:v>15.946900000000003</c:v>
                </c:pt>
                <c:pt idx="1">
                  <c:v>15.946900000000003</c:v>
                </c:pt>
                <c:pt idx="2">
                  <c:v>15.946900000000003</c:v>
                </c:pt>
                <c:pt idx="3">
                  <c:v>15.946900000000003</c:v>
                </c:pt>
                <c:pt idx="4">
                  <c:v>15.946900000000003</c:v>
                </c:pt>
                <c:pt idx="5">
                  <c:v>15.946900000000003</c:v>
                </c:pt>
                <c:pt idx="6">
                  <c:v>15.946900000000003</c:v>
                </c:pt>
                <c:pt idx="7">
                  <c:v>15.946900000000003</c:v>
                </c:pt>
                <c:pt idx="8">
                  <c:v>15.946900000000003</c:v>
                </c:pt>
                <c:pt idx="9">
                  <c:v>15.946900000000003</c:v>
                </c:pt>
                <c:pt idx="10">
                  <c:v>15.946900000000003</c:v>
                </c:pt>
                <c:pt idx="11">
                  <c:v>15.946900000000003</c:v>
                </c:pt>
                <c:pt idx="12">
                  <c:v>15.946900000000003</c:v>
                </c:pt>
                <c:pt idx="13">
                  <c:v>15.946900000000003</c:v>
                </c:pt>
                <c:pt idx="14">
                  <c:v>15.946900000000003</c:v>
                </c:pt>
                <c:pt idx="15">
                  <c:v>15.946900000000003</c:v>
                </c:pt>
                <c:pt idx="16">
                  <c:v>15.946900000000003</c:v>
                </c:pt>
                <c:pt idx="17">
                  <c:v>15.946900000000003</c:v>
                </c:pt>
                <c:pt idx="18">
                  <c:v>15.946900000000003</c:v>
                </c:pt>
                <c:pt idx="19">
                  <c:v>15.946900000000003</c:v>
                </c:pt>
                <c:pt idx="20">
                  <c:v>15.946900000000003</c:v>
                </c:pt>
                <c:pt idx="21">
                  <c:v>15.946900000000003</c:v>
                </c:pt>
                <c:pt idx="22">
                  <c:v>15.946900000000003</c:v>
                </c:pt>
                <c:pt idx="23">
                  <c:v>15.946900000000003</c:v>
                </c:pt>
                <c:pt idx="24">
                  <c:v>15.946900000000003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B-4A97-B839-48861382647D}"/>
            </c:ext>
          </c:extLst>
        </c:ser>
        <c:ser>
          <c:idx val="2"/>
          <c:order val="2"/>
          <c:tx>
            <c:v>UCL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'SQC-1'!$M$5:$M$29</c:f>
              <c:numCache>
                <c:formatCode>0.00</c:formatCode>
                <c:ptCount val="25"/>
                <c:pt idx="0">
                  <c:v>16.156900000000004</c:v>
                </c:pt>
                <c:pt idx="1">
                  <c:v>16.156900000000004</c:v>
                </c:pt>
                <c:pt idx="2">
                  <c:v>16.156900000000004</c:v>
                </c:pt>
                <c:pt idx="3">
                  <c:v>16.156900000000004</c:v>
                </c:pt>
                <c:pt idx="4">
                  <c:v>16.156900000000004</c:v>
                </c:pt>
                <c:pt idx="5">
                  <c:v>16.156900000000004</c:v>
                </c:pt>
                <c:pt idx="6">
                  <c:v>16.156900000000004</c:v>
                </c:pt>
                <c:pt idx="7">
                  <c:v>16.156900000000004</c:v>
                </c:pt>
                <c:pt idx="8">
                  <c:v>16.156900000000004</c:v>
                </c:pt>
                <c:pt idx="9">
                  <c:v>16.156900000000004</c:v>
                </c:pt>
                <c:pt idx="10">
                  <c:v>16.156900000000004</c:v>
                </c:pt>
                <c:pt idx="11">
                  <c:v>16.156900000000004</c:v>
                </c:pt>
                <c:pt idx="12">
                  <c:v>16.156900000000004</c:v>
                </c:pt>
                <c:pt idx="13">
                  <c:v>16.156900000000004</c:v>
                </c:pt>
                <c:pt idx="14">
                  <c:v>16.156900000000004</c:v>
                </c:pt>
                <c:pt idx="15">
                  <c:v>16.156900000000004</c:v>
                </c:pt>
                <c:pt idx="16">
                  <c:v>16.156900000000004</c:v>
                </c:pt>
                <c:pt idx="17">
                  <c:v>16.156900000000004</c:v>
                </c:pt>
                <c:pt idx="18">
                  <c:v>16.156900000000004</c:v>
                </c:pt>
                <c:pt idx="19">
                  <c:v>16.156900000000004</c:v>
                </c:pt>
                <c:pt idx="20">
                  <c:v>16.156900000000004</c:v>
                </c:pt>
                <c:pt idx="21">
                  <c:v>16.156900000000004</c:v>
                </c:pt>
                <c:pt idx="22">
                  <c:v>16.156900000000004</c:v>
                </c:pt>
                <c:pt idx="23">
                  <c:v>16.156900000000004</c:v>
                </c:pt>
                <c:pt idx="24">
                  <c:v>16.156900000000004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B-4A97-B839-48861382647D}"/>
            </c:ext>
          </c:extLst>
        </c:ser>
        <c:ser>
          <c:idx val="3"/>
          <c:order val="3"/>
          <c:tx>
            <c:v>LCL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'SQC-1'!$N$5:$N$29</c:f>
              <c:numCache>
                <c:formatCode>0.00</c:formatCode>
                <c:ptCount val="25"/>
                <c:pt idx="0">
                  <c:v>15.736900000000002</c:v>
                </c:pt>
                <c:pt idx="1">
                  <c:v>15.736900000000002</c:v>
                </c:pt>
                <c:pt idx="2">
                  <c:v>15.736900000000002</c:v>
                </c:pt>
                <c:pt idx="3">
                  <c:v>15.736900000000002</c:v>
                </c:pt>
                <c:pt idx="4">
                  <c:v>15.736900000000002</c:v>
                </c:pt>
                <c:pt idx="5">
                  <c:v>15.736900000000002</c:v>
                </c:pt>
                <c:pt idx="6">
                  <c:v>15.736900000000002</c:v>
                </c:pt>
                <c:pt idx="7">
                  <c:v>15.736900000000002</c:v>
                </c:pt>
                <c:pt idx="8">
                  <c:v>15.736900000000002</c:v>
                </c:pt>
                <c:pt idx="9">
                  <c:v>15.736900000000002</c:v>
                </c:pt>
                <c:pt idx="10">
                  <c:v>15.736900000000002</c:v>
                </c:pt>
                <c:pt idx="11">
                  <c:v>15.736900000000002</c:v>
                </c:pt>
                <c:pt idx="12">
                  <c:v>15.736900000000002</c:v>
                </c:pt>
                <c:pt idx="13">
                  <c:v>15.736900000000002</c:v>
                </c:pt>
                <c:pt idx="14">
                  <c:v>15.736900000000002</c:v>
                </c:pt>
                <c:pt idx="15">
                  <c:v>15.736900000000002</c:v>
                </c:pt>
                <c:pt idx="16">
                  <c:v>15.736900000000002</c:v>
                </c:pt>
                <c:pt idx="17">
                  <c:v>15.736900000000002</c:v>
                </c:pt>
                <c:pt idx="18">
                  <c:v>15.736900000000002</c:v>
                </c:pt>
                <c:pt idx="19">
                  <c:v>15.736900000000002</c:v>
                </c:pt>
                <c:pt idx="20">
                  <c:v>15.736900000000002</c:v>
                </c:pt>
                <c:pt idx="21">
                  <c:v>15.736900000000002</c:v>
                </c:pt>
                <c:pt idx="22">
                  <c:v>15.736900000000002</c:v>
                </c:pt>
                <c:pt idx="23">
                  <c:v>15.736900000000002</c:v>
                </c:pt>
                <c:pt idx="24">
                  <c:v>15.736900000000002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6B-4A97-B839-488613826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818672"/>
        <c:axId val="755826160"/>
      </c:lineChart>
      <c:catAx>
        <c:axId val="75581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26160"/>
        <c:crosses val="autoZero"/>
        <c:auto val="1"/>
        <c:lblAlgn val="ctr"/>
        <c:lblOffset val="100"/>
        <c:noMultiLvlLbl val="0"/>
      </c:catAx>
      <c:valAx>
        <c:axId val="7558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1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1.xml"/><Relationship Id="rId1" Type="http://schemas.openxmlformats.org/officeDocument/2006/relationships/image" Target="../media/image7.png"/><Relationship Id="rId5" Type="http://schemas.openxmlformats.org/officeDocument/2006/relationships/chart" Target="../charts/chart2.xml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55933</xdr:colOff>
      <xdr:row>1</xdr:row>
      <xdr:rowOff>25400</xdr:rowOff>
    </xdr:from>
    <xdr:to>
      <xdr:col>16</xdr:col>
      <xdr:colOff>485279</xdr:colOff>
      <xdr:row>23</xdr:row>
      <xdr:rowOff>46917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29A7B9-9092-E247-8213-FC5B58F0A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6083" y="215900"/>
          <a:ext cx="2867746" cy="4091867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5</xdr:col>
      <xdr:colOff>228600</xdr:colOff>
      <xdr:row>23</xdr:row>
      <xdr:rowOff>161897</xdr:rowOff>
    </xdr:from>
    <xdr:to>
      <xdr:col>16</xdr:col>
      <xdr:colOff>489869</xdr:colOff>
      <xdr:row>36</xdr:row>
      <xdr:rowOff>59607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CD503E-E02D-286A-FD08-1AF0A157D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76600" y="4422747"/>
          <a:ext cx="7201819" cy="2291660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5</xdr:col>
      <xdr:colOff>222250</xdr:colOff>
      <xdr:row>36</xdr:row>
      <xdr:rowOff>148198</xdr:rowOff>
    </xdr:from>
    <xdr:to>
      <xdr:col>16</xdr:col>
      <xdr:colOff>508110</xdr:colOff>
      <xdr:row>46</xdr:row>
      <xdr:rowOff>82550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BA2BF2-CE7E-8925-12F0-62029AA6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70250" y="6802998"/>
          <a:ext cx="7226410" cy="1775852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5</xdr:col>
      <xdr:colOff>228600</xdr:colOff>
      <xdr:row>46</xdr:row>
      <xdr:rowOff>163512</xdr:rowOff>
    </xdr:from>
    <xdr:to>
      <xdr:col>16</xdr:col>
      <xdr:colOff>522816</xdr:colOff>
      <xdr:row>61</xdr:row>
      <xdr:rowOff>114299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A9FE6C9-FEC1-2295-EFCE-6110B0469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76600" y="8666162"/>
          <a:ext cx="7234766" cy="2713037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101600</xdr:colOff>
      <xdr:row>0</xdr:row>
      <xdr:rowOff>112842</xdr:rowOff>
    </xdr:from>
    <xdr:to>
      <xdr:col>19</xdr:col>
      <xdr:colOff>11088</xdr:colOff>
      <xdr:row>14</xdr:row>
      <xdr:rowOff>78512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F1ADBE-54AC-109A-D469-708DDC437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112842"/>
          <a:ext cx="4786288" cy="2562820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11</xdr:col>
      <xdr:colOff>107951</xdr:colOff>
      <xdr:row>15</xdr:row>
      <xdr:rowOff>8151</xdr:rowOff>
    </xdr:from>
    <xdr:to>
      <xdr:col>19</xdr:col>
      <xdr:colOff>19051</xdr:colOff>
      <xdr:row>28</xdr:row>
      <xdr:rowOff>110873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59F40C-D877-8D4C-9F5C-5BF031F54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12001" y="2770401"/>
          <a:ext cx="4787900" cy="2496672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381000</xdr:colOff>
      <xdr:row>1</xdr:row>
      <xdr:rowOff>14705</xdr:rowOff>
    </xdr:from>
    <xdr:to>
      <xdr:col>11</xdr:col>
      <xdr:colOff>532631</xdr:colOff>
      <xdr:row>3</xdr:row>
      <xdr:rowOff>58084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FE7550-7EAC-FBBD-5697-9388E9B38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8200" y="198855"/>
          <a:ext cx="2590031" cy="416970"/>
        </a:xfrm>
        <a:prstGeom prst="rect">
          <a:avLst/>
        </a:prstGeom>
        <a:ln w="12700">
          <a:solidFill>
            <a:srgbClr val="C00000"/>
          </a:solidFill>
        </a:ln>
      </xdr:spPr>
    </xdr:pic>
    <xdr:clientData/>
  </xdr:twoCellAnchor>
  <xdr:twoCellAnchor>
    <xdr:from>
      <xdr:col>7</xdr:col>
      <xdr:colOff>144096</xdr:colOff>
      <xdr:row>3</xdr:row>
      <xdr:rowOff>180730</xdr:rowOff>
    </xdr:from>
    <xdr:to>
      <xdr:col>13</xdr:col>
      <xdr:colOff>595923</xdr:colOff>
      <xdr:row>17</xdr:row>
      <xdr:rowOff>102575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604E6D-2C56-5523-BD52-06DB7875A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43962</xdr:colOff>
      <xdr:row>10</xdr:row>
      <xdr:rowOff>68384</xdr:rowOff>
    </xdr:from>
    <xdr:to>
      <xdr:col>6</xdr:col>
      <xdr:colOff>600291</xdr:colOff>
      <xdr:row>11</xdr:row>
      <xdr:rowOff>131885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203269-BBD6-746E-1D9E-951E341B2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96847" y="1924538"/>
          <a:ext cx="1166906" cy="249115"/>
        </a:xfrm>
        <a:prstGeom prst="rect">
          <a:avLst/>
        </a:prstGeom>
        <a:ln w="12700">
          <a:solidFill>
            <a:srgbClr val="C00000"/>
          </a:solidFill>
        </a:ln>
      </xdr:spPr>
    </xdr:pic>
    <xdr:clientData/>
  </xdr:twoCellAnchor>
  <xdr:twoCellAnchor editAs="oneCell">
    <xdr:from>
      <xdr:col>5</xdr:col>
      <xdr:colOff>48846</xdr:colOff>
      <xdr:row>12</xdr:row>
      <xdr:rowOff>19539</xdr:rowOff>
    </xdr:from>
    <xdr:to>
      <xdr:col>6</xdr:col>
      <xdr:colOff>600807</xdr:colOff>
      <xdr:row>13</xdr:row>
      <xdr:rowOff>141654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274A15-EC7A-1158-3520-5FE478EAC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01731" y="2246924"/>
          <a:ext cx="1162538" cy="307730"/>
        </a:xfrm>
        <a:prstGeom prst="rect">
          <a:avLst/>
        </a:prstGeom>
        <a:ln w="12700">
          <a:solidFill>
            <a:srgbClr val="C00000"/>
          </a:solidFill>
        </a:ln>
      </xdr:spPr>
    </xdr:pic>
    <xdr:clientData/>
  </xdr:twoCellAnchor>
  <xdr:twoCellAnchor>
    <xdr:from>
      <xdr:col>7</xdr:col>
      <xdr:colOff>149386</xdr:colOff>
      <xdr:row>17</xdr:row>
      <xdr:rowOff>170961</xdr:rowOff>
    </xdr:from>
    <xdr:to>
      <xdr:col>13</xdr:col>
      <xdr:colOff>599177</xdr:colOff>
      <xdr:row>31</xdr:row>
      <xdr:rowOff>92807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28E3C-172D-43CD-8A82-993DE4359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92075</xdr:colOff>
      <xdr:row>0</xdr:row>
      <xdr:rowOff>165100</xdr:rowOff>
    </xdr:from>
    <xdr:to>
      <xdr:col>21</xdr:col>
      <xdr:colOff>396875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027E1-D449-B47F-1518-5C952E97E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2E5DE-9FC3-4DAE-830D-6C406FD1E4A6}">
  <dimension ref="B1:K19"/>
  <sheetViews>
    <sheetView zoomScaleNormal="100" workbookViewId="0">
      <selection activeCell="K6" sqref="K6"/>
    </sheetView>
  </sheetViews>
  <sheetFormatPr defaultRowHeight="14.5"/>
  <cols>
    <col min="7" max="7" width="9.26953125" bestFit="1" customWidth="1"/>
    <col min="10" max="10" width="11.54296875" bestFit="1" customWidth="1"/>
  </cols>
  <sheetData>
    <row r="1" spans="2:11" ht="15" thickBot="1"/>
    <row r="2" spans="2:11" ht="15" thickBot="1">
      <c r="C2" s="45" t="s">
        <v>19</v>
      </c>
      <c r="D2" s="46"/>
      <c r="E2" s="47"/>
    </row>
    <row r="3" spans="2:11" ht="15" thickBot="1">
      <c r="B3" s="10" t="s">
        <v>0</v>
      </c>
      <c r="C3" s="7" t="s">
        <v>17</v>
      </c>
      <c r="D3" s="8" t="s">
        <v>13</v>
      </c>
      <c r="E3" s="9" t="s">
        <v>18</v>
      </c>
      <c r="F3" s="11" t="s">
        <v>20</v>
      </c>
      <c r="G3" s="37" t="s">
        <v>21</v>
      </c>
      <c r="H3" s="41" t="s">
        <v>22</v>
      </c>
      <c r="J3" s="4" t="s">
        <v>20</v>
      </c>
      <c r="K3" s="2">
        <f>SUMIF(H4:H19,"*",F4:F19)</f>
        <v>44</v>
      </c>
    </row>
    <row r="4" spans="2:11">
      <c r="B4" s="12" t="s">
        <v>15</v>
      </c>
      <c r="C4" s="15">
        <v>0</v>
      </c>
      <c r="D4" s="16">
        <v>0</v>
      </c>
      <c r="E4" s="17">
        <v>0</v>
      </c>
      <c r="F4" s="24">
        <f>(C4+4*D4+E4)/6</f>
        <v>0</v>
      </c>
      <c r="G4" s="38">
        <f>((E4-C4)/6)^2</f>
        <v>0</v>
      </c>
      <c r="H4" s="42" t="s">
        <v>23</v>
      </c>
      <c r="J4" s="4" t="s">
        <v>24</v>
      </c>
      <c r="K4" s="2">
        <f>SUMIF(H4:H19,"*",G4:G19)</f>
        <v>9</v>
      </c>
    </row>
    <row r="5" spans="2:11">
      <c r="B5" s="13" t="s">
        <v>1</v>
      </c>
      <c r="C5" s="18">
        <v>1</v>
      </c>
      <c r="D5" s="19">
        <v>2</v>
      </c>
      <c r="E5" s="20">
        <v>3</v>
      </c>
      <c r="F5" s="25">
        <f t="shared" ref="F5:F19" si="0">(C5+4*D5+E5)/6</f>
        <v>2</v>
      </c>
      <c r="G5" s="39">
        <f t="shared" ref="G5:G19" si="1">((E5-C5)/6)^2</f>
        <v>0.1111111111111111</v>
      </c>
      <c r="H5" s="43" t="s">
        <v>23</v>
      </c>
      <c r="J5" s="4" t="s">
        <v>25</v>
      </c>
      <c r="K5" s="2">
        <v>47</v>
      </c>
    </row>
    <row r="6" spans="2:11">
      <c r="B6" s="13" t="s">
        <v>2</v>
      </c>
      <c r="C6" s="18">
        <v>2</v>
      </c>
      <c r="D6" s="19">
        <v>3.5</v>
      </c>
      <c r="E6" s="20">
        <v>8</v>
      </c>
      <c r="F6" s="25">
        <f t="shared" si="0"/>
        <v>4</v>
      </c>
      <c r="G6" s="39">
        <f t="shared" si="1"/>
        <v>1</v>
      </c>
      <c r="H6" s="43" t="s">
        <v>23</v>
      </c>
      <c r="J6" s="4" t="s">
        <v>26</v>
      </c>
      <c r="K6" s="2">
        <f>NORMDIST(K5,K3,SQRT(K4),TRUE)</f>
        <v>0.84134474606854304</v>
      </c>
    </row>
    <row r="7" spans="2:11">
      <c r="B7" s="13" t="s">
        <v>3</v>
      </c>
      <c r="C7" s="18">
        <v>6</v>
      </c>
      <c r="D7" s="19">
        <v>9</v>
      </c>
      <c r="E7" s="20">
        <v>18</v>
      </c>
      <c r="F7" s="25">
        <f t="shared" si="0"/>
        <v>10</v>
      </c>
      <c r="G7" s="39">
        <f t="shared" si="1"/>
        <v>4</v>
      </c>
      <c r="H7" s="43" t="s">
        <v>23</v>
      </c>
      <c r="K7" s="1">
        <f>K6</f>
        <v>0.84134474606854304</v>
      </c>
    </row>
    <row r="8" spans="2:11">
      <c r="B8" s="13" t="s">
        <v>4</v>
      </c>
      <c r="C8" s="18">
        <v>4</v>
      </c>
      <c r="D8" s="19">
        <v>5.5</v>
      </c>
      <c r="E8" s="20">
        <v>10</v>
      </c>
      <c r="F8" s="25">
        <f t="shared" si="0"/>
        <v>6</v>
      </c>
      <c r="G8" s="39">
        <f t="shared" si="1"/>
        <v>1</v>
      </c>
      <c r="H8" s="43"/>
    </row>
    <row r="9" spans="2:11">
      <c r="B9" s="13" t="s">
        <v>5</v>
      </c>
      <c r="C9" s="18">
        <v>1</v>
      </c>
      <c r="D9" s="19">
        <v>4.5</v>
      </c>
      <c r="E9" s="20">
        <v>5</v>
      </c>
      <c r="F9" s="25">
        <f t="shared" si="0"/>
        <v>4</v>
      </c>
      <c r="G9" s="39">
        <f t="shared" si="1"/>
        <v>0.44444444444444442</v>
      </c>
      <c r="H9" s="43" t="s">
        <v>23</v>
      </c>
    </row>
    <row r="10" spans="2:11">
      <c r="B10" s="13" t="s">
        <v>6</v>
      </c>
      <c r="C10" s="18">
        <v>4</v>
      </c>
      <c r="D10" s="19">
        <v>4</v>
      </c>
      <c r="E10" s="20">
        <v>10</v>
      </c>
      <c r="F10" s="25">
        <f t="shared" si="0"/>
        <v>5</v>
      </c>
      <c r="G10" s="39">
        <f t="shared" si="1"/>
        <v>1</v>
      </c>
      <c r="H10" s="43" t="s">
        <v>23</v>
      </c>
    </row>
    <row r="11" spans="2:11">
      <c r="B11" s="13" t="s">
        <v>7</v>
      </c>
      <c r="C11" s="18">
        <v>5</v>
      </c>
      <c r="D11" s="19">
        <v>6.5</v>
      </c>
      <c r="E11" s="20">
        <v>11</v>
      </c>
      <c r="F11" s="25">
        <f t="shared" si="0"/>
        <v>7</v>
      </c>
      <c r="G11" s="39">
        <f t="shared" si="1"/>
        <v>1</v>
      </c>
      <c r="H11" s="43"/>
    </row>
    <row r="12" spans="2:11">
      <c r="B12" s="13" t="s">
        <v>8</v>
      </c>
      <c r="C12" s="18">
        <v>5</v>
      </c>
      <c r="D12" s="19">
        <v>8</v>
      </c>
      <c r="E12" s="20">
        <v>17</v>
      </c>
      <c r="F12" s="25">
        <f t="shared" si="0"/>
        <v>9</v>
      </c>
      <c r="G12" s="39">
        <f t="shared" si="1"/>
        <v>4</v>
      </c>
      <c r="H12" s="43"/>
    </row>
    <row r="13" spans="2:11">
      <c r="B13" s="13" t="s">
        <v>9</v>
      </c>
      <c r="C13" s="18">
        <v>3</v>
      </c>
      <c r="D13" s="19">
        <v>7.5</v>
      </c>
      <c r="E13" s="20">
        <v>9</v>
      </c>
      <c r="F13" s="25">
        <f t="shared" si="0"/>
        <v>7</v>
      </c>
      <c r="G13" s="39">
        <f t="shared" si="1"/>
        <v>1</v>
      </c>
      <c r="H13" s="43"/>
    </row>
    <row r="14" spans="2:11">
      <c r="B14" s="13" t="s">
        <v>10</v>
      </c>
      <c r="C14" s="18">
        <v>3</v>
      </c>
      <c r="D14" s="19">
        <v>9</v>
      </c>
      <c r="E14" s="20">
        <v>9</v>
      </c>
      <c r="F14" s="25">
        <f t="shared" si="0"/>
        <v>8</v>
      </c>
      <c r="G14" s="39">
        <f t="shared" si="1"/>
        <v>1</v>
      </c>
      <c r="H14" s="43" t="s">
        <v>23</v>
      </c>
    </row>
    <row r="15" spans="2:11">
      <c r="B15" s="13" t="s">
        <v>11</v>
      </c>
      <c r="C15" s="18">
        <v>4</v>
      </c>
      <c r="D15" s="19">
        <v>4</v>
      </c>
      <c r="E15" s="20">
        <v>4</v>
      </c>
      <c r="F15" s="25">
        <f t="shared" si="0"/>
        <v>4</v>
      </c>
      <c r="G15" s="39">
        <f t="shared" si="1"/>
        <v>0</v>
      </c>
      <c r="H15" s="43"/>
    </row>
    <row r="16" spans="2:11">
      <c r="B16" s="13" t="s">
        <v>12</v>
      </c>
      <c r="C16" s="18">
        <v>1</v>
      </c>
      <c r="D16" s="19">
        <v>5.5</v>
      </c>
      <c r="E16" s="20">
        <v>7</v>
      </c>
      <c r="F16" s="25">
        <f t="shared" si="0"/>
        <v>5</v>
      </c>
      <c r="G16" s="39">
        <f t="shared" si="1"/>
        <v>1</v>
      </c>
      <c r="H16" s="43" t="s">
        <v>23</v>
      </c>
    </row>
    <row r="17" spans="2:8">
      <c r="B17" s="13" t="s">
        <v>13</v>
      </c>
      <c r="C17" s="18">
        <v>1</v>
      </c>
      <c r="D17" s="19">
        <v>2</v>
      </c>
      <c r="E17" s="20">
        <v>3</v>
      </c>
      <c r="F17" s="25">
        <f t="shared" si="0"/>
        <v>2</v>
      </c>
      <c r="G17" s="39">
        <f t="shared" si="1"/>
        <v>0.1111111111111111</v>
      </c>
      <c r="H17" s="43"/>
    </row>
    <row r="18" spans="2:8">
      <c r="B18" s="13" t="s">
        <v>14</v>
      </c>
      <c r="C18" s="18">
        <v>5</v>
      </c>
      <c r="D18" s="19">
        <v>5.5</v>
      </c>
      <c r="E18" s="20">
        <v>9</v>
      </c>
      <c r="F18" s="25">
        <f t="shared" si="0"/>
        <v>6</v>
      </c>
      <c r="G18" s="39">
        <f t="shared" si="1"/>
        <v>0.44444444444444442</v>
      </c>
      <c r="H18" s="43" t="s">
        <v>23</v>
      </c>
    </row>
    <row r="19" spans="2:8" ht="15" thickBot="1">
      <c r="B19" s="14" t="s">
        <v>16</v>
      </c>
      <c r="C19" s="21">
        <v>0</v>
      </c>
      <c r="D19" s="22">
        <v>0</v>
      </c>
      <c r="E19" s="23">
        <v>0</v>
      </c>
      <c r="F19" s="26">
        <f t="shared" si="0"/>
        <v>0</v>
      </c>
      <c r="G19" s="40">
        <f t="shared" si="1"/>
        <v>0</v>
      </c>
      <c r="H19" s="44" t="s">
        <v>23</v>
      </c>
    </row>
  </sheetData>
  <mergeCells count="1">
    <mergeCell ref="C2:E2"/>
  </mergeCells>
  <conditionalFormatting sqref="B4:H19">
    <cfRule type="expression" dxfId="0" priority="3">
      <formula>$H4="*"</formula>
    </cfRule>
  </conditionalFormatting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9588-1064-4D82-8A00-8511AFC56299}">
  <dimension ref="B1:K15"/>
  <sheetViews>
    <sheetView zoomScaleNormal="100" workbookViewId="0"/>
  </sheetViews>
  <sheetFormatPr defaultRowHeight="14.5"/>
  <cols>
    <col min="7" max="7" width="9.26953125" bestFit="1" customWidth="1"/>
    <col min="8" max="8" width="11.36328125" bestFit="1" customWidth="1"/>
    <col min="10" max="10" width="9.81640625" bestFit="1" customWidth="1"/>
  </cols>
  <sheetData>
    <row r="1" spans="2:11" ht="15" thickBot="1"/>
    <row r="2" spans="2:11" ht="15" thickBot="1">
      <c r="C2" s="45" t="s">
        <v>29</v>
      </c>
      <c r="D2" s="46"/>
      <c r="E2" s="47"/>
    </row>
    <row r="3" spans="2:11" ht="15" thickBot="1">
      <c r="B3" s="10" t="s">
        <v>0</v>
      </c>
      <c r="C3" s="7" t="s">
        <v>17</v>
      </c>
      <c r="D3" s="8" t="s">
        <v>13</v>
      </c>
      <c r="E3" s="9" t="s">
        <v>18</v>
      </c>
      <c r="F3" s="7" t="s">
        <v>20</v>
      </c>
      <c r="G3" s="8" t="s">
        <v>30</v>
      </c>
      <c r="H3" s="8" t="s">
        <v>31</v>
      </c>
      <c r="I3" s="8" t="s">
        <v>32</v>
      </c>
      <c r="J3" s="9" t="s">
        <v>33</v>
      </c>
      <c r="K3" s="30" t="s">
        <v>34</v>
      </c>
    </row>
    <row r="4" spans="2:11">
      <c r="B4" s="12" t="s">
        <v>27</v>
      </c>
      <c r="C4" s="15">
        <v>0</v>
      </c>
      <c r="D4" s="16">
        <v>0</v>
      </c>
      <c r="E4" s="17">
        <v>0</v>
      </c>
      <c r="F4" s="34">
        <f>(C4+4*D4+E4)/6</f>
        <v>0</v>
      </c>
      <c r="G4" s="6">
        <v>0</v>
      </c>
      <c r="H4" s="29">
        <f>ROUND(G4,0)</f>
        <v>0</v>
      </c>
      <c r="I4" s="16">
        <f>CEILING(G4,1)</f>
        <v>0</v>
      </c>
      <c r="J4" s="17">
        <f>FLOOR(G4,1)</f>
        <v>0</v>
      </c>
      <c r="K4" s="31">
        <f>((E4-C4)/6)^2</f>
        <v>0</v>
      </c>
    </row>
    <row r="5" spans="2:11">
      <c r="B5" s="13" t="s">
        <v>1</v>
      </c>
      <c r="C5" s="18">
        <v>1.5</v>
      </c>
      <c r="D5" s="19">
        <v>2</v>
      </c>
      <c r="E5" s="20">
        <v>15</v>
      </c>
      <c r="F5" s="35">
        <f t="shared" ref="F5:F15" si="0">(C5+4*D5+E5)/6</f>
        <v>4.083333333333333</v>
      </c>
      <c r="G5" s="3">
        <v>4.083333333333333</v>
      </c>
      <c r="H5" s="27">
        <f t="shared" ref="H5:H15" si="1">ROUND(G5,0)</f>
        <v>4</v>
      </c>
      <c r="I5" s="19">
        <f t="shared" ref="I5:I15" si="2">CEILING(G5,1)</f>
        <v>5</v>
      </c>
      <c r="J5" s="20">
        <f t="shared" ref="J5:J15" si="3">FLOOR(G5,1)</f>
        <v>4</v>
      </c>
      <c r="K5" s="32">
        <f t="shared" ref="K5:K15" si="4">((E5-C5)/6)^2</f>
        <v>5.0625</v>
      </c>
    </row>
    <row r="6" spans="2:11">
      <c r="B6" s="13" t="s">
        <v>2</v>
      </c>
      <c r="C6" s="18">
        <v>2</v>
      </c>
      <c r="D6" s="19">
        <v>3.5</v>
      </c>
      <c r="E6" s="20">
        <v>21</v>
      </c>
      <c r="F6" s="35">
        <f t="shared" si="0"/>
        <v>6.166666666666667</v>
      </c>
      <c r="G6" s="3">
        <v>6.166666666666667</v>
      </c>
      <c r="H6" s="27">
        <f t="shared" si="1"/>
        <v>6</v>
      </c>
      <c r="I6" s="19">
        <f t="shared" si="2"/>
        <v>7</v>
      </c>
      <c r="J6" s="20">
        <f t="shared" si="3"/>
        <v>6</v>
      </c>
      <c r="K6" s="32">
        <f t="shared" si="4"/>
        <v>10.027777777777777</v>
      </c>
    </row>
    <row r="7" spans="2:11">
      <c r="B7" s="13" t="s">
        <v>3</v>
      </c>
      <c r="C7" s="18">
        <v>1</v>
      </c>
      <c r="D7" s="19">
        <v>1.5</v>
      </c>
      <c r="E7" s="20">
        <v>18</v>
      </c>
      <c r="F7" s="35">
        <f t="shared" si="0"/>
        <v>4.166666666666667</v>
      </c>
      <c r="G7" s="3">
        <v>4.166666666666667</v>
      </c>
      <c r="H7" s="27">
        <f t="shared" si="1"/>
        <v>4</v>
      </c>
      <c r="I7" s="19">
        <f t="shared" si="2"/>
        <v>5</v>
      </c>
      <c r="J7" s="20">
        <f t="shared" si="3"/>
        <v>4</v>
      </c>
      <c r="K7" s="32">
        <f t="shared" si="4"/>
        <v>8.0277777777777786</v>
      </c>
    </row>
    <row r="8" spans="2:11">
      <c r="B8" s="13" t="s">
        <v>4</v>
      </c>
      <c r="C8" s="18">
        <v>0.5</v>
      </c>
      <c r="D8" s="19">
        <v>1</v>
      </c>
      <c r="E8" s="20">
        <v>15</v>
      </c>
      <c r="F8" s="35">
        <f t="shared" si="0"/>
        <v>3.25</v>
      </c>
      <c r="G8" s="3">
        <v>3.25</v>
      </c>
      <c r="H8" s="27">
        <f t="shared" si="1"/>
        <v>3</v>
      </c>
      <c r="I8" s="19">
        <f t="shared" si="2"/>
        <v>4</v>
      </c>
      <c r="J8" s="20">
        <f t="shared" si="3"/>
        <v>3</v>
      </c>
      <c r="K8" s="32">
        <f t="shared" si="4"/>
        <v>5.8402777777777768</v>
      </c>
    </row>
    <row r="9" spans="2:11">
      <c r="B9" s="13" t="s">
        <v>5</v>
      </c>
      <c r="C9" s="18">
        <v>3</v>
      </c>
      <c r="D9" s="19">
        <v>5</v>
      </c>
      <c r="E9" s="20">
        <v>24</v>
      </c>
      <c r="F9" s="35">
        <f t="shared" si="0"/>
        <v>7.833333333333333</v>
      </c>
      <c r="G9" s="3">
        <v>7.833333333333333</v>
      </c>
      <c r="H9" s="27">
        <f t="shared" si="1"/>
        <v>8</v>
      </c>
      <c r="I9" s="19">
        <f t="shared" si="2"/>
        <v>8</v>
      </c>
      <c r="J9" s="20">
        <f t="shared" si="3"/>
        <v>7</v>
      </c>
      <c r="K9" s="32">
        <f t="shared" si="4"/>
        <v>12.25</v>
      </c>
    </row>
    <row r="10" spans="2:11">
      <c r="B10" s="13" t="s">
        <v>6</v>
      </c>
      <c r="C10" s="18">
        <v>1</v>
      </c>
      <c r="D10" s="19">
        <v>2</v>
      </c>
      <c r="E10" s="20">
        <v>16</v>
      </c>
      <c r="F10" s="35">
        <f t="shared" si="0"/>
        <v>4.166666666666667</v>
      </c>
      <c r="G10" s="3">
        <v>4.166666666666667</v>
      </c>
      <c r="H10" s="27">
        <f t="shared" si="1"/>
        <v>4</v>
      </c>
      <c r="I10" s="19">
        <f t="shared" si="2"/>
        <v>5</v>
      </c>
      <c r="J10" s="20">
        <f t="shared" si="3"/>
        <v>4</v>
      </c>
      <c r="K10" s="32">
        <f t="shared" si="4"/>
        <v>6.25</v>
      </c>
    </row>
    <row r="11" spans="2:11">
      <c r="B11" s="13" t="s">
        <v>7</v>
      </c>
      <c r="C11" s="18">
        <v>0.5</v>
      </c>
      <c r="D11" s="19">
        <v>1</v>
      </c>
      <c r="E11" s="20">
        <v>14</v>
      </c>
      <c r="F11" s="35">
        <f t="shared" si="0"/>
        <v>3.0833333333333335</v>
      </c>
      <c r="G11" s="3">
        <v>3.0833333333333335</v>
      </c>
      <c r="H11" s="27">
        <f t="shared" si="1"/>
        <v>3</v>
      </c>
      <c r="I11" s="19">
        <f t="shared" si="2"/>
        <v>4</v>
      </c>
      <c r="J11" s="20">
        <f t="shared" si="3"/>
        <v>3</v>
      </c>
      <c r="K11" s="32">
        <f t="shared" si="4"/>
        <v>5.0625</v>
      </c>
    </row>
    <row r="12" spans="2:11">
      <c r="B12" s="13" t="s">
        <v>8</v>
      </c>
      <c r="C12" s="18">
        <v>2.5</v>
      </c>
      <c r="D12" s="19">
        <v>3.5</v>
      </c>
      <c r="E12" s="20">
        <v>25</v>
      </c>
      <c r="F12" s="35">
        <f t="shared" si="0"/>
        <v>6.916666666666667</v>
      </c>
      <c r="G12" s="3">
        <v>6.916666666666667</v>
      </c>
      <c r="H12" s="27">
        <f t="shared" si="1"/>
        <v>7</v>
      </c>
      <c r="I12" s="19">
        <f t="shared" si="2"/>
        <v>7</v>
      </c>
      <c r="J12" s="20">
        <f t="shared" si="3"/>
        <v>6</v>
      </c>
      <c r="K12" s="32">
        <f t="shared" si="4"/>
        <v>14.0625</v>
      </c>
    </row>
    <row r="13" spans="2:11">
      <c r="B13" s="13" t="s">
        <v>9</v>
      </c>
      <c r="C13" s="18">
        <v>1</v>
      </c>
      <c r="D13" s="19">
        <v>3</v>
      </c>
      <c r="E13" s="20">
        <v>18</v>
      </c>
      <c r="F13" s="35">
        <f t="shared" si="0"/>
        <v>5.166666666666667</v>
      </c>
      <c r="G13" s="3">
        <v>5.166666666666667</v>
      </c>
      <c r="H13" s="27">
        <f t="shared" si="1"/>
        <v>5</v>
      </c>
      <c r="I13" s="19">
        <f t="shared" si="2"/>
        <v>6</v>
      </c>
      <c r="J13" s="20">
        <f t="shared" si="3"/>
        <v>5</v>
      </c>
      <c r="K13" s="32">
        <f t="shared" si="4"/>
        <v>8.0277777777777786</v>
      </c>
    </row>
    <row r="14" spans="2:11">
      <c r="B14" s="13" t="s">
        <v>10</v>
      </c>
      <c r="C14" s="18">
        <v>2</v>
      </c>
      <c r="D14" s="19">
        <v>3</v>
      </c>
      <c r="E14" s="20">
        <v>18</v>
      </c>
      <c r="F14" s="35">
        <f t="shared" si="0"/>
        <v>5.333333333333333</v>
      </c>
      <c r="G14" s="3">
        <v>5.333333333333333</v>
      </c>
      <c r="H14" s="27">
        <f t="shared" si="1"/>
        <v>5</v>
      </c>
      <c r="I14" s="19">
        <f t="shared" si="2"/>
        <v>6</v>
      </c>
      <c r="J14" s="20">
        <f t="shared" si="3"/>
        <v>5</v>
      </c>
      <c r="K14" s="32">
        <f t="shared" si="4"/>
        <v>7.1111111111111107</v>
      </c>
    </row>
    <row r="15" spans="2:11" ht="15" thickBot="1">
      <c r="B15" s="14" t="s">
        <v>28</v>
      </c>
      <c r="C15" s="21">
        <v>0</v>
      </c>
      <c r="D15" s="22">
        <v>0</v>
      </c>
      <c r="E15" s="23">
        <v>0</v>
      </c>
      <c r="F15" s="36">
        <f t="shared" si="0"/>
        <v>0</v>
      </c>
      <c r="G15" s="5">
        <v>0</v>
      </c>
      <c r="H15" s="28">
        <f t="shared" si="1"/>
        <v>0</v>
      </c>
      <c r="I15" s="22">
        <f t="shared" si="2"/>
        <v>0</v>
      </c>
      <c r="J15" s="23">
        <f t="shared" si="3"/>
        <v>0</v>
      </c>
      <c r="K15" s="33">
        <f t="shared" si="4"/>
        <v>0</v>
      </c>
    </row>
  </sheetData>
  <mergeCells count="1">
    <mergeCell ref="C2:E2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C11E8-56A7-4FF3-A74D-D37F4C3D7A39}">
  <dimension ref="A1:G20"/>
  <sheetViews>
    <sheetView zoomScale="120" zoomScaleNormal="120" workbookViewId="0"/>
  </sheetViews>
  <sheetFormatPr defaultRowHeight="14.5"/>
  <sheetData>
    <row r="1" spans="1:7" ht="15" thickBot="1"/>
    <row r="2" spans="1:7" ht="15" thickBot="1">
      <c r="B2" s="7" t="s">
        <v>35</v>
      </c>
      <c r="C2" s="8" t="s">
        <v>36</v>
      </c>
      <c r="D2" s="8" t="s">
        <v>37</v>
      </c>
      <c r="E2" s="8" t="s">
        <v>38</v>
      </c>
      <c r="F2" s="8" t="s">
        <v>39</v>
      </c>
      <c r="G2" s="9" t="s">
        <v>40</v>
      </c>
    </row>
    <row r="3" spans="1:7">
      <c r="B3" s="15" t="s">
        <v>1</v>
      </c>
      <c r="C3" s="58">
        <v>6</v>
      </c>
      <c r="D3" s="58">
        <v>82</v>
      </c>
      <c r="E3" s="58">
        <f>C3*D3</f>
        <v>492</v>
      </c>
      <c r="F3" s="58">
        <f>C3^2</f>
        <v>36</v>
      </c>
      <c r="G3" s="59">
        <f>D3^2</f>
        <v>6724</v>
      </c>
    </row>
    <row r="4" spans="1:7">
      <c r="B4" s="18" t="s">
        <v>2</v>
      </c>
      <c r="C4" s="2">
        <v>2</v>
      </c>
      <c r="D4" s="2">
        <v>86</v>
      </c>
      <c r="E4" s="2">
        <f t="shared" ref="E4:E9" si="0">C4*D4</f>
        <v>172</v>
      </c>
      <c r="F4" s="2">
        <f t="shared" ref="F4:F9" si="1">C4^2</f>
        <v>4</v>
      </c>
      <c r="G4" s="55">
        <f t="shared" ref="G4:G9" si="2">D4^2</f>
        <v>7396</v>
      </c>
    </row>
    <row r="5" spans="1:7">
      <c r="B5" s="18" t="s">
        <v>3</v>
      </c>
      <c r="C5" s="2">
        <v>15</v>
      </c>
      <c r="D5" s="2">
        <v>43</v>
      </c>
      <c r="E5" s="2">
        <f t="shared" si="0"/>
        <v>645</v>
      </c>
      <c r="F5" s="2">
        <f t="shared" si="1"/>
        <v>225</v>
      </c>
      <c r="G5" s="55">
        <f t="shared" si="2"/>
        <v>1849</v>
      </c>
    </row>
    <row r="6" spans="1:7">
      <c r="B6" s="18" t="s">
        <v>4</v>
      </c>
      <c r="C6" s="2">
        <v>9</v>
      </c>
      <c r="D6" s="2">
        <v>74</v>
      </c>
      <c r="E6" s="2">
        <f t="shared" si="0"/>
        <v>666</v>
      </c>
      <c r="F6" s="2">
        <f t="shared" si="1"/>
        <v>81</v>
      </c>
      <c r="G6" s="55">
        <f t="shared" si="2"/>
        <v>5476</v>
      </c>
    </row>
    <row r="7" spans="1:7">
      <c r="B7" s="18" t="s">
        <v>5</v>
      </c>
      <c r="C7" s="2">
        <v>12</v>
      </c>
      <c r="D7" s="2">
        <v>58</v>
      </c>
      <c r="E7" s="2">
        <f t="shared" si="0"/>
        <v>696</v>
      </c>
      <c r="F7" s="2">
        <f t="shared" si="1"/>
        <v>144</v>
      </c>
      <c r="G7" s="55">
        <f t="shared" si="2"/>
        <v>3364</v>
      </c>
    </row>
    <row r="8" spans="1:7">
      <c r="B8" s="18" t="s">
        <v>6</v>
      </c>
      <c r="C8" s="2">
        <v>5</v>
      </c>
      <c r="D8" s="2">
        <v>90</v>
      </c>
      <c r="E8" s="2">
        <f t="shared" si="0"/>
        <v>450</v>
      </c>
      <c r="F8" s="2">
        <f t="shared" si="1"/>
        <v>25</v>
      </c>
      <c r="G8" s="55">
        <f t="shared" si="2"/>
        <v>8100</v>
      </c>
    </row>
    <row r="9" spans="1:7" ht="15" thickBot="1">
      <c r="B9" s="21" t="s">
        <v>7</v>
      </c>
      <c r="C9" s="56">
        <v>8</v>
      </c>
      <c r="D9" s="56">
        <v>78</v>
      </c>
      <c r="E9" s="56">
        <f t="shared" si="0"/>
        <v>624</v>
      </c>
      <c r="F9" s="56">
        <f t="shared" si="1"/>
        <v>64</v>
      </c>
      <c r="G9" s="57">
        <f t="shared" si="2"/>
        <v>6084</v>
      </c>
    </row>
    <row r="10" spans="1:7" ht="15" thickBot="1">
      <c r="C10" s="74">
        <f t="shared" ref="C10:G10" si="3">SUM(C3:C9)</f>
        <v>57</v>
      </c>
      <c r="D10" s="75">
        <f t="shared" si="3"/>
        <v>511</v>
      </c>
      <c r="E10" s="75">
        <f t="shared" si="3"/>
        <v>3745</v>
      </c>
      <c r="F10" s="75">
        <f t="shared" si="3"/>
        <v>579</v>
      </c>
      <c r="G10" s="76">
        <f t="shared" si="3"/>
        <v>38993</v>
      </c>
    </row>
    <row r="12" spans="1:7">
      <c r="B12" s="48" t="s">
        <v>41</v>
      </c>
      <c r="C12">
        <f>COUNTA(B3:B9)</f>
        <v>7</v>
      </c>
    </row>
    <row r="13" spans="1:7">
      <c r="B13" s="48" t="s">
        <v>42</v>
      </c>
      <c r="C13">
        <f>(C12*E10 - C10*D10)/SQRT((C12*F10-C10^2)*(C12*G10-D10^2))</f>
        <v>-0.94421517068791783</v>
      </c>
    </row>
    <row r="14" spans="1:7">
      <c r="B14" s="48" t="s">
        <v>42</v>
      </c>
      <c r="C14">
        <f>CORREL(C3:C9,D3:D9)</f>
        <v>-0.94421517068791805</v>
      </c>
    </row>
    <row r="15" spans="1:7" ht="15" thickBot="1">
      <c r="B15" s="48" t="s">
        <v>42</v>
      </c>
      <c r="C15">
        <f>CORREL(D3:D9,C3:C9)</f>
        <v>-0.94421517068791805</v>
      </c>
    </row>
    <row r="16" spans="1:7" ht="15" thickBot="1">
      <c r="A16" t="s">
        <v>44</v>
      </c>
      <c r="B16" s="48" t="s">
        <v>43</v>
      </c>
      <c r="C16">
        <f>(D10*F10-C10*E10)/(C12*F10-C10^2)</f>
        <v>102.49253731343283</v>
      </c>
      <c r="E16" s="7" t="s">
        <v>36</v>
      </c>
      <c r="F16" s="9" t="s">
        <v>47</v>
      </c>
    </row>
    <row r="17" spans="1:6">
      <c r="A17" t="s">
        <v>45</v>
      </c>
      <c r="B17" s="48" t="s">
        <v>46</v>
      </c>
      <c r="C17">
        <f>(C12*E10-C10*D10)/(C12*F10-C10^2)</f>
        <v>-3.6218905472636815</v>
      </c>
      <c r="E17" s="61">
        <v>11</v>
      </c>
      <c r="F17" s="59">
        <f>$C$18+$C$19*E17</f>
        <v>62.651741293532332</v>
      </c>
    </row>
    <row r="18" spans="1:6">
      <c r="A18" t="s">
        <v>44</v>
      </c>
      <c r="B18" s="48" t="s">
        <v>43</v>
      </c>
      <c r="C18">
        <f>INTERCEPT(D3:D9,C3:C9)</f>
        <v>102.49253731343283</v>
      </c>
      <c r="E18" s="62">
        <v>7</v>
      </c>
      <c r="F18" s="55">
        <f t="shared" ref="F18:F19" si="4">$C$18+$C$19*E18</f>
        <v>77.139303482587053</v>
      </c>
    </row>
    <row r="19" spans="1:6" ht="15" thickBot="1">
      <c r="A19" t="s">
        <v>45</v>
      </c>
      <c r="B19" s="48" t="s">
        <v>46</v>
      </c>
      <c r="C19">
        <f>SLOPE(D3:D9,C3:C9)</f>
        <v>-3.621890547263682</v>
      </c>
      <c r="E19" s="63">
        <v>14</v>
      </c>
      <c r="F19" s="57">
        <f t="shared" si="4"/>
        <v>51.786069651741286</v>
      </c>
    </row>
    <row r="20" spans="1:6">
      <c r="B20" s="48" t="s">
        <v>48</v>
      </c>
      <c r="C20">
        <f>C13^2</f>
        <v>0.89154228855721385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9BA6-4E8F-4C0A-B11A-7E2E47111252}">
  <dimension ref="B1:Q20"/>
  <sheetViews>
    <sheetView workbookViewId="0">
      <selection activeCell="E17" sqref="E17"/>
    </sheetView>
  </sheetViews>
  <sheetFormatPr defaultRowHeight="14.5"/>
  <cols>
    <col min="5" max="5" width="17" bestFit="1" customWidth="1"/>
    <col min="6" max="7" width="9.7265625" customWidth="1"/>
    <col min="9" max="9" width="17.26953125" bestFit="1" customWidth="1"/>
    <col min="10" max="10" width="12.453125" bestFit="1" customWidth="1"/>
    <col min="11" max="11" width="13.54296875" bestFit="1" customWidth="1"/>
    <col min="12" max="12" width="12.453125" bestFit="1" customWidth="1"/>
    <col min="13" max="13" width="11.81640625" bestFit="1" customWidth="1"/>
    <col min="14" max="14" width="12.453125" bestFit="1" customWidth="1"/>
    <col min="15" max="15" width="11.81640625" bestFit="1" customWidth="1"/>
    <col min="16" max="16" width="12.453125" bestFit="1" customWidth="1"/>
    <col min="17" max="17" width="12" bestFit="1" customWidth="1"/>
  </cols>
  <sheetData>
    <row r="1" spans="2:14" ht="15" thickBot="1"/>
    <row r="2" spans="2:14" ht="15" thickBot="1">
      <c r="B2" s="10" t="s">
        <v>35</v>
      </c>
      <c r="C2" s="7" t="s">
        <v>49</v>
      </c>
      <c r="D2" s="8" t="s">
        <v>50</v>
      </c>
      <c r="E2" s="9" t="s">
        <v>51</v>
      </c>
      <c r="F2" s="64" t="s">
        <v>47</v>
      </c>
      <c r="G2" s="41" t="s">
        <v>74</v>
      </c>
      <c r="I2" t="s">
        <v>52</v>
      </c>
    </row>
    <row r="3" spans="2:14" ht="15" thickBot="1">
      <c r="B3" s="12" t="s">
        <v>1</v>
      </c>
      <c r="C3" s="61">
        <v>3.2</v>
      </c>
      <c r="D3" s="58">
        <v>22</v>
      </c>
      <c r="E3" s="59">
        <v>550</v>
      </c>
      <c r="F3" s="65">
        <f>$J$18+$J$19*C3+$J$20*D3</f>
        <v>555.36373267414149</v>
      </c>
      <c r="G3" s="68">
        <f>(E3-F3)^2</f>
        <v>28.769628199652999</v>
      </c>
    </row>
    <row r="4" spans="2:14">
      <c r="B4" s="13" t="s">
        <v>2</v>
      </c>
      <c r="C4" s="62">
        <v>2.7</v>
      </c>
      <c r="D4" s="2">
        <v>27</v>
      </c>
      <c r="E4" s="55">
        <v>570</v>
      </c>
      <c r="F4" s="66">
        <f t="shared" ref="F4:F7" si="0">$J$18+$J$19*C4+$J$20*D4</f>
        <v>584.20852829522391</v>
      </c>
      <c r="G4" s="69">
        <f t="shared" ref="G4:G7" si="1">(E4-F4)^2</f>
        <v>201.88227631617858</v>
      </c>
      <c r="I4" s="52" t="s">
        <v>53</v>
      </c>
      <c r="J4" s="52"/>
    </row>
    <row r="5" spans="2:14">
      <c r="B5" s="13" t="s">
        <v>3</v>
      </c>
      <c r="C5" s="62">
        <v>2.5</v>
      </c>
      <c r="D5" s="2">
        <v>24</v>
      </c>
      <c r="E5" s="55">
        <v>525</v>
      </c>
      <c r="F5" s="66">
        <f t="shared" si="0"/>
        <v>523.08157499779293</v>
      </c>
      <c r="G5" s="69">
        <f t="shared" si="1"/>
        <v>3.6803544890932072</v>
      </c>
      <c r="I5" s="49" t="s">
        <v>54</v>
      </c>
      <c r="J5" s="49">
        <v>0.98928820282730667</v>
      </c>
    </row>
    <row r="6" spans="2:14">
      <c r="B6" s="13" t="s">
        <v>4</v>
      </c>
      <c r="C6" s="62">
        <v>3.4</v>
      </c>
      <c r="D6" s="2">
        <v>28</v>
      </c>
      <c r="E6" s="55">
        <v>670</v>
      </c>
      <c r="F6" s="66">
        <f t="shared" si="0"/>
        <v>660.08960889909076</v>
      </c>
      <c r="G6" s="69">
        <f t="shared" si="1"/>
        <v>98.215851772980997</v>
      </c>
      <c r="I6" s="49" t="s">
        <v>55</v>
      </c>
      <c r="J6" s="49">
        <v>0.97869114825328229</v>
      </c>
    </row>
    <row r="7" spans="2:14" ht="15" thickBot="1">
      <c r="B7" s="14" t="s">
        <v>5</v>
      </c>
      <c r="C7" s="63">
        <v>2.2000000000000002</v>
      </c>
      <c r="D7" s="56">
        <v>23</v>
      </c>
      <c r="E7" s="57">
        <v>490</v>
      </c>
      <c r="F7" s="67">
        <f t="shared" si="0"/>
        <v>482.25655513375125</v>
      </c>
      <c r="G7" s="70">
        <f t="shared" si="1"/>
        <v>59.960938396634141</v>
      </c>
      <c r="I7" s="49" t="s">
        <v>56</v>
      </c>
      <c r="J7" s="49">
        <v>0.95738229650656459</v>
      </c>
    </row>
    <row r="8" spans="2:14" ht="15" thickBot="1">
      <c r="G8" s="60">
        <f>SUM(G3:G7)</f>
        <v>392.50904917453994</v>
      </c>
      <c r="I8" s="49" t="s">
        <v>57</v>
      </c>
      <c r="J8" s="49">
        <v>14.009087214635695</v>
      </c>
    </row>
    <row r="9" spans="2:14" ht="15" thickBot="1">
      <c r="C9" s="7" t="s">
        <v>49</v>
      </c>
      <c r="D9" s="9" t="s">
        <v>50</v>
      </c>
      <c r="E9" s="30" t="s">
        <v>51</v>
      </c>
      <c r="F9" s="53"/>
      <c r="G9" s="53"/>
      <c r="I9" s="50" t="s">
        <v>58</v>
      </c>
      <c r="J9" s="50">
        <v>5</v>
      </c>
    </row>
    <row r="10" spans="2:14">
      <c r="C10" s="61">
        <v>3</v>
      </c>
      <c r="D10" s="59">
        <v>25</v>
      </c>
      <c r="E10" s="71">
        <f>$J$18+$J$19*C10+$J$20*D10</f>
        <v>581.43462523174719</v>
      </c>
      <c r="F10" s="54"/>
      <c r="G10" s="54"/>
    </row>
    <row r="11" spans="2:14" ht="15" thickBot="1">
      <c r="C11" s="62">
        <v>2.8</v>
      </c>
      <c r="D11" s="55">
        <v>21</v>
      </c>
      <c r="E11" s="72">
        <f t="shared" ref="E11:E12" si="2">$J$18+$J$19*C11+$J$20*D11</f>
        <v>505.77469762514352</v>
      </c>
      <c r="F11" s="54"/>
      <c r="G11" s="54"/>
      <c r="I11" t="s">
        <v>59</v>
      </c>
    </row>
    <row r="12" spans="2:14" ht="15" thickBot="1">
      <c r="C12" s="63">
        <v>2.4</v>
      </c>
      <c r="D12" s="57">
        <v>25</v>
      </c>
      <c r="E12" s="73">
        <f t="shared" si="2"/>
        <v>528.85053412200932</v>
      </c>
      <c r="F12" s="54"/>
      <c r="G12" s="54"/>
      <c r="I12" s="51"/>
      <c r="J12" s="51" t="s">
        <v>63</v>
      </c>
      <c r="K12" s="51" t="s">
        <v>64</v>
      </c>
      <c r="L12" s="51" t="s">
        <v>65</v>
      </c>
      <c r="M12" s="51" t="s">
        <v>6</v>
      </c>
      <c r="N12" s="51" t="s">
        <v>66</v>
      </c>
    </row>
    <row r="13" spans="2:14">
      <c r="I13" s="49" t="s">
        <v>60</v>
      </c>
      <c r="J13" s="49">
        <v>2</v>
      </c>
      <c r="K13" s="49">
        <v>18027.49095082546</v>
      </c>
      <c r="L13" s="49">
        <v>9013.7454754127302</v>
      </c>
      <c r="M13" s="49">
        <v>45.928854350588743</v>
      </c>
      <c r="N13" s="49">
        <v>2.1308851746717622E-2</v>
      </c>
    </row>
    <row r="14" spans="2:14">
      <c r="I14" s="49" t="s">
        <v>61</v>
      </c>
      <c r="J14" s="49">
        <v>2</v>
      </c>
      <c r="K14" s="49">
        <v>392.50904917453863</v>
      </c>
      <c r="L14" s="49">
        <v>196.25452458726932</v>
      </c>
      <c r="M14" s="49"/>
      <c r="N14" s="49"/>
    </row>
    <row r="15" spans="2:14" ht="15" thickBot="1">
      <c r="I15" s="50" t="s">
        <v>62</v>
      </c>
      <c r="J15" s="50">
        <v>4</v>
      </c>
      <c r="K15" s="50">
        <v>18420</v>
      </c>
      <c r="L15" s="50"/>
      <c r="M15" s="50"/>
      <c r="N15" s="50"/>
    </row>
    <row r="16" spans="2:14" ht="15" thickBot="1"/>
    <row r="17" spans="9:17">
      <c r="I17" s="51"/>
      <c r="J17" s="51" t="s">
        <v>67</v>
      </c>
      <c r="K17" s="51" t="s">
        <v>57</v>
      </c>
      <c r="L17" s="51" t="s">
        <v>68</v>
      </c>
      <c r="M17" s="51" t="s">
        <v>69</v>
      </c>
      <c r="N17" s="51" t="s">
        <v>70</v>
      </c>
      <c r="O17" s="51" t="s">
        <v>71</v>
      </c>
      <c r="P17" s="51" t="s">
        <v>72</v>
      </c>
      <c r="Q17" s="51" t="s">
        <v>73</v>
      </c>
    </row>
    <row r="18" spans="9:17">
      <c r="I18" s="49" t="s">
        <v>44</v>
      </c>
      <c r="J18" s="49">
        <v>-44.81018804626126</v>
      </c>
      <c r="K18" s="49">
        <v>69.246866630890381</v>
      </c>
      <c r="L18" s="49">
        <v>-0.64710780756499753</v>
      </c>
      <c r="M18" s="49">
        <v>0.58391574508017841</v>
      </c>
      <c r="N18" s="49">
        <v>-342.75540778225883</v>
      </c>
      <c r="O18" s="49">
        <v>253.13503168973631</v>
      </c>
      <c r="P18" s="49">
        <v>-342.75540778225883</v>
      </c>
      <c r="Q18" s="49">
        <v>253.13503168973631</v>
      </c>
    </row>
    <row r="19" spans="9:17">
      <c r="I19" s="49" t="s">
        <v>49</v>
      </c>
      <c r="J19" s="49">
        <v>87.640151849563026</v>
      </c>
      <c r="K19" s="49">
        <v>15.237186664924886</v>
      </c>
      <c r="L19" s="49">
        <v>5.7517279125618073</v>
      </c>
      <c r="M19" s="49">
        <v>2.8922600815111749E-2</v>
      </c>
      <c r="N19" s="49">
        <v>22.079829052021836</v>
      </c>
      <c r="O19" s="49">
        <v>153.20047464710422</v>
      </c>
      <c r="P19" s="49">
        <v>22.079829052021836</v>
      </c>
      <c r="Q19" s="49">
        <v>153.20047464710422</v>
      </c>
    </row>
    <row r="20" spans="9:17" ht="15" thickBot="1">
      <c r="I20" s="50" t="s">
        <v>50</v>
      </c>
      <c r="J20" s="50">
        <v>14.532974309172776</v>
      </c>
      <c r="K20" s="50">
        <v>2.9137375361504319</v>
      </c>
      <c r="L20" s="50">
        <v>4.9877431061870565</v>
      </c>
      <c r="M20" s="50">
        <v>3.7924876930238542E-2</v>
      </c>
      <c r="N20" s="50">
        <v>1.9961735454816427</v>
      </c>
      <c r="O20" s="50">
        <v>27.069775072863909</v>
      </c>
      <c r="P20" s="50">
        <v>1.9961735454816427</v>
      </c>
      <c r="Q20" s="50">
        <v>27.069775072863909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51E61-1CCB-4A74-A051-4EBEFBF33E6F}">
  <dimension ref="B1:N18"/>
  <sheetViews>
    <sheetView workbookViewId="0">
      <selection activeCell="H12" sqref="H12"/>
    </sheetView>
  </sheetViews>
  <sheetFormatPr defaultRowHeight="14.5"/>
  <cols>
    <col min="7" max="7" width="16.81640625" bestFit="1" customWidth="1"/>
    <col min="8" max="8" width="12.453125" bestFit="1" customWidth="1"/>
    <col min="9" max="9" width="16.81640625" bestFit="1" customWidth="1"/>
    <col min="10" max="10" width="12.453125" bestFit="1" customWidth="1"/>
    <col min="11" max="11" width="16.81640625" bestFit="1" customWidth="1"/>
    <col min="12" max="12" width="12.453125" bestFit="1" customWidth="1"/>
    <col min="13" max="13" width="16.81640625" bestFit="1" customWidth="1"/>
    <col min="14" max="14" width="12.453125" bestFit="1" customWidth="1"/>
  </cols>
  <sheetData>
    <row r="1" spans="2:14" ht="15" thickBot="1"/>
    <row r="2" spans="2:14">
      <c r="B2">
        <v>144</v>
      </c>
      <c r="C2">
        <v>213</v>
      </c>
      <c r="D2">
        <v>191</v>
      </c>
      <c r="E2">
        <v>347</v>
      </c>
      <c r="G2" s="51" t="s">
        <v>75</v>
      </c>
      <c r="H2" s="51"/>
      <c r="I2" s="51" t="s">
        <v>76</v>
      </c>
      <c r="J2" s="51"/>
      <c r="K2" s="51" t="s">
        <v>77</v>
      </c>
      <c r="L2" s="51"/>
      <c r="M2" s="51" t="s">
        <v>78</v>
      </c>
      <c r="N2" s="51"/>
    </row>
    <row r="3" spans="2:14">
      <c r="B3">
        <v>227</v>
      </c>
      <c r="C3">
        <v>361</v>
      </c>
      <c r="D3">
        <v>185</v>
      </c>
      <c r="E3">
        <v>366</v>
      </c>
      <c r="G3" s="49"/>
      <c r="H3" s="49"/>
      <c r="I3" s="49"/>
      <c r="J3" s="49"/>
      <c r="K3" s="49"/>
      <c r="L3" s="49"/>
      <c r="M3" s="49"/>
      <c r="N3" s="49"/>
    </row>
    <row r="4" spans="2:14">
      <c r="B4">
        <v>165</v>
      </c>
      <c r="C4">
        <v>469</v>
      </c>
      <c r="D4">
        <v>373</v>
      </c>
      <c r="E4">
        <v>361</v>
      </c>
      <c r="G4" s="49" t="s">
        <v>79</v>
      </c>
      <c r="H4" s="49">
        <v>238.53333333333333</v>
      </c>
      <c r="I4" s="49" t="s">
        <v>79</v>
      </c>
      <c r="J4" s="49">
        <v>317.46666666666664</v>
      </c>
      <c r="K4" s="49" t="s">
        <v>79</v>
      </c>
      <c r="L4" s="49">
        <v>261.13333333333333</v>
      </c>
      <c r="M4" s="49" t="s">
        <v>79</v>
      </c>
      <c r="N4" s="49">
        <v>306.13333333333333</v>
      </c>
    </row>
    <row r="5" spans="2:14">
      <c r="B5">
        <v>179</v>
      </c>
      <c r="C5">
        <v>215</v>
      </c>
      <c r="D5">
        <v>106</v>
      </c>
      <c r="E5">
        <v>104</v>
      </c>
      <c r="G5" s="49" t="s">
        <v>57</v>
      </c>
      <c r="H5" s="49">
        <v>22.381937161718394</v>
      </c>
      <c r="I5" s="49" t="s">
        <v>57</v>
      </c>
      <c r="J5" s="49">
        <v>30.780461747622073</v>
      </c>
      <c r="K5" s="49" t="s">
        <v>57</v>
      </c>
      <c r="L5" s="49">
        <v>28.951826435792505</v>
      </c>
      <c r="M5" s="49" t="s">
        <v>57</v>
      </c>
      <c r="N5" s="49">
        <v>30.853704981916053</v>
      </c>
    </row>
    <row r="6" spans="2:14">
      <c r="B6">
        <v>356</v>
      </c>
      <c r="C6">
        <v>135</v>
      </c>
      <c r="D6">
        <v>381</v>
      </c>
      <c r="E6">
        <v>285</v>
      </c>
      <c r="G6" s="49" t="s">
        <v>80</v>
      </c>
      <c r="H6" s="49">
        <v>225</v>
      </c>
      <c r="I6" s="49" t="s">
        <v>80</v>
      </c>
      <c r="J6" s="49">
        <v>329</v>
      </c>
      <c r="K6" s="49" t="s">
        <v>80</v>
      </c>
      <c r="L6" s="49">
        <v>267</v>
      </c>
      <c r="M6" s="49" t="s">
        <v>80</v>
      </c>
      <c r="N6" s="49">
        <v>347</v>
      </c>
    </row>
    <row r="7" spans="2:14">
      <c r="B7">
        <v>298</v>
      </c>
      <c r="C7">
        <v>337</v>
      </c>
      <c r="D7">
        <v>470</v>
      </c>
      <c r="E7">
        <v>264</v>
      </c>
      <c r="G7" s="49" t="s">
        <v>81</v>
      </c>
      <c r="H7" s="49" t="e">
        <v>#N/A</v>
      </c>
      <c r="I7" s="49" t="s">
        <v>81</v>
      </c>
      <c r="J7" s="49" t="e">
        <v>#N/A</v>
      </c>
      <c r="K7" s="49" t="s">
        <v>81</v>
      </c>
      <c r="L7" s="49" t="e">
        <v>#N/A</v>
      </c>
      <c r="M7" s="49" t="s">
        <v>81</v>
      </c>
      <c r="N7" s="49" t="e">
        <v>#N/A</v>
      </c>
    </row>
    <row r="8" spans="2:14">
      <c r="B8">
        <v>274</v>
      </c>
      <c r="C8">
        <v>292</v>
      </c>
      <c r="D8">
        <v>130</v>
      </c>
      <c r="E8">
        <v>394</v>
      </c>
      <c r="G8" s="49" t="s">
        <v>82</v>
      </c>
      <c r="H8" s="49">
        <v>86.684869883196242</v>
      </c>
      <c r="I8" s="49" t="s">
        <v>82</v>
      </c>
      <c r="J8" s="49">
        <v>119.21221573711473</v>
      </c>
      <c r="K8" s="49" t="s">
        <v>82</v>
      </c>
      <c r="L8" s="49">
        <v>112.12994162811201</v>
      </c>
      <c r="M8" s="49" t="s">
        <v>82</v>
      </c>
      <c r="N8" s="49">
        <v>119.49588556375768</v>
      </c>
    </row>
    <row r="9" spans="2:14">
      <c r="B9">
        <v>297</v>
      </c>
      <c r="C9">
        <v>487</v>
      </c>
      <c r="D9">
        <v>342</v>
      </c>
      <c r="E9">
        <v>223</v>
      </c>
      <c r="G9" s="49" t="s">
        <v>83</v>
      </c>
      <c r="H9" s="49">
        <v>7514.2666666666628</v>
      </c>
      <c r="I9" s="49" t="s">
        <v>83</v>
      </c>
      <c r="J9" s="49">
        <v>14211.552380952386</v>
      </c>
      <c r="K9" s="49" t="s">
        <v>83</v>
      </c>
      <c r="L9" s="49">
        <v>12573.123809523806</v>
      </c>
      <c r="M9" s="49" t="s">
        <v>83</v>
      </c>
      <c r="N9" s="49">
        <v>14279.266666666672</v>
      </c>
    </row>
    <row r="10" spans="2:14">
      <c r="B10">
        <v>225</v>
      </c>
      <c r="C10">
        <v>440</v>
      </c>
      <c r="D10">
        <v>267</v>
      </c>
      <c r="E10">
        <v>471</v>
      </c>
      <c r="G10" s="49" t="s">
        <v>84</v>
      </c>
      <c r="H10" s="49">
        <v>-0.7899378376174071</v>
      </c>
      <c r="I10" s="49" t="s">
        <v>84</v>
      </c>
      <c r="J10" s="49">
        <v>-1.2527535054557899</v>
      </c>
      <c r="K10" s="49" t="s">
        <v>84</v>
      </c>
      <c r="L10" s="49">
        <v>-1.056473138973657</v>
      </c>
      <c r="M10" s="49" t="s">
        <v>84</v>
      </c>
      <c r="N10" s="49">
        <v>-1.1032291324610117</v>
      </c>
    </row>
    <row r="11" spans="2:14">
      <c r="B11">
        <v>204</v>
      </c>
      <c r="C11">
        <v>169</v>
      </c>
      <c r="D11">
        <v>188</v>
      </c>
      <c r="E11">
        <v>160</v>
      </c>
      <c r="G11" s="49" t="s">
        <v>85</v>
      </c>
      <c r="H11" s="49">
        <v>0.45513888860300877</v>
      </c>
      <c r="I11" s="49" t="s">
        <v>85</v>
      </c>
      <c r="J11" s="49">
        <v>0.15120606401412007</v>
      </c>
      <c r="K11" s="49" t="s">
        <v>85</v>
      </c>
      <c r="L11" s="49">
        <v>0.1967323736627021</v>
      </c>
      <c r="M11" s="49" t="s">
        <v>85</v>
      </c>
      <c r="N11" s="49">
        <v>-0.19681787278714319</v>
      </c>
    </row>
    <row r="12" spans="2:14">
      <c r="B12">
        <v>157</v>
      </c>
      <c r="C12">
        <v>498</v>
      </c>
      <c r="D12">
        <v>304</v>
      </c>
      <c r="E12">
        <v>435</v>
      </c>
      <c r="G12" s="49" t="s">
        <v>86</v>
      </c>
      <c r="H12" s="49">
        <v>293</v>
      </c>
      <c r="I12" s="49" t="s">
        <v>86</v>
      </c>
      <c r="J12" s="49">
        <v>363</v>
      </c>
      <c r="K12" s="49" t="s">
        <v>86</v>
      </c>
      <c r="L12" s="49">
        <v>364</v>
      </c>
      <c r="M12" s="49" t="s">
        <v>86</v>
      </c>
      <c r="N12" s="49">
        <v>376</v>
      </c>
    </row>
    <row r="13" spans="2:14">
      <c r="B13">
        <v>111</v>
      </c>
      <c r="C13">
        <v>223</v>
      </c>
      <c r="D13">
        <v>113</v>
      </c>
      <c r="E13">
        <v>480</v>
      </c>
      <c r="G13" s="49" t="s">
        <v>87</v>
      </c>
      <c r="H13" s="49">
        <v>111</v>
      </c>
      <c r="I13" s="49" t="s">
        <v>87</v>
      </c>
      <c r="J13" s="49">
        <v>135</v>
      </c>
      <c r="K13" s="49" t="s">
        <v>87</v>
      </c>
      <c r="L13" s="49">
        <v>106</v>
      </c>
      <c r="M13" s="49" t="s">
        <v>87</v>
      </c>
      <c r="N13" s="49">
        <v>104</v>
      </c>
    </row>
    <row r="14" spans="2:14">
      <c r="B14">
        <v>192</v>
      </c>
      <c r="C14">
        <v>368</v>
      </c>
      <c r="D14">
        <v>193</v>
      </c>
      <c r="E14">
        <v>200</v>
      </c>
      <c r="G14" s="49" t="s">
        <v>88</v>
      </c>
      <c r="H14" s="49">
        <v>404</v>
      </c>
      <c r="I14" s="49" t="s">
        <v>88</v>
      </c>
      <c r="J14" s="49">
        <v>498</v>
      </c>
      <c r="K14" s="49" t="s">
        <v>88</v>
      </c>
      <c r="L14" s="49">
        <v>470</v>
      </c>
      <c r="M14" s="49" t="s">
        <v>88</v>
      </c>
      <c r="N14" s="49">
        <v>480</v>
      </c>
    </row>
    <row r="15" spans="2:14">
      <c r="B15">
        <v>345</v>
      </c>
      <c r="C15">
        <v>226</v>
      </c>
      <c r="D15">
        <v>366</v>
      </c>
      <c r="E15">
        <v>354</v>
      </c>
      <c r="G15" s="49" t="s">
        <v>89</v>
      </c>
      <c r="H15" s="49">
        <v>3578</v>
      </c>
      <c r="I15" s="49" t="s">
        <v>89</v>
      </c>
      <c r="J15" s="49">
        <v>4762</v>
      </c>
      <c r="K15" s="49" t="s">
        <v>89</v>
      </c>
      <c r="L15" s="49">
        <v>3917</v>
      </c>
      <c r="M15" s="49" t="s">
        <v>89</v>
      </c>
      <c r="N15" s="49">
        <v>4592</v>
      </c>
    </row>
    <row r="16" spans="2:14">
      <c r="B16">
        <v>404</v>
      </c>
      <c r="C16">
        <v>329</v>
      </c>
      <c r="D16">
        <v>308</v>
      </c>
      <c r="E16">
        <v>148</v>
      </c>
      <c r="G16" s="49" t="s">
        <v>90</v>
      </c>
      <c r="H16" s="49">
        <v>15</v>
      </c>
      <c r="I16" s="49" t="s">
        <v>90</v>
      </c>
      <c r="J16" s="49">
        <v>15</v>
      </c>
      <c r="K16" s="49" t="s">
        <v>90</v>
      </c>
      <c r="L16" s="49">
        <v>15</v>
      </c>
      <c r="M16" s="49" t="s">
        <v>90</v>
      </c>
      <c r="N16" s="49">
        <v>15</v>
      </c>
    </row>
    <row r="17" spans="7:14">
      <c r="G17" s="49" t="s">
        <v>91</v>
      </c>
      <c r="H17" s="49">
        <v>345</v>
      </c>
      <c r="I17" s="49" t="s">
        <v>91</v>
      </c>
      <c r="J17" s="49">
        <v>469</v>
      </c>
      <c r="K17" s="49" t="s">
        <v>91</v>
      </c>
      <c r="L17" s="49">
        <v>373</v>
      </c>
      <c r="M17" s="49" t="s">
        <v>91</v>
      </c>
      <c r="N17" s="49">
        <v>435</v>
      </c>
    </row>
    <row r="18" spans="7:14" ht="15" thickBot="1">
      <c r="G18" s="50" t="s">
        <v>92</v>
      </c>
      <c r="H18" s="50">
        <v>157</v>
      </c>
      <c r="I18" s="50" t="s">
        <v>92</v>
      </c>
      <c r="J18" s="50">
        <v>213</v>
      </c>
      <c r="K18" s="50" t="s">
        <v>92</v>
      </c>
      <c r="L18" s="50">
        <v>130</v>
      </c>
      <c r="M18" s="50" t="s">
        <v>92</v>
      </c>
      <c r="N18" s="50">
        <v>160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4437-619C-46DD-BB4E-DEAAB352BBDB}">
  <dimension ref="C1:N38"/>
  <sheetViews>
    <sheetView zoomScaleNormal="100" workbookViewId="0"/>
  </sheetViews>
  <sheetFormatPr defaultRowHeight="14.5"/>
  <cols>
    <col min="3" max="3" width="29.453125" bestFit="1" customWidth="1"/>
    <col min="5" max="5" width="12.08984375" bestFit="1" customWidth="1"/>
  </cols>
  <sheetData>
    <row r="1" spans="3:14" ht="15" thickBot="1"/>
    <row r="2" spans="3:14" ht="15" thickBot="1">
      <c r="E2" s="84" t="s">
        <v>118</v>
      </c>
      <c r="F2" s="99" t="s">
        <v>58</v>
      </c>
      <c r="G2" s="78"/>
      <c r="H2" s="78"/>
      <c r="I2" s="79"/>
      <c r="J2" s="123" t="s">
        <v>120</v>
      </c>
      <c r="K2" s="126" t="s">
        <v>86</v>
      </c>
      <c r="L2" s="105" t="s">
        <v>130</v>
      </c>
      <c r="M2" s="99" t="s">
        <v>131</v>
      </c>
      <c r="N2" s="79" t="s">
        <v>132</v>
      </c>
    </row>
    <row r="3" spans="3:14" ht="14.5" customHeight="1" thickBot="1">
      <c r="E3" s="85"/>
      <c r="F3" s="108" t="s">
        <v>119</v>
      </c>
      <c r="G3" s="109"/>
      <c r="H3" s="109"/>
      <c r="I3" s="110"/>
      <c r="J3" s="124"/>
      <c r="K3" s="127"/>
      <c r="L3" s="106"/>
      <c r="M3" s="100"/>
      <c r="N3" s="80"/>
    </row>
    <row r="4" spans="3:14" ht="15" thickBot="1">
      <c r="C4" s="112" t="s">
        <v>133</v>
      </c>
      <c r="E4" s="86"/>
      <c r="F4" s="111">
        <v>1</v>
      </c>
      <c r="G4" s="112">
        <v>2</v>
      </c>
      <c r="H4" s="112">
        <v>3</v>
      </c>
      <c r="I4" s="113">
        <v>4</v>
      </c>
      <c r="J4" s="125" t="s">
        <v>121</v>
      </c>
      <c r="K4" s="128" t="s">
        <v>122</v>
      </c>
      <c r="L4" s="107"/>
      <c r="M4" s="101"/>
      <c r="N4" s="83"/>
    </row>
    <row r="5" spans="3:14">
      <c r="C5" s="134" t="s">
        <v>93</v>
      </c>
      <c r="E5" s="87">
        <v>1</v>
      </c>
      <c r="F5" s="93">
        <v>15.85</v>
      </c>
      <c r="G5" s="82">
        <v>16.02</v>
      </c>
      <c r="H5" s="82">
        <v>15.83</v>
      </c>
      <c r="I5" s="94">
        <v>15.93</v>
      </c>
      <c r="J5" s="90">
        <f>AVERAGE(F5:I5)</f>
        <v>15.907499999999999</v>
      </c>
      <c r="K5" s="102">
        <f>MAX(F5:I5)-MIN(F5:I5)</f>
        <v>0.1899999999999995</v>
      </c>
      <c r="L5" s="114">
        <f t="shared" ref="L5:L29" si="0">$F$33</f>
        <v>15.946900000000003</v>
      </c>
      <c r="M5" s="115">
        <f t="shared" ref="M5:M29" si="1">$F$37</f>
        <v>16.156900000000004</v>
      </c>
      <c r="N5" s="116">
        <f t="shared" ref="N5:N29" si="2">$F$38</f>
        <v>15.736900000000002</v>
      </c>
    </row>
    <row r="6" spans="3:14">
      <c r="C6" s="135" t="s">
        <v>94</v>
      </c>
      <c r="E6" s="88">
        <v>2</v>
      </c>
      <c r="F6" s="95">
        <v>16.12</v>
      </c>
      <c r="G6" s="77">
        <v>16</v>
      </c>
      <c r="H6" s="77">
        <v>15.85</v>
      </c>
      <c r="I6" s="96">
        <v>16.010000000000002</v>
      </c>
      <c r="J6" s="91">
        <f t="shared" ref="J6:J29" si="3">AVERAGE(F6:I6)</f>
        <v>15.995000000000001</v>
      </c>
      <c r="K6" s="103">
        <f t="shared" ref="K6:K29" si="4">MAX(F6:I6)-MIN(F6:I6)</f>
        <v>0.27000000000000135</v>
      </c>
      <c r="L6" s="117">
        <f t="shared" si="0"/>
        <v>15.946900000000003</v>
      </c>
      <c r="M6" s="118">
        <f t="shared" si="1"/>
        <v>16.156900000000004</v>
      </c>
      <c r="N6" s="119">
        <f t="shared" si="2"/>
        <v>15.736900000000002</v>
      </c>
    </row>
    <row r="7" spans="3:14">
      <c r="C7" s="135" t="s">
        <v>95</v>
      </c>
      <c r="E7" s="88">
        <v>3</v>
      </c>
      <c r="F7" s="95">
        <v>16</v>
      </c>
      <c r="G7" s="77">
        <v>15.91</v>
      </c>
      <c r="H7" s="77">
        <v>15.94</v>
      </c>
      <c r="I7" s="96">
        <v>15.83</v>
      </c>
      <c r="J7" s="91">
        <f t="shared" si="3"/>
        <v>15.92</v>
      </c>
      <c r="K7" s="103">
        <f t="shared" si="4"/>
        <v>0.16999999999999993</v>
      </c>
      <c r="L7" s="117">
        <f t="shared" si="0"/>
        <v>15.946900000000003</v>
      </c>
      <c r="M7" s="118">
        <f t="shared" si="1"/>
        <v>16.156900000000004</v>
      </c>
      <c r="N7" s="119">
        <f t="shared" si="2"/>
        <v>15.736900000000002</v>
      </c>
    </row>
    <row r="8" spans="3:14">
      <c r="C8" s="135" t="s">
        <v>96</v>
      </c>
      <c r="E8" s="88">
        <v>4</v>
      </c>
      <c r="F8" s="95">
        <v>16.2</v>
      </c>
      <c r="G8" s="77">
        <v>15.85</v>
      </c>
      <c r="H8" s="77">
        <v>15.74</v>
      </c>
      <c r="I8" s="96">
        <v>15.93</v>
      </c>
      <c r="J8" s="91">
        <f t="shared" si="3"/>
        <v>15.93</v>
      </c>
      <c r="K8" s="103">
        <f t="shared" si="4"/>
        <v>0.45999999999999908</v>
      </c>
      <c r="L8" s="117">
        <f t="shared" si="0"/>
        <v>15.946900000000003</v>
      </c>
      <c r="M8" s="118">
        <f t="shared" si="1"/>
        <v>16.156900000000004</v>
      </c>
      <c r="N8" s="119">
        <f t="shared" si="2"/>
        <v>15.736900000000002</v>
      </c>
    </row>
    <row r="9" spans="3:14">
      <c r="C9" s="135" t="s">
        <v>97</v>
      </c>
      <c r="E9" s="88">
        <v>5</v>
      </c>
      <c r="F9" s="95">
        <v>15.74</v>
      </c>
      <c r="G9" s="77">
        <v>15.86</v>
      </c>
      <c r="H9" s="77">
        <v>16.21</v>
      </c>
      <c r="I9" s="96">
        <v>16.100000000000001</v>
      </c>
      <c r="J9" s="91">
        <f t="shared" si="3"/>
        <v>15.977500000000001</v>
      </c>
      <c r="K9" s="103">
        <f t="shared" si="4"/>
        <v>0.47000000000000064</v>
      </c>
      <c r="L9" s="117">
        <f t="shared" si="0"/>
        <v>15.946900000000003</v>
      </c>
      <c r="M9" s="118">
        <f t="shared" si="1"/>
        <v>16.156900000000004</v>
      </c>
      <c r="N9" s="119">
        <f t="shared" si="2"/>
        <v>15.736900000000002</v>
      </c>
    </row>
    <row r="10" spans="3:14">
      <c r="C10" s="135" t="s">
        <v>98</v>
      </c>
      <c r="E10" s="88">
        <v>6</v>
      </c>
      <c r="F10" s="95">
        <v>15.94</v>
      </c>
      <c r="G10" s="77">
        <v>16.010000000000002</v>
      </c>
      <c r="H10" s="77">
        <v>16.14</v>
      </c>
      <c r="I10" s="96">
        <v>16.03</v>
      </c>
      <c r="J10" s="91">
        <f t="shared" si="3"/>
        <v>16.03</v>
      </c>
      <c r="K10" s="103">
        <f t="shared" si="4"/>
        <v>0.20000000000000107</v>
      </c>
      <c r="L10" s="117">
        <f t="shared" si="0"/>
        <v>15.946900000000003</v>
      </c>
      <c r="M10" s="118">
        <f t="shared" si="1"/>
        <v>16.156900000000004</v>
      </c>
      <c r="N10" s="119">
        <f t="shared" si="2"/>
        <v>15.736900000000002</v>
      </c>
    </row>
    <row r="11" spans="3:14">
      <c r="C11" s="135" t="s">
        <v>99</v>
      </c>
      <c r="E11" s="88">
        <v>7</v>
      </c>
      <c r="F11" s="95">
        <v>15.75</v>
      </c>
      <c r="G11" s="77">
        <v>16.21</v>
      </c>
      <c r="H11" s="77">
        <v>16.010000000000002</v>
      </c>
      <c r="I11" s="96">
        <v>15.86</v>
      </c>
      <c r="J11" s="91">
        <f t="shared" si="3"/>
        <v>15.9575</v>
      </c>
      <c r="K11" s="103">
        <f t="shared" si="4"/>
        <v>0.46000000000000085</v>
      </c>
      <c r="L11" s="117">
        <f t="shared" si="0"/>
        <v>15.946900000000003</v>
      </c>
      <c r="M11" s="118">
        <f t="shared" si="1"/>
        <v>16.156900000000004</v>
      </c>
      <c r="N11" s="119">
        <f t="shared" si="2"/>
        <v>15.736900000000002</v>
      </c>
    </row>
    <row r="12" spans="3:14">
      <c r="C12" s="135" t="s">
        <v>100</v>
      </c>
      <c r="E12" s="88">
        <v>8</v>
      </c>
      <c r="F12" s="95">
        <v>15.82</v>
      </c>
      <c r="G12" s="77">
        <v>15.94</v>
      </c>
      <c r="H12" s="77">
        <v>16.02</v>
      </c>
      <c r="I12" s="96">
        <v>15.94</v>
      </c>
      <c r="J12" s="91">
        <f t="shared" si="3"/>
        <v>15.93</v>
      </c>
      <c r="K12" s="103">
        <f t="shared" si="4"/>
        <v>0.19999999999999929</v>
      </c>
      <c r="L12" s="117">
        <f t="shared" si="0"/>
        <v>15.946900000000003</v>
      </c>
      <c r="M12" s="118">
        <f t="shared" si="1"/>
        <v>16.156900000000004</v>
      </c>
      <c r="N12" s="119">
        <f t="shared" si="2"/>
        <v>15.736900000000002</v>
      </c>
    </row>
    <row r="13" spans="3:14">
      <c r="C13" s="135" t="s">
        <v>101</v>
      </c>
      <c r="E13" s="88">
        <v>9</v>
      </c>
      <c r="F13" s="95">
        <v>16.04</v>
      </c>
      <c r="G13" s="77">
        <v>15.98</v>
      </c>
      <c r="H13" s="77">
        <v>15.83</v>
      </c>
      <c r="I13" s="96">
        <v>15.98</v>
      </c>
      <c r="J13" s="91">
        <f t="shared" si="3"/>
        <v>15.9575</v>
      </c>
      <c r="K13" s="103">
        <f t="shared" si="4"/>
        <v>0.20999999999999908</v>
      </c>
      <c r="L13" s="117">
        <f t="shared" si="0"/>
        <v>15.946900000000003</v>
      </c>
      <c r="M13" s="118">
        <f t="shared" si="1"/>
        <v>16.156900000000004</v>
      </c>
      <c r="N13" s="119">
        <f t="shared" si="2"/>
        <v>15.736900000000002</v>
      </c>
    </row>
    <row r="14" spans="3:14">
      <c r="C14" s="135" t="s">
        <v>102</v>
      </c>
      <c r="E14" s="88">
        <v>10</v>
      </c>
      <c r="F14" s="95">
        <v>15.64</v>
      </c>
      <c r="G14" s="77">
        <v>15.86</v>
      </c>
      <c r="H14" s="77">
        <v>15.94</v>
      </c>
      <c r="I14" s="96">
        <v>15.89</v>
      </c>
      <c r="J14" s="91">
        <f t="shared" si="3"/>
        <v>15.8325</v>
      </c>
      <c r="K14" s="103">
        <f t="shared" si="4"/>
        <v>0.29999999999999893</v>
      </c>
      <c r="L14" s="117">
        <f t="shared" si="0"/>
        <v>15.946900000000003</v>
      </c>
      <c r="M14" s="118">
        <f t="shared" si="1"/>
        <v>16.156900000000004</v>
      </c>
      <c r="N14" s="119">
        <f t="shared" si="2"/>
        <v>15.736900000000002</v>
      </c>
    </row>
    <row r="15" spans="3:14">
      <c r="C15" s="135" t="s">
        <v>103</v>
      </c>
      <c r="E15" s="88">
        <v>11</v>
      </c>
      <c r="F15" s="95">
        <v>16.11</v>
      </c>
      <c r="G15" s="77">
        <v>16</v>
      </c>
      <c r="H15" s="77">
        <v>16.010000000000002</v>
      </c>
      <c r="I15" s="96">
        <v>15.82</v>
      </c>
      <c r="J15" s="91">
        <f t="shared" si="3"/>
        <v>15.985000000000001</v>
      </c>
      <c r="K15" s="103">
        <f t="shared" si="4"/>
        <v>0.28999999999999915</v>
      </c>
      <c r="L15" s="117">
        <f t="shared" si="0"/>
        <v>15.946900000000003</v>
      </c>
      <c r="M15" s="118">
        <f t="shared" si="1"/>
        <v>16.156900000000004</v>
      </c>
      <c r="N15" s="119">
        <f t="shared" si="2"/>
        <v>15.736900000000002</v>
      </c>
    </row>
    <row r="16" spans="3:14">
      <c r="C16" s="135" t="s">
        <v>104</v>
      </c>
      <c r="E16" s="88">
        <v>12</v>
      </c>
      <c r="F16" s="95">
        <v>15.72</v>
      </c>
      <c r="G16" s="77">
        <v>15.85</v>
      </c>
      <c r="H16" s="77">
        <v>16.12</v>
      </c>
      <c r="I16" s="96">
        <v>16.149999999999999</v>
      </c>
      <c r="J16" s="91">
        <f t="shared" si="3"/>
        <v>15.959999999999999</v>
      </c>
      <c r="K16" s="103">
        <f t="shared" si="4"/>
        <v>0.42999999999999794</v>
      </c>
      <c r="L16" s="117">
        <f t="shared" si="0"/>
        <v>15.946900000000003</v>
      </c>
      <c r="M16" s="118">
        <f t="shared" si="1"/>
        <v>16.156900000000004</v>
      </c>
      <c r="N16" s="119">
        <f t="shared" si="2"/>
        <v>15.736900000000002</v>
      </c>
    </row>
    <row r="17" spans="3:14">
      <c r="C17" s="135" t="s">
        <v>105</v>
      </c>
      <c r="E17" s="88">
        <v>13</v>
      </c>
      <c r="F17" s="95">
        <v>15.85</v>
      </c>
      <c r="G17" s="77">
        <v>15.76</v>
      </c>
      <c r="H17" s="77">
        <v>15.74</v>
      </c>
      <c r="I17" s="96">
        <v>15.98</v>
      </c>
      <c r="J17" s="91">
        <f t="shared" si="3"/>
        <v>15.8325</v>
      </c>
      <c r="K17" s="103">
        <f t="shared" si="4"/>
        <v>0.24000000000000021</v>
      </c>
      <c r="L17" s="117">
        <f t="shared" si="0"/>
        <v>15.946900000000003</v>
      </c>
      <c r="M17" s="118">
        <f t="shared" si="1"/>
        <v>16.156900000000004</v>
      </c>
      <c r="N17" s="119">
        <f t="shared" si="2"/>
        <v>15.736900000000002</v>
      </c>
    </row>
    <row r="18" spans="3:14">
      <c r="C18" s="135" t="s">
        <v>106</v>
      </c>
      <c r="E18" s="88">
        <v>14</v>
      </c>
      <c r="F18" s="95">
        <v>15.73</v>
      </c>
      <c r="G18" s="77">
        <v>15.84</v>
      </c>
      <c r="H18" s="77">
        <v>15.96</v>
      </c>
      <c r="I18" s="96">
        <v>16.100000000000001</v>
      </c>
      <c r="J18" s="91">
        <f t="shared" si="3"/>
        <v>15.907500000000001</v>
      </c>
      <c r="K18" s="103">
        <f t="shared" si="4"/>
        <v>0.37000000000000099</v>
      </c>
      <c r="L18" s="117">
        <f t="shared" si="0"/>
        <v>15.946900000000003</v>
      </c>
      <c r="M18" s="118">
        <f t="shared" si="1"/>
        <v>16.156900000000004</v>
      </c>
      <c r="N18" s="119">
        <f t="shared" si="2"/>
        <v>15.736900000000002</v>
      </c>
    </row>
    <row r="19" spans="3:14">
      <c r="C19" s="135" t="s">
        <v>107</v>
      </c>
      <c r="E19" s="88">
        <v>15</v>
      </c>
      <c r="F19" s="95">
        <v>16.2</v>
      </c>
      <c r="G19" s="77">
        <v>16.010000000000002</v>
      </c>
      <c r="H19" s="77">
        <v>16.100000000000001</v>
      </c>
      <c r="I19" s="96">
        <v>15.89</v>
      </c>
      <c r="J19" s="91">
        <f t="shared" si="3"/>
        <v>16.05</v>
      </c>
      <c r="K19" s="103">
        <f t="shared" si="4"/>
        <v>0.30999999999999872</v>
      </c>
      <c r="L19" s="117">
        <f t="shared" si="0"/>
        <v>15.946900000000003</v>
      </c>
      <c r="M19" s="118">
        <f t="shared" si="1"/>
        <v>16.156900000000004</v>
      </c>
      <c r="N19" s="119">
        <f t="shared" si="2"/>
        <v>15.736900000000002</v>
      </c>
    </row>
    <row r="20" spans="3:14">
      <c r="C20" s="135" t="s">
        <v>108</v>
      </c>
      <c r="E20" s="88">
        <v>16</v>
      </c>
      <c r="F20" s="95">
        <v>16.12</v>
      </c>
      <c r="G20" s="77">
        <v>16.079999999999998</v>
      </c>
      <c r="H20" s="77">
        <v>15.83</v>
      </c>
      <c r="I20" s="96">
        <v>15.94</v>
      </c>
      <c r="J20" s="91">
        <f t="shared" si="3"/>
        <v>15.9925</v>
      </c>
      <c r="K20" s="103">
        <f t="shared" si="4"/>
        <v>0.29000000000000092</v>
      </c>
      <c r="L20" s="117">
        <f t="shared" si="0"/>
        <v>15.946900000000003</v>
      </c>
      <c r="M20" s="118">
        <f t="shared" si="1"/>
        <v>16.156900000000004</v>
      </c>
      <c r="N20" s="119">
        <f t="shared" si="2"/>
        <v>15.736900000000002</v>
      </c>
    </row>
    <row r="21" spans="3:14">
      <c r="C21" s="135" t="s">
        <v>109</v>
      </c>
      <c r="E21" s="88">
        <v>17</v>
      </c>
      <c r="F21" s="95">
        <v>16.010000000000002</v>
      </c>
      <c r="G21" s="77">
        <v>15.93</v>
      </c>
      <c r="H21" s="77">
        <v>15.81</v>
      </c>
      <c r="I21" s="96">
        <v>15.68</v>
      </c>
      <c r="J21" s="91">
        <f t="shared" si="3"/>
        <v>15.8575</v>
      </c>
      <c r="K21" s="103">
        <f t="shared" si="4"/>
        <v>0.33000000000000185</v>
      </c>
      <c r="L21" s="117">
        <f t="shared" si="0"/>
        <v>15.946900000000003</v>
      </c>
      <c r="M21" s="118">
        <f t="shared" si="1"/>
        <v>16.156900000000004</v>
      </c>
      <c r="N21" s="119">
        <f t="shared" si="2"/>
        <v>15.736900000000002</v>
      </c>
    </row>
    <row r="22" spans="3:14">
      <c r="C22" s="135" t="s">
        <v>110</v>
      </c>
      <c r="E22" s="88">
        <v>18</v>
      </c>
      <c r="F22" s="95">
        <v>15.78</v>
      </c>
      <c r="G22" s="77">
        <v>16.04</v>
      </c>
      <c r="H22" s="77">
        <v>16.11</v>
      </c>
      <c r="I22" s="96">
        <v>16.12</v>
      </c>
      <c r="J22" s="91">
        <f t="shared" si="3"/>
        <v>16.012499999999999</v>
      </c>
      <c r="K22" s="103">
        <f t="shared" si="4"/>
        <v>0.34000000000000163</v>
      </c>
      <c r="L22" s="117">
        <f t="shared" si="0"/>
        <v>15.946900000000003</v>
      </c>
      <c r="M22" s="118">
        <f t="shared" si="1"/>
        <v>16.156900000000004</v>
      </c>
      <c r="N22" s="119">
        <f t="shared" si="2"/>
        <v>15.736900000000002</v>
      </c>
    </row>
    <row r="23" spans="3:14">
      <c r="C23" s="135" t="s">
        <v>111</v>
      </c>
      <c r="E23" s="88">
        <v>19</v>
      </c>
      <c r="F23" s="95">
        <v>15.84</v>
      </c>
      <c r="G23" s="77">
        <v>15.92</v>
      </c>
      <c r="H23" s="77">
        <v>16.05</v>
      </c>
      <c r="I23" s="96">
        <v>16.12</v>
      </c>
      <c r="J23" s="91">
        <f t="shared" si="3"/>
        <v>15.982500000000002</v>
      </c>
      <c r="K23" s="103">
        <f t="shared" si="4"/>
        <v>0.28000000000000114</v>
      </c>
      <c r="L23" s="117">
        <f t="shared" si="0"/>
        <v>15.946900000000003</v>
      </c>
      <c r="M23" s="118">
        <f t="shared" si="1"/>
        <v>16.156900000000004</v>
      </c>
      <c r="N23" s="119">
        <f t="shared" si="2"/>
        <v>15.736900000000002</v>
      </c>
    </row>
    <row r="24" spans="3:14">
      <c r="C24" s="135" t="s">
        <v>112</v>
      </c>
      <c r="E24" s="88">
        <v>20</v>
      </c>
      <c r="F24" s="95">
        <v>15.92</v>
      </c>
      <c r="G24" s="77">
        <v>16.09</v>
      </c>
      <c r="H24" s="77">
        <v>16.12</v>
      </c>
      <c r="I24" s="96">
        <v>15.93</v>
      </c>
      <c r="J24" s="91">
        <f t="shared" si="3"/>
        <v>16.015000000000001</v>
      </c>
      <c r="K24" s="103">
        <f t="shared" si="4"/>
        <v>0.20000000000000107</v>
      </c>
      <c r="L24" s="117">
        <f t="shared" si="0"/>
        <v>15.946900000000003</v>
      </c>
      <c r="M24" s="118">
        <f t="shared" si="1"/>
        <v>16.156900000000004</v>
      </c>
      <c r="N24" s="119">
        <f t="shared" si="2"/>
        <v>15.736900000000002</v>
      </c>
    </row>
    <row r="25" spans="3:14">
      <c r="C25" s="135" t="s">
        <v>113</v>
      </c>
      <c r="E25" s="88">
        <v>21</v>
      </c>
      <c r="F25" s="95">
        <v>16.11</v>
      </c>
      <c r="G25" s="77">
        <v>16.02</v>
      </c>
      <c r="H25" s="77">
        <v>16</v>
      </c>
      <c r="I25" s="96">
        <v>15.88</v>
      </c>
      <c r="J25" s="91">
        <f t="shared" si="3"/>
        <v>16.002499999999998</v>
      </c>
      <c r="K25" s="103">
        <f t="shared" si="4"/>
        <v>0.22999999999999865</v>
      </c>
      <c r="L25" s="117">
        <f t="shared" si="0"/>
        <v>15.946900000000003</v>
      </c>
      <c r="M25" s="118">
        <f t="shared" si="1"/>
        <v>16.156900000000004</v>
      </c>
      <c r="N25" s="119">
        <f t="shared" si="2"/>
        <v>15.736900000000002</v>
      </c>
    </row>
    <row r="26" spans="3:14">
      <c r="C26" s="135" t="s">
        <v>114</v>
      </c>
      <c r="E26" s="88">
        <v>22</v>
      </c>
      <c r="F26" s="95">
        <v>15.98</v>
      </c>
      <c r="G26" s="77">
        <v>15.82</v>
      </c>
      <c r="H26" s="77">
        <v>15.89</v>
      </c>
      <c r="I26" s="96">
        <v>15.89</v>
      </c>
      <c r="J26" s="91">
        <f t="shared" si="3"/>
        <v>15.895</v>
      </c>
      <c r="K26" s="103">
        <f t="shared" si="4"/>
        <v>0.16000000000000014</v>
      </c>
      <c r="L26" s="117">
        <f t="shared" si="0"/>
        <v>15.946900000000003</v>
      </c>
      <c r="M26" s="118">
        <f t="shared" si="1"/>
        <v>16.156900000000004</v>
      </c>
      <c r="N26" s="119">
        <f t="shared" si="2"/>
        <v>15.736900000000002</v>
      </c>
    </row>
    <row r="27" spans="3:14">
      <c r="C27" s="135" t="s">
        <v>115</v>
      </c>
      <c r="E27" s="88">
        <v>23</v>
      </c>
      <c r="F27" s="95">
        <v>16.05</v>
      </c>
      <c r="G27" s="77">
        <v>15.73</v>
      </c>
      <c r="H27" s="77">
        <v>15.73</v>
      </c>
      <c r="I27" s="96">
        <v>15.93</v>
      </c>
      <c r="J27" s="91">
        <f t="shared" si="3"/>
        <v>15.860000000000001</v>
      </c>
      <c r="K27" s="103">
        <f t="shared" si="4"/>
        <v>0.32000000000000028</v>
      </c>
      <c r="L27" s="117">
        <f t="shared" si="0"/>
        <v>15.946900000000003</v>
      </c>
      <c r="M27" s="118">
        <f t="shared" si="1"/>
        <v>16.156900000000004</v>
      </c>
      <c r="N27" s="119">
        <f t="shared" si="2"/>
        <v>15.736900000000002</v>
      </c>
    </row>
    <row r="28" spans="3:14">
      <c r="C28" s="135" t="s">
        <v>116</v>
      </c>
      <c r="E28" s="88">
        <v>24</v>
      </c>
      <c r="F28" s="95">
        <v>16.010000000000002</v>
      </c>
      <c r="G28" s="77">
        <v>16.010000000000002</v>
      </c>
      <c r="H28" s="77">
        <v>15.89</v>
      </c>
      <c r="I28" s="96">
        <v>15.86</v>
      </c>
      <c r="J28" s="91">
        <f t="shared" si="3"/>
        <v>15.942500000000001</v>
      </c>
      <c r="K28" s="103">
        <f t="shared" si="4"/>
        <v>0.15000000000000213</v>
      </c>
      <c r="L28" s="117">
        <f t="shared" si="0"/>
        <v>15.946900000000003</v>
      </c>
      <c r="M28" s="118">
        <f t="shared" si="1"/>
        <v>16.156900000000004</v>
      </c>
      <c r="N28" s="119">
        <f t="shared" si="2"/>
        <v>15.736900000000002</v>
      </c>
    </row>
    <row r="29" spans="3:14" ht="15" thickBot="1">
      <c r="C29" s="136" t="s">
        <v>117</v>
      </c>
      <c r="E29" s="89">
        <v>25</v>
      </c>
      <c r="F29" s="97">
        <v>16.079999999999998</v>
      </c>
      <c r="G29" s="81">
        <v>15.78</v>
      </c>
      <c r="H29" s="81">
        <v>15.92</v>
      </c>
      <c r="I29" s="98">
        <v>15.98</v>
      </c>
      <c r="J29" s="92">
        <f t="shared" si="3"/>
        <v>15.940000000000001</v>
      </c>
      <c r="K29" s="104">
        <f t="shared" si="4"/>
        <v>0.29999999999999893</v>
      </c>
      <c r="L29" s="120">
        <f t="shared" si="0"/>
        <v>15.946900000000003</v>
      </c>
      <c r="M29" s="121">
        <f t="shared" si="1"/>
        <v>16.156900000000004</v>
      </c>
      <c r="N29" s="122">
        <f t="shared" si="2"/>
        <v>15.736900000000002</v>
      </c>
    </row>
    <row r="30" spans="3:14" ht="15" thickBot="1">
      <c r="J30" s="129">
        <f t="shared" ref="J30:K30" si="5">SUM(J5:J29)</f>
        <v>398.67250000000007</v>
      </c>
      <c r="K30" s="130">
        <f t="shared" si="5"/>
        <v>7.1700000000000035</v>
      </c>
    </row>
    <row r="31" spans="3:14" ht="15" thickBot="1"/>
    <row r="32" spans="3:14">
      <c r="E32" s="133" t="s">
        <v>41</v>
      </c>
      <c r="F32" s="131">
        <f>COUNTA(F5:I5)</f>
        <v>4</v>
      </c>
      <c r="G32" t="s">
        <v>129</v>
      </c>
    </row>
    <row r="33" spans="5:6">
      <c r="E33" s="69" t="s">
        <v>123</v>
      </c>
      <c r="F33" s="72">
        <f>AVERAGE(J5:J29)</f>
        <v>15.946900000000003</v>
      </c>
    </row>
    <row r="34" spans="5:6">
      <c r="E34" s="69" t="s">
        <v>124</v>
      </c>
      <c r="F34" s="132">
        <v>3</v>
      </c>
    </row>
    <row r="35" spans="5:6">
      <c r="E35" s="69" t="s">
        <v>125</v>
      </c>
      <c r="F35" s="132">
        <v>0.14000000000000001</v>
      </c>
    </row>
    <row r="36" spans="5:6">
      <c r="E36" s="69" t="s">
        <v>126</v>
      </c>
      <c r="F36" s="132">
        <f>F35/SQRT(F32)</f>
        <v>7.0000000000000007E-2</v>
      </c>
    </row>
    <row r="37" spans="5:6">
      <c r="E37" s="69" t="s">
        <v>127</v>
      </c>
      <c r="F37" s="72">
        <f>F33+F34*F36</f>
        <v>16.156900000000004</v>
      </c>
    </row>
    <row r="38" spans="5:6" ht="15" thickBot="1">
      <c r="E38" s="70" t="s">
        <v>128</v>
      </c>
      <c r="F38" s="73">
        <f>F33-F34*F36</f>
        <v>15.736900000000002</v>
      </c>
    </row>
  </sheetData>
  <mergeCells count="8">
    <mergeCell ref="L2:L4"/>
    <mergeCell ref="M2:M4"/>
    <mergeCell ref="N2:N4"/>
    <mergeCell ref="F3:I3"/>
    <mergeCell ref="F2:I2"/>
    <mergeCell ref="E2:E4"/>
    <mergeCell ref="J2:J3"/>
    <mergeCell ref="K2:K3"/>
  </mergeCells>
  <pageMargins left="0.7" right="0.7" top="0.75" bottom="0.75" header="0.3" footer="0.3"/>
  <pageSetup paperSize="9" orientation="portrait" horizontalDpi="300" verticalDpi="0" r:id="rId1"/>
  <ignoredErrors>
    <ignoredError sqref="J5 J6:J29 K5:K29 F32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CEC1-BE2E-4590-8D48-B4501053168D}">
  <dimension ref="B2:Q577"/>
  <sheetViews>
    <sheetView topLeftCell="B1" workbookViewId="0">
      <selection activeCell="N8" sqref="N8"/>
    </sheetView>
  </sheetViews>
  <sheetFormatPr defaultRowHeight="14.5"/>
  <cols>
    <col min="3" max="3" width="16.6328125" bestFit="1" customWidth="1"/>
    <col min="4" max="4" width="13.81640625" bestFit="1" customWidth="1"/>
    <col min="6" max="6" width="9.7265625" bestFit="1" customWidth="1"/>
    <col min="10" max="10" width="9.7265625" bestFit="1" customWidth="1"/>
    <col min="16" max="16" width="16.6328125" bestFit="1" customWidth="1"/>
  </cols>
  <sheetData>
    <row r="2" spans="2:17">
      <c r="B2" t="s">
        <v>140</v>
      </c>
      <c r="C2" t="s">
        <v>141</v>
      </c>
      <c r="D2" t="s">
        <v>142</v>
      </c>
      <c r="E2" t="s">
        <v>143</v>
      </c>
      <c r="F2" t="s">
        <v>144</v>
      </c>
      <c r="G2" t="s">
        <v>145</v>
      </c>
      <c r="J2" t="s">
        <v>144</v>
      </c>
      <c r="K2" t="s">
        <v>146</v>
      </c>
      <c r="M2" t="s">
        <v>140</v>
      </c>
      <c r="N2" t="s">
        <v>146</v>
      </c>
      <c r="P2" t="s">
        <v>141</v>
      </c>
      <c r="Q2" t="s">
        <v>146</v>
      </c>
    </row>
    <row r="3" spans="2:17">
      <c r="B3" s="137" t="s">
        <v>134</v>
      </c>
      <c r="C3" s="139">
        <v>41337.356944444444</v>
      </c>
      <c r="D3" s="138">
        <v>41341.63958333333</v>
      </c>
      <c r="E3" s="137">
        <v>4.2826399999999998</v>
      </c>
      <c r="F3" s="137" t="s">
        <v>135</v>
      </c>
      <c r="G3" s="137">
        <v>255</v>
      </c>
      <c r="J3" s="137" t="s">
        <v>135</v>
      </c>
      <c r="K3">
        <f>COUNTIF($F$3:$F$321,J3)</f>
        <v>287</v>
      </c>
      <c r="M3" s="137" t="s">
        <v>134</v>
      </c>
      <c r="N3">
        <f>COUNTIF($B$3:$B$321,M3)</f>
        <v>109</v>
      </c>
      <c r="P3" s="139">
        <v>41337.356944444444</v>
      </c>
      <c r="Q3">
        <f>COUNTIF($C$3:$C$321,P3)</f>
        <v>1</v>
      </c>
    </row>
    <row r="4" spans="2:17">
      <c r="B4" s="137" t="s">
        <v>134</v>
      </c>
      <c r="C4" s="139">
        <v>41337.357638888891</v>
      </c>
      <c r="D4" s="138">
        <v>41340.711805555555</v>
      </c>
      <c r="E4" s="137">
        <v>3.3541699999999999</v>
      </c>
      <c r="F4" s="137" t="s">
        <v>135</v>
      </c>
      <c r="G4" s="137">
        <v>196</v>
      </c>
      <c r="J4" s="137" t="s">
        <v>136</v>
      </c>
      <c r="K4">
        <f>COUNTIF($F$3:$F$321,J4)</f>
        <v>17</v>
      </c>
      <c r="M4" s="137" t="s">
        <v>138</v>
      </c>
      <c r="N4">
        <f t="shared" ref="N4:N5" si="0">COUNTIF($B$3:$B$321,M4)</f>
        <v>105</v>
      </c>
      <c r="P4" s="139">
        <v>41337.357638888891</v>
      </c>
      <c r="Q4">
        <f t="shared" ref="Q4:Q67" si="1">COUNTIF($C$3:$C$321,P4)</f>
        <v>1</v>
      </c>
    </row>
    <row r="5" spans="2:17">
      <c r="B5" s="137" t="s">
        <v>134</v>
      </c>
      <c r="C5" s="139">
        <v>41337.359722222223</v>
      </c>
      <c r="D5" s="137"/>
      <c r="E5" s="137"/>
      <c r="F5" s="137" t="s">
        <v>136</v>
      </c>
      <c r="G5" s="137">
        <v>299</v>
      </c>
      <c r="J5" s="137" t="s">
        <v>137</v>
      </c>
      <c r="K5">
        <f>COUNTIF($F$3:$F$321,J5)</f>
        <v>15</v>
      </c>
      <c r="M5" s="137" t="s">
        <v>139</v>
      </c>
      <c r="N5">
        <f t="shared" si="0"/>
        <v>105</v>
      </c>
      <c r="P5" s="139">
        <v>41337.359722222223</v>
      </c>
      <c r="Q5">
        <f t="shared" si="1"/>
        <v>1</v>
      </c>
    </row>
    <row r="6" spans="2:17">
      <c r="B6" s="137" t="s">
        <v>134</v>
      </c>
      <c r="C6" s="139">
        <v>41337.361111111109</v>
      </c>
      <c r="D6" s="138">
        <v>41341.661111111112</v>
      </c>
      <c r="E6" s="137">
        <v>4.3</v>
      </c>
      <c r="F6" s="137" t="s">
        <v>135</v>
      </c>
      <c r="G6" s="137">
        <v>205</v>
      </c>
      <c r="N6">
        <f>SUM(N3:N5)</f>
        <v>319</v>
      </c>
      <c r="P6" s="139">
        <v>41337.361111111109</v>
      </c>
      <c r="Q6">
        <f t="shared" si="1"/>
        <v>1</v>
      </c>
    </row>
    <row r="7" spans="2:17">
      <c r="B7" s="137" t="s">
        <v>134</v>
      </c>
      <c r="C7" s="139">
        <v>41337.362500000003</v>
      </c>
      <c r="D7" s="138">
        <v>41343.616666666669</v>
      </c>
      <c r="E7" s="137">
        <v>6.2541700000000002</v>
      </c>
      <c r="F7" s="137" t="s">
        <v>137</v>
      </c>
      <c r="G7" s="137">
        <v>250</v>
      </c>
      <c r="N7">
        <v>-17</v>
      </c>
      <c r="P7" s="139">
        <v>41337.362500000003</v>
      </c>
      <c r="Q7">
        <f t="shared" si="1"/>
        <v>2</v>
      </c>
    </row>
    <row r="8" spans="2:17">
      <c r="B8" s="137" t="s">
        <v>134</v>
      </c>
      <c r="C8" s="139">
        <v>41337.363194444442</v>
      </c>
      <c r="D8" s="138">
        <v>41342.65625</v>
      </c>
      <c r="E8" s="137">
        <v>5.2930599999999997</v>
      </c>
      <c r="F8" s="137" t="s">
        <v>135</v>
      </c>
      <c r="G8" s="137">
        <v>93</v>
      </c>
      <c r="N8">
        <f>N6+N7</f>
        <v>302</v>
      </c>
      <c r="P8" s="139">
        <v>41337.363194444442</v>
      </c>
      <c r="Q8">
        <f t="shared" si="1"/>
        <v>1</v>
      </c>
    </row>
    <row r="9" spans="2:17">
      <c r="B9" s="137" t="s">
        <v>134</v>
      </c>
      <c r="C9" s="139">
        <v>41337.368055555555</v>
      </c>
      <c r="D9" s="138">
        <v>41341.418055555558</v>
      </c>
      <c r="E9" s="137">
        <v>4.05</v>
      </c>
      <c r="F9" s="137" t="s">
        <v>135</v>
      </c>
      <c r="G9" s="137">
        <v>189</v>
      </c>
      <c r="P9" s="139">
        <v>41337.368055555555</v>
      </c>
      <c r="Q9">
        <f t="shared" si="1"/>
        <v>1</v>
      </c>
    </row>
    <row r="10" spans="2:17">
      <c r="B10" s="137" t="s">
        <v>134</v>
      </c>
      <c r="C10" s="139">
        <v>41337.371527777781</v>
      </c>
      <c r="D10" s="138">
        <v>41342.6875</v>
      </c>
      <c r="E10" s="137">
        <v>5.3159700000000001</v>
      </c>
      <c r="F10" s="137" t="s">
        <v>135</v>
      </c>
      <c r="G10" s="137">
        <v>335</v>
      </c>
      <c r="P10" s="139">
        <v>41337.371527777781</v>
      </c>
      <c r="Q10">
        <f t="shared" si="1"/>
        <v>2</v>
      </c>
    </row>
    <row r="11" spans="2:17">
      <c r="B11" s="137" t="s">
        <v>134</v>
      </c>
      <c r="C11" s="139">
        <v>41337.373611111114</v>
      </c>
      <c r="D11" s="138">
        <v>41342.438888888886</v>
      </c>
      <c r="E11" s="137">
        <v>5.0652799999999996</v>
      </c>
      <c r="F11" s="137" t="s">
        <v>135</v>
      </c>
      <c r="G11" s="137">
        <v>211</v>
      </c>
      <c r="P11" s="139">
        <v>41337.373611111114</v>
      </c>
      <c r="Q11">
        <f t="shared" si="1"/>
        <v>2</v>
      </c>
    </row>
    <row r="12" spans="2:17">
      <c r="B12" s="137" t="s">
        <v>134</v>
      </c>
      <c r="C12" s="139">
        <v>41337.382638888892</v>
      </c>
      <c r="D12" s="138">
        <v>41341.668055555558</v>
      </c>
      <c r="E12" s="137">
        <v>4.2854200000000002</v>
      </c>
      <c r="F12" s="137" t="s">
        <v>135</v>
      </c>
      <c r="G12" s="137">
        <v>254</v>
      </c>
      <c r="P12" s="139">
        <v>41337.382638888892</v>
      </c>
      <c r="Q12">
        <f t="shared" si="1"/>
        <v>2</v>
      </c>
    </row>
    <row r="13" spans="2:17">
      <c r="B13" s="137" t="s">
        <v>134</v>
      </c>
      <c r="C13" s="139">
        <v>41337.384027777778</v>
      </c>
      <c r="D13" s="138">
        <v>41342.665277777778</v>
      </c>
      <c r="E13" s="137">
        <v>5.28125</v>
      </c>
      <c r="F13" s="137" t="s">
        <v>135</v>
      </c>
      <c r="G13" s="137">
        <v>264</v>
      </c>
      <c r="P13" s="139">
        <v>41337.384027777778</v>
      </c>
      <c r="Q13">
        <f t="shared" si="1"/>
        <v>1</v>
      </c>
    </row>
    <row r="14" spans="2:17">
      <c r="B14" s="137" t="s">
        <v>134</v>
      </c>
      <c r="C14" s="139">
        <v>41337.388888888891</v>
      </c>
      <c r="D14" s="138">
        <v>41342.675694444442</v>
      </c>
      <c r="E14" s="137">
        <v>5.28681</v>
      </c>
      <c r="F14" s="137" t="s">
        <v>135</v>
      </c>
      <c r="G14" s="137">
        <v>197</v>
      </c>
      <c r="P14" s="139">
        <v>41337.388888888891</v>
      </c>
      <c r="Q14">
        <f t="shared" si="1"/>
        <v>1</v>
      </c>
    </row>
    <row r="15" spans="2:17">
      <c r="B15" s="137" t="s">
        <v>134</v>
      </c>
      <c r="C15" s="139">
        <v>41337.39166666667</v>
      </c>
      <c r="D15" s="138">
        <v>41341.522222222222</v>
      </c>
      <c r="E15" s="137">
        <v>4.13056</v>
      </c>
      <c r="F15" s="137" t="s">
        <v>135</v>
      </c>
      <c r="G15" s="137">
        <v>11</v>
      </c>
      <c r="P15" s="139">
        <v>41337.39166666667</v>
      </c>
      <c r="Q15">
        <f t="shared" si="1"/>
        <v>1</v>
      </c>
    </row>
    <row r="16" spans="2:17">
      <c r="B16" s="137" t="s">
        <v>134</v>
      </c>
      <c r="C16" s="139">
        <v>41337.395138888889</v>
      </c>
      <c r="D16" s="138">
        <v>41341.713888888888</v>
      </c>
      <c r="E16" s="137">
        <v>4.3187499999999996</v>
      </c>
      <c r="F16" s="137" t="s">
        <v>135</v>
      </c>
      <c r="G16" s="137">
        <v>353</v>
      </c>
      <c r="P16" s="139">
        <v>41337.395138888889</v>
      </c>
      <c r="Q16">
        <f t="shared" si="1"/>
        <v>1</v>
      </c>
    </row>
    <row r="17" spans="2:17">
      <c r="B17" s="137" t="s">
        <v>134</v>
      </c>
      <c r="C17" s="139">
        <v>41337.396527777775</v>
      </c>
      <c r="D17" s="138">
        <v>41340.49722222222</v>
      </c>
      <c r="E17" s="137">
        <v>3.1006900000000002</v>
      </c>
      <c r="F17" s="137" t="s">
        <v>135</v>
      </c>
      <c r="G17" s="137">
        <v>129</v>
      </c>
      <c r="P17" s="139">
        <v>41337.396527777775</v>
      </c>
      <c r="Q17">
        <f t="shared" si="1"/>
        <v>2</v>
      </c>
    </row>
    <row r="18" spans="2:17">
      <c r="B18" s="137" t="s">
        <v>134</v>
      </c>
      <c r="C18" s="139">
        <v>41337.396527777775</v>
      </c>
      <c r="D18" s="138">
        <v>41343.65902777778</v>
      </c>
      <c r="E18" s="137">
        <v>6.2625000000000002</v>
      </c>
      <c r="F18" s="137" t="s">
        <v>137</v>
      </c>
      <c r="G18" s="137">
        <v>153</v>
      </c>
      <c r="P18" s="139">
        <v>41337.397916666669</v>
      </c>
      <c r="Q18">
        <f t="shared" si="1"/>
        <v>1</v>
      </c>
    </row>
    <row r="19" spans="2:17">
      <c r="B19" s="137" t="s">
        <v>134</v>
      </c>
      <c r="C19" s="139">
        <v>41337.397916666669</v>
      </c>
      <c r="D19" s="138">
        <v>41341.663888888892</v>
      </c>
      <c r="E19" s="137">
        <v>4.2659700000000003</v>
      </c>
      <c r="F19" s="137" t="s">
        <v>135</v>
      </c>
      <c r="G19" s="137">
        <v>102</v>
      </c>
      <c r="P19" s="139">
        <v>41337.401388888888</v>
      </c>
      <c r="Q19">
        <f t="shared" si="1"/>
        <v>2</v>
      </c>
    </row>
    <row r="20" spans="2:17">
      <c r="B20" s="137" t="s">
        <v>134</v>
      </c>
      <c r="C20" s="139">
        <v>41337.401388888888</v>
      </c>
      <c r="D20" s="138">
        <v>41342.62777777778</v>
      </c>
      <c r="E20" s="137">
        <v>5.2263900000000003</v>
      </c>
      <c r="F20" s="137" t="s">
        <v>135</v>
      </c>
      <c r="G20" s="137">
        <v>279</v>
      </c>
      <c r="P20" s="139">
        <v>41337.406944444447</v>
      </c>
      <c r="Q20">
        <f t="shared" si="1"/>
        <v>2</v>
      </c>
    </row>
    <row r="21" spans="2:17">
      <c r="B21" s="137" t="s">
        <v>134</v>
      </c>
      <c r="C21" s="139">
        <v>41337.406944444447</v>
      </c>
      <c r="D21" s="138">
        <v>41342.418749999997</v>
      </c>
      <c r="E21" s="137">
        <v>5.0118099999999997</v>
      </c>
      <c r="F21" s="137" t="s">
        <v>135</v>
      </c>
      <c r="G21" s="137">
        <v>340</v>
      </c>
      <c r="P21" s="139">
        <v>41337.410416666666</v>
      </c>
      <c r="Q21">
        <f t="shared" si="1"/>
        <v>1</v>
      </c>
    </row>
    <row r="22" spans="2:17">
      <c r="B22" s="137" t="s">
        <v>134</v>
      </c>
      <c r="C22" s="139">
        <v>41337.410416666666</v>
      </c>
      <c r="D22" s="138">
        <v>41343.70208333333</v>
      </c>
      <c r="E22" s="137">
        <v>6.2916699999999999</v>
      </c>
      <c r="F22" s="137" t="s">
        <v>137</v>
      </c>
      <c r="G22" s="137">
        <v>282</v>
      </c>
      <c r="P22" s="139">
        <v>41337.412499999999</v>
      </c>
      <c r="Q22">
        <f t="shared" si="1"/>
        <v>1</v>
      </c>
    </row>
    <row r="23" spans="2:17">
      <c r="B23" s="137" t="s">
        <v>134</v>
      </c>
      <c r="C23" s="139">
        <v>41337.412499999999</v>
      </c>
      <c r="D23" s="138">
        <v>41341.708333333336</v>
      </c>
      <c r="E23" s="137">
        <v>4.2958299999999996</v>
      </c>
      <c r="F23" s="137" t="s">
        <v>135</v>
      </c>
      <c r="G23" s="137">
        <v>459</v>
      </c>
      <c r="P23" s="139">
        <v>41337.415277777778</v>
      </c>
      <c r="Q23">
        <f t="shared" si="1"/>
        <v>1</v>
      </c>
    </row>
    <row r="24" spans="2:17">
      <c r="B24" s="137" t="s">
        <v>134</v>
      </c>
      <c r="C24" s="139">
        <v>41337.415277777778</v>
      </c>
      <c r="D24" s="137"/>
      <c r="E24" s="137"/>
      <c r="F24" s="137" t="s">
        <v>136</v>
      </c>
      <c r="G24" s="137">
        <v>378</v>
      </c>
      <c r="P24" s="139">
        <v>41337.416666666664</v>
      </c>
      <c r="Q24">
        <f t="shared" si="1"/>
        <v>2</v>
      </c>
    </row>
    <row r="25" spans="2:17">
      <c r="B25" s="137" t="s">
        <v>134</v>
      </c>
      <c r="C25" s="139">
        <v>41337.416666666664</v>
      </c>
      <c r="D25" s="138">
        <v>41341.406944444447</v>
      </c>
      <c r="E25" s="137">
        <v>3.9902799999999998</v>
      </c>
      <c r="F25" s="137" t="s">
        <v>135</v>
      </c>
      <c r="G25" s="137">
        <v>257</v>
      </c>
      <c r="P25" s="139">
        <v>41337.422222222223</v>
      </c>
      <c r="Q25">
        <f t="shared" si="1"/>
        <v>1</v>
      </c>
    </row>
    <row r="26" spans="2:17">
      <c r="B26" s="137" t="s">
        <v>134</v>
      </c>
      <c r="C26" s="139">
        <v>41337.422222222223</v>
      </c>
      <c r="D26" s="138">
        <v>41341.499305555553</v>
      </c>
      <c r="E26" s="137">
        <v>4.0770799999999996</v>
      </c>
      <c r="F26" s="137" t="s">
        <v>135</v>
      </c>
      <c r="G26" s="137">
        <v>318</v>
      </c>
      <c r="P26" s="139">
        <v>41337.424305555556</v>
      </c>
      <c r="Q26">
        <f t="shared" si="1"/>
        <v>2</v>
      </c>
    </row>
    <row r="27" spans="2:17">
      <c r="B27" s="137" t="s">
        <v>134</v>
      </c>
      <c r="C27" s="139">
        <v>41337.424305555556</v>
      </c>
      <c r="D27" s="138">
        <v>41342.347222222219</v>
      </c>
      <c r="E27" s="137">
        <v>4.9229200000000004</v>
      </c>
      <c r="F27" s="137" t="s">
        <v>135</v>
      </c>
      <c r="G27" s="137">
        <v>487</v>
      </c>
      <c r="P27" s="139">
        <v>41337.429166666669</v>
      </c>
      <c r="Q27">
        <f t="shared" si="1"/>
        <v>3</v>
      </c>
    </row>
    <row r="28" spans="2:17">
      <c r="B28" s="137" t="s">
        <v>134</v>
      </c>
      <c r="C28" s="139">
        <v>41337.429166666669</v>
      </c>
      <c r="D28" s="138">
        <v>41339.712500000001</v>
      </c>
      <c r="E28" s="137">
        <v>2.2833299999999999</v>
      </c>
      <c r="F28" s="137" t="s">
        <v>135</v>
      </c>
      <c r="G28" s="137">
        <v>310</v>
      </c>
      <c r="P28" s="139">
        <v>41337.431944444441</v>
      </c>
      <c r="Q28">
        <f t="shared" si="1"/>
        <v>2</v>
      </c>
    </row>
    <row r="29" spans="2:17">
      <c r="B29" s="137" t="s">
        <v>134</v>
      </c>
      <c r="C29" s="139">
        <v>41337.431944444441</v>
      </c>
      <c r="D29" s="138">
        <v>41340.447222222225</v>
      </c>
      <c r="E29" s="137">
        <v>3.0152800000000002</v>
      </c>
      <c r="F29" s="137" t="s">
        <v>135</v>
      </c>
      <c r="G29" s="137">
        <v>263</v>
      </c>
      <c r="P29" s="139">
        <v>41337.436111111114</v>
      </c>
      <c r="Q29">
        <f t="shared" si="1"/>
        <v>1</v>
      </c>
    </row>
    <row r="30" spans="2:17">
      <c r="B30" s="137" t="s">
        <v>134</v>
      </c>
      <c r="C30" s="139">
        <v>41337.436111111114</v>
      </c>
      <c r="D30" s="138">
        <v>41342.344444444447</v>
      </c>
      <c r="E30" s="137">
        <v>4.9083300000000003</v>
      </c>
      <c r="F30" s="137" t="s">
        <v>135</v>
      </c>
      <c r="G30" s="137">
        <v>240</v>
      </c>
      <c r="P30" s="139">
        <v>41337.4375</v>
      </c>
      <c r="Q30">
        <f t="shared" si="1"/>
        <v>1</v>
      </c>
    </row>
    <row r="31" spans="2:17">
      <c r="B31" s="137" t="s">
        <v>134</v>
      </c>
      <c r="C31" s="139">
        <v>41337.4375</v>
      </c>
      <c r="D31" s="138">
        <v>41342.714583333334</v>
      </c>
      <c r="E31" s="137">
        <v>5.2770799999999998</v>
      </c>
      <c r="F31" s="137" t="s">
        <v>135</v>
      </c>
      <c r="G31" s="137">
        <v>145</v>
      </c>
      <c r="P31" s="139">
        <v>41337.446527777778</v>
      </c>
      <c r="Q31">
        <f t="shared" si="1"/>
        <v>1</v>
      </c>
    </row>
    <row r="32" spans="2:17">
      <c r="B32" s="137" t="s">
        <v>134</v>
      </c>
      <c r="C32" s="139">
        <v>41337.446527777778</v>
      </c>
      <c r="D32" s="138">
        <v>41343.709722222222</v>
      </c>
      <c r="E32" s="137">
        <v>6.2631899999999998</v>
      </c>
      <c r="F32" s="137" t="s">
        <v>137</v>
      </c>
      <c r="G32" s="137">
        <v>353</v>
      </c>
      <c r="P32" s="139">
        <v>41337.45208333333</v>
      </c>
      <c r="Q32">
        <f t="shared" si="1"/>
        <v>2</v>
      </c>
    </row>
    <row r="33" spans="2:17">
      <c r="B33" s="137" t="s">
        <v>134</v>
      </c>
      <c r="C33" s="139">
        <v>41337.45208333333</v>
      </c>
      <c r="D33" s="138">
        <v>41344.344444444447</v>
      </c>
      <c r="E33" s="137">
        <v>6.89236</v>
      </c>
      <c r="F33" s="137" t="s">
        <v>137</v>
      </c>
      <c r="G33" s="137">
        <v>384</v>
      </c>
      <c r="P33" s="139">
        <v>41337.454861111109</v>
      </c>
      <c r="Q33">
        <f t="shared" si="1"/>
        <v>3</v>
      </c>
    </row>
    <row r="34" spans="2:17">
      <c r="B34" s="137" t="s">
        <v>134</v>
      </c>
      <c r="C34" s="139">
        <v>41337.454861111109</v>
      </c>
      <c r="D34" s="138">
        <v>41341.510416666664</v>
      </c>
      <c r="E34" s="137">
        <v>4.0555599999999998</v>
      </c>
      <c r="F34" s="137" t="s">
        <v>135</v>
      </c>
      <c r="G34" s="137">
        <v>315</v>
      </c>
      <c r="P34" s="139">
        <v>41337.458333333336</v>
      </c>
      <c r="Q34">
        <f t="shared" si="1"/>
        <v>2</v>
      </c>
    </row>
    <row r="35" spans="2:17">
      <c r="B35" s="137" t="s">
        <v>134</v>
      </c>
      <c r="C35" s="139">
        <v>41337.458333333336</v>
      </c>
      <c r="D35" s="137"/>
      <c r="E35" s="137"/>
      <c r="F35" s="137" t="s">
        <v>136</v>
      </c>
      <c r="G35" s="137">
        <v>467</v>
      </c>
      <c r="P35" s="139">
        <v>41337.459722222222</v>
      </c>
      <c r="Q35">
        <f t="shared" si="1"/>
        <v>2</v>
      </c>
    </row>
    <row r="36" spans="2:17">
      <c r="B36" s="137" t="s">
        <v>134</v>
      </c>
      <c r="C36" s="139">
        <v>41337.459722222222</v>
      </c>
      <c r="D36" s="138">
        <v>41340.712500000001</v>
      </c>
      <c r="E36" s="137">
        <v>3.25278</v>
      </c>
      <c r="F36" s="137" t="s">
        <v>135</v>
      </c>
      <c r="G36" s="137">
        <v>186</v>
      </c>
      <c r="P36" s="139">
        <v>41337.465277777781</v>
      </c>
      <c r="Q36">
        <f t="shared" si="1"/>
        <v>2</v>
      </c>
    </row>
    <row r="37" spans="2:17">
      <c r="B37" s="137" t="s">
        <v>134</v>
      </c>
      <c r="C37" s="139">
        <v>41337.465277777781</v>
      </c>
      <c r="D37" s="138">
        <v>41340.349305555559</v>
      </c>
      <c r="E37" s="137">
        <v>2.8840300000000001</v>
      </c>
      <c r="F37" s="137" t="s">
        <v>135</v>
      </c>
      <c r="G37" s="137">
        <v>140</v>
      </c>
      <c r="P37" s="139">
        <v>41337.466666666667</v>
      </c>
      <c r="Q37">
        <f t="shared" si="1"/>
        <v>1</v>
      </c>
    </row>
    <row r="38" spans="2:17">
      <c r="B38" s="137" t="s">
        <v>134</v>
      </c>
      <c r="C38" s="139">
        <v>41337.466666666667</v>
      </c>
      <c r="D38" s="138">
        <v>41341.438888888886</v>
      </c>
      <c r="E38" s="137">
        <v>3.9722200000000001</v>
      </c>
      <c r="F38" s="137" t="s">
        <v>135</v>
      </c>
      <c r="G38" s="137">
        <v>323</v>
      </c>
      <c r="P38" s="139">
        <v>41337.468055555553</v>
      </c>
      <c r="Q38">
        <f t="shared" si="1"/>
        <v>1</v>
      </c>
    </row>
    <row r="39" spans="2:17">
      <c r="B39" s="137" t="s">
        <v>134</v>
      </c>
      <c r="C39" s="139">
        <v>41337.468055555553</v>
      </c>
      <c r="D39" s="138">
        <v>41339.73333333333</v>
      </c>
      <c r="E39" s="137">
        <v>2.2652800000000002</v>
      </c>
      <c r="F39" s="137" t="s">
        <v>135</v>
      </c>
      <c r="G39" s="137">
        <v>291</v>
      </c>
      <c r="P39" s="139">
        <v>41337.472916666666</v>
      </c>
      <c r="Q39">
        <f t="shared" si="1"/>
        <v>2</v>
      </c>
    </row>
    <row r="40" spans="2:17">
      <c r="B40" s="137" t="s">
        <v>134</v>
      </c>
      <c r="C40" s="139">
        <v>41337.472916666666</v>
      </c>
      <c r="D40" s="138">
        <v>41339.725694444445</v>
      </c>
      <c r="E40" s="137">
        <v>2.25278</v>
      </c>
      <c r="F40" s="137" t="s">
        <v>135</v>
      </c>
      <c r="G40" s="137">
        <v>349</v>
      </c>
      <c r="P40" s="139">
        <v>41337.476388888892</v>
      </c>
      <c r="Q40">
        <f t="shared" si="1"/>
        <v>2</v>
      </c>
    </row>
    <row r="41" spans="2:17">
      <c r="B41" s="137" t="s">
        <v>134</v>
      </c>
      <c r="C41" s="139">
        <v>41337.476388888892</v>
      </c>
      <c r="D41" s="137"/>
      <c r="E41" s="137"/>
      <c r="F41" s="137" t="s">
        <v>136</v>
      </c>
      <c r="G41" s="137">
        <v>232</v>
      </c>
      <c r="P41" s="139">
        <v>41337.477777777778</v>
      </c>
      <c r="Q41">
        <f t="shared" si="1"/>
        <v>1</v>
      </c>
    </row>
    <row r="42" spans="2:17">
      <c r="B42" s="137" t="s">
        <v>134</v>
      </c>
      <c r="C42" s="139">
        <v>41337.477777777778</v>
      </c>
      <c r="D42" s="138">
        <v>41343.73333333333</v>
      </c>
      <c r="E42" s="137">
        <v>6.25556</v>
      </c>
      <c r="F42" s="137" t="s">
        <v>137</v>
      </c>
      <c r="G42" s="137">
        <v>450</v>
      </c>
      <c r="P42" s="139">
        <v>41337.481249999997</v>
      </c>
      <c r="Q42">
        <f t="shared" si="1"/>
        <v>2</v>
      </c>
    </row>
    <row r="43" spans="2:17">
      <c r="B43" s="137" t="s">
        <v>134</v>
      </c>
      <c r="C43" s="139">
        <v>41337.481249999997</v>
      </c>
      <c r="D43" s="138">
        <v>41342.732638888891</v>
      </c>
      <c r="E43" s="137">
        <v>5.2513899999999998</v>
      </c>
      <c r="F43" s="137" t="s">
        <v>135</v>
      </c>
      <c r="G43" s="137">
        <v>277</v>
      </c>
      <c r="P43" s="139">
        <v>41337.484722222223</v>
      </c>
      <c r="Q43">
        <f t="shared" si="1"/>
        <v>2</v>
      </c>
    </row>
    <row r="44" spans="2:17">
      <c r="B44" s="137" t="s">
        <v>134</v>
      </c>
      <c r="C44" s="139">
        <v>41337.484722222223</v>
      </c>
      <c r="D44" s="138">
        <v>41341.457638888889</v>
      </c>
      <c r="E44" s="137">
        <v>3.9729199999999998</v>
      </c>
      <c r="F44" s="137" t="s">
        <v>135</v>
      </c>
      <c r="G44" s="137">
        <v>311</v>
      </c>
      <c r="P44" s="139">
        <v>41337.486805555556</v>
      </c>
      <c r="Q44">
        <f t="shared" si="1"/>
        <v>1</v>
      </c>
    </row>
    <row r="45" spans="2:17">
      <c r="B45" s="137" t="s">
        <v>134</v>
      </c>
      <c r="C45" s="139">
        <v>41337.486805555556</v>
      </c>
      <c r="D45" s="138">
        <v>41344.550694444442</v>
      </c>
      <c r="E45" s="137">
        <v>7.0638899999999998</v>
      </c>
      <c r="F45" s="137" t="s">
        <v>137</v>
      </c>
      <c r="G45" s="137">
        <v>289</v>
      </c>
      <c r="P45" s="139">
        <v>41337.495138888888</v>
      </c>
      <c r="Q45">
        <f t="shared" si="1"/>
        <v>3</v>
      </c>
    </row>
    <row r="46" spans="2:17">
      <c r="B46" s="137" t="s">
        <v>134</v>
      </c>
      <c r="C46" s="139">
        <v>41337.495138888888</v>
      </c>
      <c r="D46" s="138">
        <v>41343.376388888886</v>
      </c>
      <c r="E46" s="137">
        <v>5.8812499999999996</v>
      </c>
      <c r="F46" s="137" t="s">
        <v>135</v>
      </c>
      <c r="G46" s="137">
        <v>301</v>
      </c>
      <c r="P46" s="139">
        <v>41337.495833333334</v>
      </c>
      <c r="Q46">
        <f t="shared" si="1"/>
        <v>3</v>
      </c>
    </row>
    <row r="47" spans="2:17">
      <c r="B47" s="137" t="s">
        <v>134</v>
      </c>
      <c r="C47" s="139">
        <v>41337.495833333334</v>
      </c>
      <c r="D47" s="138">
        <v>41342.393055555556</v>
      </c>
      <c r="E47" s="137">
        <v>4.8972199999999999</v>
      </c>
      <c r="F47" s="137" t="s">
        <v>135</v>
      </c>
      <c r="G47" s="137">
        <v>413</v>
      </c>
      <c r="P47" s="139">
        <v>41337.49722222222</v>
      </c>
      <c r="Q47">
        <f t="shared" si="1"/>
        <v>2</v>
      </c>
    </row>
    <row r="48" spans="2:17">
      <c r="B48" s="137" t="s">
        <v>134</v>
      </c>
      <c r="C48" s="139">
        <v>41337.49722222222</v>
      </c>
      <c r="D48" s="138">
        <v>41343.349305555559</v>
      </c>
      <c r="E48" s="137">
        <v>5.8520799999999999</v>
      </c>
      <c r="F48" s="137" t="s">
        <v>135</v>
      </c>
      <c r="G48" s="137">
        <v>314</v>
      </c>
      <c r="P48" s="139">
        <v>41337.499305555553</v>
      </c>
      <c r="Q48">
        <f t="shared" si="1"/>
        <v>1</v>
      </c>
    </row>
    <row r="49" spans="2:17">
      <c r="B49" s="137" t="s">
        <v>134</v>
      </c>
      <c r="C49" s="139">
        <v>41337.499305555553</v>
      </c>
      <c r="D49" s="137"/>
      <c r="E49" s="137"/>
      <c r="F49" s="137" t="s">
        <v>136</v>
      </c>
      <c r="G49" s="137">
        <v>340</v>
      </c>
      <c r="P49" s="139">
        <v>41337.501388888886</v>
      </c>
      <c r="Q49">
        <f t="shared" si="1"/>
        <v>3</v>
      </c>
    </row>
    <row r="50" spans="2:17">
      <c r="B50" s="137" t="s">
        <v>134</v>
      </c>
      <c r="C50" s="139">
        <v>41337.501388888886</v>
      </c>
      <c r="D50" s="138">
        <v>41341.695138888892</v>
      </c>
      <c r="E50" s="137">
        <v>4.1937499999999996</v>
      </c>
      <c r="F50" s="137" t="s">
        <v>135</v>
      </c>
      <c r="G50" s="137">
        <v>214</v>
      </c>
      <c r="P50" s="139">
        <v>41337.508333333331</v>
      </c>
      <c r="Q50">
        <f t="shared" si="1"/>
        <v>2</v>
      </c>
    </row>
    <row r="51" spans="2:17">
      <c r="B51" s="137" t="s">
        <v>134</v>
      </c>
      <c r="C51" s="139">
        <v>41337.508333333331</v>
      </c>
      <c r="D51" s="138">
        <v>41343.37222222222</v>
      </c>
      <c r="E51" s="137">
        <v>5.8638899999999996</v>
      </c>
      <c r="F51" s="137" t="s">
        <v>135</v>
      </c>
      <c r="G51" s="137">
        <v>399</v>
      </c>
      <c r="P51" s="139">
        <v>41337.51458333333</v>
      </c>
      <c r="Q51">
        <f t="shared" si="1"/>
        <v>1</v>
      </c>
    </row>
    <row r="52" spans="2:17">
      <c r="B52" s="137" t="s">
        <v>134</v>
      </c>
      <c r="C52" s="139">
        <v>41337.51458333333</v>
      </c>
      <c r="D52" s="138">
        <v>41344.584722222222</v>
      </c>
      <c r="E52" s="137">
        <v>7.0701400000000003</v>
      </c>
      <c r="F52" s="137" t="s">
        <v>137</v>
      </c>
      <c r="G52" s="137">
        <v>241</v>
      </c>
      <c r="P52" s="139">
        <v>41337.517361111109</v>
      </c>
      <c r="Q52">
        <f t="shared" si="1"/>
        <v>1</v>
      </c>
    </row>
    <row r="53" spans="2:17">
      <c r="B53" s="137" t="s">
        <v>134</v>
      </c>
      <c r="C53" s="139">
        <v>41337.517361111109</v>
      </c>
      <c r="D53" s="137"/>
      <c r="E53" s="137"/>
      <c r="F53" s="137" t="s">
        <v>136</v>
      </c>
      <c r="G53" s="137">
        <v>495</v>
      </c>
      <c r="P53" s="139">
        <v>41337.518055555556</v>
      </c>
      <c r="Q53">
        <f t="shared" si="1"/>
        <v>1</v>
      </c>
    </row>
    <row r="54" spans="2:17">
      <c r="B54" s="137" t="s">
        <v>134</v>
      </c>
      <c r="C54" s="139">
        <v>41337.518055555556</v>
      </c>
      <c r="D54" s="138">
        <v>41339.379861111112</v>
      </c>
      <c r="E54" s="137">
        <v>1.86181</v>
      </c>
      <c r="F54" s="137" t="s">
        <v>135</v>
      </c>
      <c r="G54" s="137">
        <v>371</v>
      </c>
      <c r="P54" s="139">
        <v>41337.518750000003</v>
      </c>
      <c r="Q54">
        <f t="shared" si="1"/>
        <v>1</v>
      </c>
    </row>
    <row r="55" spans="2:17">
      <c r="B55" s="137" t="s">
        <v>134</v>
      </c>
      <c r="C55" s="139">
        <v>41337.518750000003</v>
      </c>
      <c r="D55" s="138">
        <v>41340.772222222222</v>
      </c>
      <c r="E55" s="137">
        <v>3.2534700000000001</v>
      </c>
      <c r="F55" s="137" t="s">
        <v>135</v>
      </c>
      <c r="G55" s="137">
        <v>203</v>
      </c>
      <c r="P55" s="139">
        <v>41337.524305555555</v>
      </c>
      <c r="Q55">
        <f t="shared" si="1"/>
        <v>2</v>
      </c>
    </row>
    <row r="56" spans="2:17">
      <c r="B56" s="137" t="s">
        <v>134</v>
      </c>
      <c r="C56" s="139">
        <v>41337.524305555555</v>
      </c>
      <c r="D56" s="138">
        <v>41342.775000000001</v>
      </c>
      <c r="E56" s="137">
        <v>5.2506899999999996</v>
      </c>
      <c r="F56" s="137" t="s">
        <v>135</v>
      </c>
      <c r="G56" s="137">
        <v>78</v>
      </c>
      <c r="P56" s="139">
        <v>41337.526388888888</v>
      </c>
      <c r="Q56">
        <f t="shared" si="1"/>
        <v>1</v>
      </c>
    </row>
    <row r="57" spans="2:17">
      <c r="B57" s="137" t="s">
        <v>134</v>
      </c>
      <c r="C57" s="139">
        <v>41337.526388888888</v>
      </c>
      <c r="D57" s="138">
        <v>41343.338888888888</v>
      </c>
      <c r="E57" s="137">
        <v>5.8125</v>
      </c>
      <c r="F57" s="137" t="s">
        <v>135</v>
      </c>
      <c r="G57" s="137">
        <v>308</v>
      </c>
      <c r="P57" s="139">
        <v>41337.529861111114</v>
      </c>
      <c r="Q57">
        <f t="shared" si="1"/>
        <v>2</v>
      </c>
    </row>
    <row r="58" spans="2:17">
      <c r="B58" s="137" t="s">
        <v>134</v>
      </c>
      <c r="C58" s="139">
        <v>41337.529861111114</v>
      </c>
      <c r="D58" s="138">
        <v>41342.448611111111</v>
      </c>
      <c r="E58" s="137">
        <v>4.9187500000000002</v>
      </c>
      <c r="F58" s="137" t="s">
        <v>135</v>
      </c>
      <c r="G58" s="137">
        <v>403</v>
      </c>
      <c r="P58" s="139">
        <v>41337.534722222219</v>
      </c>
      <c r="Q58">
        <f t="shared" si="1"/>
        <v>1</v>
      </c>
    </row>
    <row r="59" spans="2:17">
      <c r="B59" s="137" t="s">
        <v>134</v>
      </c>
      <c r="C59" s="139">
        <v>41337.534722222219</v>
      </c>
      <c r="D59" s="138">
        <v>41341.339583333334</v>
      </c>
      <c r="E59" s="137">
        <v>3.8048600000000001</v>
      </c>
      <c r="F59" s="137" t="s">
        <v>135</v>
      </c>
      <c r="G59" s="137">
        <v>330</v>
      </c>
      <c r="P59" s="139">
        <v>41337.538888888892</v>
      </c>
      <c r="Q59">
        <f t="shared" si="1"/>
        <v>1</v>
      </c>
    </row>
    <row r="60" spans="2:17">
      <c r="B60" s="137" t="s">
        <v>134</v>
      </c>
      <c r="C60" s="139">
        <v>41337.538888888892</v>
      </c>
      <c r="D60" s="138">
        <v>41340.682638888888</v>
      </c>
      <c r="E60" s="137">
        <v>3.1437499999999998</v>
      </c>
      <c r="F60" s="137" t="s">
        <v>135</v>
      </c>
      <c r="G60" s="137">
        <v>236</v>
      </c>
      <c r="P60" s="139">
        <v>41337.540277777778</v>
      </c>
      <c r="Q60">
        <f t="shared" si="1"/>
        <v>1</v>
      </c>
    </row>
    <row r="61" spans="2:17">
      <c r="B61" s="137" t="s">
        <v>134</v>
      </c>
      <c r="C61" s="139">
        <v>41337.540277777778</v>
      </c>
      <c r="D61" s="138">
        <v>41341.519444444442</v>
      </c>
      <c r="E61" s="137">
        <v>3.9791699999999999</v>
      </c>
      <c r="F61" s="137" t="s">
        <v>135</v>
      </c>
      <c r="G61" s="137">
        <v>410</v>
      </c>
      <c r="P61" s="139">
        <v>41337.541666666664</v>
      </c>
      <c r="Q61">
        <f t="shared" si="1"/>
        <v>1</v>
      </c>
    </row>
    <row r="62" spans="2:17">
      <c r="B62" s="137" t="s">
        <v>134</v>
      </c>
      <c r="C62" s="139">
        <v>41337.541666666664</v>
      </c>
      <c r="D62" s="138">
        <v>41340.496527777781</v>
      </c>
      <c r="E62" s="137">
        <v>2.95486</v>
      </c>
      <c r="F62" s="137" t="s">
        <v>135</v>
      </c>
      <c r="G62" s="137">
        <v>162</v>
      </c>
      <c r="P62" s="139">
        <v>41337.547222222223</v>
      </c>
      <c r="Q62">
        <f t="shared" si="1"/>
        <v>3</v>
      </c>
    </row>
    <row r="63" spans="2:17">
      <c r="B63" s="137" t="s">
        <v>134</v>
      </c>
      <c r="C63" s="139">
        <v>41337.547222222223</v>
      </c>
      <c r="D63" s="138">
        <v>41343.376388888886</v>
      </c>
      <c r="E63" s="137">
        <v>5.8291700000000004</v>
      </c>
      <c r="F63" s="137" t="s">
        <v>135</v>
      </c>
      <c r="G63" s="137">
        <v>40</v>
      </c>
      <c r="P63" s="139">
        <v>41337.54791666667</v>
      </c>
      <c r="Q63">
        <f t="shared" si="1"/>
        <v>1</v>
      </c>
    </row>
    <row r="64" spans="2:17">
      <c r="B64" s="137" t="s">
        <v>134</v>
      </c>
      <c r="C64" s="139">
        <v>41337.54791666667</v>
      </c>
      <c r="D64" s="138">
        <v>41341.359722222223</v>
      </c>
      <c r="E64" s="137">
        <v>3.8118099999999999</v>
      </c>
      <c r="F64" s="137" t="s">
        <v>135</v>
      </c>
      <c r="G64" s="137">
        <v>264</v>
      </c>
      <c r="P64" s="139">
        <v>41337.550694444442</v>
      </c>
      <c r="Q64">
        <f t="shared" si="1"/>
        <v>1</v>
      </c>
    </row>
    <row r="65" spans="2:17">
      <c r="B65" s="137" t="s">
        <v>134</v>
      </c>
      <c r="C65" s="139">
        <v>41337.550694444442</v>
      </c>
      <c r="D65" s="138">
        <v>41340.379166666666</v>
      </c>
      <c r="E65" s="137">
        <v>2.8284699999999998</v>
      </c>
      <c r="F65" s="137" t="s">
        <v>135</v>
      </c>
      <c r="G65" s="137">
        <v>370</v>
      </c>
      <c r="P65" s="139">
        <v>41337.554861111108</v>
      </c>
      <c r="Q65">
        <f t="shared" si="1"/>
        <v>2</v>
      </c>
    </row>
    <row r="66" spans="2:17">
      <c r="B66" s="137" t="s">
        <v>134</v>
      </c>
      <c r="C66" s="139">
        <v>41337.554861111108</v>
      </c>
      <c r="D66" s="138">
        <v>41340.337500000001</v>
      </c>
      <c r="E66" s="137">
        <v>2.7826399999999998</v>
      </c>
      <c r="F66" s="137" t="s">
        <v>135</v>
      </c>
      <c r="G66" s="137">
        <v>202</v>
      </c>
      <c r="P66" s="139">
        <v>41337.5625</v>
      </c>
      <c r="Q66">
        <f t="shared" si="1"/>
        <v>2</v>
      </c>
    </row>
    <row r="67" spans="2:17">
      <c r="B67" s="137" t="s">
        <v>134</v>
      </c>
      <c r="C67" s="139">
        <v>41337.554861111108</v>
      </c>
      <c r="D67" s="138">
        <v>41342.333333333336</v>
      </c>
      <c r="E67" s="137">
        <v>4.7784700000000004</v>
      </c>
      <c r="F67" s="137" t="s">
        <v>135</v>
      </c>
      <c r="G67" s="137">
        <v>437</v>
      </c>
      <c r="P67" s="139">
        <v>41337.563194444447</v>
      </c>
      <c r="Q67">
        <f t="shared" si="1"/>
        <v>1</v>
      </c>
    </row>
    <row r="68" spans="2:17">
      <c r="B68" s="137" t="s">
        <v>134</v>
      </c>
      <c r="C68" s="139">
        <v>41337.5625</v>
      </c>
      <c r="D68" s="138">
        <v>41342.373611111114</v>
      </c>
      <c r="E68" s="137">
        <v>4.8111100000000002</v>
      </c>
      <c r="F68" s="137" t="s">
        <v>135</v>
      </c>
      <c r="G68" s="137">
        <v>353</v>
      </c>
      <c r="P68" s="139">
        <v>41337.572916666664</v>
      </c>
      <c r="Q68">
        <f t="shared" ref="Q68:Q131" si="2">COUNTIF($C$3:$C$321,P68)</f>
        <v>1</v>
      </c>
    </row>
    <row r="69" spans="2:17">
      <c r="B69" s="137" t="s">
        <v>134</v>
      </c>
      <c r="C69" s="139">
        <v>41337.563194444447</v>
      </c>
      <c r="D69" s="138">
        <v>41340.333333333336</v>
      </c>
      <c r="E69" s="137">
        <v>2.77014</v>
      </c>
      <c r="F69" s="137" t="s">
        <v>135</v>
      </c>
      <c r="G69" s="137">
        <v>450</v>
      </c>
      <c r="P69" s="139">
        <v>41337.575694444444</v>
      </c>
      <c r="Q69">
        <f t="shared" si="2"/>
        <v>2</v>
      </c>
    </row>
    <row r="70" spans="2:17">
      <c r="B70" s="137" t="s">
        <v>134</v>
      </c>
      <c r="C70" s="139">
        <v>41337.572916666664</v>
      </c>
      <c r="D70" s="138">
        <v>41342.552777777775</v>
      </c>
      <c r="E70" s="137">
        <v>4.9798600000000004</v>
      </c>
      <c r="F70" s="137" t="s">
        <v>135</v>
      </c>
      <c r="G70" s="137">
        <v>391</v>
      </c>
      <c r="P70" s="139">
        <v>41337.57916666667</v>
      </c>
      <c r="Q70">
        <f t="shared" si="2"/>
        <v>1</v>
      </c>
    </row>
    <row r="71" spans="2:17">
      <c r="B71" s="137" t="s">
        <v>134</v>
      </c>
      <c r="C71" s="139">
        <v>41337.575694444444</v>
      </c>
      <c r="D71" s="138">
        <v>41343.418055555558</v>
      </c>
      <c r="E71" s="137">
        <v>5.8423600000000002</v>
      </c>
      <c r="F71" s="137" t="s">
        <v>135</v>
      </c>
      <c r="G71" s="137">
        <v>345</v>
      </c>
      <c r="P71" s="139">
        <v>41337.580555555556</v>
      </c>
      <c r="Q71">
        <f t="shared" si="2"/>
        <v>1</v>
      </c>
    </row>
    <row r="72" spans="2:17">
      <c r="B72" s="137" t="s">
        <v>134</v>
      </c>
      <c r="C72" s="139">
        <v>41337.57916666667</v>
      </c>
      <c r="D72" s="138">
        <v>41342.380555555559</v>
      </c>
      <c r="E72" s="137">
        <v>4.8013899999999996</v>
      </c>
      <c r="F72" s="137" t="s">
        <v>135</v>
      </c>
      <c r="G72" s="137">
        <v>283</v>
      </c>
      <c r="P72" s="139">
        <v>41337.586111111108</v>
      </c>
      <c r="Q72">
        <f t="shared" si="2"/>
        <v>1</v>
      </c>
    </row>
    <row r="73" spans="2:17">
      <c r="B73" s="137" t="s">
        <v>134</v>
      </c>
      <c r="C73" s="139">
        <v>41337.580555555556</v>
      </c>
      <c r="D73" s="138">
        <v>41342.6875</v>
      </c>
      <c r="E73" s="137">
        <v>5.1069399999999998</v>
      </c>
      <c r="F73" s="137" t="s">
        <v>135</v>
      </c>
      <c r="G73" s="137">
        <v>90</v>
      </c>
      <c r="P73" s="139">
        <v>41337.588888888888</v>
      </c>
      <c r="Q73">
        <f t="shared" si="2"/>
        <v>1</v>
      </c>
    </row>
    <row r="74" spans="2:17">
      <c r="B74" s="137" t="s">
        <v>134</v>
      </c>
      <c r="C74" s="139">
        <v>41337.586111111108</v>
      </c>
      <c r="D74" s="138">
        <v>41343.334027777775</v>
      </c>
      <c r="E74" s="137">
        <v>5.7479199999999997</v>
      </c>
      <c r="F74" s="137" t="s">
        <v>135</v>
      </c>
      <c r="G74" s="137">
        <v>473</v>
      </c>
      <c r="P74" s="139">
        <v>41337.59097222222</v>
      </c>
      <c r="Q74">
        <f t="shared" si="2"/>
        <v>1</v>
      </c>
    </row>
    <row r="75" spans="2:17">
      <c r="B75" s="137" t="s">
        <v>134</v>
      </c>
      <c r="C75" s="139">
        <v>41337.588888888888</v>
      </c>
      <c r="D75" s="138">
        <v>41345.336805555555</v>
      </c>
      <c r="E75" s="137">
        <v>7.7479199999999997</v>
      </c>
      <c r="F75" s="137" t="s">
        <v>137</v>
      </c>
      <c r="G75" s="137">
        <v>207</v>
      </c>
      <c r="P75" s="139">
        <v>41337.591666666667</v>
      </c>
      <c r="Q75">
        <f t="shared" si="2"/>
        <v>2</v>
      </c>
    </row>
    <row r="76" spans="2:17">
      <c r="B76" s="137" t="s">
        <v>134</v>
      </c>
      <c r="C76" s="139">
        <v>41337.59097222222</v>
      </c>
      <c r="D76" s="138">
        <v>41342.406944444447</v>
      </c>
      <c r="E76" s="137">
        <v>4.8159700000000001</v>
      </c>
      <c r="F76" s="137" t="s">
        <v>135</v>
      </c>
      <c r="G76" s="137">
        <v>442</v>
      </c>
      <c r="P76" s="139">
        <v>41337.59375</v>
      </c>
      <c r="Q76">
        <f t="shared" si="2"/>
        <v>1</v>
      </c>
    </row>
    <row r="77" spans="2:17">
      <c r="B77" s="137" t="s">
        <v>134</v>
      </c>
      <c r="C77" s="139">
        <v>41337.591666666667</v>
      </c>
      <c r="D77" s="138">
        <v>41341.452777777777</v>
      </c>
      <c r="E77" s="137">
        <v>3.86111</v>
      </c>
      <c r="F77" s="137" t="s">
        <v>135</v>
      </c>
      <c r="G77" s="137">
        <v>200</v>
      </c>
      <c r="P77" s="139">
        <v>41337.595833333333</v>
      </c>
      <c r="Q77">
        <f t="shared" si="2"/>
        <v>1</v>
      </c>
    </row>
    <row r="78" spans="2:17">
      <c r="B78" s="137" t="s">
        <v>134</v>
      </c>
      <c r="C78" s="139">
        <v>41337.59375</v>
      </c>
      <c r="D78" s="138">
        <v>41343.342361111114</v>
      </c>
      <c r="E78" s="137">
        <v>5.7486100000000002</v>
      </c>
      <c r="F78" s="137" t="s">
        <v>135</v>
      </c>
      <c r="G78" s="137">
        <v>231</v>
      </c>
      <c r="P78" s="139">
        <v>41337.603472222225</v>
      </c>
      <c r="Q78">
        <f t="shared" si="2"/>
        <v>2</v>
      </c>
    </row>
    <row r="79" spans="2:17">
      <c r="B79" s="137" t="s">
        <v>134</v>
      </c>
      <c r="C79" s="139">
        <v>41337.595833333333</v>
      </c>
      <c r="D79" s="138">
        <v>41342.342361111114</v>
      </c>
      <c r="E79" s="137">
        <v>4.7465299999999999</v>
      </c>
      <c r="F79" s="137" t="s">
        <v>135</v>
      </c>
      <c r="G79" s="137">
        <v>348</v>
      </c>
      <c r="P79" s="139">
        <v>41337.604166666664</v>
      </c>
      <c r="Q79">
        <f t="shared" si="2"/>
        <v>2</v>
      </c>
    </row>
    <row r="80" spans="2:17">
      <c r="B80" s="137" t="s">
        <v>134</v>
      </c>
      <c r="C80" s="139">
        <v>41337.603472222225</v>
      </c>
      <c r="D80" s="138">
        <v>41339.463194444441</v>
      </c>
      <c r="E80" s="137">
        <v>1.85972</v>
      </c>
      <c r="F80" s="137" t="s">
        <v>135</v>
      </c>
      <c r="G80" s="137">
        <v>197</v>
      </c>
      <c r="P80" s="139">
        <v>41337.611805555556</v>
      </c>
      <c r="Q80">
        <f t="shared" si="2"/>
        <v>1</v>
      </c>
    </row>
    <row r="81" spans="2:17">
      <c r="B81" s="137" t="s">
        <v>134</v>
      </c>
      <c r="C81" s="139">
        <v>41337.604166666664</v>
      </c>
      <c r="D81" s="138">
        <v>41340.341666666667</v>
      </c>
      <c r="E81" s="137">
        <v>2.7374999999999998</v>
      </c>
      <c r="F81" s="137" t="s">
        <v>135</v>
      </c>
      <c r="G81" s="137">
        <v>265</v>
      </c>
      <c r="P81" s="139">
        <v>41337.618055555555</v>
      </c>
      <c r="Q81">
        <f t="shared" si="2"/>
        <v>1</v>
      </c>
    </row>
    <row r="82" spans="2:17">
      <c r="B82" s="137" t="s">
        <v>134</v>
      </c>
      <c r="C82" s="139">
        <v>41337.611805555556</v>
      </c>
      <c r="D82" s="138">
        <v>41341.62777777778</v>
      </c>
      <c r="E82" s="137">
        <v>4.0159700000000003</v>
      </c>
      <c r="F82" s="137" t="s">
        <v>135</v>
      </c>
      <c r="G82" s="137">
        <v>333</v>
      </c>
      <c r="P82" s="139">
        <v>41337.620138888888</v>
      </c>
      <c r="Q82">
        <f t="shared" si="2"/>
        <v>1</v>
      </c>
    </row>
    <row r="83" spans="2:17">
      <c r="B83" s="137" t="s">
        <v>134</v>
      </c>
      <c r="C83" s="139">
        <v>41337.618055555555</v>
      </c>
      <c r="D83" s="137"/>
      <c r="E83" s="137"/>
      <c r="F83" s="137" t="s">
        <v>136</v>
      </c>
      <c r="G83" s="137">
        <v>224</v>
      </c>
      <c r="P83" s="139">
        <v>41337.622916666667</v>
      </c>
      <c r="Q83">
        <f t="shared" si="2"/>
        <v>1</v>
      </c>
    </row>
    <row r="84" spans="2:17">
      <c r="B84" s="137" t="s">
        <v>134</v>
      </c>
      <c r="C84" s="139">
        <v>41337.620138888888</v>
      </c>
      <c r="D84" s="138">
        <v>41343.573611111111</v>
      </c>
      <c r="E84" s="137">
        <v>5.9534700000000003</v>
      </c>
      <c r="F84" s="137" t="s">
        <v>135</v>
      </c>
      <c r="G84" s="137">
        <v>307</v>
      </c>
      <c r="P84" s="139">
        <v>41337.628472222219</v>
      </c>
      <c r="Q84">
        <f t="shared" si="2"/>
        <v>1</v>
      </c>
    </row>
    <row r="85" spans="2:17">
      <c r="B85" s="137" t="s">
        <v>134</v>
      </c>
      <c r="C85" s="139">
        <v>41337.622916666667</v>
      </c>
      <c r="D85" s="138">
        <v>41342.37222222222</v>
      </c>
      <c r="E85" s="137">
        <v>4.7493100000000004</v>
      </c>
      <c r="F85" s="137" t="s">
        <v>135</v>
      </c>
      <c r="G85" s="137">
        <v>146</v>
      </c>
      <c r="P85" s="139">
        <v>41337.632638888892</v>
      </c>
      <c r="Q85">
        <f t="shared" si="2"/>
        <v>2</v>
      </c>
    </row>
    <row r="86" spans="2:17">
      <c r="B86" s="137" t="s">
        <v>134</v>
      </c>
      <c r="C86" s="139">
        <v>41337.628472222219</v>
      </c>
      <c r="D86" s="138">
        <v>41340.529166666667</v>
      </c>
      <c r="E86" s="137">
        <v>2.90069</v>
      </c>
      <c r="F86" s="137" t="s">
        <v>135</v>
      </c>
      <c r="G86" s="137">
        <v>214</v>
      </c>
      <c r="P86" s="139">
        <v>41337.636111111111</v>
      </c>
      <c r="Q86">
        <f t="shared" si="2"/>
        <v>1</v>
      </c>
    </row>
    <row r="87" spans="2:17">
      <c r="B87" s="137" t="s">
        <v>134</v>
      </c>
      <c r="C87" s="139">
        <v>41337.632638888892</v>
      </c>
      <c r="D87" s="138">
        <v>41342.379166666666</v>
      </c>
      <c r="E87" s="137">
        <v>4.7465299999999999</v>
      </c>
      <c r="F87" s="137" t="s">
        <v>135</v>
      </c>
      <c r="G87" s="137">
        <v>126</v>
      </c>
      <c r="P87" s="139">
        <v>41337.638194444444</v>
      </c>
      <c r="Q87">
        <f t="shared" si="2"/>
        <v>1</v>
      </c>
    </row>
    <row r="88" spans="2:17">
      <c r="B88" s="137" t="s">
        <v>134</v>
      </c>
      <c r="C88" s="139">
        <v>41337.636111111111</v>
      </c>
      <c r="D88" s="138">
        <v>41341.37222222222</v>
      </c>
      <c r="E88" s="137">
        <v>3.73611</v>
      </c>
      <c r="F88" s="137" t="s">
        <v>135</v>
      </c>
      <c r="G88" s="137">
        <v>170</v>
      </c>
      <c r="P88" s="139">
        <v>41337.64166666667</v>
      </c>
      <c r="Q88">
        <f t="shared" si="2"/>
        <v>1</v>
      </c>
    </row>
    <row r="89" spans="2:17">
      <c r="B89" s="137" t="s">
        <v>134</v>
      </c>
      <c r="C89" s="139">
        <v>41337.638194444444</v>
      </c>
      <c r="D89" s="138">
        <v>41341.382638888892</v>
      </c>
      <c r="E89" s="137">
        <v>3.74444</v>
      </c>
      <c r="F89" s="137" t="s">
        <v>135</v>
      </c>
      <c r="G89" s="137">
        <v>333</v>
      </c>
      <c r="P89" s="139">
        <v>41337.65</v>
      </c>
      <c r="Q89">
        <f t="shared" si="2"/>
        <v>1</v>
      </c>
    </row>
    <row r="90" spans="2:17">
      <c r="B90" s="137" t="s">
        <v>134</v>
      </c>
      <c r="C90" s="139">
        <v>41337.64166666667</v>
      </c>
      <c r="D90" s="138">
        <v>41341.375</v>
      </c>
      <c r="E90" s="137">
        <v>3.73333</v>
      </c>
      <c r="F90" s="137" t="s">
        <v>135</v>
      </c>
      <c r="G90" s="137">
        <v>226</v>
      </c>
      <c r="P90" s="139">
        <v>41337.654861111114</v>
      </c>
      <c r="Q90">
        <f t="shared" si="2"/>
        <v>1</v>
      </c>
    </row>
    <row r="91" spans="2:17">
      <c r="B91" s="137" t="s">
        <v>134</v>
      </c>
      <c r="C91" s="139">
        <v>41337.65</v>
      </c>
      <c r="D91" s="138">
        <v>41342.393055555556</v>
      </c>
      <c r="E91" s="137">
        <v>4.7430599999999998</v>
      </c>
      <c r="F91" s="137" t="s">
        <v>135</v>
      </c>
      <c r="G91" s="137">
        <v>364</v>
      </c>
      <c r="P91" s="139">
        <v>41337.659722222219</v>
      </c>
      <c r="Q91">
        <f t="shared" si="2"/>
        <v>2</v>
      </c>
    </row>
    <row r="92" spans="2:17">
      <c r="B92" s="137" t="s">
        <v>134</v>
      </c>
      <c r="C92" s="139">
        <v>41337.654861111114</v>
      </c>
      <c r="D92" s="138">
        <v>41340.671527777777</v>
      </c>
      <c r="E92" s="137">
        <v>3.01667</v>
      </c>
      <c r="F92" s="137" t="s">
        <v>135</v>
      </c>
      <c r="G92" s="137">
        <v>368</v>
      </c>
      <c r="P92" s="139">
        <v>41337.660416666666</v>
      </c>
      <c r="Q92">
        <f t="shared" si="2"/>
        <v>2</v>
      </c>
    </row>
    <row r="93" spans="2:17">
      <c r="B93" s="137" t="s">
        <v>134</v>
      </c>
      <c r="C93" s="139">
        <v>41337.659722222219</v>
      </c>
      <c r="D93" s="138">
        <v>41340.393750000003</v>
      </c>
      <c r="E93" s="137">
        <v>2.7340300000000002</v>
      </c>
      <c r="F93" s="137" t="s">
        <v>135</v>
      </c>
      <c r="G93" s="137">
        <v>428</v>
      </c>
      <c r="P93" s="139">
        <v>41337.665277777778</v>
      </c>
      <c r="Q93">
        <f t="shared" si="2"/>
        <v>1</v>
      </c>
    </row>
    <row r="94" spans="2:17">
      <c r="B94" s="137" t="s">
        <v>134</v>
      </c>
      <c r="C94" s="139">
        <v>41337.660416666666</v>
      </c>
      <c r="D94" s="138">
        <v>41342.396527777775</v>
      </c>
      <c r="E94" s="137">
        <v>4.73611</v>
      </c>
      <c r="F94" s="137" t="s">
        <v>135</v>
      </c>
      <c r="G94" s="137">
        <v>286</v>
      </c>
      <c r="P94" s="139">
        <v>41337.666666666664</v>
      </c>
      <c r="Q94">
        <f t="shared" si="2"/>
        <v>2</v>
      </c>
    </row>
    <row r="95" spans="2:17">
      <c r="B95" s="137" t="s">
        <v>134</v>
      </c>
      <c r="C95" s="139">
        <v>41337.665277777778</v>
      </c>
      <c r="D95" s="138">
        <v>41340.379166666666</v>
      </c>
      <c r="E95" s="137">
        <v>2.7138900000000001</v>
      </c>
      <c r="F95" s="137" t="s">
        <v>135</v>
      </c>
      <c r="G95" s="137">
        <v>174</v>
      </c>
      <c r="P95" s="139">
        <v>41337.669444444444</v>
      </c>
      <c r="Q95">
        <f t="shared" si="2"/>
        <v>1</v>
      </c>
    </row>
    <row r="96" spans="2:17">
      <c r="B96" s="137" t="s">
        <v>134</v>
      </c>
      <c r="C96" s="139">
        <v>41337.666666666664</v>
      </c>
      <c r="D96" s="138">
        <v>41339.597222222219</v>
      </c>
      <c r="E96" s="137">
        <v>1.9305600000000001</v>
      </c>
      <c r="F96" s="137" t="s">
        <v>135</v>
      </c>
      <c r="G96" s="137">
        <v>210</v>
      </c>
      <c r="P96" s="139">
        <v>41337.67083333333</v>
      </c>
      <c r="Q96">
        <f t="shared" si="2"/>
        <v>1</v>
      </c>
    </row>
    <row r="97" spans="2:17">
      <c r="B97" s="137" t="s">
        <v>134</v>
      </c>
      <c r="C97" s="139">
        <v>41337.669444444444</v>
      </c>
      <c r="D97" s="138">
        <v>41342.380555555559</v>
      </c>
      <c r="E97" s="137">
        <v>4.7111099999999997</v>
      </c>
      <c r="F97" s="137" t="s">
        <v>135</v>
      </c>
      <c r="G97" s="137">
        <v>190</v>
      </c>
      <c r="P97" s="139">
        <v>41337.672222222223</v>
      </c>
      <c r="Q97">
        <f t="shared" si="2"/>
        <v>3</v>
      </c>
    </row>
    <row r="98" spans="2:17">
      <c r="B98" s="137" t="s">
        <v>134</v>
      </c>
      <c r="C98" s="139">
        <v>41337.67083333333</v>
      </c>
      <c r="D98" s="138">
        <v>41341.379861111112</v>
      </c>
      <c r="E98" s="137">
        <v>3.7090299999999998</v>
      </c>
      <c r="F98" s="137" t="s">
        <v>135</v>
      </c>
      <c r="G98" s="137">
        <v>274</v>
      </c>
      <c r="P98" s="139">
        <v>41337.673611111109</v>
      </c>
      <c r="Q98">
        <f t="shared" si="2"/>
        <v>2</v>
      </c>
    </row>
    <row r="99" spans="2:17">
      <c r="B99" s="137" t="s">
        <v>134</v>
      </c>
      <c r="C99" s="139">
        <v>41337.672222222223</v>
      </c>
      <c r="D99" s="138">
        <v>41341.372916666667</v>
      </c>
      <c r="E99" s="137">
        <v>3.7006899999999998</v>
      </c>
      <c r="F99" s="137" t="s">
        <v>135</v>
      </c>
      <c r="G99" s="137">
        <v>285</v>
      </c>
      <c r="P99" s="139">
        <v>41337.675694444442</v>
      </c>
      <c r="Q99">
        <f t="shared" si="2"/>
        <v>1</v>
      </c>
    </row>
    <row r="100" spans="2:17">
      <c r="B100" s="137" t="s">
        <v>134</v>
      </c>
      <c r="C100" s="139">
        <v>41337.673611111109</v>
      </c>
      <c r="D100" s="138">
        <v>41343.418055555558</v>
      </c>
      <c r="E100" s="137">
        <v>5.74444</v>
      </c>
      <c r="F100" s="137" t="s">
        <v>135</v>
      </c>
      <c r="G100" s="137">
        <v>334</v>
      </c>
      <c r="P100" s="139">
        <v>41337.676388888889</v>
      </c>
      <c r="Q100">
        <f t="shared" si="2"/>
        <v>2</v>
      </c>
    </row>
    <row r="101" spans="2:17">
      <c r="B101" s="137" t="s">
        <v>134</v>
      </c>
      <c r="C101" s="139">
        <v>41337.675694444442</v>
      </c>
      <c r="D101" s="138">
        <v>41341.376388888886</v>
      </c>
      <c r="E101" s="137">
        <v>3.7006899999999998</v>
      </c>
      <c r="F101" s="137" t="s">
        <v>135</v>
      </c>
      <c r="G101" s="137">
        <v>371</v>
      </c>
      <c r="P101" s="139">
        <v>41337.679166666669</v>
      </c>
      <c r="Q101">
        <f t="shared" si="2"/>
        <v>3</v>
      </c>
    </row>
    <row r="102" spans="2:17">
      <c r="B102" s="137" t="s">
        <v>134</v>
      </c>
      <c r="C102" s="139">
        <v>41337.676388888889</v>
      </c>
      <c r="D102" s="138">
        <v>41342.418055555558</v>
      </c>
      <c r="E102" s="137">
        <v>4.7416700000000001</v>
      </c>
      <c r="F102" s="137" t="s">
        <v>135</v>
      </c>
      <c r="G102" s="137">
        <v>226</v>
      </c>
      <c r="P102" s="139">
        <v>41337.683333333334</v>
      </c>
      <c r="Q102">
        <f t="shared" si="2"/>
        <v>1</v>
      </c>
    </row>
    <row r="103" spans="2:17">
      <c r="B103" s="137" t="s">
        <v>134</v>
      </c>
      <c r="C103" s="139">
        <v>41337.679166666669</v>
      </c>
      <c r="D103" s="138">
        <v>41341.404166666667</v>
      </c>
      <c r="E103" s="137">
        <v>3.7250000000000001</v>
      </c>
      <c r="F103" s="137" t="s">
        <v>135</v>
      </c>
      <c r="G103" s="137">
        <v>137</v>
      </c>
      <c r="P103" s="139">
        <v>41337.689583333333</v>
      </c>
      <c r="Q103">
        <f t="shared" si="2"/>
        <v>1</v>
      </c>
    </row>
    <row r="104" spans="2:17">
      <c r="B104" s="137" t="s">
        <v>134</v>
      </c>
      <c r="C104" s="139">
        <v>41337.683333333334</v>
      </c>
      <c r="D104" s="138">
        <v>41343.634722222225</v>
      </c>
      <c r="E104" s="137">
        <v>5.95139</v>
      </c>
      <c r="F104" s="137" t="s">
        <v>135</v>
      </c>
      <c r="G104" s="137">
        <v>452</v>
      </c>
      <c r="P104" s="139">
        <v>41337.69027777778</v>
      </c>
      <c r="Q104">
        <f t="shared" si="2"/>
        <v>1</v>
      </c>
    </row>
    <row r="105" spans="2:17">
      <c r="B105" s="137" t="s">
        <v>134</v>
      </c>
      <c r="C105" s="139">
        <v>41337.689583333333</v>
      </c>
      <c r="D105" s="138">
        <v>41341.406944444447</v>
      </c>
      <c r="E105" s="137">
        <v>3.7173600000000002</v>
      </c>
      <c r="F105" s="137" t="s">
        <v>135</v>
      </c>
      <c r="G105" s="137">
        <v>268</v>
      </c>
      <c r="P105" s="139">
        <v>41337.692361111112</v>
      </c>
      <c r="Q105">
        <f t="shared" si="2"/>
        <v>1</v>
      </c>
    </row>
    <row r="106" spans="2:17">
      <c r="B106" s="137" t="s">
        <v>134</v>
      </c>
      <c r="C106" s="139">
        <v>41337.69027777778</v>
      </c>
      <c r="D106" s="138">
        <v>41343.418055555558</v>
      </c>
      <c r="E106" s="137">
        <v>5.7277800000000001</v>
      </c>
      <c r="F106" s="137" t="s">
        <v>135</v>
      </c>
      <c r="G106" s="137">
        <v>101</v>
      </c>
      <c r="P106" s="139">
        <v>41337.693749999999</v>
      </c>
      <c r="Q106">
        <f t="shared" si="2"/>
        <v>3</v>
      </c>
    </row>
    <row r="107" spans="2:17">
      <c r="B107" s="137" t="s">
        <v>134</v>
      </c>
      <c r="C107" s="139">
        <v>41337.692361111112</v>
      </c>
      <c r="D107" s="138">
        <v>41341.334027777775</v>
      </c>
      <c r="E107" s="137">
        <v>3.64167</v>
      </c>
      <c r="F107" s="137" t="s">
        <v>135</v>
      </c>
      <c r="G107" s="137">
        <v>224</v>
      </c>
      <c r="P107" s="139">
        <v>41337.696527777778</v>
      </c>
      <c r="Q107">
        <f t="shared" si="2"/>
        <v>1</v>
      </c>
    </row>
    <row r="108" spans="2:17">
      <c r="B108" s="137" t="s">
        <v>134</v>
      </c>
      <c r="C108" s="139">
        <v>41337.693749999999</v>
      </c>
      <c r="D108" s="138">
        <v>41342.44027777778</v>
      </c>
      <c r="E108" s="137">
        <v>4.7465299999999999</v>
      </c>
      <c r="F108" s="137" t="s">
        <v>135</v>
      </c>
      <c r="G108" s="137">
        <v>423</v>
      </c>
      <c r="P108" s="139">
        <v>41337.701388888891</v>
      </c>
      <c r="Q108">
        <f t="shared" si="2"/>
        <v>1</v>
      </c>
    </row>
    <row r="109" spans="2:17">
      <c r="B109" s="137" t="s">
        <v>134</v>
      </c>
      <c r="C109" s="139">
        <v>41337.696527777778</v>
      </c>
      <c r="D109" s="138">
        <v>41342.443749999999</v>
      </c>
      <c r="E109" s="137">
        <v>4.7472200000000004</v>
      </c>
      <c r="F109" s="137" t="s">
        <v>135</v>
      </c>
      <c r="G109" s="137">
        <v>441</v>
      </c>
      <c r="P109" s="139">
        <v>41337.705555555556</v>
      </c>
      <c r="Q109">
        <f t="shared" si="2"/>
        <v>1</v>
      </c>
    </row>
    <row r="110" spans="2:17">
      <c r="B110" s="137" t="s">
        <v>134</v>
      </c>
      <c r="C110" s="139">
        <v>41337.701388888891</v>
      </c>
      <c r="D110" s="137"/>
      <c r="E110" s="137"/>
      <c r="F110" s="137" t="s">
        <v>136</v>
      </c>
      <c r="G110" s="137">
        <v>500</v>
      </c>
      <c r="P110" s="139">
        <v>41337.365277777775</v>
      </c>
      <c r="Q110">
        <f t="shared" si="2"/>
        <v>1</v>
      </c>
    </row>
    <row r="111" spans="2:17">
      <c r="B111" s="137" t="s">
        <v>134</v>
      </c>
      <c r="C111" s="139">
        <v>41337.705555555556</v>
      </c>
      <c r="D111" s="138">
        <v>41342.465277777781</v>
      </c>
      <c r="E111" s="137">
        <v>4.7597199999999997</v>
      </c>
      <c r="F111" s="137" t="s">
        <v>135</v>
      </c>
      <c r="G111" s="137">
        <v>243</v>
      </c>
      <c r="P111" s="139">
        <v>41337.369444444441</v>
      </c>
      <c r="Q111">
        <f t="shared" si="2"/>
        <v>1</v>
      </c>
    </row>
    <row r="112" spans="2:17">
      <c r="B112" s="137" t="s">
        <v>138</v>
      </c>
      <c r="C112" s="139">
        <v>41337.365277777775</v>
      </c>
      <c r="D112" s="138">
        <v>41339.705555555556</v>
      </c>
      <c r="E112" s="137">
        <v>2.3402799999999999</v>
      </c>
      <c r="F112" s="137" t="s">
        <v>135</v>
      </c>
      <c r="G112" s="137">
        <v>307</v>
      </c>
      <c r="P112" s="139">
        <v>41337.37777777778</v>
      </c>
      <c r="Q112">
        <f t="shared" si="2"/>
        <v>2</v>
      </c>
    </row>
    <row r="113" spans="2:17">
      <c r="B113" s="137" t="s">
        <v>138</v>
      </c>
      <c r="C113" s="139">
        <v>41337.369444444441</v>
      </c>
      <c r="D113" s="138">
        <v>41340.633333333331</v>
      </c>
      <c r="E113" s="137">
        <v>3.26389</v>
      </c>
      <c r="F113" s="137" t="s">
        <v>135</v>
      </c>
      <c r="G113" s="137">
        <v>340</v>
      </c>
      <c r="P113" s="139">
        <v>41337.379166666666</v>
      </c>
      <c r="Q113">
        <f t="shared" si="2"/>
        <v>1</v>
      </c>
    </row>
    <row r="114" spans="2:17">
      <c r="B114" s="137" t="s">
        <v>138</v>
      </c>
      <c r="C114" s="139">
        <v>41337.371527777781</v>
      </c>
      <c r="D114" s="138">
        <v>41341.631944444445</v>
      </c>
      <c r="E114" s="137">
        <v>4.2604199999999999</v>
      </c>
      <c r="F114" s="137" t="s">
        <v>135</v>
      </c>
      <c r="G114" s="137">
        <v>327</v>
      </c>
      <c r="P114" s="139">
        <v>41337.380555555559</v>
      </c>
      <c r="Q114">
        <f t="shared" si="2"/>
        <v>1</v>
      </c>
    </row>
    <row r="115" spans="2:17">
      <c r="B115" s="137" t="s">
        <v>138</v>
      </c>
      <c r="C115" s="139">
        <v>41337.373611111114</v>
      </c>
      <c r="D115" s="138">
        <v>41340.624305555553</v>
      </c>
      <c r="E115" s="137">
        <v>3.2506900000000001</v>
      </c>
      <c r="F115" s="137" t="s">
        <v>135</v>
      </c>
      <c r="G115" s="137">
        <v>81</v>
      </c>
      <c r="P115" s="139">
        <v>41337.381249999999</v>
      </c>
      <c r="Q115">
        <f t="shared" si="2"/>
        <v>1</v>
      </c>
    </row>
    <row r="116" spans="2:17">
      <c r="B116" s="137" t="s">
        <v>138</v>
      </c>
      <c r="C116" s="139">
        <v>41337.37777777778</v>
      </c>
      <c r="D116" s="138">
        <v>41342.425000000003</v>
      </c>
      <c r="E116" s="137">
        <v>5.0472200000000003</v>
      </c>
      <c r="F116" s="137" t="s">
        <v>135</v>
      </c>
      <c r="G116" s="137">
        <v>235</v>
      </c>
      <c r="P116" s="139">
        <v>41337.384722222225</v>
      </c>
      <c r="Q116">
        <f t="shared" si="2"/>
        <v>1</v>
      </c>
    </row>
    <row r="117" spans="2:17">
      <c r="B117" s="137" t="s">
        <v>138</v>
      </c>
      <c r="C117" s="139">
        <v>41337.379166666666</v>
      </c>
      <c r="D117" s="138">
        <v>41343.675694444442</v>
      </c>
      <c r="E117" s="137">
        <v>6.2965299999999997</v>
      </c>
      <c r="F117" s="137" t="s">
        <v>137</v>
      </c>
      <c r="G117" s="137">
        <v>259</v>
      </c>
      <c r="P117" s="139">
        <v>41337.386111111111</v>
      </c>
      <c r="Q117">
        <f t="shared" si="2"/>
        <v>1</v>
      </c>
    </row>
    <row r="118" spans="2:17">
      <c r="B118" s="137" t="s">
        <v>138</v>
      </c>
      <c r="C118" s="139">
        <v>41337.380555555559</v>
      </c>
      <c r="D118" s="138">
        <v>41342.470138888886</v>
      </c>
      <c r="E118" s="137">
        <v>5.0895799999999998</v>
      </c>
      <c r="F118" s="137" t="s">
        <v>135</v>
      </c>
      <c r="G118" s="137">
        <v>328</v>
      </c>
      <c r="P118" s="139">
        <v>41337.38958333333</v>
      </c>
      <c r="Q118">
        <f t="shared" si="2"/>
        <v>1</v>
      </c>
    </row>
    <row r="119" spans="2:17">
      <c r="B119" s="137" t="s">
        <v>138</v>
      </c>
      <c r="C119" s="139">
        <v>41337.381249999999</v>
      </c>
      <c r="D119" s="138">
        <v>41342.426388888889</v>
      </c>
      <c r="E119" s="137">
        <v>5.04514</v>
      </c>
      <c r="F119" s="137" t="s">
        <v>135</v>
      </c>
      <c r="G119" s="137">
        <v>226</v>
      </c>
      <c r="P119" s="139">
        <v>41337.393055555556</v>
      </c>
      <c r="Q119">
        <f t="shared" si="2"/>
        <v>1</v>
      </c>
    </row>
    <row r="120" spans="2:17">
      <c r="B120" s="137" t="s">
        <v>138</v>
      </c>
      <c r="C120" s="139">
        <v>41337.382638888892</v>
      </c>
      <c r="D120" s="138">
        <v>41340.656944444447</v>
      </c>
      <c r="E120" s="137">
        <v>3.2743099999999998</v>
      </c>
      <c r="F120" s="137" t="s">
        <v>135</v>
      </c>
      <c r="G120" s="137">
        <v>312</v>
      </c>
      <c r="P120" s="139">
        <v>41337.395833333336</v>
      </c>
      <c r="Q120">
        <f t="shared" si="2"/>
        <v>1</v>
      </c>
    </row>
    <row r="121" spans="2:17">
      <c r="B121" s="137" t="s">
        <v>138</v>
      </c>
      <c r="C121" s="139">
        <v>41337.384722222225</v>
      </c>
      <c r="D121" s="138">
        <v>41340.636805555558</v>
      </c>
      <c r="E121" s="137">
        <v>3.2520799999999999</v>
      </c>
      <c r="F121" s="137" t="s">
        <v>135</v>
      </c>
      <c r="G121" s="137">
        <v>184</v>
      </c>
      <c r="P121" s="139">
        <v>41337.398611111108</v>
      </c>
      <c r="Q121">
        <f t="shared" si="2"/>
        <v>2</v>
      </c>
    </row>
    <row r="122" spans="2:17">
      <c r="B122" s="137" t="s">
        <v>138</v>
      </c>
      <c r="C122" s="139">
        <v>41337.386111111111</v>
      </c>
      <c r="D122" s="138">
        <v>41342.484027777777</v>
      </c>
      <c r="E122" s="137">
        <v>5.0979200000000002</v>
      </c>
      <c r="F122" s="137" t="s">
        <v>135</v>
      </c>
      <c r="G122" s="137">
        <v>145</v>
      </c>
      <c r="P122" s="139">
        <v>41337.40347222222</v>
      </c>
      <c r="Q122">
        <f t="shared" si="2"/>
        <v>1</v>
      </c>
    </row>
    <row r="123" spans="2:17">
      <c r="B123" s="137" t="s">
        <v>138</v>
      </c>
      <c r="C123" s="139">
        <v>41337.38958333333</v>
      </c>
      <c r="D123" s="138">
        <v>41343.37222222222</v>
      </c>
      <c r="E123" s="137">
        <v>5.98264</v>
      </c>
      <c r="F123" s="137" t="s">
        <v>135</v>
      </c>
      <c r="G123" s="137">
        <v>348</v>
      </c>
      <c r="P123" s="139">
        <v>41337.405555555553</v>
      </c>
      <c r="Q123">
        <f t="shared" si="2"/>
        <v>2</v>
      </c>
    </row>
    <row r="124" spans="2:17">
      <c r="B124" s="137" t="s">
        <v>138</v>
      </c>
      <c r="C124" s="139">
        <v>41337.393055555556</v>
      </c>
      <c r="D124" s="137"/>
      <c r="E124" s="137"/>
      <c r="F124" s="137" t="s">
        <v>136</v>
      </c>
      <c r="G124" s="137">
        <v>232</v>
      </c>
      <c r="P124" s="139">
        <v>41337.407638888886</v>
      </c>
      <c r="Q124">
        <f t="shared" si="2"/>
        <v>1</v>
      </c>
    </row>
    <row r="125" spans="2:17">
      <c r="B125" s="137" t="s">
        <v>138</v>
      </c>
      <c r="C125" s="139">
        <v>41337.395833333336</v>
      </c>
      <c r="D125" s="138">
        <v>41342.65347222222</v>
      </c>
      <c r="E125" s="137">
        <v>5.2576400000000003</v>
      </c>
      <c r="F125" s="137" t="s">
        <v>135</v>
      </c>
      <c r="G125" s="137">
        <v>386</v>
      </c>
      <c r="P125" s="139">
        <v>41337.414583333331</v>
      </c>
      <c r="Q125">
        <f t="shared" si="2"/>
        <v>2</v>
      </c>
    </row>
    <row r="126" spans="2:17">
      <c r="B126" s="137" t="s">
        <v>138</v>
      </c>
      <c r="C126" s="139">
        <v>41337.398611111108</v>
      </c>
      <c r="D126" s="138">
        <v>41342.67291666667</v>
      </c>
      <c r="E126" s="137">
        <v>5.2743099999999998</v>
      </c>
      <c r="F126" s="137" t="s">
        <v>135</v>
      </c>
      <c r="G126" s="137">
        <v>246</v>
      </c>
      <c r="P126" s="139">
        <v>41337.421527777777</v>
      </c>
      <c r="Q126">
        <f t="shared" si="2"/>
        <v>1</v>
      </c>
    </row>
    <row r="127" spans="2:17">
      <c r="B127" s="137" t="s">
        <v>138</v>
      </c>
      <c r="C127" s="139">
        <v>41337.398611111108</v>
      </c>
      <c r="D127" s="138">
        <v>41342.449305555558</v>
      </c>
      <c r="E127" s="137">
        <v>5.0506900000000003</v>
      </c>
      <c r="F127" s="137" t="s">
        <v>135</v>
      </c>
      <c r="G127" s="137">
        <v>265</v>
      </c>
      <c r="P127" s="139">
        <v>41337.42291666667</v>
      </c>
      <c r="Q127">
        <f t="shared" si="2"/>
        <v>1</v>
      </c>
    </row>
    <row r="128" spans="2:17">
      <c r="B128" s="137" t="s">
        <v>138</v>
      </c>
      <c r="C128" s="139">
        <v>41337.40347222222</v>
      </c>
      <c r="D128" s="138">
        <v>41343.717361111114</v>
      </c>
      <c r="E128" s="137">
        <v>6.3138899999999998</v>
      </c>
      <c r="F128" s="137" t="s">
        <v>137</v>
      </c>
      <c r="G128" s="137">
        <v>59</v>
      </c>
      <c r="P128" s="139">
        <v>41337.425694444442</v>
      </c>
      <c r="Q128">
        <f t="shared" si="2"/>
        <v>1</v>
      </c>
    </row>
    <row r="129" spans="2:17">
      <c r="B129" s="137" t="s">
        <v>138</v>
      </c>
      <c r="C129" s="139">
        <v>41337.405555555553</v>
      </c>
      <c r="D129" s="138">
        <v>41340.386805555558</v>
      </c>
      <c r="E129" s="137">
        <v>2.9812500000000002</v>
      </c>
      <c r="F129" s="137" t="s">
        <v>135</v>
      </c>
      <c r="G129" s="137">
        <v>306</v>
      </c>
      <c r="P129" s="139">
        <v>41337.429861111108</v>
      </c>
      <c r="Q129">
        <f t="shared" si="2"/>
        <v>1</v>
      </c>
    </row>
    <row r="130" spans="2:17">
      <c r="B130" s="137" t="s">
        <v>138</v>
      </c>
      <c r="C130" s="139">
        <v>41337.407638888886</v>
      </c>
      <c r="D130" s="138">
        <v>41341.672222222223</v>
      </c>
      <c r="E130" s="137">
        <v>4.2645799999999996</v>
      </c>
      <c r="F130" s="137" t="s">
        <v>135</v>
      </c>
      <c r="G130" s="137">
        <v>258</v>
      </c>
      <c r="P130" s="139">
        <v>41337.434027777781</v>
      </c>
      <c r="Q130">
        <f t="shared" si="2"/>
        <v>2</v>
      </c>
    </row>
    <row r="131" spans="2:17">
      <c r="B131" s="137" t="s">
        <v>138</v>
      </c>
      <c r="C131" s="139">
        <v>41337.414583333331</v>
      </c>
      <c r="D131" s="138">
        <v>41339.665972222225</v>
      </c>
      <c r="E131" s="137">
        <v>2.2513899999999998</v>
      </c>
      <c r="F131" s="137" t="s">
        <v>135</v>
      </c>
      <c r="G131" s="137">
        <v>484</v>
      </c>
      <c r="P131" s="139">
        <v>41337.436805555553</v>
      </c>
      <c r="Q131">
        <f t="shared" si="2"/>
        <v>2</v>
      </c>
    </row>
    <row r="132" spans="2:17">
      <c r="B132" s="137" t="s">
        <v>138</v>
      </c>
      <c r="C132" s="139">
        <v>41337.421527777777</v>
      </c>
      <c r="D132" s="138">
        <v>41339.675694444442</v>
      </c>
      <c r="E132" s="137">
        <v>2.2541699999999998</v>
      </c>
      <c r="F132" s="137" t="s">
        <v>135</v>
      </c>
      <c r="G132" s="137">
        <v>174</v>
      </c>
      <c r="P132" s="139">
        <v>41337.445138888892</v>
      </c>
      <c r="Q132">
        <f t="shared" ref="Q132:Q195" si="3">COUNTIF($C$3:$C$321,P132)</f>
        <v>1</v>
      </c>
    </row>
    <row r="133" spans="2:17">
      <c r="B133" s="137" t="s">
        <v>138</v>
      </c>
      <c r="C133" s="139">
        <v>41337.42291666667</v>
      </c>
      <c r="D133" s="138">
        <v>41339.512499999997</v>
      </c>
      <c r="E133" s="137">
        <v>2.0895800000000002</v>
      </c>
      <c r="F133" s="137" t="s">
        <v>135</v>
      </c>
      <c r="G133" s="137">
        <v>500</v>
      </c>
      <c r="P133" s="139">
        <v>41337.447916666664</v>
      </c>
      <c r="Q133">
        <f t="shared" si="3"/>
        <v>2</v>
      </c>
    </row>
    <row r="134" spans="2:17">
      <c r="B134" s="137" t="s">
        <v>138</v>
      </c>
      <c r="C134" s="139">
        <v>41337.425694444442</v>
      </c>
      <c r="D134" s="138">
        <v>41341.720833333333</v>
      </c>
      <c r="E134" s="137">
        <v>4.29514</v>
      </c>
      <c r="F134" s="137" t="s">
        <v>135</v>
      </c>
      <c r="G134" s="137">
        <v>230</v>
      </c>
      <c r="P134" s="139">
        <v>41337.449999999997</v>
      </c>
      <c r="Q134">
        <f t="shared" si="3"/>
        <v>1</v>
      </c>
    </row>
    <row r="135" spans="2:17">
      <c r="B135" s="137" t="s">
        <v>138</v>
      </c>
      <c r="C135" s="139">
        <v>41337.429166666669</v>
      </c>
      <c r="D135" s="138">
        <v>41339.700694444444</v>
      </c>
      <c r="E135" s="137">
        <v>2.2715299999999998</v>
      </c>
      <c r="F135" s="137" t="s">
        <v>135</v>
      </c>
      <c r="G135" s="137">
        <v>315</v>
      </c>
      <c r="P135" s="139">
        <v>41337.45416666667</v>
      </c>
      <c r="Q135">
        <f t="shared" si="3"/>
        <v>1</v>
      </c>
    </row>
    <row r="136" spans="2:17">
      <c r="B136" s="137" t="s">
        <v>138</v>
      </c>
      <c r="C136" s="139">
        <v>41337.429861111108</v>
      </c>
      <c r="D136" s="138">
        <v>41339.539583333331</v>
      </c>
      <c r="E136" s="137">
        <v>2.1097199999999998</v>
      </c>
      <c r="F136" s="137" t="s">
        <v>135</v>
      </c>
      <c r="G136" s="137">
        <v>208</v>
      </c>
      <c r="P136" s="139">
        <v>41337.456944444442</v>
      </c>
      <c r="Q136">
        <f t="shared" si="3"/>
        <v>1</v>
      </c>
    </row>
    <row r="137" spans="2:17">
      <c r="B137" s="137" t="s">
        <v>138</v>
      </c>
      <c r="C137" s="139">
        <v>41337.434027777781</v>
      </c>
      <c r="D137" s="138">
        <v>41340.698611111111</v>
      </c>
      <c r="E137" s="137">
        <v>3.26458</v>
      </c>
      <c r="F137" s="137" t="s">
        <v>135</v>
      </c>
      <c r="G137" s="137">
        <v>159</v>
      </c>
      <c r="P137" s="139">
        <v>41337.459027777775</v>
      </c>
      <c r="Q137">
        <f t="shared" si="3"/>
        <v>1</v>
      </c>
    </row>
    <row r="138" spans="2:17">
      <c r="B138" s="137" t="s">
        <v>138</v>
      </c>
      <c r="C138" s="139">
        <v>41337.436805555553</v>
      </c>
      <c r="D138" s="138">
        <v>41341.442361111112</v>
      </c>
      <c r="E138" s="137">
        <v>4.00556</v>
      </c>
      <c r="F138" s="137" t="s">
        <v>135</v>
      </c>
      <c r="G138" s="137">
        <v>146</v>
      </c>
      <c r="P138" s="139">
        <v>41337.461805555555</v>
      </c>
      <c r="Q138">
        <f t="shared" si="3"/>
        <v>2</v>
      </c>
    </row>
    <row r="139" spans="2:17">
      <c r="B139" s="137" t="s">
        <v>138</v>
      </c>
      <c r="C139" s="139">
        <v>41337.445138888892</v>
      </c>
      <c r="D139" s="138">
        <v>41341.712500000001</v>
      </c>
      <c r="E139" s="137">
        <v>4.26736</v>
      </c>
      <c r="F139" s="137" t="s">
        <v>135</v>
      </c>
      <c r="G139" s="137">
        <v>94</v>
      </c>
      <c r="P139" s="139">
        <v>41337.463888888888</v>
      </c>
      <c r="Q139">
        <f t="shared" si="3"/>
        <v>2</v>
      </c>
    </row>
    <row r="140" spans="2:17">
      <c r="B140" s="137" t="s">
        <v>138</v>
      </c>
      <c r="C140" s="139">
        <v>41337.447916666664</v>
      </c>
      <c r="D140" s="138">
        <v>41341.700694444444</v>
      </c>
      <c r="E140" s="137">
        <v>4.2527799999999996</v>
      </c>
      <c r="F140" s="137" t="s">
        <v>135</v>
      </c>
      <c r="G140" s="137">
        <v>271</v>
      </c>
      <c r="P140" s="139">
        <v>41337.46875</v>
      </c>
      <c r="Q140">
        <f t="shared" si="3"/>
        <v>2</v>
      </c>
    </row>
    <row r="141" spans="2:17">
      <c r="B141" s="137" t="s">
        <v>138</v>
      </c>
      <c r="C141" s="139">
        <v>41337.449999999997</v>
      </c>
      <c r="D141" s="138">
        <v>41341.705555555556</v>
      </c>
      <c r="E141" s="137">
        <v>4.25556</v>
      </c>
      <c r="F141" s="137" t="s">
        <v>135</v>
      </c>
      <c r="G141" s="137">
        <v>181</v>
      </c>
      <c r="P141" s="139">
        <v>41337.480555555558</v>
      </c>
      <c r="Q141">
        <f t="shared" si="3"/>
        <v>2</v>
      </c>
    </row>
    <row r="142" spans="2:17">
      <c r="B142" s="137" t="s">
        <v>138</v>
      </c>
      <c r="C142" s="139">
        <v>41337.45208333333</v>
      </c>
      <c r="D142" s="138">
        <v>41340.419444444444</v>
      </c>
      <c r="E142" s="137">
        <v>2.9673600000000002</v>
      </c>
      <c r="F142" s="137" t="s">
        <v>135</v>
      </c>
      <c r="G142" s="137">
        <v>201</v>
      </c>
      <c r="P142" s="139">
        <v>41337.482638888891</v>
      </c>
      <c r="Q142">
        <f t="shared" si="3"/>
        <v>1</v>
      </c>
    </row>
    <row r="143" spans="2:17">
      <c r="B143" s="137" t="s">
        <v>138</v>
      </c>
      <c r="C143" s="139">
        <v>41337.45416666667</v>
      </c>
      <c r="D143" s="138">
        <v>41339.72152777778</v>
      </c>
      <c r="E143" s="137">
        <v>2.26736</v>
      </c>
      <c r="F143" s="137" t="s">
        <v>135</v>
      </c>
      <c r="G143" s="137">
        <v>228</v>
      </c>
      <c r="P143" s="139">
        <v>41337.484027777777</v>
      </c>
      <c r="Q143">
        <f t="shared" si="3"/>
        <v>1</v>
      </c>
    </row>
    <row r="144" spans="2:17">
      <c r="B144" s="137" t="s">
        <v>138</v>
      </c>
      <c r="C144" s="139">
        <v>41337.454861111109</v>
      </c>
      <c r="D144" s="138">
        <v>41342.720833333333</v>
      </c>
      <c r="E144" s="137">
        <v>5.2659700000000003</v>
      </c>
      <c r="F144" s="137" t="s">
        <v>135</v>
      </c>
      <c r="G144" s="137">
        <v>255</v>
      </c>
      <c r="P144" s="139">
        <v>41337.48541666667</v>
      </c>
      <c r="Q144">
        <f t="shared" si="3"/>
        <v>1</v>
      </c>
    </row>
    <row r="145" spans="2:17">
      <c r="B145" s="137" t="s">
        <v>138</v>
      </c>
      <c r="C145" s="139">
        <v>41337.456944444442</v>
      </c>
      <c r="D145" s="138">
        <v>41339.575694444444</v>
      </c>
      <c r="E145" s="137">
        <v>2.1187499999999999</v>
      </c>
      <c r="F145" s="137" t="s">
        <v>135</v>
      </c>
      <c r="G145" s="137">
        <v>54</v>
      </c>
      <c r="P145" s="139">
        <v>41337.492361111108</v>
      </c>
      <c r="Q145">
        <f t="shared" si="3"/>
        <v>1</v>
      </c>
    </row>
    <row r="146" spans="2:17">
      <c r="B146" s="137" t="s">
        <v>138</v>
      </c>
      <c r="C146" s="139">
        <v>41337.459027777775</v>
      </c>
      <c r="D146" s="138">
        <v>41340.634722222225</v>
      </c>
      <c r="E146" s="137">
        <v>3.1756899999999999</v>
      </c>
      <c r="F146" s="137" t="s">
        <v>135</v>
      </c>
      <c r="G146" s="137">
        <v>360</v>
      </c>
      <c r="P146" s="139">
        <v>41337.493750000001</v>
      </c>
      <c r="Q146">
        <f t="shared" si="3"/>
        <v>1</v>
      </c>
    </row>
    <row r="147" spans="2:17">
      <c r="B147" s="137" t="s">
        <v>138</v>
      </c>
      <c r="C147" s="139">
        <v>41337.461805555555</v>
      </c>
      <c r="D147" s="138">
        <v>41344.531944444447</v>
      </c>
      <c r="E147" s="137">
        <v>7.0701400000000003</v>
      </c>
      <c r="F147" s="137" t="s">
        <v>137</v>
      </c>
      <c r="G147" s="137">
        <v>498</v>
      </c>
      <c r="P147" s="139">
        <v>41337</v>
      </c>
      <c r="Q147">
        <f t="shared" si="3"/>
        <v>1</v>
      </c>
    </row>
    <row r="148" spans="2:17">
      <c r="B148" s="137" t="s">
        <v>138</v>
      </c>
      <c r="C148" s="139">
        <v>41337.463888888888</v>
      </c>
      <c r="D148" s="138">
        <v>41342.726388888892</v>
      </c>
      <c r="E148" s="137">
        <v>5.2625000000000002</v>
      </c>
      <c r="F148" s="137" t="s">
        <v>135</v>
      </c>
      <c r="G148" s="137">
        <v>380</v>
      </c>
      <c r="P148" s="139">
        <v>41337.5</v>
      </c>
      <c r="Q148">
        <f t="shared" si="3"/>
        <v>3</v>
      </c>
    </row>
    <row r="149" spans="2:17">
      <c r="B149" s="137" t="s">
        <v>138</v>
      </c>
      <c r="C149" s="139">
        <v>41337.465277777781</v>
      </c>
      <c r="D149" s="138">
        <v>41341.722222222219</v>
      </c>
      <c r="E149" s="137">
        <v>4.2569400000000002</v>
      </c>
      <c r="F149" s="137" t="s">
        <v>135</v>
      </c>
      <c r="G149" s="137">
        <v>334</v>
      </c>
      <c r="P149" s="139">
        <v>41337.504166666666</v>
      </c>
      <c r="Q149">
        <f t="shared" si="3"/>
        <v>1</v>
      </c>
    </row>
    <row r="150" spans="2:17">
      <c r="B150" s="137" t="s">
        <v>138</v>
      </c>
      <c r="C150" s="139">
        <v>41337.46875</v>
      </c>
      <c r="D150" s="138">
        <v>41338.736111111109</v>
      </c>
      <c r="E150" s="137">
        <v>1.26736</v>
      </c>
      <c r="F150" s="137" t="s">
        <v>135</v>
      </c>
      <c r="G150" s="137">
        <v>242</v>
      </c>
      <c r="P150" s="139">
        <v>41337.505555555559</v>
      </c>
      <c r="Q150">
        <f t="shared" si="3"/>
        <v>1</v>
      </c>
    </row>
    <row r="151" spans="2:17">
      <c r="B151" s="137" t="s">
        <v>138</v>
      </c>
      <c r="C151" s="139">
        <v>41337.472916666666</v>
      </c>
      <c r="D151" s="138">
        <v>41340.732638888891</v>
      </c>
      <c r="E151" s="137">
        <v>3.2597200000000002</v>
      </c>
      <c r="F151" s="137" t="s">
        <v>135</v>
      </c>
      <c r="G151" s="137">
        <v>123</v>
      </c>
      <c r="P151" s="139">
        <v>41337.509027777778</v>
      </c>
      <c r="Q151">
        <f t="shared" si="3"/>
        <v>1</v>
      </c>
    </row>
    <row r="152" spans="2:17">
      <c r="B152" s="137" t="s">
        <v>138</v>
      </c>
      <c r="C152" s="139">
        <v>41337.476388888892</v>
      </c>
      <c r="D152" s="138">
        <v>41341.463194444441</v>
      </c>
      <c r="E152" s="137">
        <v>3.9868100000000002</v>
      </c>
      <c r="F152" s="137" t="s">
        <v>135</v>
      </c>
      <c r="G152" s="137">
        <v>315</v>
      </c>
      <c r="P152" s="139">
        <v>41337.511805555558</v>
      </c>
      <c r="Q152">
        <f t="shared" si="3"/>
        <v>2</v>
      </c>
    </row>
    <row r="153" spans="2:17">
      <c r="B153" s="137" t="s">
        <v>138</v>
      </c>
      <c r="C153" s="139">
        <v>41337.480555555558</v>
      </c>
      <c r="D153" s="137"/>
      <c r="E153" s="137"/>
      <c r="F153" s="137" t="s">
        <v>136</v>
      </c>
      <c r="G153" s="137">
        <v>105</v>
      </c>
      <c r="P153" s="139">
        <v>41337.515277777777</v>
      </c>
      <c r="Q153">
        <f t="shared" si="3"/>
        <v>1</v>
      </c>
    </row>
    <row r="154" spans="2:17">
      <c r="B154" s="137" t="s">
        <v>138</v>
      </c>
      <c r="C154" s="139">
        <v>41337.482638888891</v>
      </c>
      <c r="D154" s="138">
        <v>41339.531944444447</v>
      </c>
      <c r="E154" s="137">
        <v>2.0493100000000002</v>
      </c>
      <c r="F154" s="137" t="s">
        <v>135</v>
      </c>
      <c r="G154" s="137">
        <v>284</v>
      </c>
      <c r="P154" s="139">
        <v>41337.515972222223</v>
      </c>
      <c r="Q154">
        <f t="shared" si="3"/>
        <v>2</v>
      </c>
    </row>
    <row r="155" spans="2:17">
      <c r="B155" s="137" t="s">
        <v>138</v>
      </c>
      <c r="C155" s="139">
        <v>41337.484027777777</v>
      </c>
      <c r="D155" s="138">
        <v>41340.384722222225</v>
      </c>
      <c r="E155" s="137">
        <v>2.90069</v>
      </c>
      <c r="F155" s="137" t="s">
        <v>135</v>
      </c>
      <c r="G155" s="137">
        <v>376</v>
      </c>
      <c r="P155" s="139">
        <v>41337.520138888889</v>
      </c>
      <c r="Q155">
        <f t="shared" si="3"/>
        <v>1</v>
      </c>
    </row>
    <row r="156" spans="2:17">
      <c r="B156" s="137" t="s">
        <v>138</v>
      </c>
      <c r="C156" s="139">
        <v>41337.48541666667</v>
      </c>
      <c r="D156" s="138">
        <v>41342.531944444447</v>
      </c>
      <c r="E156" s="137">
        <v>5.0465299999999997</v>
      </c>
      <c r="F156" s="137" t="s">
        <v>135</v>
      </c>
      <c r="G156" s="137">
        <v>161</v>
      </c>
      <c r="P156" s="139">
        <v>41337.525694444441</v>
      </c>
      <c r="Q156">
        <f t="shared" si="3"/>
        <v>1</v>
      </c>
    </row>
    <row r="157" spans="2:17">
      <c r="B157" s="137" t="s">
        <v>138</v>
      </c>
      <c r="C157" s="139">
        <v>41337.492361111108</v>
      </c>
      <c r="D157" s="138">
        <v>41341.666666666664</v>
      </c>
      <c r="E157" s="137">
        <v>4.1743100000000002</v>
      </c>
      <c r="F157" s="137" t="s">
        <v>135</v>
      </c>
      <c r="G157" s="137">
        <v>264</v>
      </c>
      <c r="P157" s="139">
        <v>41337.53402777778</v>
      </c>
      <c r="Q157">
        <f t="shared" si="3"/>
        <v>1</v>
      </c>
    </row>
    <row r="158" spans="2:17">
      <c r="B158" s="137" t="s">
        <v>138</v>
      </c>
      <c r="C158" s="139">
        <v>41337.493750000001</v>
      </c>
      <c r="D158" s="138">
        <v>41341.379166666666</v>
      </c>
      <c r="E158" s="137">
        <v>3.8854199999999999</v>
      </c>
      <c r="F158" s="137" t="s">
        <v>135</v>
      </c>
      <c r="G158" s="137">
        <v>312</v>
      </c>
      <c r="P158" s="139">
        <v>41337.536111111112</v>
      </c>
      <c r="Q158">
        <f t="shared" si="3"/>
        <v>1</v>
      </c>
    </row>
    <row r="159" spans="2:17">
      <c r="B159" s="137" t="s">
        <v>138</v>
      </c>
      <c r="C159" s="139">
        <v>41337.495138888888</v>
      </c>
      <c r="D159" s="138">
        <v>41341.544444444444</v>
      </c>
      <c r="E159" s="137">
        <v>4.0493100000000002</v>
      </c>
      <c r="F159" s="137" t="s">
        <v>135</v>
      </c>
      <c r="G159" s="137">
        <v>252</v>
      </c>
      <c r="P159" s="139">
        <v>41337.540972222225</v>
      </c>
      <c r="Q159">
        <f t="shared" si="3"/>
        <v>2</v>
      </c>
    </row>
    <row r="160" spans="2:17">
      <c r="B160" s="137" t="s">
        <v>138</v>
      </c>
      <c r="C160" s="139">
        <v>41337.495833333334</v>
      </c>
      <c r="D160" s="138">
        <v>41341.450694444444</v>
      </c>
      <c r="E160" s="137">
        <v>3.95486</v>
      </c>
      <c r="F160" s="137" t="s">
        <v>135</v>
      </c>
      <c r="G160" s="137">
        <v>196</v>
      </c>
      <c r="P160" s="139">
        <v>41337.543055555558</v>
      </c>
      <c r="Q160">
        <f t="shared" si="3"/>
        <v>1</v>
      </c>
    </row>
    <row r="161" spans="2:17">
      <c r="B161" s="137" t="s">
        <v>138</v>
      </c>
      <c r="C161" s="139">
        <v>41337</v>
      </c>
      <c r="D161" s="137"/>
      <c r="E161" s="137"/>
      <c r="F161" s="137" t="s">
        <v>136</v>
      </c>
      <c r="G161" s="137">
        <v>268</v>
      </c>
      <c r="P161" s="139">
        <v>41337.545138888891</v>
      </c>
      <c r="Q161">
        <f t="shared" si="3"/>
        <v>1</v>
      </c>
    </row>
    <row r="162" spans="2:17">
      <c r="B162" s="137" t="s">
        <v>138</v>
      </c>
      <c r="C162" s="139">
        <v>41337.49722222222</v>
      </c>
      <c r="D162" s="138">
        <v>41341.463888888888</v>
      </c>
      <c r="E162" s="137">
        <v>3.9666700000000001</v>
      </c>
      <c r="F162" s="137" t="s">
        <v>135</v>
      </c>
      <c r="G162" s="137">
        <v>267</v>
      </c>
      <c r="P162" s="139">
        <v>41337.548611111109</v>
      </c>
      <c r="Q162">
        <f t="shared" si="3"/>
        <v>1</v>
      </c>
    </row>
    <row r="163" spans="2:17">
      <c r="B163" s="137" t="s">
        <v>138</v>
      </c>
      <c r="C163" s="139">
        <v>41337.5</v>
      </c>
      <c r="D163" s="138">
        <v>41340.406944444447</v>
      </c>
      <c r="E163" s="137">
        <v>2.9069400000000001</v>
      </c>
      <c r="F163" s="137" t="s">
        <v>135</v>
      </c>
      <c r="G163" s="137">
        <v>106</v>
      </c>
      <c r="P163" s="139">
        <v>41337.552777777775</v>
      </c>
      <c r="Q163">
        <f t="shared" si="3"/>
        <v>1</v>
      </c>
    </row>
    <row r="164" spans="2:17">
      <c r="B164" s="137" t="s">
        <v>138</v>
      </c>
      <c r="C164" s="139">
        <v>41337.501388888886</v>
      </c>
      <c r="D164" s="138">
        <v>41342.418055555558</v>
      </c>
      <c r="E164" s="137">
        <v>4.9166699999999999</v>
      </c>
      <c r="F164" s="137" t="s">
        <v>135</v>
      </c>
      <c r="G164" s="137">
        <v>357</v>
      </c>
      <c r="P164" s="139">
        <v>41337.553472222222</v>
      </c>
      <c r="Q164">
        <f t="shared" si="3"/>
        <v>1</v>
      </c>
    </row>
    <row r="165" spans="2:17">
      <c r="B165" s="137" t="s">
        <v>138</v>
      </c>
      <c r="C165" s="139">
        <v>41337.504166666666</v>
      </c>
      <c r="D165" s="138">
        <v>41343.37222222222</v>
      </c>
      <c r="E165" s="137">
        <v>5.8680599999999998</v>
      </c>
      <c r="F165" s="137" t="s">
        <v>135</v>
      </c>
      <c r="G165" s="137">
        <v>154</v>
      </c>
      <c r="P165" s="139">
        <v>41337.56527777778</v>
      </c>
      <c r="Q165">
        <f t="shared" si="3"/>
        <v>1</v>
      </c>
    </row>
    <row r="166" spans="2:17">
      <c r="B166" s="137" t="s">
        <v>138</v>
      </c>
      <c r="C166" s="139">
        <v>41337.505555555559</v>
      </c>
      <c r="D166" s="138">
        <v>41339.605555555558</v>
      </c>
      <c r="E166" s="137">
        <v>2.1</v>
      </c>
      <c r="F166" s="137" t="s">
        <v>135</v>
      </c>
      <c r="G166" s="137">
        <v>333</v>
      </c>
      <c r="P166" s="139">
        <v>41337.570138888892</v>
      </c>
      <c r="Q166">
        <f t="shared" si="3"/>
        <v>1</v>
      </c>
    </row>
    <row r="167" spans="2:17">
      <c r="B167" s="137" t="s">
        <v>138</v>
      </c>
      <c r="C167" s="139">
        <v>41337.509027777778</v>
      </c>
      <c r="D167" s="138">
        <v>41341.652777777781</v>
      </c>
      <c r="E167" s="137">
        <v>4.1437499999999998</v>
      </c>
      <c r="F167" s="137" t="s">
        <v>135</v>
      </c>
      <c r="G167" s="137">
        <v>270</v>
      </c>
      <c r="P167" s="139">
        <v>41337.576388888891</v>
      </c>
      <c r="Q167">
        <f t="shared" si="3"/>
        <v>1</v>
      </c>
    </row>
    <row r="168" spans="2:17">
      <c r="B168" s="137" t="s">
        <v>138</v>
      </c>
      <c r="C168" s="139">
        <v>41337.511805555558</v>
      </c>
      <c r="D168" s="138">
        <v>41339.339583333334</v>
      </c>
      <c r="E168" s="137">
        <v>1.82778</v>
      </c>
      <c r="F168" s="137" t="s">
        <v>135</v>
      </c>
      <c r="G168" s="137">
        <v>363</v>
      </c>
      <c r="P168" s="139">
        <v>41337.579861111109</v>
      </c>
      <c r="Q168">
        <f t="shared" si="3"/>
        <v>1</v>
      </c>
    </row>
    <row r="169" spans="2:17">
      <c r="B169" s="137" t="s">
        <v>138</v>
      </c>
      <c r="C169" s="139">
        <v>41337.515277777777</v>
      </c>
      <c r="D169" s="138">
        <v>41341.56527777778</v>
      </c>
      <c r="E169" s="137">
        <v>4.05</v>
      </c>
      <c r="F169" s="137" t="s">
        <v>135</v>
      </c>
      <c r="G169" s="137">
        <v>314</v>
      </c>
      <c r="P169" s="139">
        <v>41337.585416666669</v>
      </c>
      <c r="Q169">
        <f t="shared" si="3"/>
        <v>1</v>
      </c>
    </row>
    <row r="170" spans="2:17">
      <c r="B170" s="137" t="s">
        <v>138</v>
      </c>
      <c r="C170" s="139">
        <v>41337.515972222223</v>
      </c>
      <c r="D170" s="138">
        <v>41340.368750000001</v>
      </c>
      <c r="E170" s="137">
        <v>2.8527800000000001</v>
      </c>
      <c r="F170" s="137" t="s">
        <v>135</v>
      </c>
      <c r="G170" s="137">
        <v>228</v>
      </c>
      <c r="P170" s="139">
        <v>41337.588194444441</v>
      </c>
      <c r="Q170">
        <f t="shared" si="3"/>
        <v>1</v>
      </c>
    </row>
    <row r="171" spans="2:17">
      <c r="B171" s="137" t="s">
        <v>138</v>
      </c>
      <c r="C171" s="139">
        <v>41337.520138888889</v>
      </c>
      <c r="D171" s="138">
        <v>41342.47152777778</v>
      </c>
      <c r="E171" s="137">
        <v>4.95139</v>
      </c>
      <c r="F171" s="137" t="s">
        <v>135</v>
      </c>
      <c r="G171" s="137">
        <v>208</v>
      </c>
      <c r="P171" s="139">
        <v>41337.590277777781</v>
      </c>
      <c r="Q171">
        <f t="shared" si="3"/>
        <v>1</v>
      </c>
    </row>
    <row r="172" spans="2:17">
      <c r="B172" s="137" t="s">
        <v>138</v>
      </c>
      <c r="C172" s="139">
        <v>41337.525694444441</v>
      </c>
      <c r="D172" s="138">
        <v>41341.724305555559</v>
      </c>
      <c r="E172" s="137">
        <v>4.1986100000000004</v>
      </c>
      <c r="F172" s="137" t="s">
        <v>135</v>
      </c>
      <c r="G172" s="137">
        <v>284</v>
      </c>
      <c r="P172" s="139">
        <v>41337.594444444447</v>
      </c>
      <c r="Q172">
        <f t="shared" si="3"/>
        <v>2</v>
      </c>
    </row>
    <row r="173" spans="2:17">
      <c r="B173" s="137" t="s">
        <v>138</v>
      </c>
      <c r="C173" s="139">
        <v>41337.529861111114</v>
      </c>
      <c r="D173" s="138">
        <v>41341.570138888892</v>
      </c>
      <c r="E173" s="137">
        <v>4.0402800000000001</v>
      </c>
      <c r="F173" s="137" t="s">
        <v>135</v>
      </c>
      <c r="G173" s="137">
        <v>328</v>
      </c>
      <c r="P173" s="139">
        <v>41337.599999999999</v>
      </c>
      <c r="Q173">
        <f t="shared" si="3"/>
        <v>1</v>
      </c>
    </row>
    <row r="174" spans="2:17">
      <c r="B174" s="137" t="s">
        <v>138</v>
      </c>
      <c r="C174" s="139">
        <v>41337.53402777778</v>
      </c>
      <c r="D174" s="138">
        <v>41339.656944444447</v>
      </c>
      <c r="E174" s="137">
        <v>2.1229200000000001</v>
      </c>
      <c r="F174" s="137" t="s">
        <v>135</v>
      </c>
      <c r="G174" s="137">
        <v>187</v>
      </c>
      <c r="P174" s="139">
        <v>41337.605555555558</v>
      </c>
      <c r="Q174">
        <f t="shared" si="3"/>
        <v>1</v>
      </c>
    </row>
    <row r="175" spans="2:17">
      <c r="B175" s="137" t="s">
        <v>138</v>
      </c>
      <c r="C175" s="139">
        <v>41337.536111111112</v>
      </c>
      <c r="D175" s="137"/>
      <c r="E175" s="137"/>
      <c r="F175" s="137" t="s">
        <v>136</v>
      </c>
      <c r="G175" s="137">
        <v>364</v>
      </c>
      <c r="P175" s="139">
        <v>41337.613194444442</v>
      </c>
      <c r="Q175">
        <f t="shared" si="3"/>
        <v>1</v>
      </c>
    </row>
    <row r="176" spans="2:17">
      <c r="B176" s="137" t="s">
        <v>138</v>
      </c>
      <c r="C176" s="139">
        <v>41337.540972222225</v>
      </c>
      <c r="D176" s="138">
        <v>41341.484027777777</v>
      </c>
      <c r="E176" s="137">
        <v>3.94306</v>
      </c>
      <c r="F176" s="137" t="s">
        <v>135</v>
      </c>
      <c r="G176" s="137">
        <v>224</v>
      </c>
      <c r="P176" s="139">
        <v>41337.620833333334</v>
      </c>
      <c r="Q176">
        <f t="shared" si="3"/>
        <v>1</v>
      </c>
    </row>
    <row r="177" spans="2:17">
      <c r="B177" s="137" t="s">
        <v>138</v>
      </c>
      <c r="C177" s="139">
        <v>41337.543055555558</v>
      </c>
      <c r="D177" s="138">
        <v>41342.697916666664</v>
      </c>
      <c r="E177" s="137">
        <v>5.1548600000000002</v>
      </c>
      <c r="F177" s="137" t="s">
        <v>135</v>
      </c>
      <c r="G177" s="137">
        <v>175</v>
      </c>
      <c r="P177" s="139">
        <v>41337.624305555553</v>
      </c>
      <c r="Q177">
        <f t="shared" si="3"/>
        <v>1</v>
      </c>
    </row>
    <row r="178" spans="2:17">
      <c r="B178" s="137" t="s">
        <v>138</v>
      </c>
      <c r="C178" s="139">
        <v>41337.545138888891</v>
      </c>
      <c r="D178" s="138">
        <v>41341.595138888886</v>
      </c>
      <c r="E178" s="137">
        <v>4.05</v>
      </c>
      <c r="F178" s="137" t="s">
        <v>135</v>
      </c>
      <c r="G178" s="137">
        <v>265</v>
      </c>
      <c r="P178" s="139">
        <v>41337.630555555559</v>
      </c>
      <c r="Q178">
        <f t="shared" si="3"/>
        <v>2</v>
      </c>
    </row>
    <row r="179" spans="2:17">
      <c r="B179" s="137" t="s">
        <v>138</v>
      </c>
      <c r="C179" s="139">
        <v>41337.547222222223</v>
      </c>
      <c r="D179" s="138">
        <v>41343.666666666664</v>
      </c>
      <c r="E179" s="137">
        <v>6.11944</v>
      </c>
      <c r="F179" s="137" t="s">
        <v>137</v>
      </c>
      <c r="G179" s="137">
        <v>110</v>
      </c>
      <c r="P179" s="139">
        <v>41337.634027777778</v>
      </c>
      <c r="Q179">
        <f t="shared" si="3"/>
        <v>1</v>
      </c>
    </row>
    <row r="180" spans="2:17">
      <c r="B180" s="137" t="s">
        <v>138</v>
      </c>
      <c r="C180" s="139">
        <v>41337.548611111109</v>
      </c>
      <c r="D180" s="138">
        <v>41342.651388888888</v>
      </c>
      <c r="E180" s="137">
        <v>5.1027800000000001</v>
      </c>
      <c r="F180" s="137" t="s">
        <v>135</v>
      </c>
      <c r="G180" s="137">
        <v>395</v>
      </c>
      <c r="P180" s="139">
        <v>41337.640277777777</v>
      </c>
      <c r="Q180">
        <f t="shared" si="3"/>
        <v>1</v>
      </c>
    </row>
    <row r="181" spans="2:17">
      <c r="B181" s="137" t="s">
        <v>138</v>
      </c>
      <c r="C181" s="139">
        <v>41337.552777777775</v>
      </c>
      <c r="D181" s="138">
        <v>41341.339583333334</v>
      </c>
      <c r="E181" s="137">
        <v>3.78681</v>
      </c>
      <c r="F181" s="137" t="s">
        <v>135</v>
      </c>
      <c r="G181" s="137">
        <v>52</v>
      </c>
      <c r="P181" s="139">
        <v>41337.643055555556</v>
      </c>
      <c r="Q181">
        <f t="shared" si="3"/>
        <v>1</v>
      </c>
    </row>
    <row r="182" spans="2:17">
      <c r="B182" s="137" t="s">
        <v>138</v>
      </c>
      <c r="C182" s="139">
        <v>41337.553472222222</v>
      </c>
      <c r="D182" s="138">
        <v>41343.417361111111</v>
      </c>
      <c r="E182" s="137">
        <v>5.8638899999999996</v>
      </c>
      <c r="F182" s="137" t="s">
        <v>135</v>
      </c>
      <c r="G182" s="137">
        <v>276</v>
      </c>
      <c r="P182" s="139">
        <v>41337.645138888889</v>
      </c>
      <c r="Q182">
        <f t="shared" si="3"/>
        <v>1</v>
      </c>
    </row>
    <row r="183" spans="2:17">
      <c r="B183" s="137" t="s">
        <v>138</v>
      </c>
      <c r="C183" s="139">
        <v>41337.5625</v>
      </c>
      <c r="D183" s="138">
        <v>41341.399305555555</v>
      </c>
      <c r="E183" s="137">
        <v>3.8368099999999998</v>
      </c>
      <c r="F183" s="137" t="s">
        <v>135</v>
      </c>
      <c r="G183" s="137">
        <v>312</v>
      </c>
      <c r="P183" s="139">
        <v>41337.647222222222</v>
      </c>
      <c r="Q183">
        <f t="shared" si="3"/>
        <v>1</v>
      </c>
    </row>
    <row r="184" spans="2:17">
      <c r="B184" s="137" t="s">
        <v>138</v>
      </c>
      <c r="C184" s="139">
        <v>41337.56527777778</v>
      </c>
      <c r="D184" s="138">
        <v>41339.344444444447</v>
      </c>
      <c r="E184" s="137">
        <v>1.7791699999999999</v>
      </c>
      <c r="F184" s="137" t="s">
        <v>135</v>
      </c>
      <c r="G184" s="137">
        <v>394</v>
      </c>
      <c r="P184" s="139">
        <v>41337.650694444441</v>
      </c>
      <c r="Q184">
        <f t="shared" si="3"/>
        <v>1</v>
      </c>
    </row>
    <row r="185" spans="2:17">
      <c r="B185" s="137" t="s">
        <v>138</v>
      </c>
      <c r="C185" s="139">
        <v>41337.570138888892</v>
      </c>
      <c r="D185" s="138">
        <v>41342.547222222223</v>
      </c>
      <c r="E185" s="137">
        <v>4.9770799999999999</v>
      </c>
      <c r="F185" s="137" t="s">
        <v>135</v>
      </c>
      <c r="G185" s="137">
        <v>370</v>
      </c>
      <c r="P185" s="139">
        <v>41337.654166666667</v>
      </c>
      <c r="Q185">
        <f t="shared" si="3"/>
        <v>2</v>
      </c>
    </row>
    <row r="186" spans="2:17">
      <c r="B186" s="137" t="s">
        <v>138</v>
      </c>
      <c r="C186" s="139">
        <v>41337.576388888891</v>
      </c>
      <c r="D186" s="138">
        <v>41340.501388888886</v>
      </c>
      <c r="E186" s="137">
        <v>2.9249999999999998</v>
      </c>
      <c r="F186" s="137" t="s">
        <v>135</v>
      </c>
      <c r="G186" s="137">
        <v>229</v>
      </c>
      <c r="P186" s="139">
        <v>41337.658333333333</v>
      </c>
      <c r="Q186">
        <f t="shared" si="3"/>
        <v>1</v>
      </c>
    </row>
    <row r="187" spans="2:17">
      <c r="B187" s="137" t="s">
        <v>138</v>
      </c>
      <c r="C187" s="139">
        <v>41337.579861111109</v>
      </c>
      <c r="D187" s="138">
        <v>41343.540972222225</v>
      </c>
      <c r="E187" s="137">
        <v>5.9611099999999997</v>
      </c>
      <c r="F187" s="137" t="s">
        <v>135</v>
      </c>
      <c r="G187" s="137">
        <v>334</v>
      </c>
      <c r="P187" s="139">
        <v>41337.662499999999</v>
      </c>
      <c r="Q187">
        <f t="shared" si="3"/>
        <v>1</v>
      </c>
    </row>
    <row r="188" spans="2:17">
      <c r="B188" s="137" t="s">
        <v>138</v>
      </c>
      <c r="C188" s="139">
        <v>41337.585416666669</v>
      </c>
      <c r="D188" s="138">
        <v>41341.334722222222</v>
      </c>
      <c r="E188" s="137">
        <v>3.7493099999999999</v>
      </c>
      <c r="F188" s="137" t="s">
        <v>135</v>
      </c>
      <c r="G188" s="137">
        <v>269</v>
      </c>
      <c r="P188" s="139">
        <v>41337.668055555558</v>
      </c>
      <c r="Q188">
        <f t="shared" si="3"/>
        <v>1</v>
      </c>
    </row>
    <row r="189" spans="2:17">
      <c r="B189" s="137" t="s">
        <v>138</v>
      </c>
      <c r="C189" s="139">
        <v>41337.588194444441</v>
      </c>
      <c r="D189" s="138">
        <v>41343.666666666664</v>
      </c>
      <c r="E189" s="137">
        <v>6.0784700000000003</v>
      </c>
      <c r="F189" s="137" t="s">
        <v>137</v>
      </c>
      <c r="G189" s="137">
        <v>179</v>
      </c>
      <c r="P189" s="139">
        <v>41337.674305555556</v>
      </c>
      <c r="Q189">
        <f t="shared" si="3"/>
        <v>1</v>
      </c>
    </row>
    <row r="190" spans="2:17">
      <c r="B190" s="137" t="s">
        <v>138</v>
      </c>
      <c r="C190" s="139">
        <v>41337.590277777781</v>
      </c>
      <c r="D190" s="138">
        <v>41340.683333333334</v>
      </c>
      <c r="E190" s="137">
        <v>3.0930599999999999</v>
      </c>
      <c r="F190" s="137" t="s">
        <v>135</v>
      </c>
      <c r="G190" s="137">
        <v>354</v>
      </c>
      <c r="P190" s="139">
        <v>41337.681944444441</v>
      </c>
      <c r="Q190">
        <f t="shared" si="3"/>
        <v>1</v>
      </c>
    </row>
    <row r="191" spans="2:17">
      <c r="B191" s="137" t="s">
        <v>138</v>
      </c>
      <c r="C191" s="139">
        <v>41337.594444444447</v>
      </c>
      <c r="D191" s="138">
        <v>41341.397222222222</v>
      </c>
      <c r="E191" s="137">
        <v>3.8027799999999998</v>
      </c>
      <c r="F191" s="137" t="s">
        <v>135</v>
      </c>
      <c r="G191" s="137">
        <v>433</v>
      </c>
      <c r="P191" s="139">
        <v>41337.686805555553</v>
      </c>
      <c r="Q191">
        <f t="shared" si="3"/>
        <v>1</v>
      </c>
    </row>
    <row r="192" spans="2:17">
      <c r="B192" s="137" t="s">
        <v>138</v>
      </c>
      <c r="C192" s="139">
        <v>41337.599999999999</v>
      </c>
      <c r="D192" s="138">
        <v>41339.345833333333</v>
      </c>
      <c r="E192" s="137">
        <v>1.74583</v>
      </c>
      <c r="F192" s="137" t="s">
        <v>135</v>
      </c>
      <c r="G192" s="137">
        <v>157</v>
      </c>
      <c r="P192" s="139">
        <v>41337.348611111112</v>
      </c>
      <c r="Q192">
        <f t="shared" si="3"/>
        <v>1</v>
      </c>
    </row>
    <row r="193" spans="2:17">
      <c r="B193" s="137" t="s">
        <v>138</v>
      </c>
      <c r="C193" s="139">
        <v>41337.604166666664</v>
      </c>
      <c r="D193" s="138">
        <v>41339.333333333336</v>
      </c>
      <c r="E193" s="137">
        <v>1.7291700000000001</v>
      </c>
      <c r="F193" s="137" t="s">
        <v>135</v>
      </c>
      <c r="G193" s="137">
        <v>329</v>
      </c>
      <c r="P193" s="139">
        <v>41337.354166666664</v>
      </c>
      <c r="Q193">
        <f t="shared" si="3"/>
        <v>1</v>
      </c>
    </row>
    <row r="194" spans="2:17">
      <c r="B194" s="137" t="s">
        <v>138</v>
      </c>
      <c r="C194" s="139">
        <v>41337.605555555558</v>
      </c>
      <c r="D194" s="138">
        <v>41341.506249999999</v>
      </c>
      <c r="E194" s="137">
        <v>3.90069</v>
      </c>
      <c r="F194" s="137" t="s">
        <v>135</v>
      </c>
      <c r="G194" s="137">
        <v>185</v>
      </c>
      <c r="P194" s="139">
        <v>41337.364583333336</v>
      </c>
      <c r="Q194">
        <f t="shared" si="3"/>
        <v>1</v>
      </c>
    </row>
    <row r="195" spans="2:17">
      <c r="B195" s="137" t="s">
        <v>138</v>
      </c>
      <c r="C195" s="139">
        <v>41337.613194444442</v>
      </c>
      <c r="D195" s="138">
        <v>41340.361111111109</v>
      </c>
      <c r="E195" s="137">
        <v>2.7479200000000001</v>
      </c>
      <c r="F195" s="137" t="s">
        <v>135</v>
      </c>
      <c r="G195" s="137">
        <v>416</v>
      </c>
      <c r="P195" s="139">
        <v>41337.365972222222</v>
      </c>
      <c r="Q195">
        <f t="shared" si="3"/>
        <v>1</v>
      </c>
    </row>
    <row r="196" spans="2:17">
      <c r="B196" s="137" t="s">
        <v>138</v>
      </c>
      <c r="C196" s="139">
        <v>41337.620833333334</v>
      </c>
      <c r="D196" s="138">
        <v>41341.348611111112</v>
      </c>
      <c r="E196" s="137">
        <v>3.7277800000000001</v>
      </c>
      <c r="F196" s="137" t="s">
        <v>135</v>
      </c>
      <c r="G196" s="137">
        <v>266</v>
      </c>
      <c r="P196" s="139">
        <v>41337.376388888886</v>
      </c>
      <c r="Q196">
        <f t="shared" ref="Q196:Q249" si="4">COUNTIF($C$3:$C$321,P196)</f>
        <v>1</v>
      </c>
    </row>
    <row r="197" spans="2:17">
      <c r="B197" s="137" t="s">
        <v>138</v>
      </c>
      <c r="C197" s="139">
        <v>41337.624305555553</v>
      </c>
      <c r="D197" s="138">
        <v>41341.37222222222</v>
      </c>
      <c r="E197" s="137">
        <v>3.7479200000000001</v>
      </c>
      <c r="F197" s="137" t="s">
        <v>135</v>
      </c>
      <c r="G197" s="137">
        <v>165</v>
      </c>
      <c r="P197" s="139">
        <v>41337.378472222219</v>
      </c>
      <c r="Q197">
        <f t="shared" si="4"/>
        <v>2</v>
      </c>
    </row>
    <row r="198" spans="2:17">
      <c r="B198" s="137" t="s">
        <v>138</v>
      </c>
      <c r="C198" s="139">
        <v>41337.630555555559</v>
      </c>
      <c r="D198" s="138">
        <v>41340.555555555555</v>
      </c>
      <c r="E198" s="137">
        <v>2.9249999999999998</v>
      </c>
      <c r="F198" s="137" t="s">
        <v>135</v>
      </c>
      <c r="G198" s="137">
        <v>59</v>
      </c>
      <c r="P198" s="139">
        <v>41337.390277777777</v>
      </c>
      <c r="Q198">
        <f t="shared" si="4"/>
        <v>1</v>
      </c>
    </row>
    <row r="199" spans="2:17">
      <c r="B199" s="137" t="s">
        <v>138</v>
      </c>
      <c r="C199" s="139">
        <v>41337.632638888892</v>
      </c>
      <c r="D199" s="138">
        <v>41341.370138888888</v>
      </c>
      <c r="E199" s="137">
        <v>3.7374999999999998</v>
      </c>
      <c r="F199" s="137" t="s">
        <v>135</v>
      </c>
      <c r="G199" s="137">
        <v>298</v>
      </c>
      <c r="P199" s="139">
        <v>41337.409722222219</v>
      </c>
      <c r="Q199">
        <f t="shared" si="4"/>
        <v>1</v>
      </c>
    </row>
    <row r="200" spans="2:17">
      <c r="B200" s="137" t="s">
        <v>138</v>
      </c>
      <c r="C200" s="139">
        <v>41337.634027777778</v>
      </c>
      <c r="D200" s="138">
        <v>41343.37777777778</v>
      </c>
      <c r="E200" s="137">
        <v>5.7437500000000004</v>
      </c>
      <c r="F200" s="137" t="s">
        <v>135</v>
      </c>
      <c r="G200" s="137">
        <v>188</v>
      </c>
      <c r="P200" s="139">
        <v>41337.413194444445</v>
      </c>
      <c r="Q200">
        <f t="shared" si="4"/>
        <v>1</v>
      </c>
    </row>
    <row r="201" spans="2:17">
      <c r="B201" s="137" t="s">
        <v>138</v>
      </c>
      <c r="C201" s="139">
        <v>41337.640277777777</v>
      </c>
      <c r="D201" s="138">
        <v>41341.376388888886</v>
      </c>
      <c r="E201" s="137">
        <v>3.73611</v>
      </c>
      <c r="F201" s="137" t="s">
        <v>135</v>
      </c>
      <c r="G201" s="137">
        <v>294</v>
      </c>
      <c r="P201" s="139">
        <v>41337.427777777775</v>
      </c>
      <c r="Q201">
        <f t="shared" si="4"/>
        <v>1</v>
      </c>
    </row>
    <row r="202" spans="2:17">
      <c r="B202" s="137" t="s">
        <v>138</v>
      </c>
      <c r="C202" s="139">
        <v>41337.643055555556</v>
      </c>
      <c r="D202" s="138">
        <v>41344.352777777778</v>
      </c>
      <c r="E202" s="137">
        <v>6.7097199999999999</v>
      </c>
      <c r="F202" s="137" t="s">
        <v>137</v>
      </c>
      <c r="G202" s="137">
        <v>187</v>
      </c>
      <c r="P202" s="139">
        <v>41337.439583333333</v>
      </c>
      <c r="Q202">
        <f t="shared" si="4"/>
        <v>1</v>
      </c>
    </row>
    <row r="203" spans="2:17">
      <c r="B203" s="137" t="s">
        <v>138</v>
      </c>
      <c r="C203" s="139">
        <v>41337.645138888889</v>
      </c>
      <c r="D203" s="137"/>
      <c r="E203" s="137"/>
      <c r="F203" s="137" t="s">
        <v>136</v>
      </c>
      <c r="G203" s="137">
        <v>96</v>
      </c>
      <c r="P203" s="139">
        <v>41337.444444444445</v>
      </c>
      <c r="Q203">
        <f t="shared" si="4"/>
        <v>1</v>
      </c>
    </row>
    <row r="204" spans="2:17">
      <c r="B204" s="137" t="s">
        <v>138</v>
      </c>
      <c r="C204" s="139">
        <v>41337.647222222222</v>
      </c>
      <c r="D204" s="138">
        <v>41343.573611111111</v>
      </c>
      <c r="E204" s="137">
        <v>5.9263899999999996</v>
      </c>
      <c r="F204" s="137" t="s">
        <v>135</v>
      </c>
      <c r="G204" s="137">
        <v>260</v>
      </c>
      <c r="P204" s="139">
        <v>41337.451388888891</v>
      </c>
      <c r="Q204">
        <f t="shared" si="4"/>
        <v>1</v>
      </c>
    </row>
    <row r="205" spans="2:17">
      <c r="B205" s="137" t="s">
        <v>138</v>
      </c>
      <c r="C205" s="139">
        <v>41337.650694444441</v>
      </c>
      <c r="D205" s="138">
        <v>41342.381249999999</v>
      </c>
      <c r="E205" s="137">
        <v>4.7305599999999997</v>
      </c>
      <c r="F205" s="137" t="s">
        <v>135</v>
      </c>
      <c r="G205" s="137">
        <v>319</v>
      </c>
      <c r="P205" s="139">
        <v>41337.452777777777</v>
      </c>
      <c r="Q205">
        <f t="shared" si="4"/>
        <v>1</v>
      </c>
    </row>
    <row r="206" spans="2:17">
      <c r="B206" s="137" t="s">
        <v>138</v>
      </c>
      <c r="C206" s="139">
        <v>41337.654166666667</v>
      </c>
      <c r="D206" s="138">
        <v>41342.359027777777</v>
      </c>
      <c r="E206" s="137">
        <v>4.70486</v>
      </c>
      <c r="F206" s="137" t="s">
        <v>135</v>
      </c>
      <c r="G206" s="137">
        <v>210</v>
      </c>
      <c r="P206" s="139">
        <v>41337.464583333334</v>
      </c>
      <c r="Q206">
        <f t="shared" si="4"/>
        <v>1</v>
      </c>
    </row>
    <row r="207" spans="2:17">
      <c r="B207" s="137" t="s">
        <v>138</v>
      </c>
      <c r="C207" s="139">
        <v>41337.658333333333</v>
      </c>
      <c r="D207" s="138">
        <v>41341.671527777777</v>
      </c>
      <c r="E207" s="137">
        <v>4.0131899999999998</v>
      </c>
      <c r="F207" s="137" t="s">
        <v>135</v>
      </c>
      <c r="G207" s="137">
        <v>357</v>
      </c>
      <c r="P207" s="139">
        <v>41337.470833333333</v>
      </c>
      <c r="Q207">
        <f t="shared" si="4"/>
        <v>1</v>
      </c>
    </row>
    <row r="208" spans="2:17">
      <c r="B208" s="137" t="s">
        <v>138</v>
      </c>
      <c r="C208" s="139">
        <v>41337.662499999999</v>
      </c>
      <c r="D208" s="138">
        <v>41342.394444444442</v>
      </c>
      <c r="E208" s="137">
        <v>4.7319399999999998</v>
      </c>
      <c r="F208" s="137" t="s">
        <v>135</v>
      </c>
      <c r="G208" s="137">
        <v>261</v>
      </c>
      <c r="P208" s="139">
        <v>41337.472222222219</v>
      </c>
      <c r="Q208">
        <f t="shared" si="4"/>
        <v>1</v>
      </c>
    </row>
    <row r="209" spans="2:17">
      <c r="B209" s="137" t="s">
        <v>138</v>
      </c>
      <c r="C209" s="139">
        <v>41337.668055555558</v>
      </c>
      <c r="D209" s="138">
        <v>41340.400000000001</v>
      </c>
      <c r="E209" s="137">
        <v>2.7319399999999998</v>
      </c>
      <c r="F209" s="137" t="s">
        <v>135</v>
      </c>
      <c r="G209" s="137">
        <v>221</v>
      </c>
      <c r="P209" s="139">
        <v>41337.473611111112</v>
      </c>
      <c r="Q209">
        <f t="shared" si="4"/>
        <v>1</v>
      </c>
    </row>
    <row r="210" spans="2:17">
      <c r="B210" s="137" t="s">
        <v>138</v>
      </c>
      <c r="C210" s="139">
        <v>41337.672222222223</v>
      </c>
      <c r="D210" s="138">
        <v>41341.367361111108</v>
      </c>
      <c r="E210" s="137">
        <v>3.6951399999999999</v>
      </c>
      <c r="F210" s="137" t="s">
        <v>135</v>
      </c>
      <c r="G210" s="137">
        <v>274</v>
      </c>
      <c r="P210" s="139">
        <v>41337.474999999999</v>
      </c>
      <c r="Q210">
        <f t="shared" si="4"/>
        <v>1</v>
      </c>
    </row>
    <row r="211" spans="2:17">
      <c r="B211" s="137" t="s">
        <v>138</v>
      </c>
      <c r="C211" s="139">
        <v>41337.674305555556</v>
      </c>
      <c r="D211" s="138">
        <v>41341.414583333331</v>
      </c>
      <c r="E211" s="137">
        <v>3.7402799999999998</v>
      </c>
      <c r="F211" s="137" t="s">
        <v>135</v>
      </c>
      <c r="G211" s="137">
        <v>182</v>
      </c>
      <c r="P211" s="139">
        <v>41337.475694444445</v>
      </c>
      <c r="Q211">
        <f t="shared" si="4"/>
        <v>1</v>
      </c>
    </row>
    <row r="212" spans="2:17">
      <c r="B212" s="137" t="s">
        <v>138</v>
      </c>
      <c r="C212" s="139">
        <v>41337.676388888889</v>
      </c>
      <c r="D212" s="138">
        <v>41342.42083333333</v>
      </c>
      <c r="E212" s="137">
        <v>4.74444</v>
      </c>
      <c r="F212" s="137" t="s">
        <v>135</v>
      </c>
      <c r="G212" s="137">
        <v>182</v>
      </c>
      <c r="P212" s="139">
        <v>41337.478472222225</v>
      </c>
      <c r="Q212">
        <f t="shared" si="4"/>
        <v>1</v>
      </c>
    </row>
    <row r="213" spans="2:17">
      <c r="B213" s="137" t="s">
        <v>138</v>
      </c>
      <c r="C213" s="139">
        <v>41337.679166666669</v>
      </c>
      <c r="D213" s="138">
        <v>41342.338194444441</v>
      </c>
      <c r="E213" s="137">
        <v>4.6590299999999996</v>
      </c>
      <c r="F213" s="137" t="s">
        <v>135</v>
      </c>
      <c r="G213" s="137">
        <v>191</v>
      </c>
      <c r="P213" s="139">
        <v>41337.479166666664</v>
      </c>
      <c r="Q213">
        <f t="shared" si="4"/>
        <v>1</v>
      </c>
    </row>
    <row r="214" spans="2:17">
      <c r="B214" s="137" t="s">
        <v>138</v>
      </c>
      <c r="C214" s="139">
        <v>41337.681944444441</v>
      </c>
      <c r="D214" s="138">
        <v>41341.430555555555</v>
      </c>
      <c r="E214" s="137">
        <v>3.7486100000000002</v>
      </c>
      <c r="F214" s="137" t="s">
        <v>135</v>
      </c>
      <c r="G214" s="137">
        <v>98</v>
      </c>
      <c r="P214" s="139">
        <v>41337.489583333336</v>
      </c>
      <c r="Q214">
        <f t="shared" si="4"/>
        <v>1</v>
      </c>
    </row>
    <row r="215" spans="2:17">
      <c r="B215" s="137" t="s">
        <v>138</v>
      </c>
      <c r="C215" s="139">
        <v>41337.686805555553</v>
      </c>
      <c r="D215" s="137"/>
      <c r="E215" s="137"/>
      <c r="F215" s="137" t="s">
        <v>136</v>
      </c>
      <c r="G215" s="137">
        <v>346</v>
      </c>
      <c r="P215" s="139">
        <v>41337.493055555555</v>
      </c>
      <c r="Q215">
        <f t="shared" si="4"/>
        <v>1</v>
      </c>
    </row>
    <row r="216" spans="2:17">
      <c r="B216" s="137" t="s">
        <v>138</v>
      </c>
      <c r="C216" s="139">
        <v>41337.693749999999</v>
      </c>
      <c r="D216" s="138">
        <v>41342.443055555559</v>
      </c>
      <c r="E216" s="137">
        <v>4.7493100000000004</v>
      </c>
      <c r="F216" s="137" t="s">
        <v>135</v>
      </c>
      <c r="G216" s="137">
        <v>32</v>
      </c>
      <c r="P216" s="139">
        <v>41337.503472222219</v>
      </c>
      <c r="Q216">
        <f t="shared" si="4"/>
        <v>1</v>
      </c>
    </row>
    <row r="217" spans="2:17">
      <c r="B217" s="137" t="s">
        <v>139</v>
      </c>
      <c r="C217" s="139">
        <v>41337.348611111112</v>
      </c>
      <c r="D217" s="138">
        <v>41340.625</v>
      </c>
      <c r="E217" s="137">
        <v>3.2763900000000001</v>
      </c>
      <c r="F217" s="137" t="s">
        <v>135</v>
      </c>
      <c r="G217" s="137">
        <v>252</v>
      </c>
      <c r="P217" s="139">
        <v>41337.506944444445</v>
      </c>
      <c r="Q217">
        <f t="shared" si="4"/>
        <v>1</v>
      </c>
    </row>
    <row r="218" spans="2:17">
      <c r="B218" s="137" t="s">
        <v>139</v>
      </c>
      <c r="C218" s="139">
        <v>41337.354166666664</v>
      </c>
      <c r="D218" s="138">
        <v>41339.6875</v>
      </c>
      <c r="E218" s="137">
        <v>2.3333300000000001</v>
      </c>
      <c r="F218" s="137" t="s">
        <v>135</v>
      </c>
      <c r="G218" s="137">
        <v>259</v>
      </c>
      <c r="P218" s="139">
        <v>41337.507638888892</v>
      </c>
      <c r="Q218">
        <f t="shared" si="4"/>
        <v>1</v>
      </c>
    </row>
    <row r="219" spans="2:17">
      <c r="B219" s="137" t="s">
        <v>139</v>
      </c>
      <c r="C219" s="139">
        <v>41337.362500000003</v>
      </c>
      <c r="D219" s="138">
        <v>41340.729166666664</v>
      </c>
      <c r="E219" s="137">
        <v>3.3666700000000001</v>
      </c>
      <c r="F219" s="137" t="s">
        <v>135</v>
      </c>
      <c r="G219" s="137">
        <v>227</v>
      </c>
      <c r="P219" s="139">
        <v>41337.51666666667</v>
      </c>
      <c r="Q219">
        <f t="shared" si="4"/>
        <v>1</v>
      </c>
    </row>
    <row r="220" spans="2:17">
      <c r="B220" s="137" t="s">
        <v>139</v>
      </c>
      <c r="C220" s="139">
        <v>41337.364583333336</v>
      </c>
      <c r="D220" s="138">
        <v>41338.65625</v>
      </c>
      <c r="E220" s="137">
        <v>1.2916700000000001</v>
      </c>
      <c r="F220" s="137" t="s">
        <v>135</v>
      </c>
      <c r="G220" s="137">
        <v>303</v>
      </c>
      <c r="P220" s="139">
        <v>41337.519444444442</v>
      </c>
      <c r="Q220">
        <f t="shared" si="4"/>
        <v>1</v>
      </c>
    </row>
    <row r="221" spans="2:17">
      <c r="B221" s="137" t="s">
        <v>139</v>
      </c>
      <c r="C221" s="139">
        <v>41337.365972222222</v>
      </c>
      <c r="D221" s="138">
        <v>41341.709722222222</v>
      </c>
      <c r="E221" s="137">
        <v>4.34375</v>
      </c>
      <c r="F221" s="137" t="s">
        <v>135</v>
      </c>
      <c r="G221" s="137">
        <v>95</v>
      </c>
      <c r="P221" s="139">
        <v>41337.522222222222</v>
      </c>
      <c r="Q221">
        <f t="shared" si="4"/>
        <v>1</v>
      </c>
    </row>
    <row r="222" spans="2:17">
      <c r="B222" s="137" t="s">
        <v>139</v>
      </c>
      <c r="C222" s="139">
        <v>41337.376388888886</v>
      </c>
      <c r="D222" s="138">
        <v>41339.690972222219</v>
      </c>
      <c r="E222" s="137">
        <v>2.3145799999999999</v>
      </c>
      <c r="F222" s="137" t="s">
        <v>135</v>
      </c>
      <c r="G222" s="137">
        <v>302</v>
      </c>
      <c r="P222" s="139">
        <v>41337.529166666667</v>
      </c>
      <c r="Q222">
        <f t="shared" si="4"/>
        <v>1</v>
      </c>
    </row>
    <row r="223" spans="2:17">
      <c r="B223" s="137" t="s">
        <v>139</v>
      </c>
      <c r="C223" s="139">
        <v>41337.37777777778</v>
      </c>
      <c r="D223" s="138">
        <v>41341.459722222222</v>
      </c>
      <c r="E223" s="137">
        <v>4.0819400000000003</v>
      </c>
      <c r="F223" s="137" t="s">
        <v>135</v>
      </c>
      <c r="G223" s="137">
        <v>94</v>
      </c>
      <c r="P223" s="139">
        <v>41337.550000000003</v>
      </c>
      <c r="Q223">
        <f t="shared" si="4"/>
        <v>1</v>
      </c>
    </row>
    <row r="224" spans="2:17">
      <c r="B224" s="137" t="s">
        <v>139</v>
      </c>
      <c r="C224" s="139">
        <v>41337.378472222219</v>
      </c>
      <c r="D224" s="138">
        <v>41339.706250000003</v>
      </c>
      <c r="E224" s="137">
        <v>2.3277800000000002</v>
      </c>
      <c r="F224" s="137" t="s">
        <v>135</v>
      </c>
      <c r="G224" s="137">
        <v>281</v>
      </c>
      <c r="P224" s="139">
        <v>41337.554166666669</v>
      </c>
      <c r="Q224">
        <f t="shared" si="4"/>
        <v>1</v>
      </c>
    </row>
    <row r="225" spans="2:17">
      <c r="B225" s="137" t="s">
        <v>139</v>
      </c>
      <c r="C225" s="139">
        <v>41337.378472222219</v>
      </c>
      <c r="D225" s="138">
        <v>41340.652777777781</v>
      </c>
      <c r="E225" s="137">
        <v>3.2743099999999998</v>
      </c>
      <c r="F225" s="137" t="s">
        <v>135</v>
      </c>
      <c r="G225" s="137">
        <v>284</v>
      </c>
      <c r="P225" s="139">
        <v>41337.555555555555</v>
      </c>
      <c r="Q225">
        <f t="shared" si="4"/>
        <v>1</v>
      </c>
    </row>
    <row r="226" spans="2:17">
      <c r="B226" s="137" t="s">
        <v>139</v>
      </c>
      <c r="C226" s="139">
        <v>41337.390277777777</v>
      </c>
      <c r="D226" s="138">
        <v>41340.725694444445</v>
      </c>
      <c r="E226" s="137">
        <v>3.3354200000000001</v>
      </c>
      <c r="F226" s="137" t="s">
        <v>135</v>
      </c>
      <c r="G226" s="137">
        <v>350</v>
      </c>
      <c r="P226" s="139">
        <v>41337.558333333334</v>
      </c>
      <c r="Q226">
        <f t="shared" si="4"/>
        <v>1</v>
      </c>
    </row>
    <row r="227" spans="2:17">
      <c r="B227" s="137" t="s">
        <v>139</v>
      </c>
      <c r="C227" s="139">
        <v>41337.401388888888</v>
      </c>
      <c r="D227" s="138">
        <v>41341.73541666667</v>
      </c>
      <c r="E227" s="137">
        <v>4.3340300000000003</v>
      </c>
      <c r="F227" s="137" t="s">
        <v>135</v>
      </c>
      <c r="G227" s="137">
        <v>227</v>
      </c>
      <c r="P227" s="139">
        <v>41337.559027777781</v>
      </c>
      <c r="Q227">
        <f t="shared" si="4"/>
        <v>1</v>
      </c>
    </row>
    <row r="228" spans="2:17">
      <c r="B228" s="137" t="s">
        <v>139</v>
      </c>
      <c r="C228" s="139">
        <v>41337.405555555553</v>
      </c>
      <c r="D228" s="138">
        <v>41340.422222222223</v>
      </c>
      <c r="E228" s="137">
        <v>3.01667</v>
      </c>
      <c r="F228" s="137" t="s">
        <v>135</v>
      </c>
      <c r="G228" s="137">
        <v>291</v>
      </c>
      <c r="P228" s="139">
        <v>41337.55972222222</v>
      </c>
      <c r="Q228">
        <f t="shared" si="4"/>
        <v>1</v>
      </c>
    </row>
    <row r="229" spans="2:17">
      <c r="B229" s="137" t="s">
        <v>139</v>
      </c>
      <c r="C229" s="139">
        <v>41337.406944444447</v>
      </c>
      <c r="D229" s="138">
        <v>41340.409722222219</v>
      </c>
      <c r="E229" s="137">
        <v>3.00278</v>
      </c>
      <c r="F229" s="137" t="s">
        <v>135</v>
      </c>
      <c r="G229" s="137">
        <v>271</v>
      </c>
      <c r="P229" s="139">
        <v>41337.567361111112</v>
      </c>
      <c r="Q229">
        <f t="shared" si="4"/>
        <v>1</v>
      </c>
    </row>
    <row r="230" spans="2:17">
      <c r="B230" s="137" t="s">
        <v>139</v>
      </c>
      <c r="C230" s="139">
        <v>41337.409722222219</v>
      </c>
      <c r="D230" s="137"/>
      <c r="E230" s="137"/>
      <c r="F230" s="137" t="s">
        <v>136</v>
      </c>
      <c r="G230" s="137">
        <v>346</v>
      </c>
      <c r="P230" s="139">
        <v>41337.572222222225</v>
      </c>
      <c r="Q230">
        <f t="shared" si="4"/>
        <v>1</v>
      </c>
    </row>
    <row r="231" spans="2:17">
      <c r="B231" s="137" t="s">
        <v>139</v>
      </c>
      <c r="C231" s="139">
        <v>41337.413194444445</v>
      </c>
      <c r="D231" s="138">
        <v>41340.705555555556</v>
      </c>
      <c r="E231" s="137">
        <v>3.29236</v>
      </c>
      <c r="F231" s="137" t="s">
        <v>135</v>
      </c>
      <c r="G231" s="137">
        <v>352</v>
      </c>
      <c r="P231" s="139">
        <v>41337.574999999997</v>
      </c>
      <c r="Q231">
        <f t="shared" si="4"/>
        <v>1</v>
      </c>
    </row>
    <row r="232" spans="2:17">
      <c r="B232" s="137" t="s">
        <v>139</v>
      </c>
      <c r="C232" s="139">
        <v>41337.414583333331</v>
      </c>
      <c r="D232" s="138">
        <v>41339.716666666667</v>
      </c>
      <c r="E232" s="137">
        <v>2.3020800000000001</v>
      </c>
      <c r="F232" s="137" t="s">
        <v>135</v>
      </c>
      <c r="G232" s="137">
        <v>173</v>
      </c>
      <c r="P232" s="139">
        <v>41337.582638888889</v>
      </c>
      <c r="Q232">
        <f t="shared" si="4"/>
        <v>1</v>
      </c>
    </row>
    <row r="233" spans="2:17">
      <c r="B233" s="137" t="s">
        <v>139</v>
      </c>
      <c r="C233" s="139">
        <v>41337.416666666664</v>
      </c>
      <c r="D233" s="138">
        <v>41340.67083333333</v>
      </c>
      <c r="E233" s="137">
        <v>3.2541699999999998</v>
      </c>
      <c r="F233" s="137" t="s">
        <v>135</v>
      </c>
      <c r="G233" s="137">
        <v>239</v>
      </c>
      <c r="P233" s="139">
        <v>41337.584722222222</v>
      </c>
      <c r="Q233">
        <f t="shared" si="4"/>
        <v>1</v>
      </c>
    </row>
    <row r="234" spans="2:17">
      <c r="B234" s="137" t="s">
        <v>139</v>
      </c>
      <c r="C234" s="139">
        <v>41337.424305555556</v>
      </c>
      <c r="D234" s="138">
        <v>41340.410416666666</v>
      </c>
      <c r="E234" s="137">
        <v>2.98611</v>
      </c>
      <c r="F234" s="137" t="s">
        <v>135</v>
      </c>
      <c r="G234" s="137">
        <v>213</v>
      </c>
      <c r="P234" s="139">
        <v>41337.609027777777</v>
      </c>
      <c r="Q234">
        <f t="shared" si="4"/>
        <v>1</v>
      </c>
    </row>
    <row r="235" spans="2:17">
      <c r="B235" s="137" t="s">
        <v>139</v>
      </c>
      <c r="C235" s="139">
        <v>41337.427777777775</v>
      </c>
      <c r="D235" s="138">
        <v>41339.681944444441</v>
      </c>
      <c r="E235" s="137">
        <v>2.2541699999999998</v>
      </c>
      <c r="F235" s="137" t="s">
        <v>135</v>
      </c>
      <c r="G235" s="137">
        <v>149</v>
      </c>
      <c r="P235" s="139">
        <v>41337.614583333336</v>
      </c>
      <c r="Q235">
        <f t="shared" si="4"/>
        <v>1</v>
      </c>
    </row>
    <row r="236" spans="2:17">
      <c r="B236" s="137" t="s">
        <v>139</v>
      </c>
      <c r="C236" s="139">
        <v>41337.429166666669</v>
      </c>
      <c r="D236" s="138">
        <v>41341.375</v>
      </c>
      <c r="E236" s="137">
        <v>3.9458299999999999</v>
      </c>
      <c r="F236" s="137" t="s">
        <v>135</v>
      </c>
      <c r="G236" s="137">
        <v>275</v>
      </c>
      <c r="P236" s="139">
        <v>41337.615277777775</v>
      </c>
      <c r="Q236">
        <f t="shared" si="4"/>
        <v>1</v>
      </c>
    </row>
    <row r="237" spans="2:17">
      <c r="B237" s="137" t="s">
        <v>139</v>
      </c>
      <c r="C237" s="139">
        <v>41337.431944444441</v>
      </c>
      <c r="D237" s="138">
        <v>41342.698611111111</v>
      </c>
      <c r="E237" s="137">
        <v>5.2666700000000004</v>
      </c>
      <c r="F237" s="137" t="s">
        <v>135</v>
      </c>
      <c r="G237" s="137">
        <v>91</v>
      </c>
      <c r="P237" s="139">
        <v>41337.633333333331</v>
      </c>
      <c r="Q237">
        <f t="shared" si="4"/>
        <v>1</v>
      </c>
    </row>
    <row r="238" spans="2:17">
      <c r="B238" s="137" t="s">
        <v>139</v>
      </c>
      <c r="C238" s="139">
        <v>41337.434027777781</v>
      </c>
      <c r="D238" s="138">
        <v>41338.686805555553</v>
      </c>
      <c r="E238" s="137">
        <v>1.25278</v>
      </c>
      <c r="F238" s="137" t="s">
        <v>135</v>
      </c>
      <c r="G238" s="137">
        <v>109</v>
      </c>
      <c r="P238" s="139">
        <v>41337.635416666664</v>
      </c>
      <c r="Q238">
        <f t="shared" si="4"/>
        <v>1</v>
      </c>
    </row>
    <row r="239" spans="2:17">
      <c r="B239" s="137" t="s">
        <v>139</v>
      </c>
      <c r="C239" s="139">
        <v>41337.436805555553</v>
      </c>
      <c r="D239" s="138">
        <v>41340.729166666664</v>
      </c>
      <c r="E239" s="137">
        <v>3.29236</v>
      </c>
      <c r="F239" s="137" t="s">
        <v>135</v>
      </c>
      <c r="G239" s="137">
        <v>68</v>
      </c>
      <c r="P239" s="139">
        <v>41337.638888888891</v>
      </c>
      <c r="Q239">
        <f t="shared" si="4"/>
        <v>1</v>
      </c>
    </row>
    <row r="240" spans="2:17">
      <c r="B240" s="137" t="s">
        <v>139</v>
      </c>
      <c r="C240" s="139">
        <v>41337.439583333333</v>
      </c>
      <c r="D240" s="138">
        <v>41341.579861111109</v>
      </c>
      <c r="E240" s="137">
        <v>4.1402799999999997</v>
      </c>
      <c r="F240" s="137" t="s">
        <v>135</v>
      </c>
      <c r="G240" s="137">
        <v>370</v>
      </c>
      <c r="P240" s="139">
        <v>41337.640972222223</v>
      </c>
      <c r="Q240">
        <f t="shared" si="4"/>
        <v>1</v>
      </c>
    </row>
    <row r="241" spans="2:17">
      <c r="B241" s="137" t="s">
        <v>139</v>
      </c>
      <c r="C241" s="139">
        <v>41337.444444444445</v>
      </c>
      <c r="D241" s="138">
        <v>41339.699999999997</v>
      </c>
      <c r="E241" s="137">
        <v>2.25556</v>
      </c>
      <c r="F241" s="137" t="s">
        <v>135</v>
      </c>
      <c r="G241" s="137">
        <v>233</v>
      </c>
      <c r="P241" s="139">
        <v>41337.645833333336</v>
      </c>
      <c r="Q241">
        <f t="shared" si="4"/>
        <v>1</v>
      </c>
    </row>
    <row r="242" spans="2:17">
      <c r="B242" s="137" t="s">
        <v>139</v>
      </c>
      <c r="C242" s="139">
        <v>41337.447916666664</v>
      </c>
      <c r="D242" s="138">
        <v>41340.443055555559</v>
      </c>
      <c r="E242" s="137">
        <v>2.9951400000000001</v>
      </c>
      <c r="F242" s="137" t="s">
        <v>135</v>
      </c>
      <c r="G242" s="137">
        <v>407</v>
      </c>
      <c r="P242" s="139">
        <v>41337.649305555555</v>
      </c>
      <c r="Q242">
        <f t="shared" si="4"/>
        <v>1</v>
      </c>
    </row>
    <row r="243" spans="2:17">
      <c r="B243" s="137" t="s">
        <v>139</v>
      </c>
      <c r="C243" s="139">
        <v>41337.451388888891</v>
      </c>
      <c r="D243" s="138">
        <v>41341.708333333336</v>
      </c>
      <c r="E243" s="137">
        <v>4.2569400000000002</v>
      </c>
      <c r="F243" s="137" t="s">
        <v>135</v>
      </c>
      <c r="G243" s="137">
        <v>240</v>
      </c>
      <c r="P243" s="139">
        <v>41337.656944444447</v>
      </c>
      <c r="Q243">
        <f t="shared" si="4"/>
        <v>1</v>
      </c>
    </row>
    <row r="244" spans="2:17">
      <c r="B244" s="137" t="s">
        <v>139</v>
      </c>
      <c r="C244" s="139">
        <v>41337.452777777777</v>
      </c>
      <c r="D244" s="138">
        <v>41340.730555555558</v>
      </c>
      <c r="E244" s="137">
        <v>3.2777799999999999</v>
      </c>
      <c r="F244" s="137" t="s">
        <v>135</v>
      </c>
      <c r="G244" s="137">
        <v>124</v>
      </c>
      <c r="P244" s="139">
        <v>41337.663888888892</v>
      </c>
      <c r="Q244">
        <f t="shared" si="4"/>
        <v>1</v>
      </c>
    </row>
    <row r="245" spans="2:17">
      <c r="B245" s="137" t="s">
        <v>139</v>
      </c>
      <c r="C245" s="139">
        <v>41337.454861111109</v>
      </c>
      <c r="D245" s="138">
        <v>41339.705555555556</v>
      </c>
      <c r="E245" s="137">
        <v>2.2506900000000001</v>
      </c>
      <c r="F245" s="137" t="s">
        <v>135</v>
      </c>
      <c r="G245" s="137">
        <v>171</v>
      </c>
      <c r="P245" s="139">
        <v>41337.675000000003</v>
      </c>
      <c r="Q245">
        <f t="shared" si="4"/>
        <v>1</v>
      </c>
    </row>
    <row r="246" spans="2:17">
      <c r="B246" s="137" t="s">
        <v>139</v>
      </c>
      <c r="C246" s="139">
        <v>41337.458333333336</v>
      </c>
      <c r="D246" s="138">
        <v>41340.724999999999</v>
      </c>
      <c r="E246" s="137">
        <v>3.26667</v>
      </c>
      <c r="F246" s="137" t="s">
        <v>135</v>
      </c>
      <c r="G246" s="137">
        <v>232</v>
      </c>
      <c r="P246" s="139">
        <v>41337.677083333336</v>
      </c>
      <c r="Q246">
        <f t="shared" si="4"/>
        <v>1</v>
      </c>
    </row>
    <row r="247" spans="2:17">
      <c r="B247" s="137" t="s">
        <v>139</v>
      </c>
      <c r="C247" s="139">
        <v>41337.459722222222</v>
      </c>
      <c r="D247" s="138">
        <v>41338.626388888886</v>
      </c>
      <c r="E247" s="137">
        <v>1.1666700000000001</v>
      </c>
      <c r="F247" s="137" t="s">
        <v>135</v>
      </c>
      <c r="G247" s="137">
        <v>176</v>
      </c>
      <c r="P247" s="139">
        <v>41337.680555555555</v>
      </c>
      <c r="Q247">
        <f t="shared" si="4"/>
        <v>1</v>
      </c>
    </row>
    <row r="248" spans="2:17">
      <c r="B248" s="137" t="s">
        <v>139</v>
      </c>
      <c r="C248" s="139">
        <v>41337.461805555555</v>
      </c>
      <c r="D248" s="138">
        <v>41339.591666666667</v>
      </c>
      <c r="E248" s="137">
        <v>2.1298599999999999</v>
      </c>
      <c r="F248" s="137" t="s">
        <v>135</v>
      </c>
      <c r="G248" s="137">
        <v>251</v>
      </c>
      <c r="P248" s="139">
        <v>41337.68472222222</v>
      </c>
      <c r="Q248">
        <f t="shared" si="4"/>
        <v>1</v>
      </c>
    </row>
    <row r="249" spans="2:17">
      <c r="B249" s="137" t="s">
        <v>139</v>
      </c>
      <c r="C249" s="139">
        <v>41337.463888888888</v>
      </c>
      <c r="D249" s="138">
        <v>41339.716666666667</v>
      </c>
      <c r="E249" s="137">
        <v>2.25278</v>
      </c>
      <c r="F249" s="137" t="s">
        <v>135</v>
      </c>
      <c r="G249" s="137">
        <v>108</v>
      </c>
      <c r="P249" s="139">
        <v>41337.688888888886</v>
      </c>
      <c r="Q249">
        <f t="shared" si="4"/>
        <v>1</v>
      </c>
    </row>
    <row r="250" spans="2:17">
      <c r="B250" s="137" t="s">
        <v>139</v>
      </c>
      <c r="C250" s="139">
        <v>41337.464583333334</v>
      </c>
      <c r="D250" s="138">
        <v>41340.71875</v>
      </c>
      <c r="E250" s="137">
        <v>3.2541699999999998</v>
      </c>
      <c r="F250" s="137" t="s">
        <v>135</v>
      </c>
      <c r="G250" s="137">
        <v>232</v>
      </c>
    </row>
    <row r="251" spans="2:17">
      <c r="B251" s="137" t="s">
        <v>139</v>
      </c>
      <c r="C251" s="139">
        <v>41337.46875</v>
      </c>
      <c r="D251" s="138">
        <v>41341.422222222223</v>
      </c>
      <c r="E251" s="137">
        <v>3.9534699999999998</v>
      </c>
      <c r="F251" s="137" t="s">
        <v>135</v>
      </c>
      <c r="G251" s="137">
        <v>310</v>
      </c>
    </row>
    <row r="252" spans="2:17">
      <c r="B252" s="137" t="s">
        <v>139</v>
      </c>
      <c r="C252" s="139">
        <v>41337.470833333333</v>
      </c>
      <c r="D252" s="138">
        <v>41340.73333333333</v>
      </c>
      <c r="E252" s="137">
        <v>3.2625000000000002</v>
      </c>
      <c r="F252" s="137" t="s">
        <v>135</v>
      </c>
      <c r="G252" s="137">
        <v>223</v>
      </c>
    </row>
    <row r="253" spans="2:17">
      <c r="B253" s="137" t="s">
        <v>139</v>
      </c>
      <c r="C253" s="139">
        <v>41337.472222222219</v>
      </c>
      <c r="D253" s="138">
        <v>41339.739583333336</v>
      </c>
      <c r="E253" s="137">
        <v>2.26736</v>
      </c>
      <c r="F253" s="137" t="s">
        <v>135</v>
      </c>
      <c r="G253" s="137">
        <v>229</v>
      </c>
    </row>
    <row r="254" spans="2:17">
      <c r="B254" s="137" t="s">
        <v>139</v>
      </c>
      <c r="C254" s="139">
        <v>41337.473611111112</v>
      </c>
      <c r="D254" s="138">
        <v>41340.493055555555</v>
      </c>
      <c r="E254" s="137">
        <v>3.0194399999999999</v>
      </c>
      <c r="F254" s="137" t="s">
        <v>135</v>
      </c>
      <c r="G254" s="137">
        <v>185</v>
      </c>
    </row>
    <row r="255" spans="2:17">
      <c r="B255" s="137" t="s">
        <v>139</v>
      </c>
      <c r="C255" s="139">
        <v>41337.474999999999</v>
      </c>
      <c r="D255" s="137"/>
      <c r="E255" s="137"/>
      <c r="F255" s="137" t="s">
        <v>136</v>
      </c>
      <c r="G255" s="137">
        <v>97</v>
      </c>
    </row>
    <row r="256" spans="2:17">
      <c r="B256" s="137" t="s">
        <v>139</v>
      </c>
      <c r="C256" s="139">
        <v>41337.475694444445</v>
      </c>
      <c r="D256" s="138">
        <v>41341.627083333333</v>
      </c>
      <c r="E256" s="137">
        <v>4.1513900000000001</v>
      </c>
      <c r="F256" s="137" t="s">
        <v>135</v>
      </c>
      <c r="G256" s="137">
        <v>218</v>
      </c>
    </row>
    <row r="257" spans="2:7">
      <c r="B257" s="137" t="s">
        <v>139</v>
      </c>
      <c r="C257" s="139">
        <v>41337.478472222225</v>
      </c>
      <c r="D257" s="138">
        <v>41340.423611111109</v>
      </c>
      <c r="E257" s="137">
        <v>2.9451399999999999</v>
      </c>
      <c r="F257" s="137" t="s">
        <v>135</v>
      </c>
      <c r="G257" s="137">
        <v>377</v>
      </c>
    </row>
    <row r="258" spans="2:7">
      <c r="B258" s="137" t="s">
        <v>139</v>
      </c>
      <c r="C258" s="139">
        <v>41337.479166666664</v>
      </c>
      <c r="D258" s="138">
        <v>41341.734722222223</v>
      </c>
      <c r="E258" s="137">
        <v>4.25556</v>
      </c>
      <c r="F258" s="137" t="s">
        <v>135</v>
      </c>
      <c r="G258" s="137">
        <v>312</v>
      </c>
    </row>
    <row r="259" spans="2:7">
      <c r="B259" s="137" t="s">
        <v>139</v>
      </c>
      <c r="C259" s="139">
        <v>41337.480555555558</v>
      </c>
      <c r="D259" s="138">
        <v>41340.635416666664</v>
      </c>
      <c r="E259" s="137">
        <v>3.1548600000000002</v>
      </c>
      <c r="F259" s="137" t="s">
        <v>135</v>
      </c>
      <c r="G259" s="137">
        <v>197</v>
      </c>
    </row>
    <row r="260" spans="2:7">
      <c r="B260" s="137" t="s">
        <v>139</v>
      </c>
      <c r="C260" s="139">
        <v>41337.481249999997</v>
      </c>
      <c r="D260" s="138">
        <v>41341.739583333336</v>
      </c>
      <c r="E260" s="137">
        <v>4.2583299999999999</v>
      </c>
      <c r="F260" s="137" t="s">
        <v>135</v>
      </c>
      <c r="G260" s="137">
        <v>220</v>
      </c>
    </row>
    <row r="261" spans="2:7">
      <c r="B261" s="137" t="s">
        <v>139</v>
      </c>
      <c r="C261" s="139">
        <v>41337.484722222223</v>
      </c>
      <c r="D261" s="138">
        <v>41339.737500000003</v>
      </c>
      <c r="E261" s="137">
        <v>2.25278</v>
      </c>
      <c r="F261" s="137" t="s">
        <v>135</v>
      </c>
      <c r="G261" s="137">
        <v>284</v>
      </c>
    </row>
    <row r="262" spans="2:7">
      <c r="B262" s="137" t="s">
        <v>139</v>
      </c>
      <c r="C262" s="139">
        <v>41337.489583333336</v>
      </c>
      <c r="D262" s="138">
        <v>41340.451388888891</v>
      </c>
      <c r="E262" s="137">
        <v>2.9618099999999998</v>
      </c>
      <c r="F262" s="137" t="s">
        <v>135</v>
      </c>
      <c r="G262" s="137">
        <v>270</v>
      </c>
    </row>
    <row r="263" spans="2:7">
      <c r="B263" s="137" t="s">
        <v>139</v>
      </c>
      <c r="C263" s="139">
        <v>41337.493055555555</v>
      </c>
      <c r="D263" s="138">
        <v>41342.521527777775</v>
      </c>
      <c r="E263" s="137">
        <v>5.0284700000000004</v>
      </c>
      <c r="F263" s="137" t="s">
        <v>135</v>
      </c>
      <c r="G263" s="137">
        <v>231</v>
      </c>
    </row>
    <row r="264" spans="2:7">
      <c r="B264" s="137" t="s">
        <v>139</v>
      </c>
      <c r="C264" s="139">
        <v>41337.495138888888</v>
      </c>
      <c r="D264" s="138">
        <v>41341.4375</v>
      </c>
      <c r="E264" s="137">
        <v>3.9423599999999999</v>
      </c>
      <c r="F264" s="137" t="s">
        <v>135</v>
      </c>
      <c r="G264" s="137">
        <v>342</v>
      </c>
    </row>
    <row r="265" spans="2:7">
      <c r="B265" s="137" t="s">
        <v>139</v>
      </c>
      <c r="C265" s="139">
        <v>41337.495833333334</v>
      </c>
      <c r="D265" s="138">
        <v>41339.748611111114</v>
      </c>
      <c r="E265" s="137">
        <v>2.25278</v>
      </c>
      <c r="F265" s="137" t="s">
        <v>135</v>
      </c>
      <c r="G265" s="137">
        <v>155</v>
      </c>
    </row>
    <row r="266" spans="2:7">
      <c r="B266" s="137" t="s">
        <v>139</v>
      </c>
      <c r="C266" s="139">
        <v>41337.5</v>
      </c>
      <c r="D266" s="138">
        <v>41340.337500000001</v>
      </c>
      <c r="E266" s="137">
        <v>2.8374999999999999</v>
      </c>
      <c r="F266" s="137" t="s">
        <v>135</v>
      </c>
      <c r="G266" s="137">
        <v>294</v>
      </c>
    </row>
    <row r="267" spans="2:7">
      <c r="B267" s="137" t="s">
        <v>139</v>
      </c>
      <c r="C267" s="139">
        <v>41337.5</v>
      </c>
      <c r="D267" s="138">
        <v>41342.591666666667</v>
      </c>
      <c r="E267" s="137">
        <v>5.0916699999999997</v>
      </c>
      <c r="F267" s="137" t="s">
        <v>135</v>
      </c>
      <c r="G267" s="137">
        <v>239</v>
      </c>
    </row>
    <row r="268" spans="2:7">
      <c r="B268" s="137" t="s">
        <v>139</v>
      </c>
      <c r="C268" s="139">
        <v>41337.501388888886</v>
      </c>
      <c r="D268" s="138">
        <v>41338.415277777778</v>
      </c>
      <c r="E268" s="137">
        <v>0.91388999999999998</v>
      </c>
      <c r="F268" s="137" t="s">
        <v>135</v>
      </c>
      <c r="G268" s="137">
        <v>468</v>
      </c>
    </row>
    <row r="269" spans="2:7">
      <c r="B269" s="137" t="s">
        <v>139</v>
      </c>
      <c r="C269" s="139">
        <v>41337.503472222219</v>
      </c>
      <c r="D269" s="138">
        <v>41341.413194444445</v>
      </c>
      <c r="E269" s="137">
        <v>3.9097200000000001</v>
      </c>
      <c r="F269" s="137" t="s">
        <v>135</v>
      </c>
      <c r="G269" s="137">
        <v>299</v>
      </c>
    </row>
    <row r="270" spans="2:7">
      <c r="B270" s="137" t="s">
        <v>139</v>
      </c>
      <c r="C270" s="139">
        <v>41337.506944444445</v>
      </c>
      <c r="D270" s="138">
        <v>41339.688888888886</v>
      </c>
      <c r="E270" s="137">
        <v>2.18194</v>
      </c>
      <c r="F270" s="137" t="s">
        <v>135</v>
      </c>
      <c r="G270" s="137">
        <v>306</v>
      </c>
    </row>
    <row r="271" spans="2:7">
      <c r="B271" s="137" t="s">
        <v>139</v>
      </c>
      <c r="C271" s="139">
        <v>41337.507638888892</v>
      </c>
      <c r="D271" s="138">
        <v>41341.758333333331</v>
      </c>
      <c r="E271" s="137">
        <v>4.2506899999999996</v>
      </c>
      <c r="F271" s="137" t="s">
        <v>135</v>
      </c>
      <c r="G271" s="137">
        <v>323</v>
      </c>
    </row>
    <row r="272" spans="2:7">
      <c r="B272" s="137" t="s">
        <v>139</v>
      </c>
      <c r="C272" s="139">
        <v>41337.508333333331</v>
      </c>
      <c r="D272" s="138">
        <v>41339.584722222222</v>
      </c>
      <c r="E272" s="137">
        <v>2.07639</v>
      </c>
      <c r="F272" s="137" t="s">
        <v>135</v>
      </c>
      <c r="G272" s="137">
        <v>269</v>
      </c>
    </row>
    <row r="273" spans="2:7">
      <c r="B273" s="137" t="s">
        <v>139</v>
      </c>
      <c r="C273" s="139">
        <v>41337.511805555558</v>
      </c>
      <c r="D273" s="138">
        <v>41339.452777777777</v>
      </c>
      <c r="E273" s="137">
        <v>1.9409700000000001</v>
      </c>
      <c r="F273" s="137" t="s">
        <v>135</v>
      </c>
      <c r="G273" s="137">
        <v>187</v>
      </c>
    </row>
    <row r="274" spans="2:7">
      <c r="B274" s="137" t="s">
        <v>139</v>
      </c>
      <c r="C274" s="139">
        <v>41337.515972222223</v>
      </c>
      <c r="D274" s="138">
        <v>41341.357638888891</v>
      </c>
      <c r="E274" s="137">
        <v>3.8416700000000001</v>
      </c>
      <c r="F274" s="137" t="s">
        <v>135</v>
      </c>
      <c r="G274" s="137">
        <v>408</v>
      </c>
    </row>
    <row r="275" spans="2:7">
      <c r="B275" s="137" t="s">
        <v>139</v>
      </c>
      <c r="C275" s="139">
        <v>41337.51666666667</v>
      </c>
      <c r="D275" s="138">
        <v>41339.670138888891</v>
      </c>
      <c r="E275" s="137">
        <v>2.15347</v>
      </c>
      <c r="F275" s="137" t="s">
        <v>135</v>
      </c>
      <c r="G275" s="137">
        <v>171</v>
      </c>
    </row>
    <row r="276" spans="2:7">
      <c r="B276" s="137" t="s">
        <v>139</v>
      </c>
      <c r="C276" s="139">
        <v>41337.519444444442</v>
      </c>
      <c r="D276" s="138">
        <v>41338.390277777777</v>
      </c>
      <c r="E276" s="137">
        <v>0.87082999999999999</v>
      </c>
      <c r="F276" s="137" t="s">
        <v>135</v>
      </c>
      <c r="G276" s="137">
        <v>97</v>
      </c>
    </row>
    <row r="277" spans="2:7">
      <c r="B277" s="137" t="s">
        <v>139</v>
      </c>
      <c r="C277" s="139">
        <v>41337.522222222222</v>
      </c>
      <c r="D277" s="138">
        <v>41342.713888888888</v>
      </c>
      <c r="E277" s="137">
        <v>5.1916700000000002</v>
      </c>
      <c r="F277" s="137" t="s">
        <v>135</v>
      </c>
      <c r="G277" s="137">
        <v>333</v>
      </c>
    </row>
    <row r="278" spans="2:7">
      <c r="B278" s="137" t="s">
        <v>139</v>
      </c>
      <c r="C278" s="139">
        <v>41337.524305555555</v>
      </c>
      <c r="D278" s="138">
        <v>41342.376388888886</v>
      </c>
      <c r="E278" s="137">
        <v>4.8520799999999999</v>
      </c>
      <c r="F278" s="137" t="s">
        <v>135</v>
      </c>
      <c r="G278" s="137">
        <v>229</v>
      </c>
    </row>
    <row r="279" spans="2:7">
      <c r="B279" s="137" t="s">
        <v>139</v>
      </c>
      <c r="C279" s="139">
        <v>41337.529166666667</v>
      </c>
      <c r="D279" s="138">
        <v>41341.593055555553</v>
      </c>
      <c r="E279" s="137">
        <v>4.0638899999999998</v>
      </c>
      <c r="F279" s="137" t="s">
        <v>135</v>
      </c>
      <c r="G279" s="137">
        <v>239</v>
      </c>
    </row>
    <row r="280" spans="2:7">
      <c r="B280" s="137" t="s">
        <v>139</v>
      </c>
      <c r="C280" s="139">
        <v>41337.540972222225</v>
      </c>
      <c r="D280" s="138">
        <v>41339.425694444442</v>
      </c>
      <c r="E280" s="137">
        <v>1.88472</v>
      </c>
      <c r="F280" s="137" t="s">
        <v>135</v>
      </c>
      <c r="G280" s="137">
        <v>225</v>
      </c>
    </row>
    <row r="281" spans="2:7">
      <c r="B281" s="137" t="s">
        <v>139</v>
      </c>
      <c r="C281" s="139">
        <v>41337.547222222223</v>
      </c>
      <c r="D281" s="138">
        <v>41339.493055555555</v>
      </c>
      <c r="E281" s="137">
        <v>1.9458299999999999</v>
      </c>
      <c r="F281" s="137" t="s">
        <v>135</v>
      </c>
      <c r="G281" s="137">
        <v>297</v>
      </c>
    </row>
    <row r="282" spans="2:7">
      <c r="B282" s="137" t="s">
        <v>139</v>
      </c>
      <c r="C282" s="139">
        <v>41337.550000000003</v>
      </c>
      <c r="D282" s="138">
        <v>41340.409722222219</v>
      </c>
      <c r="E282" s="137">
        <v>2.8597199999999998</v>
      </c>
      <c r="F282" s="137" t="s">
        <v>135</v>
      </c>
      <c r="G282" s="137">
        <v>274</v>
      </c>
    </row>
    <row r="283" spans="2:7">
      <c r="B283" s="137" t="s">
        <v>139</v>
      </c>
      <c r="C283" s="139">
        <v>41337.554166666669</v>
      </c>
      <c r="D283" s="138">
        <v>41341.451388888891</v>
      </c>
      <c r="E283" s="137">
        <v>3.8972199999999999</v>
      </c>
      <c r="F283" s="137" t="s">
        <v>135</v>
      </c>
      <c r="G283" s="137">
        <v>296</v>
      </c>
    </row>
    <row r="284" spans="2:7">
      <c r="B284" s="137" t="s">
        <v>139</v>
      </c>
      <c r="C284" s="139">
        <v>41337.555555555555</v>
      </c>
      <c r="D284" s="138">
        <v>41342.493055555555</v>
      </c>
      <c r="E284" s="137">
        <v>4.9375</v>
      </c>
      <c r="F284" s="137" t="s">
        <v>135</v>
      </c>
      <c r="G284" s="137">
        <v>216</v>
      </c>
    </row>
    <row r="285" spans="2:7">
      <c r="B285" s="137" t="s">
        <v>139</v>
      </c>
      <c r="C285" s="139">
        <v>41337.558333333334</v>
      </c>
      <c r="D285" s="138">
        <v>41339.365277777775</v>
      </c>
      <c r="E285" s="137">
        <v>1.80694</v>
      </c>
      <c r="F285" s="137" t="s">
        <v>135</v>
      </c>
      <c r="G285" s="137">
        <v>342</v>
      </c>
    </row>
    <row r="286" spans="2:7">
      <c r="B286" s="137" t="s">
        <v>139</v>
      </c>
      <c r="C286" s="139">
        <v>41337.559027777781</v>
      </c>
      <c r="D286" s="138">
        <v>41339.618055555555</v>
      </c>
      <c r="E286" s="137">
        <v>2.0590299999999999</v>
      </c>
      <c r="F286" s="137" t="s">
        <v>135</v>
      </c>
      <c r="G286" s="137">
        <v>173</v>
      </c>
    </row>
    <row r="287" spans="2:7">
      <c r="B287" s="137" t="s">
        <v>139</v>
      </c>
      <c r="C287" s="139">
        <v>41337.55972222222</v>
      </c>
      <c r="D287" s="138">
        <v>41339.374305555553</v>
      </c>
      <c r="E287" s="137">
        <v>1.8145800000000001</v>
      </c>
      <c r="F287" s="137" t="s">
        <v>135</v>
      </c>
      <c r="G287" s="137">
        <v>352</v>
      </c>
    </row>
    <row r="288" spans="2:7">
      <c r="B288" s="137" t="s">
        <v>139</v>
      </c>
      <c r="C288" s="139">
        <v>41337.567361111112</v>
      </c>
      <c r="D288" s="138">
        <v>41340.598611111112</v>
      </c>
      <c r="E288" s="137">
        <v>3.03125</v>
      </c>
      <c r="F288" s="137" t="s">
        <v>135</v>
      </c>
      <c r="G288" s="137">
        <v>182</v>
      </c>
    </row>
    <row r="289" spans="2:7">
      <c r="B289" s="137" t="s">
        <v>139</v>
      </c>
      <c r="C289" s="139">
        <v>41337.572222222225</v>
      </c>
      <c r="D289" s="138">
        <v>41338.675694444442</v>
      </c>
      <c r="E289" s="137">
        <v>1.10347</v>
      </c>
      <c r="F289" s="137" t="s">
        <v>135</v>
      </c>
      <c r="G289" s="137">
        <v>200</v>
      </c>
    </row>
    <row r="290" spans="2:7">
      <c r="B290" s="137" t="s">
        <v>139</v>
      </c>
      <c r="C290" s="139">
        <v>41337.574999999997</v>
      </c>
      <c r="D290" s="138">
        <v>41341.493055555555</v>
      </c>
      <c r="E290" s="137">
        <v>3.9180600000000001</v>
      </c>
      <c r="F290" s="137" t="s">
        <v>135</v>
      </c>
      <c r="G290" s="137">
        <v>303</v>
      </c>
    </row>
    <row r="291" spans="2:7">
      <c r="B291" s="137" t="s">
        <v>139</v>
      </c>
      <c r="C291" s="139">
        <v>41337.575694444444</v>
      </c>
      <c r="D291" s="138">
        <v>41342.347222222219</v>
      </c>
      <c r="E291" s="137">
        <v>4.7715300000000003</v>
      </c>
      <c r="F291" s="137" t="s">
        <v>135</v>
      </c>
      <c r="G291" s="137">
        <v>244</v>
      </c>
    </row>
    <row r="292" spans="2:7">
      <c r="B292" s="137" t="s">
        <v>139</v>
      </c>
      <c r="C292" s="139">
        <v>41337.582638888889</v>
      </c>
      <c r="D292" s="138">
        <v>41340.438888888886</v>
      </c>
      <c r="E292" s="137">
        <v>2.8562500000000002</v>
      </c>
      <c r="F292" s="137" t="s">
        <v>135</v>
      </c>
      <c r="G292" s="137">
        <v>119</v>
      </c>
    </row>
    <row r="293" spans="2:7">
      <c r="B293" s="137" t="s">
        <v>139</v>
      </c>
      <c r="C293" s="139">
        <v>41337.584722222222</v>
      </c>
      <c r="D293" s="138">
        <v>41339.334027777775</v>
      </c>
      <c r="E293" s="137">
        <v>1.7493099999999999</v>
      </c>
      <c r="F293" s="137" t="s">
        <v>135</v>
      </c>
      <c r="G293" s="137">
        <v>156</v>
      </c>
    </row>
    <row r="294" spans="2:7">
      <c r="B294" s="137" t="s">
        <v>139</v>
      </c>
      <c r="C294" s="139">
        <v>41337.591666666667</v>
      </c>
      <c r="D294" s="138">
        <v>41340.704861111109</v>
      </c>
      <c r="E294" s="137">
        <v>3.1131899999999999</v>
      </c>
      <c r="F294" s="137" t="s">
        <v>135</v>
      </c>
      <c r="G294" s="137">
        <v>302</v>
      </c>
    </row>
    <row r="295" spans="2:7">
      <c r="B295" s="137" t="s">
        <v>139</v>
      </c>
      <c r="C295" s="139">
        <v>41337.594444444447</v>
      </c>
      <c r="D295" s="138">
        <v>41339.49722222222</v>
      </c>
      <c r="E295" s="137">
        <v>1.9027799999999999</v>
      </c>
      <c r="F295" s="137" t="s">
        <v>135</v>
      </c>
      <c r="G295" s="137">
        <v>336</v>
      </c>
    </row>
    <row r="296" spans="2:7">
      <c r="B296" s="137" t="s">
        <v>139</v>
      </c>
      <c r="C296" s="139">
        <v>41337.603472222225</v>
      </c>
      <c r="D296" s="138">
        <v>41340.524305555555</v>
      </c>
      <c r="E296" s="137">
        <v>2.92083</v>
      </c>
      <c r="F296" s="137" t="s">
        <v>135</v>
      </c>
      <c r="G296" s="137">
        <v>132</v>
      </c>
    </row>
    <row r="297" spans="2:7">
      <c r="B297" s="137" t="s">
        <v>139</v>
      </c>
      <c r="C297" s="139">
        <v>41337.609027777777</v>
      </c>
      <c r="D297" s="138">
        <v>41340.350694444445</v>
      </c>
      <c r="E297" s="137">
        <v>2.7416700000000001</v>
      </c>
      <c r="F297" s="137" t="s">
        <v>135</v>
      </c>
      <c r="G297" s="137">
        <v>234</v>
      </c>
    </row>
    <row r="298" spans="2:7">
      <c r="B298" s="137" t="s">
        <v>139</v>
      </c>
      <c r="C298" s="139">
        <v>41337.614583333336</v>
      </c>
      <c r="D298" s="138">
        <v>41342.338888888888</v>
      </c>
      <c r="E298" s="137">
        <v>4.72431</v>
      </c>
      <c r="F298" s="137" t="s">
        <v>135</v>
      </c>
      <c r="G298" s="137">
        <v>156</v>
      </c>
    </row>
    <row r="299" spans="2:7">
      <c r="B299" s="137" t="s">
        <v>139</v>
      </c>
      <c r="C299" s="139">
        <v>41337.615277777775</v>
      </c>
      <c r="D299" s="138">
        <v>41339.364583333336</v>
      </c>
      <c r="E299" s="137">
        <v>1.7493099999999999</v>
      </c>
      <c r="F299" s="137" t="s">
        <v>135</v>
      </c>
      <c r="G299" s="137">
        <v>224</v>
      </c>
    </row>
    <row r="300" spans="2:7">
      <c r="B300" s="137" t="s">
        <v>139</v>
      </c>
      <c r="C300" s="139">
        <v>41337.630555555559</v>
      </c>
      <c r="D300" s="138">
        <v>41340.40625</v>
      </c>
      <c r="E300" s="137">
        <v>2.77569</v>
      </c>
      <c r="F300" s="137" t="s">
        <v>135</v>
      </c>
      <c r="G300" s="137">
        <v>299</v>
      </c>
    </row>
    <row r="301" spans="2:7">
      <c r="B301" s="137" t="s">
        <v>139</v>
      </c>
      <c r="C301" s="139">
        <v>41337.633333333331</v>
      </c>
      <c r="D301" s="138">
        <v>41340.377083333333</v>
      </c>
      <c r="E301" s="137">
        <v>2.7437499999999999</v>
      </c>
      <c r="F301" s="137" t="s">
        <v>135</v>
      </c>
      <c r="G301" s="137">
        <v>314</v>
      </c>
    </row>
    <row r="302" spans="2:7">
      <c r="B302" s="137" t="s">
        <v>139</v>
      </c>
      <c r="C302" s="139">
        <v>41337.635416666664</v>
      </c>
      <c r="D302" s="138">
        <v>41339.701388888891</v>
      </c>
      <c r="E302" s="137">
        <v>2.0659700000000001</v>
      </c>
      <c r="F302" s="137" t="s">
        <v>135</v>
      </c>
      <c r="G302" s="137">
        <v>290</v>
      </c>
    </row>
    <row r="303" spans="2:7">
      <c r="B303" s="137" t="s">
        <v>139</v>
      </c>
      <c r="C303" s="139">
        <v>41337.638888888891</v>
      </c>
      <c r="D303" s="138">
        <v>41341.345833333333</v>
      </c>
      <c r="E303" s="137">
        <v>3.7069399999999999</v>
      </c>
      <c r="F303" s="137" t="s">
        <v>135</v>
      </c>
      <c r="G303" s="137">
        <v>138</v>
      </c>
    </row>
    <row r="304" spans="2:7">
      <c r="B304" s="137" t="s">
        <v>139</v>
      </c>
      <c r="C304" s="139">
        <v>41337.640972222223</v>
      </c>
      <c r="D304" s="138">
        <v>41339.376388888886</v>
      </c>
      <c r="E304" s="137">
        <v>1.73542</v>
      </c>
      <c r="F304" s="137" t="s">
        <v>135</v>
      </c>
      <c r="G304" s="137">
        <v>237</v>
      </c>
    </row>
    <row r="305" spans="2:7">
      <c r="B305" s="137" t="s">
        <v>139</v>
      </c>
      <c r="C305" s="139">
        <v>41337.645833333336</v>
      </c>
      <c r="D305" s="138">
        <v>41340.666666666664</v>
      </c>
      <c r="E305" s="137">
        <v>3.0208300000000001</v>
      </c>
      <c r="F305" s="137" t="s">
        <v>135</v>
      </c>
      <c r="G305" s="137">
        <v>116</v>
      </c>
    </row>
    <row r="306" spans="2:7">
      <c r="B306" s="137" t="s">
        <v>139</v>
      </c>
      <c r="C306" s="139">
        <v>41337.649305555555</v>
      </c>
      <c r="D306" s="138">
        <v>41341.694444444445</v>
      </c>
      <c r="E306" s="137">
        <v>4.04514</v>
      </c>
      <c r="F306" s="137" t="s">
        <v>135</v>
      </c>
      <c r="G306" s="137">
        <v>426</v>
      </c>
    </row>
    <row r="307" spans="2:7">
      <c r="B307" s="137" t="s">
        <v>139</v>
      </c>
      <c r="C307" s="139">
        <v>41337.654166666667</v>
      </c>
      <c r="D307" s="138">
        <v>41339.383333333331</v>
      </c>
      <c r="E307" s="137">
        <v>1.7291700000000001</v>
      </c>
      <c r="F307" s="137" t="s">
        <v>135</v>
      </c>
      <c r="G307" s="137">
        <v>446</v>
      </c>
    </row>
    <row r="308" spans="2:7">
      <c r="B308" s="137" t="s">
        <v>139</v>
      </c>
      <c r="C308" s="139">
        <v>41337.656944444447</v>
      </c>
      <c r="D308" s="138">
        <v>41340.599305555559</v>
      </c>
      <c r="E308" s="137">
        <v>2.9423599999999999</v>
      </c>
      <c r="F308" s="137" t="s">
        <v>135</v>
      </c>
      <c r="G308" s="137">
        <v>322</v>
      </c>
    </row>
    <row r="309" spans="2:7">
      <c r="B309" s="137" t="s">
        <v>139</v>
      </c>
      <c r="C309" s="139">
        <v>41337.659722222219</v>
      </c>
      <c r="D309" s="138">
        <v>41339.54791666667</v>
      </c>
      <c r="E309" s="137">
        <v>1.88819</v>
      </c>
      <c r="F309" s="137" t="s">
        <v>135</v>
      </c>
      <c r="G309" s="137">
        <v>438</v>
      </c>
    </row>
    <row r="310" spans="2:7">
      <c r="B310" s="137" t="s">
        <v>139</v>
      </c>
      <c r="C310" s="139">
        <v>41337.660416666666</v>
      </c>
      <c r="D310" s="138">
        <v>41340.395833333336</v>
      </c>
      <c r="E310" s="137">
        <v>2.73542</v>
      </c>
      <c r="F310" s="137" t="s">
        <v>135</v>
      </c>
      <c r="G310" s="137">
        <v>124</v>
      </c>
    </row>
    <row r="311" spans="2:7">
      <c r="B311" s="137" t="s">
        <v>139</v>
      </c>
      <c r="C311" s="139">
        <v>41337.663888888892</v>
      </c>
      <c r="D311" s="138">
        <v>41338.695833333331</v>
      </c>
      <c r="E311" s="137">
        <v>1.0319400000000001</v>
      </c>
      <c r="F311" s="137" t="s">
        <v>135</v>
      </c>
      <c r="G311" s="137">
        <v>389</v>
      </c>
    </row>
    <row r="312" spans="2:7">
      <c r="B312" s="137" t="s">
        <v>139</v>
      </c>
      <c r="C312" s="139">
        <v>41337.666666666664</v>
      </c>
      <c r="D312" s="138">
        <v>41341.390972222223</v>
      </c>
      <c r="E312" s="137">
        <v>3.72431</v>
      </c>
      <c r="F312" s="137" t="s">
        <v>135</v>
      </c>
      <c r="G312" s="137">
        <v>230</v>
      </c>
    </row>
    <row r="313" spans="2:7">
      <c r="B313" s="137" t="s">
        <v>139</v>
      </c>
      <c r="C313" s="139">
        <v>41337.672222222223</v>
      </c>
      <c r="D313" s="138">
        <v>41340.49722222222</v>
      </c>
      <c r="E313" s="137">
        <v>2.8250000000000002</v>
      </c>
      <c r="F313" s="137" t="s">
        <v>135</v>
      </c>
      <c r="G313" s="137">
        <v>286</v>
      </c>
    </row>
    <row r="314" spans="2:7">
      <c r="B314" s="137" t="s">
        <v>139</v>
      </c>
      <c r="C314" s="139">
        <v>41337.673611111109</v>
      </c>
      <c r="D314" s="138">
        <v>41343.354166666664</v>
      </c>
      <c r="E314" s="137">
        <v>5.6805599999999998</v>
      </c>
      <c r="F314" s="137" t="s">
        <v>135</v>
      </c>
      <c r="G314" s="137">
        <v>217</v>
      </c>
    </row>
    <row r="315" spans="2:7">
      <c r="B315" s="137" t="s">
        <v>139</v>
      </c>
      <c r="C315" s="139">
        <v>41337.675000000003</v>
      </c>
      <c r="D315" s="138">
        <v>41339.347916666666</v>
      </c>
      <c r="E315" s="137">
        <v>1.67292</v>
      </c>
      <c r="F315" s="137" t="s">
        <v>135</v>
      </c>
      <c r="G315" s="137">
        <v>265</v>
      </c>
    </row>
    <row r="316" spans="2:7">
      <c r="B316" s="137" t="s">
        <v>139</v>
      </c>
      <c r="C316" s="139">
        <v>41337.677083333336</v>
      </c>
      <c r="D316" s="138">
        <v>41340.420138888891</v>
      </c>
      <c r="E316" s="137">
        <v>2.7430599999999998</v>
      </c>
      <c r="F316" s="137" t="s">
        <v>135</v>
      </c>
      <c r="G316" s="137">
        <v>199</v>
      </c>
    </row>
    <row r="317" spans="2:7">
      <c r="B317" s="137" t="s">
        <v>139</v>
      </c>
      <c r="C317" s="139">
        <v>41337.679166666669</v>
      </c>
      <c r="D317" s="138">
        <v>41339.425000000003</v>
      </c>
      <c r="E317" s="137">
        <v>1.74583</v>
      </c>
      <c r="F317" s="137" t="s">
        <v>135</v>
      </c>
      <c r="G317" s="137">
        <v>324</v>
      </c>
    </row>
    <row r="318" spans="2:7">
      <c r="B318" s="137" t="s">
        <v>139</v>
      </c>
      <c r="C318" s="139">
        <v>41337.680555555555</v>
      </c>
      <c r="D318" s="138">
        <v>41339.388888888891</v>
      </c>
      <c r="E318" s="137">
        <v>1.7083299999999999</v>
      </c>
      <c r="F318" s="137" t="s">
        <v>135</v>
      </c>
      <c r="G318" s="137">
        <v>228</v>
      </c>
    </row>
    <row r="319" spans="2:7">
      <c r="B319" s="137" t="s">
        <v>139</v>
      </c>
      <c r="C319" s="139">
        <v>41337.68472222222</v>
      </c>
      <c r="D319" s="138">
        <v>41340.481944444444</v>
      </c>
      <c r="E319" s="137">
        <v>2.7972199999999998</v>
      </c>
      <c r="F319" s="137" t="s">
        <v>135</v>
      </c>
      <c r="G319" s="137">
        <v>278</v>
      </c>
    </row>
    <row r="320" spans="2:7">
      <c r="B320" s="137" t="s">
        <v>139</v>
      </c>
      <c r="C320" s="139">
        <v>41337.688888888886</v>
      </c>
      <c r="D320" s="138">
        <v>41341.414583333331</v>
      </c>
      <c r="E320" s="137">
        <v>3.7256900000000002</v>
      </c>
      <c r="F320" s="137" t="s">
        <v>135</v>
      </c>
      <c r="G320" s="137">
        <v>473</v>
      </c>
    </row>
    <row r="321" spans="2:7">
      <c r="B321" s="137" t="s">
        <v>139</v>
      </c>
      <c r="C321" s="139">
        <v>41337.693749999999</v>
      </c>
      <c r="D321" s="137"/>
      <c r="E321" s="137"/>
      <c r="F321" s="137" t="s">
        <v>136</v>
      </c>
      <c r="G321" s="137">
        <v>279</v>
      </c>
    </row>
    <row r="322" spans="2:7">
      <c r="B322" s="137"/>
      <c r="C322" s="137"/>
      <c r="D322" s="137"/>
      <c r="E322" s="137"/>
      <c r="F322" s="137"/>
      <c r="G322" s="137"/>
    </row>
    <row r="323" spans="2:7">
      <c r="B323" s="137"/>
      <c r="C323" s="137"/>
      <c r="D323" s="137"/>
      <c r="E323" s="137"/>
      <c r="F323" s="137"/>
      <c r="G323" s="137"/>
    </row>
    <row r="324" spans="2:7">
      <c r="B324" s="137"/>
      <c r="C324" s="137"/>
      <c r="D324" s="137"/>
      <c r="E324" s="137"/>
      <c r="F324" s="137"/>
      <c r="G324" s="137"/>
    </row>
    <row r="325" spans="2:7">
      <c r="B325" s="137"/>
      <c r="C325" s="137"/>
      <c r="D325" s="137"/>
      <c r="E325" s="137"/>
      <c r="F325" s="137"/>
      <c r="G325" s="137"/>
    </row>
    <row r="326" spans="2:7">
      <c r="B326" s="137"/>
      <c r="C326" s="137"/>
      <c r="D326" s="137"/>
      <c r="E326" s="137"/>
      <c r="F326" s="137"/>
      <c r="G326" s="137"/>
    </row>
    <row r="327" spans="2:7">
      <c r="B327" s="137"/>
      <c r="C327" s="137"/>
      <c r="D327" s="137"/>
      <c r="E327" s="137"/>
      <c r="F327" s="137"/>
      <c r="G327" s="137"/>
    </row>
    <row r="328" spans="2:7">
      <c r="B328" s="137"/>
      <c r="C328" s="137"/>
      <c r="D328" s="137"/>
      <c r="E328" s="137"/>
      <c r="F328" s="137"/>
      <c r="G328" s="137"/>
    </row>
    <row r="329" spans="2:7">
      <c r="B329" s="137"/>
      <c r="C329" s="137"/>
      <c r="D329" s="137"/>
      <c r="E329" s="137"/>
      <c r="F329" s="137"/>
      <c r="G329" s="137"/>
    </row>
    <row r="330" spans="2:7">
      <c r="B330" s="137"/>
      <c r="C330" s="137"/>
      <c r="D330" s="137"/>
      <c r="E330" s="137"/>
      <c r="F330" s="137"/>
      <c r="G330" s="137"/>
    </row>
    <row r="331" spans="2:7">
      <c r="B331" s="137"/>
      <c r="C331" s="137"/>
      <c r="D331" s="137"/>
      <c r="E331" s="137"/>
      <c r="F331" s="137"/>
      <c r="G331" s="137"/>
    </row>
    <row r="332" spans="2:7">
      <c r="B332" s="137"/>
      <c r="C332" s="137"/>
      <c r="D332" s="137"/>
      <c r="E332" s="137"/>
      <c r="F332" s="137"/>
      <c r="G332" s="137"/>
    </row>
    <row r="333" spans="2:7">
      <c r="B333" s="137"/>
      <c r="C333" s="137"/>
      <c r="D333" s="137"/>
      <c r="E333" s="137"/>
      <c r="F333" s="137"/>
      <c r="G333" s="137"/>
    </row>
    <row r="334" spans="2:7">
      <c r="B334" s="137"/>
      <c r="C334" s="137"/>
      <c r="D334" s="137"/>
      <c r="E334" s="137"/>
      <c r="F334" s="137"/>
      <c r="G334" s="137"/>
    </row>
    <row r="335" spans="2:7">
      <c r="B335" s="137"/>
      <c r="C335" s="137"/>
      <c r="D335" s="137"/>
      <c r="E335" s="137"/>
      <c r="F335" s="137"/>
      <c r="G335" s="137"/>
    </row>
    <row r="336" spans="2:7">
      <c r="B336" s="137"/>
      <c r="C336" s="137"/>
      <c r="D336" s="137"/>
      <c r="E336" s="137"/>
      <c r="F336" s="137"/>
      <c r="G336" s="137"/>
    </row>
    <row r="337" spans="2:7">
      <c r="B337" s="137"/>
      <c r="C337" s="137"/>
      <c r="D337" s="137"/>
      <c r="E337" s="137"/>
      <c r="F337" s="137"/>
      <c r="G337" s="137"/>
    </row>
    <row r="338" spans="2:7">
      <c r="B338" s="137"/>
      <c r="C338" s="137"/>
      <c r="D338" s="137"/>
      <c r="E338" s="137"/>
      <c r="F338" s="137"/>
      <c r="G338" s="137"/>
    </row>
    <row r="339" spans="2:7">
      <c r="B339" s="137"/>
      <c r="C339" s="137"/>
      <c r="D339" s="137"/>
      <c r="E339" s="137"/>
      <c r="F339" s="137"/>
      <c r="G339" s="137"/>
    </row>
    <row r="340" spans="2:7">
      <c r="B340" s="137"/>
      <c r="C340" s="137"/>
      <c r="D340" s="137"/>
      <c r="E340" s="137"/>
      <c r="F340" s="137"/>
      <c r="G340" s="137"/>
    </row>
    <row r="341" spans="2:7">
      <c r="B341" s="137"/>
      <c r="C341" s="137"/>
      <c r="D341" s="137"/>
      <c r="E341" s="137"/>
      <c r="F341" s="137"/>
      <c r="G341" s="137"/>
    </row>
    <row r="342" spans="2:7">
      <c r="B342" s="137"/>
      <c r="C342" s="137"/>
      <c r="D342" s="137"/>
      <c r="E342" s="137"/>
      <c r="F342" s="137"/>
      <c r="G342" s="137"/>
    </row>
    <row r="343" spans="2:7">
      <c r="B343" s="137"/>
      <c r="C343" s="137"/>
      <c r="D343" s="137"/>
      <c r="E343" s="137"/>
      <c r="F343" s="137"/>
      <c r="G343" s="137"/>
    </row>
    <row r="344" spans="2:7">
      <c r="B344" s="137"/>
      <c r="C344" s="137"/>
      <c r="D344" s="137"/>
      <c r="E344" s="137"/>
      <c r="F344" s="137"/>
      <c r="G344" s="137"/>
    </row>
    <row r="345" spans="2:7">
      <c r="B345" s="137"/>
      <c r="C345" s="137"/>
      <c r="D345" s="137"/>
      <c r="E345" s="137"/>
      <c r="F345" s="137"/>
      <c r="G345" s="137"/>
    </row>
    <row r="346" spans="2:7">
      <c r="B346" s="137"/>
      <c r="C346" s="137"/>
      <c r="D346" s="137"/>
      <c r="E346" s="137"/>
      <c r="F346" s="137"/>
      <c r="G346" s="137"/>
    </row>
    <row r="347" spans="2:7">
      <c r="B347" s="137"/>
      <c r="C347" s="137"/>
      <c r="D347" s="137"/>
      <c r="E347" s="137"/>
      <c r="F347" s="137"/>
      <c r="G347" s="137"/>
    </row>
    <row r="348" spans="2:7">
      <c r="B348" s="137"/>
      <c r="C348" s="137"/>
      <c r="D348" s="137"/>
      <c r="E348" s="137"/>
      <c r="F348" s="137"/>
      <c r="G348" s="137"/>
    </row>
    <row r="349" spans="2:7">
      <c r="B349" s="137"/>
      <c r="C349" s="137"/>
      <c r="D349" s="137"/>
      <c r="E349" s="137"/>
      <c r="F349" s="137"/>
      <c r="G349" s="137"/>
    </row>
    <row r="350" spans="2:7">
      <c r="B350" s="137"/>
      <c r="C350" s="137"/>
      <c r="D350" s="137"/>
      <c r="E350" s="137"/>
      <c r="F350" s="137"/>
      <c r="G350" s="137"/>
    </row>
    <row r="351" spans="2:7">
      <c r="B351" s="137"/>
      <c r="C351" s="137"/>
      <c r="D351" s="137"/>
      <c r="E351" s="137"/>
      <c r="F351" s="137"/>
      <c r="G351" s="137"/>
    </row>
    <row r="352" spans="2:7">
      <c r="B352" s="137"/>
      <c r="C352" s="137"/>
      <c r="D352" s="137"/>
      <c r="E352" s="137"/>
      <c r="F352" s="137"/>
      <c r="G352" s="137"/>
    </row>
    <row r="353" spans="2:7">
      <c r="B353" s="137"/>
      <c r="C353" s="137"/>
      <c r="D353" s="137"/>
      <c r="E353" s="137"/>
      <c r="F353" s="137"/>
      <c r="G353" s="137"/>
    </row>
    <row r="354" spans="2:7">
      <c r="B354" s="137"/>
      <c r="C354" s="137"/>
      <c r="D354" s="137"/>
      <c r="E354" s="137"/>
      <c r="F354" s="137"/>
      <c r="G354" s="137"/>
    </row>
    <row r="355" spans="2:7">
      <c r="B355" s="137"/>
      <c r="C355" s="137"/>
      <c r="D355" s="137"/>
      <c r="E355" s="137"/>
      <c r="F355" s="137"/>
      <c r="G355" s="137"/>
    </row>
    <row r="356" spans="2:7">
      <c r="B356" s="137"/>
      <c r="C356" s="137"/>
      <c r="D356" s="137"/>
      <c r="E356" s="137"/>
      <c r="F356" s="137"/>
      <c r="G356" s="137"/>
    </row>
    <row r="357" spans="2:7">
      <c r="B357" s="137"/>
      <c r="C357" s="137"/>
      <c r="D357" s="137"/>
      <c r="E357" s="137"/>
      <c r="F357" s="137"/>
      <c r="G357" s="137"/>
    </row>
    <row r="358" spans="2:7">
      <c r="B358" s="137"/>
      <c r="C358" s="137"/>
      <c r="D358" s="137"/>
      <c r="E358" s="137"/>
      <c r="F358" s="137"/>
      <c r="G358" s="137"/>
    </row>
    <row r="359" spans="2:7">
      <c r="B359" s="137"/>
      <c r="C359" s="137"/>
      <c r="D359" s="137"/>
      <c r="E359" s="137"/>
      <c r="F359" s="137"/>
      <c r="G359" s="137"/>
    </row>
    <row r="360" spans="2:7">
      <c r="B360" s="137"/>
      <c r="C360" s="137"/>
      <c r="D360" s="137"/>
      <c r="E360" s="137"/>
      <c r="F360" s="137"/>
      <c r="G360" s="137"/>
    </row>
    <row r="361" spans="2:7">
      <c r="B361" s="137"/>
      <c r="C361" s="137"/>
      <c r="D361" s="137"/>
      <c r="E361" s="137"/>
      <c r="F361" s="137"/>
      <c r="G361" s="137"/>
    </row>
    <row r="362" spans="2:7">
      <c r="B362" s="137"/>
      <c r="C362" s="137"/>
      <c r="D362" s="137"/>
      <c r="E362" s="137"/>
      <c r="F362" s="137"/>
      <c r="G362" s="137"/>
    </row>
    <row r="363" spans="2:7">
      <c r="B363" s="137"/>
      <c r="C363" s="137"/>
      <c r="D363" s="137"/>
      <c r="E363" s="137"/>
      <c r="F363" s="137"/>
      <c r="G363" s="137"/>
    </row>
    <row r="364" spans="2:7">
      <c r="B364" s="137"/>
      <c r="C364" s="137"/>
      <c r="D364" s="137"/>
      <c r="E364" s="137"/>
      <c r="F364" s="137"/>
      <c r="G364" s="137"/>
    </row>
    <row r="365" spans="2:7">
      <c r="B365" s="137"/>
      <c r="C365" s="137"/>
      <c r="D365" s="137"/>
      <c r="E365" s="137"/>
      <c r="F365" s="137"/>
      <c r="G365" s="137"/>
    </row>
    <row r="366" spans="2:7">
      <c r="B366" s="137"/>
      <c r="C366" s="137"/>
      <c r="D366" s="137"/>
      <c r="E366" s="137"/>
      <c r="F366" s="137"/>
      <c r="G366" s="137"/>
    </row>
    <row r="367" spans="2:7">
      <c r="B367" s="137"/>
      <c r="C367" s="137"/>
      <c r="D367" s="137"/>
      <c r="E367" s="137"/>
      <c r="F367" s="137"/>
      <c r="G367" s="137"/>
    </row>
    <row r="368" spans="2:7">
      <c r="B368" s="137"/>
      <c r="C368" s="137"/>
      <c r="D368" s="137"/>
      <c r="E368" s="137"/>
      <c r="F368" s="137"/>
      <c r="G368" s="137"/>
    </row>
    <row r="369" spans="2:7">
      <c r="B369" s="137"/>
      <c r="C369" s="137"/>
      <c r="D369" s="137"/>
      <c r="E369" s="137"/>
      <c r="F369" s="137"/>
      <c r="G369" s="137"/>
    </row>
    <row r="370" spans="2:7">
      <c r="B370" s="137"/>
      <c r="C370" s="137"/>
      <c r="D370" s="137"/>
      <c r="E370" s="137"/>
      <c r="F370" s="137"/>
      <c r="G370" s="137"/>
    </row>
    <row r="371" spans="2:7">
      <c r="B371" s="137"/>
      <c r="C371" s="137"/>
      <c r="D371" s="137"/>
      <c r="E371" s="137"/>
      <c r="F371" s="137"/>
      <c r="G371" s="137"/>
    </row>
    <row r="372" spans="2:7">
      <c r="B372" s="137"/>
      <c r="C372" s="137"/>
      <c r="D372" s="137"/>
      <c r="E372" s="137"/>
      <c r="F372" s="137"/>
      <c r="G372" s="137"/>
    </row>
    <row r="373" spans="2:7">
      <c r="B373" s="137"/>
      <c r="C373" s="137"/>
      <c r="D373" s="137"/>
      <c r="E373" s="137"/>
      <c r="F373" s="137"/>
      <c r="G373" s="137"/>
    </row>
    <row r="374" spans="2:7">
      <c r="B374" s="137"/>
      <c r="C374" s="137"/>
      <c r="D374" s="137"/>
      <c r="E374" s="137"/>
      <c r="F374" s="137"/>
      <c r="G374" s="137"/>
    </row>
    <row r="375" spans="2:7">
      <c r="B375" s="137"/>
      <c r="C375" s="137"/>
      <c r="D375" s="137"/>
      <c r="E375" s="137"/>
      <c r="F375" s="137"/>
      <c r="G375" s="137"/>
    </row>
    <row r="376" spans="2:7">
      <c r="B376" s="137"/>
      <c r="C376" s="137"/>
      <c r="D376" s="137"/>
      <c r="E376" s="137"/>
      <c r="F376" s="137"/>
      <c r="G376" s="137"/>
    </row>
    <row r="377" spans="2:7">
      <c r="B377" s="137"/>
      <c r="C377" s="137"/>
      <c r="D377" s="137"/>
      <c r="E377" s="137"/>
      <c r="F377" s="137"/>
      <c r="G377" s="137"/>
    </row>
    <row r="378" spans="2:7">
      <c r="B378" s="137"/>
      <c r="C378" s="137"/>
      <c r="D378" s="137"/>
      <c r="E378" s="137"/>
      <c r="F378" s="137"/>
      <c r="G378" s="137"/>
    </row>
    <row r="379" spans="2:7">
      <c r="B379" s="137"/>
      <c r="C379" s="137"/>
      <c r="D379" s="137"/>
      <c r="E379" s="137"/>
      <c r="F379" s="137"/>
      <c r="G379" s="137"/>
    </row>
    <row r="380" spans="2:7">
      <c r="B380" s="137"/>
      <c r="C380" s="137"/>
      <c r="D380" s="137"/>
      <c r="E380" s="137"/>
      <c r="F380" s="137"/>
      <c r="G380" s="137"/>
    </row>
    <row r="381" spans="2:7">
      <c r="B381" s="137"/>
      <c r="C381" s="137"/>
      <c r="D381" s="137"/>
      <c r="E381" s="137"/>
      <c r="F381" s="137"/>
      <c r="G381" s="137"/>
    </row>
    <row r="382" spans="2:7">
      <c r="B382" s="137"/>
      <c r="C382" s="137"/>
      <c r="D382" s="137"/>
      <c r="E382" s="137"/>
      <c r="F382" s="137"/>
      <c r="G382" s="137"/>
    </row>
    <row r="383" spans="2:7">
      <c r="B383" s="137"/>
      <c r="C383" s="137"/>
      <c r="D383" s="137"/>
      <c r="E383" s="137"/>
      <c r="F383" s="137"/>
      <c r="G383" s="137"/>
    </row>
    <row r="384" spans="2:7">
      <c r="B384" s="137"/>
      <c r="C384" s="137"/>
      <c r="D384" s="137"/>
      <c r="E384" s="137"/>
      <c r="F384" s="137"/>
      <c r="G384" s="137"/>
    </row>
    <row r="385" spans="2:7">
      <c r="B385" s="137"/>
      <c r="C385" s="137"/>
      <c r="D385" s="137"/>
      <c r="E385" s="137"/>
      <c r="F385" s="137"/>
      <c r="G385" s="137"/>
    </row>
    <row r="386" spans="2:7">
      <c r="B386" s="137"/>
      <c r="C386" s="137"/>
      <c r="D386" s="137"/>
      <c r="E386" s="137"/>
      <c r="F386" s="137"/>
      <c r="G386" s="137"/>
    </row>
    <row r="387" spans="2:7">
      <c r="B387" s="137"/>
      <c r="C387" s="137"/>
      <c r="D387" s="137"/>
      <c r="E387" s="137"/>
      <c r="F387" s="137"/>
      <c r="G387" s="137"/>
    </row>
    <row r="388" spans="2:7">
      <c r="B388" s="137"/>
      <c r="C388" s="137"/>
      <c r="D388" s="137"/>
      <c r="E388" s="137"/>
      <c r="F388" s="137"/>
      <c r="G388" s="137"/>
    </row>
    <row r="389" spans="2:7">
      <c r="B389" s="137"/>
      <c r="C389" s="137"/>
      <c r="D389" s="137"/>
      <c r="E389" s="137"/>
      <c r="F389" s="137"/>
      <c r="G389" s="137"/>
    </row>
    <row r="390" spans="2:7">
      <c r="B390" s="137"/>
      <c r="C390" s="137"/>
      <c r="D390" s="137"/>
      <c r="E390" s="137"/>
      <c r="F390" s="137"/>
      <c r="G390" s="137"/>
    </row>
    <row r="391" spans="2:7">
      <c r="B391" s="137"/>
      <c r="C391" s="137"/>
      <c r="D391" s="137"/>
      <c r="E391" s="137"/>
      <c r="F391" s="137"/>
      <c r="G391" s="137"/>
    </row>
    <row r="392" spans="2:7">
      <c r="B392" s="137"/>
      <c r="C392" s="137"/>
      <c r="D392" s="137"/>
      <c r="E392" s="137"/>
      <c r="F392" s="137"/>
      <c r="G392" s="137"/>
    </row>
    <row r="393" spans="2:7">
      <c r="B393" s="137"/>
      <c r="C393" s="137"/>
      <c r="D393" s="137"/>
      <c r="E393" s="137"/>
      <c r="F393" s="137"/>
      <c r="G393" s="137"/>
    </row>
    <row r="394" spans="2:7">
      <c r="B394" s="137"/>
      <c r="C394" s="137"/>
      <c r="D394" s="137"/>
      <c r="E394" s="137"/>
      <c r="F394" s="137"/>
      <c r="G394" s="137"/>
    </row>
    <row r="395" spans="2:7">
      <c r="B395" s="137"/>
      <c r="C395" s="137"/>
      <c r="D395" s="137"/>
      <c r="E395" s="137"/>
      <c r="F395" s="137"/>
      <c r="G395" s="137"/>
    </row>
    <row r="396" spans="2:7">
      <c r="B396" s="137"/>
      <c r="C396" s="137"/>
      <c r="D396" s="137"/>
      <c r="E396" s="137"/>
      <c r="F396" s="137"/>
      <c r="G396" s="137"/>
    </row>
    <row r="397" spans="2:7">
      <c r="B397" s="137"/>
      <c r="C397" s="137"/>
      <c r="D397" s="137"/>
      <c r="E397" s="137"/>
      <c r="F397" s="137"/>
      <c r="G397" s="137"/>
    </row>
    <row r="398" spans="2:7">
      <c r="B398" s="137"/>
      <c r="C398" s="137"/>
      <c r="D398" s="137"/>
      <c r="E398" s="137"/>
      <c r="F398" s="137"/>
      <c r="G398" s="137"/>
    </row>
    <row r="399" spans="2:7">
      <c r="B399" s="137"/>
      <c r="C399" s="137"/>
      <c r="D399" s="137"/>
      <c r="E399" s="137"/>
      <c r="F399" s="137"/>
      <c r="G399" s="137"/>
    </row>
    <row r="400" spans="2:7">
      <c r="B400" s="137"/>
      <c r="C400" s="137"/>
      <c r="D400" s="137"/>
      <c r="E400" s="137"/>
      <c r="F400" s="137"/>
      <c r="G400" s="137"/>
    </row>
    <row r="401" spans="2:7">
      <c r="B401" s="137"/>
      <c r="C401" s="137"/>
      <c r="D401" s="137"/>
      <c r="E401" s="137"/>
      <c r="F401" s="137"/>
      <c r="G401" s="137"/>
    </row>
    <row r="402" spans="2:7">
      <c r="B402" s="137"/>
      <c r="C402" s="137"/>
      <c r="D402" s="137"/>
      <c r="E402" s="137"/>
      <c r="F402" s="137"/>
      <c r="G402" s="137"/>
    </row>
    <row r="403" spans="2:7">
      <c r="B403" s="137"/>
      <c r="C403" s="137"/>
      <c r="D403" s="137"/>
      <c r="E403" s="137"/>
      <c r="F403" s="137"/>
      <c r="G403" s="137"/>
    </row>
    <row r="404" spans="2:7">
      <c r="B404" s="137"/>
      <c r="C404" s="137"/>
      <c r="D404" s="137"/>
      <c r="E404" s="137"/>
      <c r="F404" s="137"/>
      <c r="G404" s="137"/>
    </row>
    <row r="405" spans="2:7">
      <c r="B405" s="137"/>
      <c r="C405" s="137"/>
      <c r="D405" s="137"/>
      <c r="E405" s="137"/>
      <c r="F405" s="137"/>
      <c r="G405" s="137"/>
    </row>
    <row r="406" spans="2:7">
      <c r="B406" s="137"/>
      <c r="C406" s="137"/>
      <c r="D406" s="137"/>
      <c r="E406" s="137"/>
      <c r="F406" s="137"/>
      <c r="G406" s="137"/>
    </row>
    <row r="407" spans="2:7">
      <c r="B407" s="137"/>
      <c r="C407" s="137"/>
      <c r="D407" s="137"/>
      <c r="E407" s="137"/>
      <c r="F407" s="137"/>
      <c r="G407" s="137"/>
    </row>
    <row r="408" spans="2:7">
      <c r="B408" s="137"/>
      <c r="C408" s="137"/>
      <c r="D408" s="137"/>
      <c r="E408" s="137"/>
      <c r="F408" s="137"/>
      <c r="G408" s="137"/>
    </row>
    <row r="409" spans="2:7">
      <c r="B409" s="137"/>
      <c r="C409" s="137"/>
      <c r="D409" s="137"/>
      <c r="E409" s="137"/>
      <c r="F409" s="137"/>
      <c r="G409" s="137"/>
    </row>
    <row r="410" spans="2:7">
      <c r="B410" s="137"/>
      <c r="C410" s="137"/>
      <c r="D410" s="137"/>
      <c r="E410" s="137"/>
      <c r="F410" s="137"/>
      <c r="G410" s="137"/>
    </row>
    <row r="411" spans="2:7">
      <c r="B411" s="137"/>
      <c r="C411" s="137"/>
      <c r="D411" s="137"/>
      <c r="E411" s="137"/>
      <c r="F411" s="137"/>
      <c r="G411" s="137"/>
    </row>
    <row r="412" spans="2:7">
      <c r="B412" s="137"/>
      <c r="C412" s="137"/>
      <c r="D412" s="137"/>
      <c r="E412" s="137"/>
      <c r="F412" s="137"/>
      <c r="G412" s="137"/>
    </row>
    <row r="413" spans="2:7">
      <c r="B413" s="137"/>
      <c r="C413" s="137"/>
      <c r="D413" s="137"/>
      <c r="E413" s="137"/>
      <c r="F413" s="137"/>
      <c r="G413" s="137"/>
    </row>
    <row r="414" spans="2:7">
      <c r="B414" s="137"/>
      <c r="C414" s="137"/>
      <c r="D414" s="137"/>
      <c r="E414" s="137"/>
      <c r="F414" s="137"/>
      <c r="G414" s="137"/>
    </row>
    <row r="415" spans="2:7">
      <c r="B415" s="137"/>
      <c r="C415" s="137"/>
      <c r="D415" s="137"/>
      <c r="E415" s="137"/>
      <c r="F415" s="137"/>
      <c r="G415" s="137"/>
    </row>
    <row r="416" spans="2:7">
      <c r="B416" s="137"/>
      <c r="C416" s="137"/>
      <c r="D416" s="137"/>
      <c r="E416" s="137"/>
      <c r="F416" s="137"/>
      <c r="G416" s="137"/>
    </row>
    <row r="417" spans="2:7">
      <c r="B417" s="137"/>
      <c r="C417" s="137"/>
      <c r="D417" s="137"/>
      <c r="E417" s="137"/>
      <c r="F417" s="137"/>
      <c r="G417" s="137"/>
    </row>
    <row r="418" spans="2:7">
      <c r="B418" s="137"/>
      <c r="C418" s="137"/>
      <c r="D418" s="137"/>
      <c r="E418" s="137"/>
      <c r="F418" s="137"/>
      <c r="G418" s="137"/>
    </row>
    <row r="419" spans="2:7">
      <c r="B419" s="137"/>
      <c r="C419" s="137"/>
      <c r="D419" s="137"/>
      <c r="E419" s="137"/>
      <c r="F419" s="137"/>
      <c r="G419" s="137"/>
    </row>
    <row r="420" spans="2:7">
      <c r="B420" s="137"/>
      <c r="C420" s="137"/>
      <c r="D420" s="137"/>
      <c r="E420" s="137"/>
      <c r="F420" s="137"/>
      <c r="G420" s="137"/>
    </row>
    <row r="421" spans="2:7">
      <c r="B421" s="137"/>
      <c r="C421" s="137"/>
      <c r="D421" s="137"/>
      <c r="E421" s="137"/>
      <c r="F421" s="137"/>
      <c r="G421" s="137"/>
    </row>
    <row r="422" spans="2:7">
      <c r="B422" s="137"/>
      <c r="C422" s="137"/>
      <c r="D422" s="137"/>
      <c r="E422" s="137"/>
      <c r="F422" s="137"/>
      <c r="G422" s="137"/>
    </row>
    <row r="423" spans="2:7">
      <c r="B423" s="137"/>
      <c r="C423" s="137"/>
      <c r="D423" s="137"/>
      <c r="E423" s="137"/>
      <c r="F423" s="137"/>
      <c r="G423" s="137"/>
    </row>
    <row r="424" spans="2:7">
      <c r="B424" s="137"/>
      <c r="C424" s="137"/>
      <c r="D424" s="137"/>
      <c r="E424" s="137"/>
      <c r="F424" s="137"/>
      <c r="G424" s="137"/>
    </row>
    <row r="425" spans="2:7">
      <c r="B425" s="137"/>
      <c r="C425" s="137"/>
      <c r="D425" s="137"/>
      <c r="E425" s="137"/>
      <c r="F425" s="137"/>
      <c r="G425" s="137"/>
    </row>
    <row r="426" spans="2:7">
      <c r="B426" s="137"/>
      <c r="C426" s="137"/>
      <c r="D426" s="137"/>
      <c r="E426" s="137"/>
      <c r="F426" s="137"/>
      <c r="G426" s="137"/>
    </row>
    <row r="427" spans="2:7">
      <c r="B427" s="137"/>
      <c r="C427" s="137"/>
      <c r="D427" s="137"/>
      <c r="E427" s="137"/>
      <c r="F427" s="137"/>
      <c r="G427" s="137"/>
    </row>
    <row r="428" spans="2:7">
      <c r="B428" s="137"/>
      <c r="C428" s="137"/>
      <c r="D428" s="137"/>
      <c r="E428" s="137"/>
      <c r="F428" s="137"/>
      <c r="G428" s="137"/>
    </row>
    <row r="429" spans="2:7">
      <c r="B429" s="137"/>
      <c r="C429" s="137"/>
      <c r="D429" s="137"/>
      <c r="E429" s="137"/>
      <c r="F429" s="137"/>
      <c r="G429" s="137"/>
    </row>
    <row r="430" spans="2:7">
      <c r="B430" s="137"/>
      <c r="C430" s="137"/>
      <c r="D430" s="137"/>
      <c r="E430" s="137"/>
      <c r="F430" s="137"/>
      <c r="G430" s="137"/>
    </row>
    <row r="431" spans="2:7">
      <c r="B431" s="137"/>
      <c r="C431" s="137"/>
      <c r="D431" s="137"/>
      <c r="E431" s="137"/>
      <c r="F431" s="137"/>
      <c r="G431" s="137"/>
    </row>
    <row r="432" spans="2:7">
      <c r="B432" s="137"/>
      <c r="C432" s="137"/>
      <c r="D432" s="137"/>
      <c r="E432" s="137"/>
      <c r="F432" s="137"/>
      <c r="G432" s="137"/>
    </row>
    <row r="433" spans="2:7">
      <c r="B433" s="137"/>
      <c r="C433" s="137"/>
      <c r="D433" s="137"/>
      <c r="E433" s="137"/>
      <c r="F433" s="137"/>
      <c r="G433" s="137"/>
    </row>
    <row r="434" spans="2:7">
      <c r="B434" s="137"/>
      <c r="C434" s="137"/>
      <c r="D434" s="137"/>
      <c r="E434" s="137"/>
      <c r="F434" s="137"/>
      <c r="G434" s="137"/>
    </row>
    <row r="435" spans="2:7">
      <c r="B435" s="137"/>
      <c r="C435" s="137"/>
      <c r="D435" s="137"/>
      <c r="E435" s="137"/>
      <c r="F435" s="137"/>
      <c r="G435" s="137"/>
    </row>
    <row r="436" spans="2:7">
      <c r="B436" s="137"/>
      <c r="C436" s="137"/>
      <c r="D436" s="137"/>
      <c r="E436" s="137"/>
      <c r="F436" s="137"/>
      <c r="G436" s="137"/>
    </row>
    <row r="437" spans="2:7">
      <c r="B437" s="137"/>
      <c r="C437" s="137"/>
      <c r="D437" s="137"/>
      <c r="E437" s="137"/>
      <c r="F437" s="137"/>
      <c r="G437" s="137"/>
    </row>
    <row r="438" spans="2:7">
      <c r="B438" s="137"/>
      <c r="C438" s="137"/>
      <c r="D438" s="137"/>
      <c r="E438" s="137"/>
      <c r="F438" s="137"/>
      <c r="G438" s="137"/>
    </row>
    <row r="439" spans="2:7">
      <c r="B439" s="137"/>
      <c r="C439" s="137"/>
      <c r="D439" s="137"/>
      <c r="E439" s="137"/>
      <c r="F439" s="137"/>
      <c r="G439" s="137"/>
    </row>
    <row r="440" spans="2:7">
      <c r="B440" s="137"/>
      <c r="C440" s="137"/>
      <c r="D440" s="137"/>
      <c r="E440" s="137"/>
      <c r="F440" s="137"/>
      <c r="G440" s="137"/>
    </row>
    <row r="441" spans="2:7">
      <c r="B441" s="137"/>
      <c r="C441" s="137"/>
      <c r="D441" s="137"/>
      <c r="E441" s="137"/>
      <c r="F441" s="137"/>
      <c r="G441" s="137"/>
    </row>
    <row r="442" spans="2:7">
      <c r="B442" s="137"/>
      <c r="C442" s="137"/>
      <c r="D442" s="137"/>
      <c r="E442" s="137"/>
      <c r="F442" s="137"/>
      <c r="G442" s="137"/>
    </row>
    <row r="443" spans="2:7">
      <c r="B443" s="137"/>
      <c r="C443" s="137"/>
      <c r="D443" s="137"/>
      <c r="E443" s="137"/>
      <c r="F443" s="137"/>
      <c r="G443" s="137"/>
    </row>
    <row r="444" spans="2:7">
      <c r="B444" s="137"/>
      <c r="C444" s="137"/>
      <c r="D444" s="137"/>
      <c r="E444" s="137"/>
      <c r="F444" s="137"/>
      <c r="G444" s="137"/>
    </row>
    <row r="445" spans="2:7">
      <c r="B445" s="137"/>
      <c r="C445" s="137"/>
      <c r="D445" s="137"/>
      <c r="E445" s="137"/>
      <c r="F445" s="137"/>
      <c r="G445" s="137"/>
    </row>
    <row r="446" spans="2:7">
      <c r="B446" s="137"/>
      <c r="C446" s="137"/>
      <c r="D446" s="137"/>
      <c r="E446" s="137"/>
      <c r="F446" s="137"/>
      <c r="G446" s="137"/>
    </row>
    <row r="447" spans="2:7">
      <c r="B447" s="137"/>
      <c r="C447" s="137"/>
      <c r="D447" s="137"/>
      <c r="E447" s="137"/>
      <c r="F447" s="137"/>
      <c r="G447" s="137"/>
    </row>
    <row r="448" spans="2:7">
      <c r="B448" s="137"/>
      <c r="C448" s="137"/>
      <c r="D448" s="137"/>
      <c r="E448" s="137"/>
      <c r="F448" s="137"/>
      <c r="G448" s="137"/>
    </row>
    <row r="449" spans="2:7">
      <c r="B449" s="137"/>
      <c r="C449" s="137"/>
      <c r="D449" s="137"/>
      <c r="E449" s="137"/>
      <c r="F449" s="137"/>
      <c r="G449" s="137"/>
    </row>
    <row r="450" spans="2:7">
      <c r="B450" s="137"/>
      <c r="C450" s="137"/>
      <c r="D450" s="137"/>
      <c r="E450" s="137"/>
      <c r="F450" s="137"/>
      <c r="G450" s="137"/>
    </row>
    <row r="451" spans="2:7">
      <c r="B451" s="137"/>
      <c r="C451" s="137"/>
      <c r="D451" s="137"/>
      <c r="E451" s="137"/>
      <c r="F451" s="137"/>
      <c r="G451" s="137"/>
    </row>
    <row r="452" spans="2:7">
      <c r="B452" s="137"/>
      <c r="C452" s="137"/>
      <c r="D452" s="137"/>
      <c r="E452" s="137"/>
      <c r="F452" s="137"/>
      <c r="G452" s="137"/>
    </row>
    <row r="453" spans="2:7">
      <c r="B453" s="137"/>
      <c r="C453" s="137"/>
      <c r="D453" s="137"/>
      <c r="E453" s="137"/>
      <c r="F453" s="137"/>
      <c r="G453" s="137"/>
    </row>
    <row r="454" spans="2:7">
      <c r="B454" s="137"/>
      <c r="C454" s="137"/>
      <c r="D454" s="137"/>
      <c r="E454" s="137"/>
      <c r="F454" s="137"/>
      <c r="G454" s="137"/>
    </row>
    <row r="455" spans="2:7">
      <c r="B455" s="137"/>
      <c r="C455" s="137"/>
      <c r="D455" s="137"/>
      <c r="E455" s="137"/>
      <c r="F455" s="137"/>
      <c r="G455" s="137"/>
    </row>
    <row r="456" spans="2:7">
      <c r="B456" s="137"/>
      <c r="C456" s="137"/>
      <c r="D456" s="137"/>
      <c r="E456" s="137"/>
      <c r="F456" s="137"/>
      <c r="G456" s="137"/>
    </row>
    <row r="457" spans="2:7">
      <c r="B457" s="137"/>
      <c r="C457" s="137"/>
      <c r="D457" s="137"/>
      <c r="E457" s="137"/>
      <c r="F457" s="137"/>
      <c r="G457" s="137"/>
    </row>
    <row r="458" spans="2:7">
      <c r="B458" s="137"/>
      <c r="C458" s="137"/>
      <c r="D458" s="137"/>
      <c r="E458" s="137"/>
      <c r="F458" s="137"/>
      <c r="G458" s="137"/>
    </row>
    <row r="459" spans="2:7">
      <c r="B459" s="137"/>
      <c r="C459" s="137"/>
      <c r="D459" s="137"/>
      <c r="E459" s="137"/>
      <c r="F459" s="137"/>
      <c r="G459" s="137"/>
    </row>
    <row r="460" spans="2:7">
      <c r="B460" s="137"/>
      <c r="C460" s="137"/>
      <c r="D460" s="137"/>
      <c r="E460" s="137"/>
      <c r="F460" s="137"/>
      <c r="G460" s="137"/>
    </row>
    <row r="461" spans="2:7">
      <c r="B461" s="137"/>
      <c r="C461" s="137"/>
      <c r="D461" s="137"/>
      <c r="E461" s="137"/>
      <c r="F461" s="137"/>
      <c r="G461" s="137"/>
    </row>
    <row r="462" spans="2:7">
      <c r="B462" s="137"/>
      <c r="C462" s="137"/>
      <c r="D462" s="137"/>
      <c r="E462" s="137"/>
      <c r="F462" s="137"/>
      <c r="G462" s="137"/>
    </row>
    <row r="463" spans="2:7">
      <c r="B463" s="137"/>
      <c r="C463" s="137"/>
      <c r="D463" s="137"/>
      <c r="E463" s="137"/>
      <c r="F463" s="137"/>
      <c r="G463" s="137"/>
    </row>
    <row r="464" spans="2:7">
      <c r="B464" s="137"/>
      <c r="C464" s="137"/>
      <c r="D464" s="137"/>
      <c r="E464" s="137"/>
      <c r="F464" s="137"/>
      <c r="G464" s="137"/>
    </row>
    <row r="465" spans="2:7">
      <c r="B465" s="137"/>
      <c r="C465" s="137"/>
      <c r="D465" s="137"/>
      <c r="E465" s="137"/>
      <c r="F465" s="137"/>
      <c r="G465" s="137"/>
    </row>
    <row r="466" spans="2:7">
      <c r="B466" s="137"/>
      <c r="C466" s="137"/>
      <c r="D466" s="137"/>
      <c r="E466" s="137"/>
      <c r="F466" s="137"/>
      <c r="G466" s="137"/>
    </row>
    <row r="467" spans="2:7">
      <c r="B467" s="137"/>
      <c r="C467" s="137"/>
      <c r="D467" s="137"/>
      <c r="E467" s="137"/>
      <c r="F467" s="137"/>
      <c r="G467" s="137"/>
    </row>
    <row r="468" spans="2:7">
      <c r="B468" s="137"/>
      <c r="C468" s="137"/>
      <c r="D468" s="137"/>
      <c r="E468" s="137"/>
      <c r="F468" s="137"/>
      <c r="G468" s="137"/>
    </row>
    <row r="469" spans="2:7">
      <c r="B469" s="137"/>
      <c r="C469" s="137"/>
      <c r="D469" s="137"/>
      <c r="E469" s="137"/>
      <c r="F469" s="137"/>
      <c r="G469" s="137"/>
    </row>
    <row r="470" spans="2:7">
      <c r="B470" s="137"/>
      <c r="C470" s="137"/>
      <c r="D470" s="137"/>
      <c r="E470" s="137"/>
      <c r="F470" s="137"/>
      <c r="G470" s="137"/>
    </row>
    <row r="471" spans="2:7">
      <c r="B471" s="137"/>
      <c r="C471" s="137"/>
      <c r="D471" s="137"/>
      <c r="E471" s="137"/>
      <c r="F471" s="137"/>
      <c r="G471" s="137"/>
    </row>
    <row r="472" spans="2:7">
      <c r="B472" s="137"/>
      <c r="C472" s="137"/>
      <c r="D472" s="137"/>
      <c r="E472" s="137"/>
      <c r="F472" s="137"/>
      <c r="G472" s="137"/>
    </row>
    <row r="473" spans="2:7">
      <c r="B473" s="137"/>
      <c r="C473" s="137"/>
      <c r="D473" s="137"/>
      <c r="E473" s="137"/>
      <c r="F473" s="137"/>
      <c r="G473" s="137"/>
    </row>
    <row r="474" spans="2:7">
      <c r="B474" s="137"/>
      <c r="C474" s="137"/>
      <c r="D474" s="137"/>
      <c r="E474" s="137"/>
      <c r="F474" s="137"/>
      <c r="G474" s="137"/>
    </row>
    <row r="475" spans="2:7">
      <c r="B475" s="137"/>
      <c r="C475" s="137"/>
      <c r="D475" s="137"/>
      <c r="E475" s="137"/>
      <c r="F475" s="137"/>
      <c r="G475" s="137"/>
    </row>
    <row r="476" spans="2:7">
      <c r="B476" s="137"/>
      <c r="C476" s="137"/>
      <c r="D476" s="137"/>
      <c r="E476" s="137"/>
      <c r="F476" s="137"/>
      <c r="G476" s="137"/>
    </row>
    <row r="477" spans="2:7">
      <c r="B477" s="137"/>
      <c r="C477" s="137"/>
      <c r="D477" s="137"/>
      <c r="E477" s="137"/>
      <c r="F477" s="137"/>
      <c r="G477" s="137"/>
    </row>
    <row r="478" spans="2:7">
      <c r="B478" s="137"/>
      <c r="C478" s="137"/>
      <c r="D478" s="137"/>
      <c r="E478" s="137"/>
      <c r="F478" s="137"/>
      <c r="G478" s="137"/>
    </row>
    <row r="479" spans="2:7">
      <c r="B479" s="137"/>
      <c r="C479" s="137"/>
      <c r="D479" s="137"/>
      <c r="E479" s="137"/>
      <c r="F479" s="137"/>
      <c r="G479" s="137"/>
    </row>
    <row r="480" spans="2:7">
      <c r="B480" s="137"/>
      <c r="C480" s="137"/>
      <c r="D480" s="137"/>
      <c r="E480" s="137"/>
      <c r="F480" s="137"/>
      <c r="G480" s="137"/>
    </row>
    <row r="481" spans="2:7">
      <c r="B481" s="137"/>
      <c r="C481" s="137"/>
      <c r="D481" s="137"/>
      <c r="E481" s="137"/>
      <c r="F481" s="137"/>
      <c r="G481" s="137"/>
    </row>
    <row r="482" spans="2:7">
      <c r="B482" s="137"/>
      <c r="C482" s="137"/>
      <c r="D482" s="137"/>
      <c r="E482" s="137"/>
      <c r="F482" s="137"/>
      <c r="G482" s="137"/>
    </row>
    <row r="483" spans="2:7">
      <c r="B483" s="137"/>
      <c r="C483" s="137"/>
      <c r="D483" s="137"/>
      <c r="E483" s="137"/>
      <c r="F483" s="137"/>
      <c r="G483" s="137"/>
    </row>
    <row r="484" spans="2:7">
      <c r="B484" s="137"/>
      <c r="C484" s="137"/>
      <c r="D484" s="137"/>
      <c r="E484" s="137"/>
      <c r="F484" s="137"/>
      <c r="G484" s="137"/>
    </row>
    <row r="485" spans="2:7">
      <c r="B485" s="137"/>
      <c r="C485" s="137"/>
      <c r="D485" s="137"/>
      <c r="E485" s="137"/>
      <c r="F485" s="137"/>
      <c r="G485" s="137"/>
    </row>
    <row r="486" spans="2:7">
      <c r="B486" s="137"/>
      <c r="C486" s="137"/>
      <c r="D486" s="137"/>
      <c r="E486" s="137"/>
      <c r="F486" s="137"/>
      <c r="G486" s="137"/>
    </row>
    <row r="487" spans="2:7">
      <c r="B487" s="137"/>
      <c r="C487" s="137"/>
      <c r="D487" s="137"/>
      <c r="E487" s="137"/>
      <c r="F487" s="137"/>
      <c r="G487" s="137"/>
    </row>
    <row r="488" spans="2:7">
      <c r="B488" s="137"/>
      <c r="C488" s="137"/>
      <c r="D488" s="137"/>
      <c r="E488" s="137"/>
      <c r="F488" s="137"/>
      <c r="G488" s="137"/>
    </row>
    <row r="489" spans="2:7">
      <c r="B489" s="137"/>
      <c r="C489" s="137"/>
      <c r="D489" s="137"/>
      <c r="E489" s="137"/>
      <c r="F489" s="137"/>
      <c r="G489" s="137"/>
    </row>
    <row r="490" spans="2:7">
      <c r="B490" s="137"/>
      <c r="C490" s="137"/>
      <c r="D490" s="137"/>
      <c r="E490" s="137"/>
      <c r="F490" s="137"/>
      <c r="G490" s="137"/>
    </row>
    <row r="491" spans="2:7">
      <c r="B491" s="137"/>
      <c r="C491" s="137"/>
      <c r="D491" s="137"/>
      <c r="E491" s="137"/>
      <c r="F491" s="137"/>
      <c r="G491" s="137"/>
    </row>
    <row r="492" spans="2:7">
      <c r="B492" s="137"/>
      <c r="C492" s="137"/>
      <c r="D492" s="137"/>
      <c r="E492" s="137"/>
      <c r="F492" s="137"/>
      <c r="G492" s="137"/>
    </row>
    <row r="493" spans="2:7">
      <c r="B493" s="137"/>
      <c r="C493" s="137"/>
      <c r="D493" s="137"/>
      <c r="E493" s="137"/>
      <c r="F493" s="137"/>
      <c r="G493" s="137"/>
    </row>
    <row r="494" spans="2:7">
      <c r="B494" s="137"/>
      <c r="C494" s="137"/>
      <c r="D494" s="137"/>
      <c r="E494" s="137"/>
      <c r="F494" s="137"/>
      <c r="G494" s="137"/>
    </row>
    <row r="495" spans="2:7">
      <c r="B495" s="137"/>
      <c r="C495" s="137"/>
      <c r="D495" s="137"/>
      <c r="E495" s="137"/>
      <c r="F495" s="137"/>
      <c r="G495" s="137"/>
    </row>
    <row r="496" spans="2:7">
      <c r="B496" s="137"/>
      <c r="C496" s="137"/>
      <c r="D496" s="137"/>
      <c r="E496" s="137"/>
      <c r="F496" s="137"/>
      <c r="G496" s="137"/>
    </row>
    <row r="497" spans="2:7">
      <c r="B497" s="137"/>
      <c r="C497" s="137"/>
      <c r="D497" s="137"/>
      <c r="E497" s="137"/>
      <c r="F497" s="137"/>
      <c r="G497" s="137"/>
    </row>
    <row r="498" spans="2:7">
      <c r="B498" s="137"/>
      <c r="C498" s="137"/>
      <c r="D498" s="137"/>
      <c r="E498" s="137"/>
      <c r="F498" s="137"/>
      <c r="G498" s="137"/>
    </row>
    <row r="499" spans="2:7">
      <c r="B499" s="137"/>
      <c r="C499" s="137"/>
      <c r="D499" s="137"/>
      <c r="E499" s="137"/>
      <c r="F499" s="137"/>
      <c r="G499" s="137"/>
    </row>
    <row r="500" spans="2:7">
      <c r="B500" s="137"/>
      <c r="C500" s="137"/>
      <c r="D500" s="137"/>
      <c r="E500" s="137"/>
      <c r="F500" s="137"/>
      <c r="G500" s="137"/>
    </row>
    <row r="501" spans="2:7">
      <c r="B501" s="137"/>
      <c r="C501" s="137"/>
      <c r="D501" s="137"/>
      <c r="E501" s="137"/>
      <c r="F501" s="137"/>
      <c r="G501" s="137"/>
    </row>
    <row r="502" spans="2:7">
      <c r="B502" s="137"/>
      <c r="C502" s="137"/>
      <c r="D502" s="137"/>
      <c r="E502" s="137"/>
      <c r="F502" s="137"/>
      <c r="G502" s="137"/>
    </row>
    <row r="503" spans="2:7">
      <c r="B503" s="137"/>
      <c r="C503" s="137"/>
      <c r="D503" s="137"/>
      <c r="E503" s="137"/>
      <c r="F503" s="137"/>
      <c r="G503" s="137"/>
    </row>
    <row r="504" spans="2:7">
      <c r="B504" s="137"/>
      <c r="C504" s="137"/>
      <c r="D504" s="137"/>
      <c r="E504" s="137"/>
      <c r="F504" s="137"/>
      <c r="G504" s="137"/>
    </row>
    <row r="505" spans="2:7">
      <c r="B505" s="137"/>
      <c r="C505" s="137"/>
      <c r="D505" s="137"/>
      <c r="E505" s="137"/>
      <c r="F505" s="137"/>
      <c r="G505" s="137"/>
    </row>
    <row r="506" spans="2:7">
      <c r="B506" s="137"/>
      <c r="C506" s="137"/>
      <c r="D506" s="137"/>
      <c r="E506" s="137"/>
      <c r="F506" s="137"/>
      <c r="G506" s="137"/>
    </row>
    <row r="507" spans="2:7">
      <c r="B507" s="137"/>
      <c r="C507" s="137"/>
      <c r="D507" s="137"/>
      <c r="E507" s="137"/>
      <c r="F507" s="137"/>
      <c r="G507" s="137"/>
    </row>
    <row r="508" spans="2:7">
      <c r="B508" s="137"/>
      <c r="C508" s="137"/>
      <c r="D508" s="137"/>
      <c r="E508" s="137"/>
      <c r="F508" s="137"/>
      <c r="G508" s="137"/>
    </row>
    <row r="509" spans="2:7">
      <c r="B509" s="137"/>
      <c r="C509" s="137"/>
      <c r="D509" s="137"/>
      <c r="E509" s="137"/>
      <c r="F509" s="137"/>
      <c r="G509" s="137"/>
    </row>
    <row r="510" spans="2:7">
      <c r="B510" s="137"/>
      <c r="C510" s="137"/>
      <c r="D510" s="137"/>
      <c r="E510" s="137"/>
      <c r="F510" s="137"/>
      <c r="G510" s="137"/>
    </row>
    <row r="511" spans="2:7">
      <c r="B511" s="137"/>
      <c r="C511" s="137"/>
      <c r="D511" s="137"/>
      <c r="E511" s="137"/>
      <c r="F511" s="137"/>
      <c r="G511" s="137"/>
    </row>
    <row r="512" spans="2:7">
      <c r="B512" s="137"/>
      <c r="C512" s="137"/>
      <c r="D512" s="137"/>
      <c r="E512" s="137"/>
      <c r="F512" s="137"/>
      <c r="G512" s="137"/>
    </row>
    <row r="513" spans="2:7">
      <c r="B513" s="137"/>
      <c r="C513" s="137"/>
      <c r="D513" s="137"/>
      <c r="E513" s="137"/>
      <c r="F513" s="137"/>
      <c r="G513" s="137"/>
    </row>
    <row r="514" spans="2:7">
      <c r="B514" s="137"/>
      <c r="C514" s="137"/>
      <c r="D514" s="137"/>
      <c r="E514" s="137"/>
      <c r="F514" s="137"/>
      <c r="G514" s="137"/>
    </row>
    <row r="515" spans="2:7">
      <c r="B515" s="137"/>
      <c r="C515" s="137"/>
      <c r="D515" s="137"/>
      <c r="E515" s="137"/>
      <c r="F515" s="137"/>
      <c r="G515" s="137"/>
    </row>
    <row r="516" spans="2:7">
      <c r="B516" s="137"/>
      <c r="C516" s="137"/>
      <c r="D516" s="137"/>
      <c r="E516" s="137"/>
      <c r="F516" s="137"/>
      <c r="G516" s="137"/>
    </row>
    <row r="517" spans="2:7">
      <c r="B517" s="137"/>
      <c r="C517" s="137"/>
      <c r="D517" s="137"/>
      <c r="E517" s="137"/>
      <c r="F517" s="137"/>
      <c r="G517" s="137"/>
    </row>
    <row r="518" spans="2:7">
      <c r="B518" s="137"/>
      <c r="C518" s="137"/>
      <c r="D518" s="137"/>
      <c r="E518" s="137"/>
      <c r="F518" s="137"/>
      <c r="G518" s="137"/>
    </row>
    <row r="519" spans="2:7">
      <c r="B519" s="137"/>
      <c r="C519" s="137"/>
      <c r="D519" s="137"/>
      <c r="E519" s="137"/>
      <c r="F519" s="137"/>
      <c r="G519" s="137"/>
    </row>
    <row r="520" spans="2:7">
      <c r="B520" s="137"/>
      <c r="C520" s="137"/>
      <c r="D520" s="137"/>
      <c r="E520" s="137"/>
      <c r="F520" s="137"/>
      <c r="G520" s="137"/>
    </row>
    <row r="521" spans="2:7">
      <c r="B521" s="137"/>
      <c r="C521" s="137"/>
      <c r="D521" s="137"/>
      <c r="E521" s="137"/>
      <c r="F521" s="137"/>
      <c r="G521" s="137"/>
    </row>
    <row r="522" spans="2:7">
      <c r="B522" s="137"/>
      <c r="C522" s="137"/>
      <c r="D522" s="137"/>
      <c r="E522" s="137"/>
      <c r="F522" s="137"/>
      <c r="G522" s="137"/>
    </row>
    <row r="523" spans="2:7">
      <c r="B523" s="137"/>
      <c r="C523" s="137"/>
      <c r="D523" s="137"/>
      <c r="E523" s="137"/>
      <c r="F523" s="137"/>
      <c r="G523" s="137"/>
    </row>
    <row r="524" spans="2:7">
      <c r="B524" s="137"/>
      <c r="C524" s="137"/>
      <c r="D524" s="137"/>
      <c r="E524" s="137"/>
      <c r="F524" s="137"/>
      <c r="G524" s="137"/>
    </row>
    <row r="525" spans="2:7">
      <c r="B525" s="137"/>
      <c r="C525" s="137"/>
      <c r="D525" s="137"/>
      <c r="E525" s="137"/>
      <c r="F525" s="137"/>
      <c r="G525" s="137"/>
    </row>
    <row r="526" spans="2:7">
      <c r="B526" s="137"/>
      <c r="C526" s="137"/>
      <c r="D526" s="137"/>
      <c r="E526" s="137"/>
      <c r="F526" s="137"/>
      <c r="G526" s="137"/>
    </row>
    <row r="527" spans="2:7">
      <c r="B527" s="137"/>
      <c r="C527" s="137"/>
      <c r="D527" s="137"/>
      <c r="E527" s="137"/>
      <c r="F527" s="137"/>
      <c r="G527" s="137"/>
    </row>
    <row r="528" spans="2:7">
      <c r="B528" s="137"/>
      <c r="C528" s="137"/>
      <c r="D528" s="137"/>
      <c r="E528" s="137"/>
      <c r="F528" s="137"/>
      <c r="G528" s="137"/>
    </row>
    <row r="529" spans="2:7">
      <c r="B529" s="137"/>
      <c r="C529" s="137"/>
      <c r="D529" s="137"/>
      <c r="E529" s="137"/>
      <c r="F529" s="137"/>
      <c r="G529" s="137"/>
    </row>
    <row r="530" spans="2:7">
      <c r="B530" s="137"/>
      <c r="C530" s="137"/>
      <c r="D530" s="137"/>
      <c r="E530" s="137"/>
      <c r="F530" s="137"/>
      <c r="G530" s="137"/>
    </row>
    <row r="531" spans="2:7">
      <c r="B531" s="137"/>
      <c r="C531" s="137"/>
      <c r="D531" s="137"/>
      <c r="E531" s="137"/>
      <c r="F531" s="137"/>
      <c r="G531" s="137"/>
    </row>
    <row r="532" spans="2:7">
      <c r="B532" s="137"/>
      <c r="C532" s="137"/>
      <c r="D532" s="137"/>
      <c r="E532" s="137"/>
      <c r="F532" s="137"/>
      <c r="G532" s="137"/>
    </row>
    <row r="533" spans="2:7">
      <c r="B533" s="137"/>
      <c r="C533" s="137"/>
      <c r="D533" s="137"/>
      <c r="E533" s="137"/>
      <c r="F533" s="137"/>
      <c r="G533" s="137"/>
    </row>
    <row r="534" spans="2:7">
      <c r="B534" s="137"/>
      <c r="C534" s="137"/>
      <c r="D534" s="137"/>
      <c r="E534" s="137"/>
      <c r="F534" s="137"/>
      <c r="G534" s="137"/>
    </row>
    <row r="535" spans="2:7">
      <c r="B535" s="137"/>
      <c r="C535" s="137"/>
      <c r="D535" s="137"/>
      <c r="E535" s="137"/>
      <c r="F535" s="137"/>
      <c r="G535" s="137"/>
    </row>
    <row r="536" spans="2:7">
      <c r="B536" s="137"/>
      <c r="C536" s="137"/>
      <c r="D536" s="137"/>
      <c r="E536" s="137"/>
      <c r="F536" s="137"/>
      <c r="G536" s="137"/>
    </row>
    <row r="537" spans="2:7">
      <c r="B537" s="137"/>
      <c r="C537" s="137"/>
      <c r="D537" s="137"/>
      <c r="E537" s="137"/>
      <c r="F537" s="137"/>
      <c r="G537" s="137"/>
    </row>
    <row r="538" spans="2:7">
      <c r="B538" s="137"/>
      <c r="C538" s="137"/>
      <c r="D538" s="137"/>
      <c r="E538" s="137"/>
      <c r="F538" s="137"/>
      <c r="G538" s="137"/>
    </row>
    <row r="539" spans="2:7">
      <c r="B539" s="137"/>
      <c r="C539" s="137"/>
      <c r="D539" s="137"/>
      <c r="E539" s="137"/>
      <c r="F539" s="137"/>
      <c r="G539" s="137"/>
    </row>
    <row r="540" spans="2:7">
      <c r="B540" s="137"/>
      <c r="C540" s="137"/>
      <c r="D540" s="137"/>
      <c r="E540" s="137"/>
      <c r="F540" s="137"/>
      <c r="G540" s="137"/>
    </row>
    <row r="541" spans="2:7">
      <c r="B541" s="137"/>
      <c r="C541" s="137"/>
      <c r="D541" s="137"/>
      <c r="E541" s="137"/>
      <c r="F541" s="137"/>
      <c r="G541" s="137"/>
    </row>
    <row r="542" spans="2:7">
      <c r="B542" s="137"/>
      <c r="C542" s="137"/>
      <c r="D542" s="137"/>
      <c r="E542" s="137"/>
      <c r="F542" s="137"/>
      <c r="G542" s="137"/>
    </row>
    <row r="543" spans="2:7">
      <c r="B543" s="137"/>
      <c r="C543" s="137"/>
      <c r="D543" s="137"/>
      <c r="E543" s="137"/>
      <c r="F543" s="137"/>
      <c r="G543" s="137"/>
    </row>
    <row r="544" spans="2:7">
      <c r="B544" s="137"/>
      <c r="C544" s="137"/>
      <c r="D544" s="137"/>
      <c r="E544" s="137"/>
      <c r="F544" s="137"/>
      <c r="G544" s="137"/>
    </row>
    <row r="545" spans="2:7">
      <c r="B545" s="137"/>
      <c r="C545" s="137"/>
      <c r="D545" s="137"/>
      <c r="E545" s="137"/>
      <c r="F545" s="137"/>
      <c r="G545" s="137"/>
    </row>
    <row r="546" spans="2:7">
      <c r="B546" s="137"/>
      <c r="C546" s="137"/>
      <c r="D546" s="137"/>
      <c r="E546" s="137"/>
      <c r="F546" s="137"/>
      <c r="G546" s="137"/>
    </row>
    <row r="547" spans="2:7">
      <c r="B547" s="137"/>
      <c r="C547" s="137"/>
      <c r="D547" s="137"/>
      <c r="E547" s="137"/>
      <c r="F547" s="137"/>
      <c r="G547" s="137"/>
    </row>
    <row r="548" spans="2:7">
      <c r="B548" s="137"/>
      <c r="C548" s="137"/>
      <c r="D548" s="137"/>
      <c r="E548" s="137"/>
      <c r="F548" s="137"/>
      <c r="G548" s="137"/>
    </row>
    <row r="549" spans="2:7">
      <c r="B549" s="137"/>
      <c r="C549" s="137"/>
      <c r="D549" s="137"/>
      <c r="E549" s="137"/>
      <c r="F549" s="137"/>
      <c r="G549" s="137"/>
    </row>
    <row r="550" spans="2:7">
      <c r="B550" s="137"/>
      <c r="C550" s="137"/>
      <c r="D550" s="137"/>
      <c r="E550" s="137"/>
      <c r="F550" s="137"/>
      <c r="G550" s="137"/>
    </row>
    <row r="551" spans="2:7">
      <c r="B551" s="137"/>
      <c r="C551" s="137"/>
      <c r="D551" s="137"/>
      <c r="E551" s="137"/>
      <c r="F551" s="137"/>
      <c r="G551" s="137"/>
    </row>
    <row r="552" spans="2:7">
      <c r="B552" s="137"/>
      <c r="C552" s="137"/>
      <c r="D552" s="137"/>
      <c r="E552" s="137"/>
      <c r="F552" s="137"/>
      <c r="G552" s="137"/>
    </row>
    <row r="553" spans="2:7">
      <c r="B553" s="137"/>
      <c r="C553" s="137"/>
      <c r="D553" s="137"/>
      <c r="E553" s="137"/>
      <c r="F553" s="137"/>
      <c r="G553" s="137"/>
    </row>
    <row r="554" spans="2:7">
      <c r="B554" s="137"/>
      <c r="C554" s="137"/>
      <c r="D554" s="137"/>
      <c r="E554" s="137"/>
      <c r="F554" s="137"/>
      <c r="G554" s="137"/>
    </row>
    <row r="555" spans="2:7">
      <c r="B555" s="137"/>
      <c r="C555" s="137"/>
      <c r="D555" s="137"/>
      <c r="E555" s="137"/>
      <c r="F555" s="137"/>
      <c r="G555" s="137"/>
    </row>
    <row r="556" spans="2:7">
      <c r="B556" s="137"/>
      <c r="C556" s="137"/>
      <c r="D556" s="137"/>
      <c r="E556" s="137"/>
      <c r="F556" s="137"/>
      <c r="G556" s="137"/>
    </row>
    <row r="557" spans="2:7">
      <c r="B557" s="137"/>
      <c r="C557" s="137"/>
      <c r="D557" s="137"/>
      <c r="E557" s="137"/>
      <c r="F557" s="137"/>
      <c r="G557" s="137"/>
    </row>
    <row r="558" spans="2:7">
      <c r="B558" s="137"/>
      <c r="C558" s="137"/>
      <c r="D558" s="137"/>
      <c r="E558" s="137"/>
      <c r="F558" s="137"/>
      <c r="G558" s="137"/>
    </row>
    <row r="559" spans="2:7">
      <c r="B559" s="137"/>
      <c r="C559" s="137"/>
      <c r="D559" s="137"/>
      <c r="E559" s="137"/>
      <c r="F559" s="137"/>
      <c r="G559" s="137"/>
    </row>
    <row r="560" spans="2:7">
      <c r="B560" s="137"/>
      <c r="C560" s="137"/>
      <c r="D560" s="137"/>
      <c r="E560" s="137"/>
      <c r="F560" s="137"/>
      <c r="G560" s="137"/>
    </row>
    <row r="561" spans="2:7">
      <c r="B561" s="137"/>
      <c r="C561" s="137"/>
      <c r="D561" s="137"/>
      <c r="E561" s="137"/>
      <c r="F561" s="137"/>
      <c r="G561" s="137"/>
    </row>
    <row r="562" spans="2:7">
      <c r="B562" s="137"/>
      <c r="C562" s="137"/>
      <c r="D562" s="137"/>
      <c r="E562" s="137"/>
      <c r="F562" s="137"/>
      <c r="G562" s="137"/>
    </row>
    <row r="563" spans="2:7">
      <c r="B563" s="137"/>
      <c r="C563" s="137"/>
      <c r="D563" s="137"/>
      <c r="E563" s="137"/>
      <c r="F563" s="137"/>
      <c r="G563" s="137"/>
    </row>
    <row r="564" spans="2:7">
      <c r="B564" s="137"/>
      <c r="C564" s="137"/>
      <c r="D564" s="137"/>
      <c r="E564" s="137"/>
      <c r="F564" s="137"/>
      <c r="G564" s="137"/>
    </row>
    <row r="565" spans="2:7">
      <c r="B565" s="137"/>
      <c r="C565" s="137"/>
      <c r="D565" s="137"/>
      <c r="E565" s="137"/>
      <c r="F565" s="137"/>
      <c r="G565" s="137"/>
    </row>
    <row r="566" spans="2:7">
      <c r="B566" s="137"/>
      <c r="C566" s="137"/>
      <c r="D566" s="137"/>
      <c r="E566" s="137"/>
      <c r="F566" s="137"/>
      <c r="G566" s="137"/>
    </row>
    <row r="567" spans="2:7">
      <c r="B567" s="137"/>
      <c r="C567" s="137"/>
      <c r="D567" s="137"/>
      <c r="E567" s="137"/>
      <c r="F567" s="137"/>
      <c r="G567" s="137"/>
    </row>
    <row r="568" spans="2:7">
      <c r="B568" s="137"/>
      <c r="C568" s="137"/>
      <c r="D568" s="137"/>
      <c r="E568" s="137"/>
      <c r="F568" s="137"/>
      <c r="G568" s="137"/>
    </row>
    <row r="569" spans="2:7">
      <c r="B569" s="137"/>
      <c r="C569" s="137"/>
      <c r="D569" s="137"/>
      <c r="E569" s="137"/>
      <c r="F569" s="137"/>
      <c r="G569" s="137"/>
    </row>
    <row r="570" spans="2:7">
      <c r="B570" s="137"/>
      <c r="C570" s="137"/>
      <c r="D570" s="137"/>
      <c r="E570" s="137"/>
      <c r="F570" s="137"/>
      <c r="G570" s="137"/>
    </row>
    <row r="571" spans="2:7">
      <c r="B571" s="137"/>
      <c r="C571" s="137"/>
      <c r="D571" s="137"/>
      <c r="E571" s="137"/>
      <c r="F571" s="137"/>
      <c r="G571" s="137"/>
    </row>
    <row r="572" spans="2:7">
      <c r="B572" s="137"/>
      <c r="C572" s="137"/>
      <c r="D572" s="137"/>
      <c r="E572" s="137"/>
      <c r="F572" s="137"/>
      <c r="G572" s="137"/>
    </row>
    <row r="573" spans="2:7">
      <c r="B573" s="137"/>
      <c r="C573" s="137"/>
      <c r="D573" s="137"/>
      <c r="E573" s="137"/>
      <c r="F573" s="137"/>
      <c r="G573" s="137"/>
    </row>
    <row r="574" spans="2:7">
      <c r="B574" s="137"/>
      <c r="C574" s="137"/>
      <c r="D574" s="137"/>
      <c r="E574" s="137"/>
      <c r="F574" s="137"/>
      <c r="G574" s="137"/>
    </row>
    <row r="575" spans="2:7">
      <c r="B575" s="137"/>
      <c r="C575" s="137"/>
      <c r="D575" s="137"/>
      <c r="E575" s="137"/>
      <c r="F575" s="137"/>
      <c r="G575" s="137"/>
    </row>
    <row r="576" spans="2:7">
      <c r="B576" s="137"/>
      <c r="C576" s="137"/>
      <c r="D576" s="137"/>
      <c r="E576" s="137"/>
      <c r="F576" s="137"/>
      <c r="G576" s="137"/>
    </row>
    <row r="577" spans="2:7">
      <c r="B577" s="137"/>
      <c r="C577" s="137"/>
      <c r="D577" s="137"/>
      <c r="E577" s="137"/>
      <c r="F577" s="137"/>
      <c r="G577" s="1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209F-62BB-49E7-88B6-BD8DA6009F25}">
  <dimension ref="B2:T217"/>
  <sheetViews>
    <sheetView tabSelected="1" topLeftCell="D1" workbookViewId="0">
      <selection activeCell="I3" sqref="I3"/>
    </sheetView>
  </sheetViews>
  <sheetFormatPr defaultRowHeight="14.5"/>
  <cols>
    <col min="2" max="2" width="11.54296875" bestFit="1" customWidth="1"/>
    <col min="6" max="6" width="11.54296875" bestFit="1" customWidth="1"/>
  </cols>
  <sheetData>
    <row r="2" spans="2:20">
      <c r="B2" t="s">
        <v>147</v>
      </c>
      <c r="C2" t="s">
        <v>143</v>
      </c>
      <c r="F2" t="s">
        <v>147</v>
      </c>
      <c r="G2" t="s">
        <v>146</v>
      </c>
      <c r="I2" t="s">
        <v>148</v>
      </c>
    </row>
    <row r="3" spans="2:20">
      <c r="B3" s="140">
        <v>41337</v>
      </c>
      <c r="C3" s="137">
        <v>2.0699999999999998</v>
      </c>
      <c r="F3" s="140">
        <v>41337</v>
      </c>
      <c r="G3">
        <f>COUNTIF($B$3:$B$202,F3)</f>
        <v>10</v>
      </c>
      <c r="I3">
        <f>COUNT(F3:F22)</f>
        <v>20</v>
      </c>
      <c r="K3" s="141">
        <v>3.6</v>
      </c>
      <c r="L3">
        <v>2.4</v>
      </c>
      <c r="M3">
        <v>2.8</v>
      </c>
      <c r="N3">
        <v>3.21</v>
      </c>
      <c r="O3">
        <v>2.4</v>
      </c>
      <c r="P3">
        <v>2.75</v>
      </c>
      <c r="Q3">
        <v>2.79</v>
      </c>
      <c r="R3">
        <v>3.4</v>
      </c>
      <c r="S3">
        <v>2.58</v>
      </c>
      <c r="T3">
        <v>2.5</v>
      </c>
    </row>
    <row r="4" spans="2:20">
      <c r="B4" s="140">
        <v>41337</v>
      </c>
      <c r="C4" s="137">
        <v>2.89</v>
      </c>
      <c r="F4" s="140">
        <v>41338</v>
      </c>
      <c r="G4">
        <f t="shared" ref="G4:G22" si="0">COUNTIF($B$3:$B$202,F4)</f>
        <v>10</v>
      </c>
    </row>
    <row r="5" spans="2:20">
      <c r="B5" s="140">
        <v>41337</v>
      </c>
      <c r="C5" s="137">
        <v>4.2</v>
      </c>
      <c r="F5" s="140">
        <v>41339</v>
      </c>
      <c r="G5">
        <f t="shared" si="0"/>
        <v>10</v>
      </c>
      <c r="K5" s="141">
        <v>3.6</v>
      </c>
    </row>
    <row r="6" spans="2:20">
      <c r="B6" s="140">
        <v>41337</v>
      </c>
      <c r="C6" s="137">
        <v>2.89</v>
      </c>
      <c r="F6" s="140">
        <v>41340</v>
      </c>
      <c r="G6">
        <f t="shared" si="0"/>
        <v>10</v>
      </c>
      <c r="K6">
        <v>2.4</v>
      </c>
    </row>
    <row r="7" spans="2:20">
      <c r="B7" s="140">
        <v>41337</v>
      </c>
      <c r="C7" s="137">
        <v>3.05</v>
      </c>
      <c r="F7" s="140">
        <v>41341</v>
      </c>
      <c r="G7">
        <f t="shared" si="0"/>
        <v>10</v>
      </c>
      <c r="K7">
        <v>2.8</v>
      </c>
    </row>
    <row r="8" spans="2:20">
      <c r="B8" s="140">
        <v>41337</v>
      </c>
      <c r="C8" s="137">
        <v>2.69</v>
      </c>
      <c r="F8" s="140">
        <v>41342</v>
      </c>
      <c r="G8">
        <f t="shared" si="0"/>
        <v>10</v>
      </c>
      <c r="K8">
        <v>3.21</v>
      </c>
    </row>
    <row r="9" spans="2:20">
      <c r="B9" s="140">
        <v>41337</v>
      </c>
      <c r="C9" s="137">
        <v>3.39</v>
      </c>
      <c r="F9" s="140">
        <v>41343</v>
      </c>
      <c r="G9">
        <f t="shared" si="0"/>
        <v>10</v>
      </c>
      <c r="K9">
        <v>2.4</v>
      </c>
    </row>
    <row r="10" spans="2:20">
      <c r="B10" s="140">
        <v>41337</v>
      </c>
      <c r="C10" s="137">
        <v>2.66</v>
      </c>
      <c r="F10" s="140">
        <v>41344</v>
      </c>
      <c r="G10">
        <f t="shared" si="0"/>
        <v>10</v>
      </c>
      <c r="K10">
        <v>2.75</v>
      </c>
    </row>
    <row r="11" spans="2:20">
      <c r="B11" s="140">
        <v>41337</v>
      </c>
      <c r="C11" s="137">
        <v>2.68</v>
      </c>
      <c r="F11" s="140">
        <v>41345</v>
      </c>
      <c r="G11">
        <f t="shared" si="0"/>
        <v>10</v>
      </c>
      <c r="K11">
        <v>2.79</v>
      </c>
    </row>
    <row r="12" spans="2:20">
      <c r="B12" s="140">
        <v>41337</v>
      </c>
      <c r="C12" s="137">
        <v>3.07</v>
      </c>
      <c r="F12" s="140">
        <v>41346</v>
      </c>
      <c r="G12">
        <f t="shared" si="0"/>
        <v>10</v>
      </c>
      <c r="K12">
        <v>3.4</v>
      </c>
    </row>
    <row r="13" spans="2:20">
      <c r="B13" s="140">
        <v>41338</v>
      </c>
      <c r="C13" s="137">
        <v>4.75</v>
      </c>
      <c r="F13" s="140">
        <v>41347</v>
      </c>
      <c r="G13">
        <f t="shared" si="0"/>
        <v>10</v>
      </c>
      <c r="K13">
        <v>2.58</v>
      </c>
    </row>
    <row r="14" spans="2:20">
      <c r="B14" s="140">
        <v>41338</v>
      </c>
      <c r="C14" s="137">
        <v>2.46</v>
      </c>
      <c r="F14" s="140">
        <v>41348</v>
      </c>
      <c r="G14">
        <f t="shared" si="0"/>
        <v>10</v>
      </c>
      <c r="K14">
        <v>2.5</v>
      </c>
    </row>
    <row r="15" spans="2:20">
      <c r="B15" s="140">
        <v>41338</v>
      </c>
      <c r="C15" s="137">
        <v>3.12</v>
      </c>
      <c r="F15" s="140">
        <v>41349</v>
      </c>
      <c r="G15">
        <f t="shared" si="0"/>
        <v>10</v>
      </c>
    </row>
    <row r="16" spans="2:20">
      <c r="B16" s="140">
        <v>41338</v>
      </c>
      <c r="C16" s="137">
        <v>3.52</v>
      </c>
      <c r="F16" s="140">
        <v>41350</v>
      </c>
      <c r="G16">
        <f t="shared" si="0"/>
        <v>10</v>
      </c>
    </row>
    <row r="17" spans="2:7">
      <c r="B17" s="140">
        <v>41338</v>
      </c>
      <c r="C17" s="137">
        <v>2.62</v>
      </c>
      <c r="F17" s="140">
        <v>41351</v>
      </c>
      <c r="G17">
        <f t="shared" si="0"/>
        <v>10</v>
      </c>
    </row>
    <row r="18" spans="2:7">
      <c r="B18" s="140">
        <v>41338</v>
      </c>
      <c r="C18" s="137">
        <v>2.63</v>
      </c>
      <c r="F18" s="140">
        <v>41352</v>
      </c>
      <c r="G18">
        <f t="shared" si="0"/>
        <v>10</v>
      </c>
    </row>
    <row r="19" spans="2:7">
      <c r="B19" s="140">
        <v>41338</v>
      </c>
      <c r="C19" s="137">
        <v>2.74</v>
      </c>
      <c r="F19" s="140">
        <v>41353</v>
      </c>
      <c r="G19">
        <f t="shared" si="0"/>
        <v>10</v>
      </c>
    </row>
    <row r="20" spans="2:7">
      <c r="B20" s="140">
        <v>41338</v>
      </c>
      <c r="C20" s="137">
        <v>3.36</v>
      </c>
      <c r="F20" s="140">
        <v>41354</v>
      </c>
      <c r="G20">
        <f t="shared" si="0"/>
        <v>10</v>
      </c>
    </row>
    <row r="21" spans="2:7">
      <c r="B21" s="140">
        <v>41338</v>
      </c>
      <c r="C21" s="137">
        <v>3.46</v>
      </c>
      <c r="F21" s="140">
        <v>41355</v>
      </c>
      <c r="G21">
        <f t="shared" si="0"/>
        <v>10</v>
      </c>
    </row>
    <row r="22" spans="2:7">
      <c r="B22" s="140">
        <v>41338</v>
      </c>
      <c r="C22" s="137">
        <v>2.2200000000000002</v>
      </c>
      <c r="F22" s="140">
        <v>41356</v>
      </c>
      <c r="G22">
        <f t="shared" si="0"/>
        <v>10</v>
      </c>
    </row>
    <row r="23" spans="2:7">
      <c r="B23" s="140">
        <v>41339</v>
      </c>
      <c r="C23" s="137">
        <v>2.92</v>
      </c>
    </row>
    <row r="24" spans="2:7">
      <c r="B24" s="140">
        <v>41339</v>
      </c>
      <c r="C24" s="137">
        <v>2.46</v>
      </c>
    </row>
    <row r="25" spans="2:7">
      <c r="B25" s="140">
        <v>41339</v>
      </c>
      <c r="C25" s="137">
        <v>2.92</v>
      </c>
    </row>
    <row r="26" spans="2:7">
      <c r="B26" s="140">
        <v>41339</v>
      </c>
      <c r="C26" s="137">
        <v>3.67</v>
      </c>
    </row>
    <row r="27" spans="2:7">
      <c r="B27" s="140">
        <v>41339</v>
      </c>
      <c r="C27" s="137">
        <v>2.71</v>
      </c>
    </row>
    <row r="28" spans="2:7">
      <c r="B28" s="140">
        <v>41339</v>
      </c>
      <c r="C28" s="137">
        <v>2.12</v>
      </c>
    </row>
    <row r="29" spans="2:7">
      <c r="B29" s="140">
        <v>41339</v>
      </c>
      <c r="C29" s="137">
        <v>2.71</v>
      </c>
    </row>
    <row r="30" spans="2:7">
      <c r="B30" s="140">
        <v>41339</v>
      </c>
      <c r="C30" s="137">
        <v>3.14</v>
      </c>
    </row>
    <row r="31" spans="2:7">
      <c r="B31" s="140">
        <v>41339</v>
      </c>
      <c r="C31" s="137">
        <v>2.86</v>
      </c>
    </row>
    <row r="32" spans="2:7">
      <c r="B32" s="140">
        <v>41339</v>
      </c>
      <c r="C32" s="137">
        <v>2.41</v>
      </c>
    </row>
    <row r="33" spans="2:3">
      <c r="B33" s="140">
        <v>41340</v>
      </c>
      <c r="C33" s="137">
        <v>3.55</v>
      </c>
    </row>
    <row r="34" spans="2:3">
      <c r="B34" s="140">
        <v>41340</v>
      </c>
      <c r="C34" s="137">
        <v>3.92</v>
      </c>
    </row>
    <row r="35" spans="2:3">
      <c r="B35" s="140">
        <v>41340</v>
      </c>
      <c r="C35" s="137">
        <v>2.54</v>
      </c>
    </row>
    <row r="36" spans="2:3">
      <c r="B36" s="140">
        <v>41340</v>
      </c>
      <c r="C36" s="137">
        <v>2.5499999999999998</v>
      </c>
    </row>
    <row r="37" spans="2:3">
      <c r="B37" s="140">
        <v>41340</v>
      </c>
      <c r="C37" s="137">
        <v>3.53</v>
      </c>
    </row>
    <row r="38" spans="2:3">
      <c r="B38" s="140">
        <v>41340</v>
      </c>
      <c r="C38" s="137">
        <v>2.1</v>
      </c>
    </row>
    <row r="39" spans="2:3">
      <c r="B39" s="140">
        <v>41340</v>
      </c>
      <c r="C39" s="137">
        <v>4.21</v>
      </c>
    </row>
    <row r="40" spans="2:3">
      <c r="B40" s="140">
        <v>41340</v>
      </c>
      <c r="C40" s="137">
        <v>3.85</v>
      </c>
    </row>
    <row r="41" spans="2:3">
      <c r="B41" s="140">
        <v>41340</v>
      </c>
      <c r="C41" s="137">
        <v>3.17</v>
      </c>
    </row>
    <row r="42" spans="2:3">
      <c r="B42" s="140">
        <v>41340</v>
      </c>
      <c r="C42" s="137">
        <v>3.45</v>
      </c>
    </row>
    <row r="43" spans="2:3">
      <c r="B43" s="140">
        <v>41341</v>
      </c>
      <c r="C43" s="137">
        <v>2.63</v>
      </c>
    </row>
    <row r="44" spans="2:3">
      <c r="B44" s="140">
        <v>41341</v>
      </c>
      <c r="C44" s="137">
        <v>3.16</v>
      </c>
    </row>
    <row r="45" spans="2:3">
      <c r="B45" s="140">
        <v>41341</v>
      </c>
      <c r="C45" s="137">
        <v>3.49</v>
      </c>
    </row>
    <row r="46" spans="2:3">
      <c r="B46" s="140">
        <v>41341</v>
      </c>
      <c r="C46" s="137">
        <v>2.59</v>
      </c>
    </row>
    <row r="47" spans="2:3">
      <c r="B47" s="140">
        <v>41341</v>
      </c>
      <c r="C47" s="137">
        <v>4.1399999999999997</v>
      </c>
    </row>
    <row r="48" spans="2:3">
      <c r="B48" s="140">
        <v>41341</v>
      </c>
      <c r="C48" s="137">
        <v>1.99</v>
      </c>
    </row>
    <row r="49" spans="2:3">
      <c r="B49" s="140">
        <v>41341</v>
      </c>
      <c r="C49" s="137">
        <v>3.22</v>
      </c>
    </row>
    <row r="50" spans="2:3">
      <c r="B50" s="140">
        <v>41341</v>
      </c>
      <c r="C50" s="137">
        <v>2.35</v>
      </c>
    </row>
    <row r="51" spans="2:3">
      <c r="B51" s="140">
        <v>41341</v>
      </c>
      <c r="C51" s="137">
        <v>2.52</v>
      </c>
    </row>
    <row r="52" spans="2:3">
      <c r="B52" s="140">
        <v>41341</v>
      </c>
      <c r="C52" s="137">
        <v>3.4</v>
      </c>
    </row>
    <row r="53" spans="2:3">
      <c r="B53" s="140">
        <v>41342</v>
      </c>
      <c r="C53" s="137">
        <v>2.6</v>
      </c>
    </row>
    <row r="54" spans="2:3">
      <c r="B54" s="140">
        <v>41342</v>
      </c>
      <c r="C54" s="137">
        <v>3.5</v>
      </c>
    </row>
    <row r="55" spans="2:3">
      <c r="B55" s="140">
        <v>41342</v>
      </c>
      <c r="C55" s="137">
        <v>2.1</v>
      </c>
    </row>
    <row r="56" spans="2:3">
      <c r="B56" s="140">
        <v>41342</v>
      </c>
      <c r="C56" s="137">
        <v>3.39</v>
      </c>
    </row>
    <row r="57" spans="2:3">
      <c r="B57" s="140">
        <v>41342</v>
      </c>
      <c r="C57" s="137">
        <v>2.2599999999999998</v>
      </c>
    </row>
    <row r="58" spans="2:3">
      <c r="B58" s="140">
        <v>41342</v>
      </c>
      <c r="C58" s="137">
        <v>2.67</v>
      </c>
    </row>
    <row r="59" spans="2:3">
      <c r="B59" s="140">
        <v>41342</v>
      </c>
      <c r="C59" s="137">
        <v>3.09</v>
      </c>
    </row>
    <row r="60" spans="2:3">
      <c r="B60" s="140">
        <v>41342</v>
      </c>
      <c r="C60" s="137">
        <v>3.01</v>
      </c>
    </row>
    <row r="61" spans="2:3">
      <c r="B61" s="140">
        <v>41342</v>
      </c>
      <c r="C61" s="137">
        <v>2.21</v>
      </c>
    </row>
    <row r="62" spans="2:3">
      <c r="B62" s="140">
        <v>41342</v>
      </c>
      <c r="C62" s="137">
        <v>2.88</v>
      </c>
    </row>
    <row r="63" spans="2:3">
      <c r="B63" s="140">
        <v>41343</v>
      </c>
      <c r="C63" s="137">
        <v>4.68</v>
      </c>
    </row>
    <row r="64" spans="2:3">
      <c r="B64" s="140">
        <v>41343</v>
      </c>
      <c r="C64" s="137">
        <v>3.26</v>
      </c>
    </row>
    <row r="65" spans="2:3">
      <c r="B65" s="140">
        <v>41343</v>
      </c>
      <c r="C65" s="137">
        <v>4.5599999999999996</v>
      </c>
    </row>
    <row r="66" spans="2:3">
      <c r="B66" s="140">
        <v>41343</v>
      </c>
      <c r="C66" s="137">
        <v>2.92</v>
      </c>
    </row>
    <row r="67" spans="2:3">
      <c r="B67" s="140">
        <v>41343</v>
      </c>
      <c r="C67" s="137">
        <v>1.95</v>
      </c>
    </row>
    <row r="68" spans="2:3">
      <c r="B68" s="140">
        <v>41343</v>
      </c>
      <c r="C68" s="137">
        <v>2.66</v>
      </c>
    </row>
    <row r="69" spans="2:3">
      <c r="B69" s="140">
        <v>41343</v>
      </c>
      <c r="C69" s="137">
        <v>3.33</v>
      </c>
    </row>
    <row r="70" spans="2:3">
      <c r="B70" s="140">
        <v>41343</v>
      </c>
      <c r="C70" s="137">
        <v>2.44</v>
      </c>
    </row>
    <row r="71" spans="2:3">
      <c r="B71" s="140">
        <v>41343</v>
      </c>
      <c r="C71" s="137">
        <v>2.9</v>
      </c>
    </row>
    <row r="72" spans="2:3">
      <c r="B72" s="140">
        <v>41343</v>
      </c>
      <c r="C72" s="137">
        <v>3.36</v>
      </c>
    </row>
    <row r="73" spans="2:3">
      <c r="B73" s="140">
        <v>41344</v>
      </c>
      <c r="C73" s="137">
        <v>1.97</v>
      </c>
    </row>
    <row r="74" spans="2:3">
      <c r="B74" s="140">
        <v>41344</v>
      </c>
      <c r="C74" s="137">
        <v>3.15</v>
      </c>
    </row>
    <row r="75" spans="2:3">
      <c r="B75" s="140">
        <v>41344</v>
      </c>
      <c r="C75" s="137">
        <v>2.9</v>
      </c>
    </row>
    <row r="76" spans="2:3">
      <c r="B76" s="140">
        <v>41344</v>
      </c>
      <c r="C76" s="137">
        <v>2.34</v>
      </c>
    </row>
    <row r="77" spans="2:3">
      <c r="B77" s="140">
        <v>41344</v>
      </c>
      <c r="C77" s="137">
        <v>2.66</v>
      </c>
    </row>
    <row r="78" spans="2:3">
      <c r="B78" s="140">
        <v>41344</v>
      </c>
      <c r="C78" s="137">
        <v>2.38</v>
      </c>
    </row>
    <row r="79" spans="2:3">
      <c r="B79" s="140">
        <v>41344</v>
      </c>
      <c r="C79" s="137">
        <v>3.29</v>
      </c>
    </row>
    <row r="80" spans="2:3">
      <c r="B80" s="140">
        <v>41344</v>
      </c>
      <c r="C80" s="137">
        <v>2.23</v>
      </c>
    </row>
    <row r="81" spans="2:3">
      <c r="B81" s="140">
        <v>41344</v>
      </c>
      <c r="C81" s="137">
        <v>3.61</v>
      </c>
    </row>
    <row r="82" spans="2:3">
      <c r="B82" s="140">
        <v>41344</v>
      </c>
      <c r="C82" s="137">
        <v>1.79</v>
      </c>
    </row>
    <row r="83" spans="2:3">
      <c r="B83" s="140">
        <v>41345</v>
      </c>
      <c r="C83" s="137">
        <v>3.84</v>
      </c>
    </row>
    <row r="84" spans="2:3">
      <c r="B84" s="140">
        <v>41345</v>
      </c>
      <c r="C84" s="137">
        <v>3.52</v>
      </c>
    </row>
    <row r="85" spans="2:3">
      <c r="B85" s="140">
        <v>41345</v>
      </c>
      <c r="C85" s="137">
        <v>3.77</v>
      </c>
    </row>
    <row r="86" spans="2:3">
      <c r="B86" s="140">
        <v>41345</v>
      </c>
      <c r="C86" s="137">
        <v>3.46</v>
      </c>
    </row>
    <row r="87" spans="2:3">
      <c r="B87" s="140">
        <v>41345</v>
      </c>
      <c r="C87" s="137">
        <v>1.91</v>
      </c>
    </row>
    <row r="88" spans="2:3">
      <c r="B88" s="140">
        <v>41345</v>
      </c>
      <c r="C88" s="137">
        <v>3.92</v>
      </c>
    </row>
    <row r="89" spans="2:3">
      <c r="B89" s="140">
        <v>41345</v>
      </c>
      <c r="C89" s="137">
        <v>4.08</v>
      </c>
    </row>
    <row r="90" spans="2:3">
      <c r="B90" s="140">
        <v>41345</v>
      </c>
      <c r="C90" s="137">
        <v>2.0299999999999998</v>
      </c>
    </row>
    <row r="91" spans="2:3">
      <c r="B91" s="140">
        <v>41345</v>
      </c>
      <c r="C91" s="137">
        <v>3.3</v>
      </c>
    </row>
    <row r="92" spans="2:3">
      <c r="B92" s="140">
        <v>41345</v>
      </c>
      <c r="C92" s="137">
        <v>3.86</v>
      </c>
    </row>
    <row r="93" spans="2:3">
      <c r="B93" s="140">
        <v>41346</v>
      </c>
      <c r="C93" s="137">
        <v>3.79</v>
      </c>
    </row>
    <row r="94" spans="2:3">
      <c r="B94" s="140">
        <v>41346</v>
      </c>
      <c r="C94" s="137">
        <v>3.52</v>
      </c>
    </row>
    <row r="95" spans="2:3">
      <c r="B95" s="140">
        <v>41346</v>
      </c>
      <c r="C95" s="137">
        <v>2.98</v>
      </c>
    </row>
    <row r="96" spans="2:3">
      <c r="B96" s="140">
        <v>41346</v>
      </c>
      <c r="C96" s="137">
        <v>2.56</v>
      </c>
    </row>
    <row r="97" spans="2:3">
      <c r="B97" s="140">
        <v>41346</v>
      </c>
      <c r="C97" s="137">
        <v>4</v>
      </c>
    </row>
    <row r="98" spans="2:3">
      <c r="B98" s="140">
        <v>41346</v>
      </c>
      <c r="C98" s="137">
        <v>2.97</v>
      </c>
    </row>
    <row r="99" spans="2:3">
      <c r="B99" s="140">
        <v>41346</v>
      </c>
      <c r="C99" s="137">
        <v>2.2599999999999998</v>
      </c>
    </row>
    <row r="100" spans="2:3">
      <c r="B100" s="140">
        <v>41346</v>
      </c>
      <c r="C100" s="137">
        <v>2.2200000000000002</v>
      </c>
    </row>
    <row r="101" spans="2:3">
      <c r="B101" s="140">
        <v>41346</v>
      </c>
      <c r="C101" s="137">
        <v>3.27</v>
      </c>
    </row>
    <row r="102" spans="2:3">
      <c r="B102" s="140">
        <v>41346</v>
      </c>
      <c r="C102" s="137">
        <v>4.2699999999999996</v>
      </c>
    </row>
    <row r="103" spans="2:3">
      <c r="B103" s="140">
        <v>41347</v>
      </c>
      <c r="C103" s="137">
        <v>4.04</v>
      </c>
    </row>
    <row r="104" spans="2:3">
      <c r="B104" s="140">
        <v>41347</v>
      </c>
      <c r="C104" s="137">
        <v>2.17</v>
      </c>
    </row>
    <row r="105" spans="2:3">
      <c r="B105" s="140">
        <v>41347</v>
      </c>
      <c r="C105" s="137">
        <v>2.93</v>
      </c>
    </row>
    <row r="106" spans="2:3">
      <c r="B106" s="140">
        <v>41347</v>
      </c>
      <c r="C106" s="137">
        <v>3.29</v>
      </c>
    </row>
    <row r="107" spans="2:3">
      <c r="B107" s="140">
        <v>41347</v>
      </c>
      <c r="C107" s="137">
        <v>2.91</v>
      </c>
    </row>
    <row r="108" spans="2:3">
      <c r="B108" s="140">
        <v>41347</v>
      </c>
      <c r="C108" s="137">
        <v>3.19</v>
      </c>
    </row>
    <row r="109" spans="2:3">
      <c r="B109" s="140">
        <v>41347</v>
      </c>
      <c r="C109" s="137">
        <v>3.15</v>
      </c>
    </row>
    <row r="110" spans="2:3">
      <c r="B110" s="140">
        <v>41347</v>
      </c>
      <c r="C110" s="137">
        <v>2.72</v>
      </c>
    </row>
    <row r="111" spans="2:3">
      <c r="B111" s="140">
        <v>41347</v>
      </c>
      <c r="C111" s="137">
        <v>3.29</v>
      </c>
    </row>
    <row r="112" spans="2:3">
      <c r="B112" s="140">
        <v>41347</v>
      </c>
      <c r="C112" s="137">
        <v>2.72</v>
      </c>
    </row>
    <row r="113" spans="2:3">
      <c r="B113" s="140">
        <v>41348</v>
      </c>
      <c r="C113" s="137">
        <v>2.83</v>
      </c>
    </row>
    <row r="114" spans="2:3">
      <c r="B114" s="140">
        <v>41348</v>
      </c>
      <c r="C114" s="137">
        <v>3.5</v>
      </c>
    </row>
    <row r="115" spans="2:3">
      <c r="B115" s="140">
        <v>41348</v>
      </c>
      <c r="C115" s="137">
        <v>2</v>
      </c>
    </row>
    <row r="116" spans="2:3">
      <c r="B116" s="140">
        <v>41348</v>
      </c>
      <c r="C116" s="137">
        <v>3.84</v>
      </c>
    </row>
    <row r="117" spans="2:3">
      <c r="B117" s="140">
        <v>41348</v>
      </c>
      <c r="C117" s="137">
        <v>2.19</v>
      </c>
    </row>
    <row r="118" spans="2:3">
      <c r="B118" s="140">
        <v>41348</v>
      </c>
      <c r="C118" s="137">
        <v>2.42</v>
      </c>
    </row>
    <row r="119" spans="2:3">
      <c r="B119" s="140">
        <v>41348</v>
      </c>
      <c r="C119" s="137">
        <v>2.4500000000000002</v>
      </c>
    </row>
    <row r="120" spans="2:3">
      <c r="B120" s="140">
        <v>41348</v>
      </c>
      <c r="C120" s="137">
        <v>2.89</v>
      </c>
    </row>
    <row r="121" spans="2:3">
      <c r="B121" s="140">
        <v>41348</v>
      </c>
      <c r="C121" s="137">
        <v>3.24</v>
      </c>
    </row>
    <row r="122" spans="2:3">
      <c r="B122" s="140">
        <v>41348</v>
      </c>
      <c r="C122" s="137">
        <v>3.63</v>
      </c>
    </row>
    <row r="123" spans="2:3">
      <c r="B123" s="140">
        <v>41349</v>
      </c>
      <c r="C123" s="137">
        <v>2.99</v>
      </c>
    </row>
    <row r="124" spans="2:3">
      <c r="B124" s="140">
        <v>41349</v>
      </c>
      <c r="C124" s="137">
        <v>2.21</v>
      </c>
    </row>
    <row r="125" spans="2:3">
      <c r="B125" s="140">
        <v>41349</v>
      </c>
      <c r="C125" s="137">
        <v>4.01</v>
      </c>
    </row>
    <row r="126" spans="2:3">
      <c r="B126" s="140">
        <v>41349</v>
      </c>
      <c r="C126" s="137">
        <v>3.62</v>
      </c>
    </row>
    <row r="127" spans="2:3">
      <c r="B127" s="140">
        <v>41349</v>
      </c>
      <c r="C127" s="137">
        <v>3.06</v>
      </c>
    </row>
    <row r="128" spans="2:3">
      <c r="B128" s="140">
        <v>41349</v>
      </c>
      <c r="C128" s="137">
        <v>3.11</v>
      </c>
    </row>
    <row r="129" spans="2:3">
      <c r="B129" s="140">
        <v>41349</v>
      </c>
      <c r="C129" s="137">
        <v>3.1</v>
      </c>
    </row>
    <row r="130" spans="2:3">
      <c r="B130" s="140">
        <v>41349</v>
      </c>
      <c r="C130" s="137">
        <v>2.38</v>
      </c>
    </row>
    <row r="131" spans="2:3">
      <c r="B131" s="140">
        <v>41349</v>
      </c>
      <c r="C131" s="137">
        <v>2.9</v>
      </c>
    </row>
    <row r="132" spans="2:3">
      <c r="B132" s="140">
        <v>41349</v>
      </c>
      <c r="C132" s="137">
        <v>3.58</v>
      </c>
    </row>
    <row r="133" spans="2:3">
      <c r="B133" s="140">
        <v>41350</v>
      </c>
      <c r="C133" s="137">
        <v>2.6</v>
      </c>
    </row>
    <row r="134" spans="2:3">
      <c r="B134" s="140">
        <v>41350</v>
      </c>
      <c r="C134" s="137">
        <v>2.4300000000000002</v>
      </c>
    </row>
    <row r="135" spans="2:3">
      <c r="B135" s="140">
        <v>41350</v>
      </c>
      <c r="C135" s="137">
        <v>3.17</v>
      </c>
    </row>
    <row r="136" spans="2:3">
      <c r="B136" s="140">
        <v>41350</v>
      </c>
      <c r="C136" s="137">
        <v>2.62</v>
      </c>
    </row>
    <row r="137" spans="2:3">
      <c r="B137" s="140">
        <v>41350</v>
      </c>
      <c r="C137" s="137">
        <v>3.43</v>
      </c>
    </row>
    <row r="138" spans="2:3">
      <c r="B138" s="140">
        <v>41350</v>
      </c>
      <c r="C138" s="137">
        <v>2.82</v>
      </c>
    </row>
    <row r="139" spans="2:3">
      <c r="B139" s="140">
        <v>41350</v>
      </c>
      <c r="C139" s="137">
        <v>2.85</v>
      </c>
    </row>
    <row r="140" spans="2:3">
      <c r="B140" s="140">
        <v>41350</v>
      </c>
      <c r="C140" s="137">
        <v>3.24</v>
      </c>
    </row>
    <row r="141" spans="2:3">
      <c r="B141" s="140">
        <v>41350</v>
      </c>
      <c r="C141" s="137">
        <v>1.86</v>
      </c>
    </row>
    <row r="142" spans="2:3">
      <c r="B142" s="140">
        <v>41350</v>
      </c>
      <c r="C142" s="137">
        <v>2.48</v>
      </c>
    </row>
    <row r="143" spans="2:3">
      <c r="B143" s="140">
        <v>41351</v>
      </c>
      <c r="C143" s="137">
        <v>2.83</v>
      </c>
    </row>
    <row r="144" spans="2:3">
      <c r="B144" s="140">
        <v>41351</v>
      </c>
      <c r="C144" s="137">
        <v>2.88</v>
      </c>
    </row>
    <row r="145" spans="2:3">
      <c r="B145" s="140">
        <v>41351</v>
      </c>
      <c r="C145" s="137">
        <v>3.61</v>
      </c>
    </row>
    <row r="146" spans="2:3">
      <c r="B146" s="140">
        <v>41351</v>
      </c>
      <c r="C146" s="137">
        <v>1.84</v>
      </c>
    </row>
    <row r="147" spans="2:3">
      <c r="B147" s="140">
        <v>41351</v>
      </c>
      <c r="C147" s="137">
        <v>3.06</v>
      </c>
    </row>
    <row r="148" spans="2:3">
      <c r="B148" s="140">
        <v>41351</v>
      </c>
      <c r="C148" s="137">
        <v>5.03</v>
      </c>
    </row>
    <row r="149" spans="2:3">
      <c r="B149" s="140">
        <v>41351</v>
      </c>
      <c r="C149" s="137">
        <v>3.04</v>
      </c>
    </row>
    <row r="150" spans="2:3">
      <c r="B150" s="140">
        <v>41351</v>
      </c>
      <c r="C150" s="137">
        <v>3.37</v>
      </c>
    </row>
    <row r="151" spans="2:3">
      <c r="B151" s="140">
        <v>41351</v>
      </c>
      <c r="C151" s="137">
        <v>2.62</v>
      </c>
    </row>
    <row r="152" spans="2:3">
      <c r="B152" s="140">
        <v>41351</v>
      </c>
      <c r="C152" s="137">
        <v>2.84</v>
      </c>
    </row>
    <row r="153" spans="2:3">
      <c r="B153" s="140">
        <v>41352</v>
      </c>
      <c r="C153" s="137">
        <v>1.96</v>
      </c>
    </row>
    <row r="154" spans="2:3">
      <c r="B154" s="140">
        <v>41352</v>
      </c>
      <c r="C154" s="137">
        <v>3.24</v>
      </c>
    </row>
    <row r="155" spans="2:3">
      <c r="B155" s="140">
        <v>41352</v>
      </c>
      <c r="C155" s="137">
        <v>2.46</v>
      </c>
    </row>
    <row r="156" spans="2:3">
      <c r="B156" s="140">
        <v>41352</v>
      </c>
      <c r="C156" s="137">
        <v>3.17</v>
      </c>
    </row>
    <row r="157" spans="2:3">
      <c r="B157" s="140">
        <v>41352</v>
      </c>
      <c r="C157" s="137">
        <v>2.3199999999999998</v>
      </c>
    </row>
    <row r="158" spans="2:3">
      <c r="B158" s="140">
        <v>41352</v>
      </c>
      <c r="C158" s="137">
        <v>3.38</v>
      </c>
    </row>
    <row r="159" spans="2:3">
      <c r="B159" s="140">
        <v>41352</v>
      </c>
      <c r="C159" s="137">
        <v>2.3199999999999998</v>
      </c>
    </row>
    <row r="160" spans="2:3">
      <c r="B160" s="140">
        <v>41352</v>
      </c>
      <c r="C160" s="137">
        <v>2.25</v>
      </c>
    </row>
    <row r="161" spans="2:3">
      <c r="B161" s="140">
        <v>41352</v>
      </c>
      <c r="C161" s="137">
        <v>4.13</v>
      </c>
    </row>
    <row r="162" spans="2:3">
      <c r="B162" s="140">
        <v>41352</v>
      </c>
      <c r="C162" s="137">
        <v>2.4700000000000002</v>
      </c>
    </row>
    <row r="163" spans="2:3">
      <c r="B163" s="140">
        <v>41353</v>
      </c>
      <c r="C163" s="137">
        <v>2.08</v>
      </c>
    </row>
    <row r="164" spans="2:3">
      <c r="B164" s="140">
        <v>41353</v>
      </c>
      <c r="C164" s="137">
        <v>2.37</v>
      </c>
    </row>
    <row r="165" spans="2:3">
      <c r="B165" s="140">
        <v>41353</v>
      </c>
      <c r="C165" s="137">
        <v>2.14</v>
      </c>
    </row>
    <row r="166" spans="2:3">
      <c r="B166" s="140">
        <v>41353</v>
      </c>
      <c r="C166" s="137">
        <v>3.2</v>
      </c>
    </row>
    <row r="167" spans="2:3">
      <c r="B167" s="140">
        <v>41353</v>
      </c>
      <c r="C167" s="137">
        <v>2.72</v>
      </c>
    </row>
    <row r="168" spans="2:3">
      <c r="B168" s="140">
        <v>41353</v>
      </c>
      <c r="C168" s="137">
        <v>3.33</v>
      </c>
    </row>
    <row r="169" spans="2:3">
      <c r="B169" s="140">
        <v>41353</v>
      </c>
      <c r="C169" s="137">
        <v>3.1</v>
      </c>
    </row>
    <row r="170" spans="2:3">
      <c r="B170" s="140">
        <v>41353</v>
      </c>
      <c r="C170" s="137">
        <v>1.82</v>
      </c>
    </row>
    <row r="171" spans="2:3">
      <c r="B171" s="140">
        <v>41353</v>
      </c>
      <c r="C171" s="137">
        <v>2.2400000000000002</v>
      </c>
    </row>
    <row r="172" spans="2:3">
      <c r="B172" s="140">
        <v>41353</v>
      </c>
      <c r="C172" s="137">
        <v>3.83</v>
      </c>
    </row>
    <row r="173" spans="2:3">
      <c r="B173" s="140">
        <v>41354</v>
      </c>
      <c r="C173" s="137">
        <v>2.42</v>
      </c>
    </row>
    <row r="174" spans="2:3">
      <c r="B174" s="140">
        <v>41354</v>
      </c>
      <c r="C174" s="137">
        <v>2.67</v>
      </c>
    </row>
    <row r="175" spans="2:3">
      <c r="B175" s="140">
        <v>41354</v>
      </c>
      <c r="C175" s="137">
        <v>4.38</v>
      </c>
    </row>
    <row r="176" spans="2:3">
      <c r="B176" s="140">
        <v>41354</v>
      </c>
      <c r="C176" s="137">
        <v>3.23</v>
      </c>
    </row>
    <row r="177" spans="2:3">
      <c r="B177" s="140">
        <v>41354</v>
      </c>
      <c r="C177" s="137">
        <v>2.21</v>
      </c>
    </row>
    <row r="178" spans="2:3">
      <c r="B178" s="140">
        <v>41354</v>
      </c>
      <c r="C178" s="137">
        <v>4.75</v>
      </c>
    </row>
    <row r="179" spans="2:3">
      <c r="B179" s="140">
        <v>41354</v>
      </c>
      <c r="C179" s="137">
        <v>2.91</v>
      </c>
    </row>
    <row r="180" spans="2:3">
      <c r="B180" s="140">
        <v>41354</v>
      </c>
      <c r="C180" s="137">
        <v>3.1</v>
      </c>
    </row>
    <row r="181" spans="2:3">
      <c r="B181" s="140">
        <v>41354</v>
      </c>
      <c r="C181" s="137">
        <v>2.2999999999999998</v>
      </c>
    </row>
    <row r="182" spans="2:3">
      <c r="B182" s="140">
        <v>41354</v>
      </c>
      <c r="C182" s="137">
        <v>2.98</v>
      </c>
    </row>
    <row r="183" spans="2:3">
      <c r="B183" s="140">
        <v>41355</v>
      </c>
      <c r="C183" s="137">
        <v>2.65</v>
      </c>
    </row>
    <row r="184" spans="2:3">
      <c r="B184" s="140">
        <v>41355</v>
      </c>
      <c r="C184" s="137">
        <v>2.88</v>
      </c>
    </row>
    <row r="185" spans="2:3">
      <c r="B185" s="140">
        <v>41355</v>
      </c>
      <c r="C185" s="137">
        <v>3.68</v>
      </c>
    </row>
    <row r="186" spans="2:3">
      <c r="B186" s="140">
        <v>41355</v>
      </c>
      <c r="C186" s="137">
        <v>2.96</v>
      </c>
    </row>
    <row r="187" spans="2:3">
      <c r="B187" s="140">
        <v>41355</v>
      </c>
      <c r="C187" s="137">
        <v>3.09</v>
      </c>
    </row>
    <row r="188" spans="2:3">
      <c r="B188" s="140">
        <v>41355</v>
      </c>
      <c r="C188" s="137">
        <v>2.79</v>
      </c>
    </row>
    <row r="189" spans="2:3">
      <c r="B189" s="140">
        <v>41355</v>
      </c>
      <c r="C189" s="137">
        <v>3.69</v>
      </c>
    </row>
    <row r="190" spans="2:3">
      <c r="B190" s="140">
        <v>41355</v>
      </c>
      <c r="C190" s="137">
        <v>3.02</v>
      </c>
    </row>
    <row r="191" spans="2:3">
      <c r="B191" s="140">
        <v>41355</v>
      </c>
      <c r="C191" s="137">
        <v>3.18</v>
      </c>
    </row>
    <row r="192" spans="2:3">
      <c r="B192" s="140">
        <v>41355</v>
      </c>
      <c r="C192" s="137">
        <v>3.25</v>
      </c>
    </row>
    <row r="193" spans="2:3">
      <c r="B193" s="140">
        <v>41356</v>
      </c>
      <c r="C193" s="137">
        <v>2.11</v>
      </c>
    </row>
    <row r="194" spans="2:3">
      <c r="B194" s="140">
        <v>41356</v>
      </c>
      <c r="C194" s="137">
        <v>3.73</v>
      </c>
    </row>
    <row r="195" spans="2:3">
      <c r="B195" s="140">
        <v>41356</v>
      </c>
      <c r="C195" s="137">
        <v>3.05</v>
      </c>
    </row>
    <row r="196" spans="2:3">
      <c r="B196" s="140">
        <v>41356</v>
      </c>
      <c r="C196" s="137">
        <v>3.72</v>
      </c>
    </row>
    <row r="197" spans="2:3">
      <c r="B197" s="140">
        <v>41356</v>
      </c>
      <c r="C197" s="137">
        <v>2.5</v>
      </c>
    </row>
    <row r="198" spans="2:3">
      <c r="B198" s="140">
        <v>41356</v>
      </c>
      <c r="C198" s="137">
        <v>2.85</v>
      </c>
    </row>
    <row r="199" spans="2:3">
      <c r="B199" s="140">
        <v>41356</v>
      </c>
      <c r="C199" s="137">
        <v>2.69</v>
      </c>
    </row>
    <row r="200" spans="2:3">
      <c r="B200" s="140">
        <v>41356</v>
      </c>
      <c r="C200" s="137">
        <v>1.83</v>
      </c>
    </row>
    <row r="201" spans="2:3">
      <c r="B201" s="140">
        <v>41356</v>
      </c>
      <c r="C201" s="137">
        <v>3.59</v>
      </c>
    </row>
    <row r="202" spans="2:3">
      <c r="B202" s="140">
        <v>41356</v>
      </c>
      <c r="C202" s="137">
        <v>2.82</v>
      </c>
    </row>
    <row r="203" spans="2:3">
      <c r="B203" s="137"/>
      <c r="C203" s="137"/>
    </row>
    <row r="204" spans="2:3">
      <c r="B204" s="137"/>
      <c r="C204" s="137"/>
    </row>
    <row r="205" spans="2:3">
      <c r="B205" s="137"/>
      <c r="C205" s="137"/>
    </row>
    <row r="206" spans="2:3">
      <c r="B206" s="137"/>
      <c r="C206" s="137"/>
    </row>
    <row r="207" spans="2:3">
      <c r="B207" s="137"/>
      <c r="C207" s="137"/>
    </row>
    <row r="208" spans="2:3">
      <c r="B208" s="137"/>
      <c r="C208" s="137"/>
    </row>
    <row r="209" spans="2:3">
      <c r="B209" s="137"/>
      <c r="C209" s="137"/>
    </row>
    <row r="210" spans="2:3">
      <c r="B210" s="137"/>
      <c r="C210" s="137"/>
    </row>
    <row r="211" spans="2:3">
      <c r="B211" s="137"/>
      <c r="C211" s="137"/>
    </row>
    <row r="212" spans="2:3">
      <c r="B212" s="137"/>
      <c r="C212" s="137"/>
    </row>
    <row r="213" spans="2:3">
      <c r="B213" s="137"/>
      <c r="C213" s="137"/>
    </row>
    <row r="214" spans="2:3">
      <c r="B214" s="137"/>
      <c r="C214" s="137"/>
    </row>
    <row r="215" spans="2:3">
      <c r="B215" s="137"/>
      <c r="C215" s="137"/>
    </row>
    <row r="216" spans="2:3">
      <c r="B216" s="137"/>
      <c r="C216" s="137"/>
    </row>
    <row r="217" spans="2:3">
      <c r="B217" s="137"/>
      <c r="C217" s="1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PERT-CPM-1</vt:lpstr>
      <vt:lpstr>PERT-CPM-2</vt:lpstr>
      <vt:lpstr>Correlation &amp; Regression-1</vt:lpstr>
      <vt:lpstr>Correlation &amp; Regression-2</vt:lpstr>
      <vt:lpstr>Descriptive Statistics</vt:lpstr>
      <vt:lpstr>SQC-1</vt:lpstr>
      <vt:lpstr>MiniTab Data-1</vt:lpstr>
      <vt:lpstr>MiniTab Data-2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2023-03-03T08:45:12Z</dcterms:created>
  <dcterms:modified xsi:type="dcterms:W3CDTF">2023-03-04T11:38:00Z</dcterms:modified>
</cp:coreProperties>
</file>